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8BC42CF6-9EC9-46C8-8D4B-9ADC0E47B0E4}" xr6:coauthVersionLast="47" xr6:coauthVersionMax="47" xr10:uidLastSave="{00000000-0000-0000-0000-000000000000}"/>
  <bookViews>
    <workbookView xWindow="-25320" yWindow="120" windowWidth="25440" windowHeight="1539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7" l="1"/>
  <c r="O27" i="17"/>
  <c r="O28" i="17"/>
  <c r="O29" i="17"/>
  <c r="O30" i="17"/>
  <c r="O31" i="17"/>
  <c r="O32" i="17"/>
  <c r="P32" i="17" s="1"/>
  <c r="Q32" i="17" s="1" a="1"/>
  <c r="Q32" i="17" s="1"/>
  <c r="E15" i="17" l="1"/>
  <c r="P27" i="17" s="1"/>
  <c r="P28" i="17" l="1"/>
  <c r="P29" i="17"/>
  <c r="P31" i="17"/>
  <c r="F27" i="17"/>
  <c r="F28" i="17"/>
  <c r="F29" i="17"/>
  <c r="F30" i="17"/>
  <c r="F31" i="17"/>
  <c r="P30" i="17"/>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33" i="17" l="1"/>
  <c r="P33" i="17" s="1"/>
  <c r="Q33" i="17" s="1" a="1"/>
  <c r="Q33" i="17" s="1"/>
  <c r="O26" i="17"/>
  <c r="P26" i="17" s="1"/>
  <c r="O25" i="17"/>
  <c r="P25" i="17" s="1"/>
  <c r="O24" i="17"/>
  <c r="P24" i="17" s="1"/>
  <c r="O23" i="17"/>
  <c r="O22" i="17"/>
  <c r="P22" i="17" s="1"/>
  <c r="O128" i="16"/>
  <c r="J10" i="23"/>
  <c r="D40" i="20" l="1"/>
  <c r="H40" i="20" l="1"/>
  <c r="L5" i="15"/>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3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34"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T67" i="20"/>
  <c r="L69" i="20"/>
  <c r="M69" i="20" s="1"/>
  <c r="E68" i="20"/>
  <c r="T68" i="20" s="1"/>
  <c r="D70" i="20"/>
  <c r="C41" i="19"/>
  <c r="D41" i="19" s="1"/>
  <c r="E69" i="20" s="1"/>
  <c r="Q68" i="20" l="1"/>
  <c r="T69" i="20"/>
  <c r="Q69" i="20"/>
  <c r="L70" i="20"/>
  <c r="M70" i="20" s="1"/>
  <c r="D71" i="20"/>
  <c r="C42" i="19"/>
  <c r="D42" i="19" s="1"/>
  <c r="E70" i="20" s="1"/>
  <c r="Q70" i="20" l="1"/>
  <c r="T70" i="20"/>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3" i="20"/>
  <c r="Q72" i="20"/>
  <c r="E73" i="20"/>
  <c r="T73" i="20" s="1"/>
  <c r="L74" i="20"/>
  <c r="M74" i="20" s="1"/>
  <c r="D75" i="20"/>
  <c r="N75" i="20" s="1"/>
  <c r="C46" i="19"/>
  <c r="D46" i="19" s="1"/>
  <c r="E74" i="20" s="1"/>
  <c r="T74" i="20" s="1"/>
  <c r="Q74" i="20" l="1"/>
  <c r="L75" i="20"/>
  <c r="M75" i="20" s="1"/>
  <c r="D76" i="20"/>
  <c r="N76" i="20" s="1"/>
  <c r="C47" i="19"/>
  <c r="D47" i="19" s="1"/>
  <c r="E75" i="20" l="1"/>
  <c r="L76" i="20"/>
  <c r="M76" i="20" s="1"/>
  <c r="D77" i="20"/>
  <c r="N77" i="20" s="1"/>
  <c r="C48" i="19"/>
  <c r="D48" i="19" s="1"/>
  <c r="E76" i="20" s="1"/>
  <c r="Q76" i="20" l="1"/>
  <c r="T76" i="20"/>
  <c r="Q75" i="20"/>
  <c r="T75" i="20"/>
  <c r="L77" i="20"/>
  <c r="M77" i="20" s="1"/>
  <c r="D78" i="20"/>
  <c r="N78" i="20" s="1"/>
  <c r="C49" i="19"/>
  <c r="D49" i="19" s="1"/>
  <c r="E77" i="20" s="1"/>
  <c r="Q77" i="20" l="1"/>
  <c r="T77" i="20"/>
  <c r="L78" i="20"/>
  <c r="M78" i="20" s="1"/>
  <c r="D79" i="20"/>
  <c r="N79" i="20" s="1"/>
  <c r="C50" i="19"/>
  <c r="D50" i="19" s="1"/>
  <c r="E78" i="20" s="1"/>
  <c r="T78" i="20" l="1"/>
  <c r="Q78" i="20"/>
  <c r="L79" i="20"/>
  <c r="M79" i="20" s="1"/>
  <c r="C51" i="19"/>
  <c r="D51" i="19" s="1"/>
  <c r="E79" i="20" s="1"/>
  <c r="D80" i="20"/>
  <c r="N80" i="20" s="1"/>
  <c r="T79" i="20" l="1"/>
  <c r="Q79" i="20"/>
  <c r="L80" i="20"/>
  <c r="M80" i="20" s="1"/>
  <c r="D81" i="20"/>
  <c r="N81" i="20" s="1"/>
  <c r="C52" i="19"/>
  <c r="D52" i="19" s="1"/>
  <c r="L81" i="20" l="1"/>
  <c r="M81" i="20" s="1"/>
  <c r="E80" i="20"/>
  <c r="D82" i="20"/>
  <c r="N82" i="20" s="1"/>
  <c r="C53" i="19"/>
  <c r="D53" i="19" s="1"/>
  <c r="E81" i="20" s="1"/>
  <c r="T81" i="20" l="1"/>
  <c r="Q81" i="20"/>
  <c r="Q80" i="20"/>
  <c r="T80"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Q83" i="20" l="1"/>
  <c r="T83" i="20"/>
  <c r="L85" i="20"/>
  <c r="M85" i="20" s="1"/>
  <c r="E84" i="20"/>
  <c r="D86" i="20"/>
  <c r="N86" i="20" s="1"/>
  <c r="C57" i="19"/>
  <c r="D57" i="19" s="1"/>
  <c r="E85" i="20" s="1"/>
  <c r="T85" i="20" l="1"/>
  <c r="Q85" i="20"/>
  <c r="T84" i="20"/>
  <c r="Q84" i="20"/>
  <c r="L86" i="20"/>
  <c r="M86" i="20" s="1"/>
  <c r="D87" i="20"/>
  <c r="N87" i="20" s="1"/>
  <c r="C58" i="19"/>
  <c r="D58" i="19" s="1"/>
  <c r="L87" i="20" l="1"/>
  <c r="M87" i="20" s="1"/>
  <c r="E86" i="20"/>
  <c r="D88" i="20"/>
  <c r="N88" i="20" s="1"/>
  <c r="C59" i="19"/>
  <c r="D59" i="19" s="1"/>
  <c r="E87" i="20" s="1"/>
  <c r="Q87" i="20" l="1"/>
  <c r="T87" i="20"/>
  <c r="T86" i="20"/>
  <c r="Q86" i="20"/>
  <c r="L88" i="20"/>
  <c r="M88" i="20" s="1"/>
  <c r="D89" i="20"/>
  <c r="N89" i="20" s="1"/>
  <c r="C60" i="19"/>
  <c r="D60" i="19" s="1"/>
  <c r="E88" i="20" s="1"/>
  <c r="T88" i="20" l="1"/>
  <c r="Q88" i="20"/>
  <c r="L89" i="20"/>
  <c r="M89" i="20" s="1"/>
  <c r="C61" i="19"/>
  <c r="D61" i="19" s="1"/>
  <c r="E89" i="20" s="1"/>
  <c r="D90" i="20"/>
  <c r="N90" i="20" s="1"/>
  <c r="T89" i="20" l="1"/>
  <c r="Q89" i="20"/>
  <c r="L90" i="20"/>
  <c r="M90" i="20" s="1"/>
  <c r="D91" i="20"/>
  <c r="N91" i="20" s="1"/>
  <c r="C62" i="19"/>
  <c r="D62" i="19" s="1"/>
  <c r="E90" i="20" s="1"/>
  <c r="Q90" i="20" l="1"/>
  <c r="T90" i="20"/>
  <c r="L91" i="20"/>
  <c r="M91" i="20" s="1"/>
  <c r="D92" i="20"/>
  <c r="N92" i="20" s="1"/>
  <c r="C63" i="19"/>
  <c r="D63" i="19" s="1"/>
  <c r="E91" i="20" s="1"/>
  <c r="Q91" i="20" l="1"/>
  <c r="T91" i="20"/>
  <c r="L92" i="20"/>
  <c r="M92" i="20" s="1"/>
  <c r="D93" i="20"/>
  <c r="N93" i="20" s="1"/>
  <c r="C64" i="19"/>
  <c r="D64" i="19" s="1"/>
  <c r="L93" i="20" l="1"/>
  <c r="M93" i="20" s="1"/>
  <c r="E92" i="20"/>
  <c r="D94" i="20"/>
  <c r="C65" i="19"/>
  <c r="D65" i="19" s="1"/>
  <c r="E93" i="20" s="1"/>
  <c r="Q93" i="20" l="1"/>
  <c r="T93" i="20"/>
  <c r="T92" i="20"/>
  <c r="Q92" i="20"/>
  <c r="N94" i="20"/>
  <c r="L94" i="20"/>
  <c r="M94" i="20" s="1"/>
  <c r="C66" i="19"/>
  <c r="D95" i="20"/>
  <c r="N95" i="20" l="1"/>
  <c r="D66" i="19"/>
  <c r="E94" i="20" s="1"/>
  <c r="L95" i="20"/>
  <c r="M95" i="20" s="1"/>
  <c r="D96" i="20"/>
  <c r="C67" i="19"/>
  <c r="T94" i="20" l="1"/>
  <c r="Q94" i="20"/>
  <c r="N96" i="20"/>
  <c r="D67" i="19"/>
  <c r="E95" i="20" s="1"/>
  <c r="L96" i="20"/>
  <c r="M96" i="20" s="1"/>
  <c r="C68" i="19"/>
  <c r="D68" i="19" s="1"/>
  <c r="E96" i="20" s="1"/>
  <c r="D97" i="20"/>
  <c r="Q96" i="20" l="1"/>
  <c r="T96" i="20"/>
  <c r="Q95" i="20"/>
  <c r="T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P681" i="16" s="1"/>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P1051" i="16" s="1"/>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J157" i="14"/>
  <c r="J165" i="14"/>
  <c r="P165" i="14" s="1"/>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J134" i="14"/>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J87" i="14"/>
  <c r="J95" i="14"/>
  <c r="J103" i="14"/>
  <c r="J111" i="14"/>
  <c r="J119" i="14"/>
  <c r="J127" i="14"/>
  <c r="J135" i="14"/>
  <c r="J143" i="14"/>
  <c r="P143" i="14" s="1"/>
  <c r="J151" i="14"/>
  <c r="J159" i="14"/>
  <c r="J167" i="14"/>
  <c r="J175" i="14"/>
  <c r="J183" i="14"/>
  <c r="J191" i="14"/>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J112" i="14"/>
  <c r="J120" i="14"/>
  <c r="J128" i="14"/>
  <c r="J136" i="14"/>
  <c r="J144" i="14"/>
  <c r="J152" i="14"/>
  <c r="J160" i="14"/>
  <c r="J168" i="14"/>
  <c r="P168" i="14" s="1"/>
  <c r="J176" i="14"/>
  <c r="J184" i="14"/>
  <c r="J192" i="14"/>
  <c r="J200" i="14"/>
  <c r="J208" i="14"/>
  <c r="J216" i="14"/>
  <c r="J224" i="14"/>
  <c r="J232" i="14"/>
  <c r="P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J114" i="14"/>
  <c r="J122" i="14"/>
  <c r="J130" i="14"/>
  <c r="J138" i="14"/>
  <c r="J146" i="14"/>
  <c r="J154" i="14"/>
  <c r="J162" i="14"/>
  <c r="J170" i="14"/>
  <c r="P170" i="14" s="1"/>
  <c r="J178" i="14"/>
  <c r="J186" i="14"/>
  <c r="J194" i="14"/>
  <c r="J202" i="14"/>
  <c r="J210" i="14"/>
  <c r="J218" i="14"/>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J131" i="14"/>
  <c r="P131" i="14" s="1"/>
  <c r="J139" i="14"/>
  <c r="J147" i="14"/>
  <c r="J155" i="14"/>
  <c r="J163" i="14"/>
  <c r="J171" i="14"/>
  <c r="J179" i="14"/>
  <c r="J187" i="14"/>
  <c r="J195" i="14"/>
  <c r="P195" i="14" s="1"/>
  <c r="J203" i="14"/>
  <c r="J211" i="14"/>
  <c r="J219" i="14"/>
  <c r="J227" i="14"/>
  <c r="J235" i="14"/>
  <c r="J243" i="14"/>
  <c r="J251" i="14"/>
  <c r="J259" i="14"/>
  <c r="P259" i="14" s="1"/>
  <c r="J267" i="14"/>
  <c r="J275" i="14"/>
  <c r="J283" i="14"/>
  <c r="J1602" i="16"/>
  <c r="J1959" i="16"/>
  <c r="J2132" i="16"/>
  <c r="J2301" i="16"/>
  <c r="J2384" i="16"/>
  <c r="P2384" i="16" s="1"/>
  <c r="J2448" i="16"/>
  <c r="J2512" i="16"/>
  <c r="J68" i="14"/>
  <c r="J132" i="14"/>
  <c r="J196" i="14"/>
  <c r="J250" i="14"/>
  <c r="J261" i="14"/>
  <c r="J271" i="14"/>
  <c r="P271" i="14" s="1"/>
  <c r="J282" i="14"/>
  <c r="J291" i="14"/>
  <c r="J299" i="14"/>
  <c r="J307" i="14"/>
  <c r="J315" i="14"/>
  <c r="J323" i="14"/>
  <c r="J331" i="14"/>
  <c r="J339" i="14"/>
  <c r="P339" i="14" s="1"/>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J523" i="14"/>
  <c r="J531" i="14"/>
  <c r="P531" i="14" s="1"/>
  <c r="J539" i="14"/>
  <c r="J547" i="14"/>
  <c r="J555" i="14"/>
  <c r="J563" i="14"/>
  <c r="J571" i="14"/>
  <c r="J579" i="14"/>
  <c r="J587" i="14"/>
  <c r="J595" i="14"/>
  <c r="P595" i="14" s="1"/>
  <c r="J603" i="14"/>
  <c r="J611" i="14"/>
  <c r="J619" i="14"/>
  <c r="J627" i="14"/>
  <c r="J635" i="14"/>
  <c r="J643" i="14"/>
  <c r="J651" i="14"/>
  <c r="J659" i="14"/>
  <c r="P659" i="14" s="1"/>
  <c r="J667" i="14"/>
  <c r="J675" i="14"/>
  <c r="J683" i="14"/>
  <c r="J691" i="14"/>
  <c r="J699" i="14"/>
  <c r="J707" i="14"/>
  <c r="J715" i="14"/>
  <c r="J723" i="14"/>
  <c r="P723" i="14" s="1"/>
  <c r="J731" i="14"/>
  <c r="J739" i="14"/>
  <c r="J747" i="14"/>
  <c r="J755" i="14"/>
  <c r="J763" i="14"/>
  <c r="J771" i="14"/>
  <c r="J779" i="14"/>
  <c r="J787" i="14"/>
  <c r="P787" i="14" s="1"/>
  <c r="J795" i="14"/>
  <c r="J803" i="14"/>
  <c r="J811" i="14"/>
  <c r="J819" i="14"/>
  <c r="J827" i="14"/>
  <c r="J835" i="14"/>
  <c r="J843" i="14"/>
  <c r="J851" i="14"/>
  <c r="P851" i="14" s="1"/>
  <c r="J1665" i="16"/>
  <c r="J1981" i="16"/>
  <c r="J2151" i="16"/>
  <c r="J2324" i="16"/>
  <c r="J2392" i="16"/>
  <c r="J2456" i="16"/>
  <c r="J2520" i="16"/>
  <c r="J76" i="14"/>
  <c r="P76" i="14" s="1"/>
  <c r="J140" i="14"/>
  <c r="J204" i="14"/>
  <c r="J252" i="14"/>
  <c r="J262" i="14"/>
  <c r="J273" i="14"/>
  <c r="J284" i="14"/>
  <c r="J292" i="14"/>
  <c r="J300" i="14"/>
  <c r="P300" i="14" s="1"/>
  <c r="J308" i="14"/>
  <c r="J316" i="14"/>
  <c r="J324" i="14"/>
  <c r="J332" i="14"/>
  <c r="J340" i="14"/>
  <c r="J348" i="14"/>
  <c r="J356" i="14"/>
  <c r="J364" i="14"/>
  <c r="P364" i="14" s="1"/>
  <c r="J372" i="14"/>
  <c r="J380" i="14"/>
  <c r="J388" i="14"/>
  <c r="J396" i="14"/>
  <c r="J404" i="14"/>
  <c r="J412" i="14"/>
  <c r="J420" i="14"/>
  <c r="J428" i="14"/>
  <c r="P428" i="14" s="1"/>
  <c r="J436" i="14"/>
  <c r="J444" i="14"/>
  <c r="J452" i="14"/>
  <c r="J460" i="14"/>
  <c r="J468" i="14"/>
  <c r="J476" i="14"/>
  <c r="J484" i="14"/>
  <c r="J492" i="14"/>
  <c r="P492" i="14" s="1"/>
  <c r="J500" i="14"/>
  <c r="J508" i="14"/>
  <c r="J516" i="14"/>
  <c r="J524" i="14"/>
  <c r="J532" i="14"/>
  <c r="J540" i="14"/>
  <c r="J548" i="14"/>
  <c r="J556" i="14"/>
  <c r="P556" i="14" s="1"/>
  <c r="J564" i="14"/>
  <c r="J572" i="14"/>
  <c r="J580" i="14"/>
  <c r="J588" i="14"/>
  <c r="J596" i="14"/>
  <c r="J604" i="14"/>
  <c r="J612" i="14"/>
  <c r="J620" i="14"/>
  <c r="P620" i="14" s="1"/>
  <c r="J628" i="14"/>
  <c r="J636" i="14"/>
  <c r="J644" i="14"/>
  <c r="J652" i="14"/>
  <c r="J660" i="14"/>
  <c r="J668" i="14"/>
  <c r="J676" i="14"/>
  <c r="J684" i="14"/>
  <c r="P684" i="14" s="1"/>
  <c r="J692" i="14"/>
  <c r="J700" i="14"/>
  <c r="J708" i="14"/>
  <c r="J716" i="14"/>
  <c r="J724" i="14"/>
  <c r="J732" i="14"/>
  <c r="J740" i="14"/>
  <c r="J748" i="14"/>
  <c r="P748" i="14" s="1"/>
  <c r="J756" i="14"/>
  <c r="J764" i="14"/>
  <c r="J772" i="14"/>
  <c r="J780" i="14"/>
  <c r="J788" i="14"/>
  <c r="J796" i="14"/>
  <c r="J804" i="14"/>
  <c r="J812" i="14"/>
  <c r="P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J373" i="14"/>
  <c r="J381" i="14"/>
  <c r="P381" i="14" s="1"/>
  <c r="J389" i="14"/>
  <c r="J397" i="14"/>
  <c r="J405" i="14"/>
  <c r="J413" i="14"/>
  <c r="J421" i="14"/>
  <c r="J429" i="14"/>
  <c r="J437" i="14"/>
  <c r="J445" i="14"/>
  <c r="P445" i="14" s="1"/>
  <c r="J453" i="14"/>
  <c r="J461" i="14"/>
  <c r="J469" i="14"/>
  <c r="J477" i="14"/>
  <c r="J485" i="14"/>
  <c r="J493" i="14"/>
  <c r="J501" i="14"/>
  <c r="J509" i="14"/>
  <c r="P509" i="14" s="1"/>
  <c r="J517" i="14"/>
  <c r="J525" i="14"/>
  <c r="J533" i="14"/>
  <c r="J541" i="14"/>
  <c r="J549" i="14"/>
  <c r="J557" i="14"/>
  <c r="J565" i="14"/>
  <c r="J573" i="14"/>
  <c r="P573" i="14" s="1"/>
  <c r="J581" i="14"/>
  <c r="J589" i="14"/>
  <c r="J597" i="14"/>
  <c r="J605" i="14"/>
  <c r="J613" i="14"/>
  <c r="J621" i="14"/>
  <c r="J629" i="14"/>
  <c r="J637" i="14"/>
  <c r="P637" i="14" s="1"/>
  <c r="J645" i="14"/>
  <c r="J653" i="14"/>
  <c r="J661" i="14"/>
  <c r="J669" i="14"/>
  <c r="J677" i="14"/>
  <c r="J685" i="14"/>
  <c r="J693" i="14"/>
  <c r="J701" i="14"/>
  <c r="P701" i="14" s="1"/>
  <c r="J709" i="14"/>
  <c r="J717" i="14"/>
  <c r="J725" i="14"/>
  <c r="J733" i="14"/>
  <c r="J741" i="14"/>
  <c r="J749" i="14"/>
  <c r="J757" i="14"/>
  <c r="J765" i="14"/>
  <c r="P765" i="14" s="1"/>
  <c r="J773" i="14"/>
  <c r="J781" i="14"/>
  <c r="J789" i="14"/>
  <c r="J797" i="14"/>
  <c r="J805" i="14"/>
  <c r="J813" i="14"/>
  <c r="J821" i="14"/>
  <c r="J829" i="14"/>
  <c r="P829" i="14" s="1"/>
  <c r="J837" i="14"/>
  <c r="J845" i="14"/>
  <c r="J853" i="14"/>
  <c r="J1080" i="16"/>
  <c r="J1775" i="16"/>
  <c r="J2023" i="16"/>
  <c r="J2196" i="16"/>
  <c r="J2344" i="16"/>
  <c r="P2344" i="16" s="1"/>
  <c r="J2408" i="16"/>
  <c r="J2472" i="16"/>
  <c r="J28" i="14"/>
  <c r="J92" i="14"/>
  <c r="J156" i="14"/>
  <c r="J220" i="14"/>
  <c r="J254" i="14"/>
  <c r="J265" i="14"/>
  <c r="P265" i="14" s="1"/>
  <c r="J276" i="14"/>
  <c r="J286" i="14"/>
  <c r="J294" i="14"/>
  <c r="J302" i="14"/>
  <c r="J310" i="14"/>
  <c r="J318" i="14"/>
  <c r="J326" i="14"/>
  <c r="J334" i="14"/>
  <c r="P334" i="14" s="1"/>
  <c r="J342" i="14"/>
  <c r="J350" i="14"/>
  <c r="J358" i="14"/>
  <c r="J366" i="14"/>
  <c r="J374" i="14"/>
  <c r="J382" i="14"/>
  <c r="J390" i="14"/>
  <c r="J398" i="14"/>
  <c r="P398" i="14" s="1"/>
  <c r="J406" i="14"/>
  <c r="J414" i="14"/>
  <c r="J422" i="14"/>
  <c r="J430" i="14"/>
  <c r="J438" i="14"/>
  <c r="J446" i="14"/>
  <c r="J454" i="14"/>
  <c r="J462" i="14"/>
  <c r="P462" i="14" s="1"/>
  <c r="J470" i="14"/>
  <c r="J478" i="14"/>
  <c r="J486" i="14"/>
  <c r="J494" i="14"/>
  <c r="J502" i="14"/>
  <c r="J510" i="14"/>
  <c r="J518" i="14"/>
  <c r="J526" i="14"/>
  <c r="P526" i="14" s="1"/>
  <c r="J534" i="14"/>
  <c r="J542" i="14"/>
  <c r="J550" i="14"/>
  <c r="J558" i="14"/>
  <c r="J566" i="14"/>
  <c r="J574" i="14"/>
  <c r="J582" i="14"/>
  <c r="J590" i="14"/>
  <c r="P590" i="14" s="1"/>
  <c r="J598" i="14"/>
  <c r="J606" i="14"/>
  <c r="J614" i="14"/>
  <c r="J622" i="14"/>
  <c r="J630" i="14"/>
  <c r="J638" i="14"/>
  <c r="J646" i="14"/>
  <c r="J654" i="14"/>
  <c r="P654" i="14" s="1"/>
  <c r="J662" i="14"/>
  <c r="J670" i="14"/>
  <c r="J678" i="14"/>
  <c r="J686" i="14"/>
  <c r="J694" i="14"/>
  <c r="J702" i="14"/>
  <c r="J710" i="14"/>
  <c r="J718" i="14"/>
  <c r="P718" i="14" s="1"/>
  <c r="J726" i="14"/>
  <c r="J734" i="14"/>
  <c r="J742" i="14"/>
  <c r="J750" i="14"/>
  <c r="J758" i="14"/>
  <c r="J766" i="14"/>
  <c r="J774" i="14"/>
  <c r="J782" i="14"/>
  <c r="P782" i="14" s="1"/>
  <c r="J790" i="14"/>
  <c r="J798" i="14"/>
  <c r="J806" i="14"/>
  <c r="J814" i="14"/>
  <c r="J822" i="14"/>
  <c r="J830" i="14"/>
  <c r="J838" i="14"/>
  <c r="J846" i="14"/>
  <c r="P846" i="14" s="1"/>
  <c r="J854" i="14"/>
  <c r="J1219" i="16"/>
  <c r="J1834" i="16"/>
  <c r="J2045" i="16"/>
  <c r="J2215" i="16"/>
  <c r="J2352" i="16"/>
  <c r="J2416" i="16"/>
  <c r="J2480" i="16"/>
  <c r="P2480" i="16" s="1"/>
  <c r="J36" i="14"/>
  <c r="J100" i="14"/>
  <c r="J164" i="14"/>
  <c r="J228" i="14"/>
  <c r="J255" i="14"/>
  <c r="J266" i="14"/>
  <c r="J277" i="14"/>
  <c r="J287" i="14"/>
  <c r="P287" i="14" s="1"/>
  <c r="J295" i="14"/>
  <c r="J303" i="14"/>
  <c r="J311" i="14"/>
  <c r="J319" i="14"/>
  <c r="J327" i="14"/>
  <c r="J335" i="14"/>
  <c r="J343" i="14"/>
  <c r="J351" i="14"/>
  <c r="P351" i="14" s="1"/>
  <c r="J359" i="14"/>
  <c r="J367" i="14"/>
  <c r="J375" i="14"/>
  <c r="J383" i="14"/>
  <c r="J391" i="14"/>
  <c r="J399" i="14"/>
  <c r="J407" i="14"/>
  <c r="J415" i="14"/>
  <c r="P415" i="14" s="1"/>
  <c r="J423" i="14"/>
  <c r="J431" i="14"/>
  <c r="J439" i="14"/>
  <c r="J447" i="14"/>
  <c r="J455" i="14"/>
  <c r="J463" i="14"/>
  <c r="J471" i="14"/>
  <c r="J479" i="14"/>
  <c r="P479" i="14" s="1"/>
  <c r="J487" i="14"/>
  <c r="J495" i="14"/>
  <c r="J503" i="14"/>
  <c r="J511" i="14"/>
  <c r="J519" i="14"/>
  <c r="J527" i="14"/>
  <c r="J535" i="14"/>
  <c r="J543" i="14"/>
  <c r="P543" i="14" s="1"/>
  <c r="J551" i="14"/>
  <c r="J559" i="14"/>
  <c r="J567" i="14"/>
  <c r="J575" i="14"/>
  <c r="J583" i="14"/>
  <c r="J591" i="14"/>
  <c r="J599" i="14"/>
  <c r="J607" i="14"/>
  <c r="P607" i="14" s="1"/>
  <c r="J615" i="14"/>
  <c r="J623" i="14"/>
  <c r="J631" i="14"/>
  <c r="J639" i="14"/>
  <c r="J647" i="14"/>
  <c r="J655" i="14"/>
  <c r="J663" i="14"/>
  <c r="J671" i="14"/>
  <c r="P671" i="14" s="1"/>
  <c r="J679" i="14"/>
  <c r="J687" i="14"/>
  <c r="J695" i="14"/>
  <c r="J703" i="14"/>
  <c r="J711" i="14"/>
  <c r="J719" i="14"/>
  <c r="J727" i="14"/>
  <c r="J735" i="14"/>
  <c r="P735" i="14" s="1"/>
  <c r="J743" i="14"/>
  <c r="J751" i="14"/>
  <c r="J759" i="14"/>
  <c r="J767" i="14"/>
  <c r="J775" i="14"/>
  <c r="J783" i="14"/>
  <c r="J791" i="14"/>
  <c r="J799" i="14"/>
  <c r="P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J320" i="14"/>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J512" i="14"/>
  <c r="J520" i="14"/>
  <c r="J528" i="14"/>
  <c r="J536" i="14"/>
  <c r="J544" i="14"/>
  <c r="J552" i="14"/>
  <c r="J560" i="14"/>
  <c r="J568" i="14"/>
  <c r="P568" i="14" s="1"/>
  <c r="J576" i="14"/>
  <c r="J584" i="14"/>
  <c r="J592" i="14"/>
  <c r="J600" i="14"/>
  <c r="J608" i="14"/>
  <c r="J616" i="14"/>
  <c r="J624" i="14"/>
  <c r="J632" i="14"/>
  <c r="P632" i="14" s="1"/>
  <c r="J640" i="14"/>
  <c r="J648" i="14"/>
  <c r="J656" i="14"/>
  <c r="J664" i="14"/>
  <c r="J672" i="14"/>
  <c r="J680" i="14"/>
  <c r="J688" i="14"/>
  <c r="J696" i="14"/>
  <c r="P696" i="14" s="1"/>
  <c r="J704" i="14"/>
  <c r="J712" i="14"/>
  <c r="J720" i="14"/>
  <c r="J728" i="14"/>
  <c r="J736" i="14"/>
  <c r="J744" i="14"/>
  <c r="J752" i="14"/>
  <c r="J760" i="14"/>
  <c r="P760" i="14" s="1"/>
  <c r="J768" i="14"/>
  <c r="J776" i="14"/>
  <c r="J784" i="14"/>
  <c r="J792" i="14"/>
  <c r="J800" i="14"/>
  <c r="J808" i="14"/>
  <c r="J816" i="14"/>
  <c r="J824" i="14"/>
  <c r="P824" i="14" s="1"/>
  <c r="J832" i="14"/>
  <c r="J840" i="14"/>
  <c r="J848" i="14"/>
  <c r="J856" i="14"/>
  <c r="J1495" i="16"/>
  <c r="J1917" i="16"/>
  <c r="J2087" i="16"/>
  <c r="J2260" i="16"/>
  <c r="P2260" i="16" s="1"/>
  <c r="J2368" i="16"/>
  <c r="J2432" i="16"/>
  <c r="J2496" i="16"/>
  <c r="J52" i="14"/>
  <c r="J116" i="14"/>
  <c r="J180" i="14"/>
  <c r="J244" i="14"/>
  <c r="J258" i="14"/>
  <c r="P258" i="14" s="1"/>
  <c r="J269" i="14"/>
  <c r="J279" i="14"/>
  <c r="J289" i="14"/>
  <c r="J297" i="14"/>
  <c r="J305" i="14"/>
  <c r="J313" i="14"/>
  <c r="J321" i="14"/>
  <c r="J329" i="14"/>
  <c r="P329" i="14" s="1"/>
  <c r="J337" i="14"/>
  <c r="J345" i="14"/>
  <c r="J353" i="14"/>
  <c r="J361" i="14"/>
  <c r="J369" i="14"/>
  <c r="J377" i="14"/>
  <c r="J385" i="14"/>
  <c r="J393" i="14"/>
  <c r="P393" i="14" s="1"/>
  <c r="J401" i="14"/>
  <c r="J409" i="14"/>
  <c r="J417" i="14"/>
  <c r="J425" i="14"/>
  <c r="J433" i="14"/>
  <c r="J441" i="14"/>
  <c r="J449" i="14"/>
  <c r="J457" i="14"/>
  <c r="P457" i="14" s="1"/>
  <c r="J465" i="14"/>
  <c r="J473" i="14"/>
  <c r="J481" i="14"/>
  <c r="J489" i="14"/>
  <c r="J497" i="14"/>
  <c r="J505" i="14"/>
  <c r="J513" i="14"/>
  <c r="J521" i="14"/>
  <c r="P521" i="14" s="1"/>
  <c r="J529" i="14"/>
  <c r="J537" i="14"/>
  <c r="J545" i="14"/>
  <c r="J553" i="14"/>
  <c r="J561" i="14"/>
  <c r="J569" i="14"/>
  <c r="J577" i="14"/>
  <c r="J585" i="14"/>
  <c r="P585" i="14" s="1"/>
  <c r="J593" i="14"/>
  <c r="J601" i="14"/>
  <c r="J609" i="14"/>
  <c r="J617" i="14"/>
  <c r="J625" i="14"/>
  <c r="J633" i="14"/>
  <c r="J641" i="14"/>
  <c r="J649" i="14"/>
  <c r="P649" i="14" s="1"/>
  <c r="J657" i="14"/>
  <c r="J665" i="14"/>
  <c r="J673" i="14"/>
  <c r="J681" i="14"/>
  <c r="J689" i="14"/>
  <c r="J697" i="14"/>
  <c r="J705" i="14"/>
  <c r="J713" i="14"/>
  <c r="P713" i="14" s="1"/>
  <c r="J721" i="14"/>
  <c r="J729" i="14"/>
  <c r="J737" i="14"/>
  <c r="J745" i="14"/>
  <c r="J753" i="14"/>
  <c r="J761" i="14"/>
  <c r="J769" i="14"/>
  <c r="J777" i="14"/>
  <c r="P777" i="14" s="1"/>
  <c r="J785" i="14"/>
  <c r="J793" i="14"/>
  <c r="J801" i="14"/>
  <c r="J809" i="14"/>
  <c r="J817" i="14"/>
  <c r="J825" i="14"/>
  <c r="J833" i="14"/>
  <c r="J841" i="14"/>
  <c r="P841" i="14" s="1"/>
  <c r="J849" i="14"/>
  <c r="J2504" i="16"/>
  <c r="J290" i="14"/>
  <c r="J354" i="14"/>
  <c r="J418" i="14"/>
  <c r="J482" i="14"/>
  <c r="J546" i="14"/>
  <c r="J610" i="14"/>
  <c r="P610" i="14" s="1"/>
  <c r="J674" i="14"/>
  <c r="J738" i="14"/>
  <c r="J802" i="14"/>
  <c r="J857" i="14"/>
  <c r="J865" i="14"/>
  <c r="J873" i="14"/>
  <c r="J881" i="14"/>
  <c r="J889" i="14"/>
  <c r="P889" i="14" s="1"/>
  <c r="J897" i="14"/>
  <c r="J905" i="14"/>
  <c r="J913" i="14"/>
  <c r="J921" i="14"/>
  <c r="J929" i="14"/>
  <c r="J937" i="14"/>
  <c r="J945" i="14"/>
  <c r="J953" i="14"/>
  <c r="P953" i="14" s="1"/>
  <c r="J961" i="14"/>
  <c r="J969" i="14"/>
  <c r="J977" i="14"/>
  <c r="J985" i="14"/>
  <c r="J993" i="14"/>
  <c r="J1001" i="14"/>
  <c r="J1009" i="14"/>
  <c r="J1017" i="14"/>
  <c r="P1017" i="14" s="1"/>
  <c r="J1025" i="14"/>
  <c r="J1033" i="14"/>
  <c r="J1041" i="14"/>
  <c r="J1049" i="14"/>
  <c r="J1057" i="14"/>
  <c r="J1065" i="14"/>
  <c r="J1073" i="14"/>
  <c r="J1081" i="14"/>
  <c r="P1081" i="14" s="1"/>
  <c r="J1089" i="14"/>
  <c r="J1097" i="14"/>
  <c r="J1105" i="14"/>
  <c r="J1113" i="14"/>
  <c r="J1121" i="14"/>
  <c r="J1129" i="14"/>
  <c r="J1137" i="14"/>
  <c r="J1145" i="14"/>
  <c r="P1145" i="14" s="1"/>
  <c r="J1153" i="14"/>
  <c r="J1161" i="14"/>
  <c r="J1169" i="14"/>
  <c r="J1177" i="14"/>
  <c r="J1185" i="14"/>
  <c r="J1193" i="14"/>
  <c r="J1201" i="14"/>
  <c r="J1209" i="14"/>
  <c r="P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J1409" i="14"/>
  <c r="J1417" i="14"/>
  <c r="J1425" i="14"/>
  <c r="J1433" i="14"/>
  <c r="J1441" i="14"/>
  <c r="J1449" i="14"/>
  <c r="J1457" i="14"/>
  <c r="J1465" i="14"/>
  <c r="P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J810" i="14"/>
  <c r="J858" i="14"/>
  <c r="J866" i="14"/>
  <c r="J874" i="14"/>
  <c r="J882" i="14"/>
  <c r="P882" i="14" s="1"/>
  <c r="J890" i="14"/>
  <c r="J898" i="14"/>
  <c r="J906" i="14"/>
  <c r="P906" i="14" s="1"/>
  <c r="J914" i="14"/>
  <c r="J922" i="14"/>
  <c r="J930" i="14"/>
  <c r="J938" i="14"/>
  <c r="J946" i="14"/>
  <c r="J954" i="14"/>
  <c r="J962" i="14"/>
  <c r="J970" i="14"/>
  <c r="P970" i="14" s="1"/>
  <c r="J978" i="14"/>
  <c r="J986" i="14"/>
  <c r="J994" i="14"/>
  <c r="J1002" i="14"/>
  <c r="J1010" i="14"/>
  <c r="P1010" i="14" s="1"/>
  <c r="J1018" i="14"/>
  <c r="J1026" i="14"/>
  <c r="J1034" i="14"/>
  <c r="P1034" i="14" s="1"/>
  <c r="J1042" i="14"/>
  <c r="J1050" i="14"/>
  <c r="J1058" i="14"/>
  <c r="J1066" i="14"/>
  <c r="J1074" i="14"/>
  <c r="P1074" i="14" s="1"/>
  <c r="J1082" i="14"/>
  <c r="J1090" i="14"/>
  <c r="J1098" i="14"/>
  <c r="P1098" i="14" s="1"/>
  <c r="J1106" i="14"/>
  <c r="J1114" i="14"/>
  <c r="J1122" i="14"/>
  <c r="J1130" i="14"/>
  <c r="J1138" i="14"/>
  <c r="J1146" i="14"/>
  <c r="J1154" i="14"/>
  <c r="J1162" i="14"/>
  <c r="P1162" i="14" s="1"/>
  <c r="J1170" i="14"/>
  <c r="J1178" i="14"/>
  <c r="J1186" i="14"/>
  <c r="J1194" i="14"/>
  <c r="J1202" i="14"/>
  <c r="P1202" i="14" s="1"/>
  <c r="J1210" i="14"/>
  <c r="J1218" i="14"/>
  <c r="J1226" i="14"/>
  <c r="J1234" i="14"/>
  <c r="J1242" i="14"/>
  <c r="J1250" i="14"/>
  <c r="J1258" i="14"/>
  <c r="J1266" i="14"/>
  <c r="J1274" i="14"/>
  <c r="J1282" i="14"/>
  <c r="J1290" i="14"/>
  <c r="J1298" i="14"/>
  <c r="J1306" i="14"/>
  <c r="J1314" i="14"/>
  <c r="J1322" i="14"/>
  <c r="J1330" i="14"/>
  <c r="J1338" i="14"/>
  <c r="J1346" i="14"/>
  <c r="J1354" i="14"/>
  <c r="P1354" i="14" s="1"/>
  <c r="J1362" i="14"/>
  <c r="J1370" i="14"/>
  <c r="J1378" i="14"/>
  <c r="J1386" i="14"/>
  <c r="J1394" i="14"/>
  <c r="P1394" i="14" s="1"/>
  <c r="J1402" i="14"/>
  <c r="J1410" i="14"/>
  <c r="J1418" i="14"/>
  <c r="P1418" i="14" s="1"/>
  <c r="J1426" i="14"/>
  <c r="J1434" i="14"/>
  <c r="J1442" i="14"/>
  <c r="J1450" i="14"/>
  <c r="J1458" i="14"/>
  <c r="P1458" i="14" s="1"/>
  <c r="J1466" i="14"/>
  <c r="J1474" i="14"/>
  <c r="J1482" i="14"/>
  <c r="P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J562" i="14"/>
  <c r="P562" i="14" s="1"/>
  <c r="J626" i="14"/>
  <c r="J690" i="14"/>
  <c r="J754" i="14"/>
  <c r="J818" i="14"/>
  <c r="J859" i="14"/>
  <c r="P859" i="14" s="1"/>
  <c r="J867" i="14"/>
  <c r="J875" i="14"/>
  <c r="J883" i="14"/>
  <c r="P883" i="14" s="1"/>
  <c r="J891" i="14"/>
  <c r="J899" i="14"/>
  <c r="J907" i="14"/>
  <c r="J915" i="14"/>
  <c r="J923" i="14"/>
  <c r="J931" i="14"/>
  <c r="J939" i="14"/>
  <c r="J947" i="14"/>
  <c r="P947" i="14" s="1"/>
  <c r="J955" i="14"/>
  <c r="J963" i="14"/>
  <c r="J971" i="14"/>
  <c r="J979" i="14"/>
  <c r="J987" i="14"/>
  <c r="J995" i="14"/>
  <c r="J1003" i="14"/>
  <c r="J1011" i="14"/>
  <c r="P1011" i="14" s="1"/>
  <c r="J1019" i="14"/>
  <c r="J1027" i="14"/>
  <c r="J1035" i="14"/>
  <c r="J1043" i="14"/>
  <c r="J1051" i="14"/>
  <c r="P1051" i="14" s="1"/>
  <c r="J1059" i="14"/>
  <c r="J1067" i="14"/>
  <c r="J1075" i="14"/>
  <c r="P1075" i="14" s="1"/>
  <c r="J1083" i="14"/>
  <c r="J1091" i="14"/>
  <c r="J1099" i="14"/>
  <c r="J1107" i="14"/>
  <c r="J1115" i="14"/>
  <c r="J1123" i="14"/>
  <c r="J1131" i="14"/>
  <c r="J1139" i="14"/>
  <c r="P1139" i="14" s="1"/>
  <c r="J1147" i="14"/>
  <c r="J1155" i="14"/>
  <c r="J1163" i="14"/>
  <c r="J1171" i="14"/>
  <c r="J1179" i="14"/>
  <c r="P1179" i="14" s="1"/>
  <c r="J1187" i="14"/>
  <c r="J1195" i="14"/>
  <c r="J1203" i="14"/>
  <c r="P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J1379" i="14"/>
  <c r="J1387" i="14"/>
  <c r="J1395" i="14"/>
  <c r="P1395" i="14" s="1"/>
  <c r="J1403" i="14"/>
  <c r="J1411" i="14"/>
  <c r="J1419" i="14"/>
  <c r="J1427" i="14"/>
  <c r="J1435" i="14"/>
  <c r="P1435" i="14" s="1"/>
  <c r="J1443" i="14"/>
  <c r="J1451" i="14"/>
  <c r="J1459" i="14"/>
  <c r="P1459" i="14" s="1"/>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J506" i="14"/>
  <c r="J570" i="14"/>
  <c r="J634" i="14"/>
  <c r="J698" i="14"/>
  <c r="J762" i="14"/>
  <c r="P762" i="14" s="1"/>
  <c r="J826" i="14"/>
  <c r="J860" i="14"/>
  <c r="J868" i="14"/>
  <c r="P868" i="14" s="1"/>
  <c r="J876" i="14"/>
  <c r="J884" i="14"/>
  <c r="J892" i="14"/>
  <c r="J900" i="14"/>
  <c r="J908" i="14"/>
  <c r="P908" i="14" s="1"/>
  <c r="J916" i="14"/>
  <c r="J924" i="14"/>
  <c r="J932" i="14"/>
  <c r="P932" i="14" s="1"/>
  <c r="J940" i="14"/>
  <c r="J948" i="14"/>
  <c r="J956" i="14"/>
  <c r="J964" i="14"/>
  <c r="J972" i="14"/>
  <c r="P972" i="14" s="1"/>
  <c r="J980" i="14"/>
  <c r="J988" i="14"/>
  <c r="J996" i="14"/>
  <c r="P996" i="14" s="1"/>
  <c r="J1004" i="14"/>
  <c r="J1012" i="14"/>
  <c r="J1020" i="14"/>
  <c r="J1028" i="14"/>
  <c r="J1036" i="14"/>
  <c r="J1044" i="14"/>
  <c r="J1052" i="14"/>
  <c r="J1060" i="14"/>
  <c r="P1060" i="14" s="1"/>
  <c r="J1068" i="14"/>
  <c r="J1076" i="14"/>
  <c r="J1084" i="14"/>
  <c r="J1092" i="14"/>
  <c r="J1100" i="14"/>
  <c r="P1100" i="14" s="1"/>
  <c r="J1108" i="14"/>
  <c r="J1116" i="14"/>
  <c r="J1124" i="14"/>
  <c r="P1124" i="14" s="1"/>
  <c r="J1132" i="14"/>
  <c r="J1140" i="14"/>
  <c r="J1148" i="14"/>
  <c r="J1156" i="14"/>
  <c r="J1164" i="14"/>
  <c r="P1164" i="14" s="1"/>
  <c r="J1172" i="14"/>
  <c r="J1180" i="14"/>
  <c r="J1188" i="14"/>
  <c r="P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J1364" i="14"/>
  <c r="J1372" i="14"/>
  <c r="J1380" i="14"/>
  <c r="P1380" i="14" s="1"/>
  <c r="J1388" i="14"/>
  <c r="J1396" i="14"/>
  <c r="J1404" i="14"/>
  <c r="J1412" i="14"/>
  <c r="J1420" i="14"/>
  <c r="J1428" i="14"/>
  <c r="J1436" i="14"/>
  <c r="J1444" i="14"/>
  <c r="P1444" i="14" s="1"/>
  <c r="J1452" i="14"/>
  <c r="J1460" i="14"/>
  <c r="J1468" i="14"/>
  <c r="J1476" i="14"/>
  <c r="J1484" i="14"/>
  <c r="P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J770" i="14"/>
  <c r="J834" i="14"/>
  <c r="P834" i="14" s="1"/>
  <c r="J861" i="14"/>
  <c r="J869" i="14"/>
  <c r="J877" i="14"/>
  <c r="J885" i="14"/>
  <c r="J893" i="14"/>
  <c r="P893" i="14" s="1"/>
  <c r="J901" i="14"/>
  <c r="J909" i="14"/>
  <c r="J917" i="14"/>
  <c r="P917" i="14" s="1"/>
  <c r="J925" i="14"/>
  <c r="J933" i="14"/>
  <c r="J941" i="14"/>
  <c r="J949" i="14"/>
  <c r="J957" i="14"/>
  <c r="P957" i="14" s="1"/>
  <c r="J965" i="14"/>
  <c r="J973" i="14"/>
  <c r="J981" i="14"/>
  <c r="P981" i="14" s="1"/>
  <c r="J989" i="14"/>
  <c r="J997" i="14"/>
  <c r="J1005" i="14"/>
  <c r="J1013" i="14"/>
  <c r="J1021" i="14"/>
  <c r="J1029" i="14"/>
  <c r="J1037" i="14"/>
  <c r="J1045" i="14"/>
  <c r="P1045" i="14" s="1"/>
  <c r="J1053" i="14"/>
  <c r="J1061" i="14"/>
  <c r="J1069" i="14"/>
  <c r="J1077" i="14"/>
  <c r="J1085" i="14"/>
  <c r="J1093" i="14"/>
  <c r="J1101" i="14"/>
  <c r="J1109" i="14"/>
  <c r="P1109" i="14" s="1"/>
  <c r="J1117" i="14"/>
  <c r="J1125" i="14"/>
  <c r="J1133" i="14"/>
  <c r="J1141" i="14"/>
  <c r="J1149" i="14"/>
  <c r="P1149" i="14" s="1"/>
  <c r="J1157" i="14"/>
  <c r="J1165" i="14"/>
  <c r="J1173" i="14"/>
  <c r="P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J1373" i="14"/>
  <c r="J1381" i="14"/>
  <c r="J1389" i="14"/>
  <c r="J1397" i="14"/>
  <c r="J1405" i="14"/>
  <c r="P1405" i="14" s="1"/>
  <c r="J1413" i="14"/>
  <c r="J1421" i="14"/>
  <c r="J1429" i="14"/>
  <c r="P1429" i="14" s="1"/>
  <c r="J1437" i="14"/>
  <c r="J1445" i="14"/>
  <c r="J1453" i="14"/>
  <c r="J1461" i="14"/>
  <c r="J1469" i="14"/>
  <c r="P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P260" i="14" s="1"/>
  <c r="J330" i="14"/>
  <c r="J394" i="14"/>
  <c r="J458" i="14"/>
  <c r="J522" i="14"/>
  <c r="P522" i="14" s="1"/>
  <c r="J586" i="14"/>
  <c r="J650" i="14"/>
  <c r="J714" i="14"/>
  <c r="P714" i="14" s="1"/>
  <c r="J778" i="14"/>
  <c r="J842" i="14"/>
  <c r="J862" i="14"/>
  <c r="J870" i="14"/>
  <c r="J878" i="14"/>
  <c r="J886" i="14"/>
  <c r="J894" i="14"/>
  <c r="J902" i="14"/>
  <c r="P902" i="14" s="1"/>
  <c r="J910" i="14"/>
  <c r="J918" i="14"/>
  <c r="J926" i="14"/>
  <c r="J934" i="14"/>
  <c r="J942" i="14"/>
  <c r="J950" i="14"/>
  <c r="J958" i="14"/>
  <c r="J966" i="14"/>
  <c r="P966" i="14" s="1"/>
  <c r="J974" i="14"/>
  <c r="J982" i="14"/>
  <c r="J990" i="14"/>
  <c r="J998" i="14"/>
  <c r="J1006" i="14"/>
  <c r="P1006" i="14" s="1"/>
  <c r="J1014" i="14"/>
  <c r="J1022" i="14"/>
  <c r="J1030" i="14"/>
  <c r="P1030" i="14" s="1"/>
  <c r="J1038" i="14"/>
  <c r="J1046" i="14"/>
  <c r="J1054" i="14"/>
  <c r="J1062" i="14"/>
  <c r="J1070" i="14"/>
  <c r="J1078" i="14"/>
  <c r="J1086" i="14"/>
  <c r="J1094" i="14"/>
  <c r="P1094" i="14" s="1"/>
  <c r="J1102" i="14"/>
  <c r="J1110" i="14"/>
  <c r="J1118" i="14"/>
  <c r="J1126" i="14"/>
  <c r="J1134" i="14"/>
  <c r="P1134" i="14" s="1"/>
  <c r="J1142" i="14"/>
  <c r="J1150" i="14"/>
  <c r="J1158" i="14"/>
  <c r="P1158" i="14" s="1"/>
  <c r="J1166" i="14"/>
  <c r="J1174" i="14"/>
  <c r="J1182" i="14"/>
  <c r="J1190" i="14"/>
  <c r="J1198" i="14"/>
  <c r="P1198" i="14" s="1"/>
  <c r="J1206" i="14"/>
  <c r="J1214" i="14"/>
  <c r="J1222" i="14"/>
  <c r="J1230" i="14"/>
  <c r="J1238" i="14"/>
  <c r="J1246" i="14"/>
  <c r="J1254" i="14"/>
  <c r="J1262" i="14"/>
  <c r="J1270" i="14"/>
  <c r="J1278" i="14"/>
  <c r="J1286" i="14"/>
  <c r="J1294" i="14"/>
  <c r="J1302" i="14"/>
  <c r="J1310" i="14"/>
  <c r="J1318" i="14"/>
  <c r="J1326" i="14"/>
  <c r="J1334" i="14"/>
  <c r="J1342" i="14"/>
  <c r="J1350" i="14"/>
  <c r="P1350" i="14" s="1"/>
  <c r="J1358" i="14"/>
  <c r="J1366" i="14"/>
  <c r="J1374" i="14"/>
  <c r="J1382" i="14"/>
  <c r="J1390" i="14"/>
  <c r="P1390" i="14" s="1"/>
  <c r="J1398" i="14"/>
  <c r="J1406" i="14"/>
  <c r="J1414" i="14"/>
  <c r="P1414" i="14" s="1"/>
  <c r="J1422" i="14"/>
  <c r="J1430" i="14"/>
  <c r="J1438" i="14"/>
  <c r="J1446" i="14"/>
  <c r="J1454" i="14"/>
  <c r="J1462" i="14"/>
  <c r="J1470" i="14"/>
  <c r="J1478" i="14"/>
  <c r="P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J722" i="14"/>
  <c r="J786" i="14"/>
  <c r="J850" i="14"/>
  <c r="P850" i="14" s="1"/>
  <c r="J863" i="14"/>
  <c r="P863" i="14" s="1"/>
  <c r="J871" i="14"/>
  <c r="J879" i="14"/>
  <c r="J887" i="14"/>
  <c r="J895" i="14"/>
  <c r="P895" i="14" s="1"/>
  <c r="J903" i="14"/>
  <c r="J911" i="14"/>
  <c r="J919" i="14"/>
  <c r="P919" i="14" s="1"/>
  <c r="J927" i="14"/>
  <c r="J935" i="14"/>
  <c r="J943" i="14"/>
  <c r="J951" i="14"/>
  <c r="J959" i="14"/>
  <c r="P959" i="14" s="1"/>
  <c r="J967" i="14"/>
  <c r="J975" i="14"/>
  <c r="J983" i="14"/>
  <c r="P983" i="14" s="1"/>
  <c r="J991" i="14"/>
  <c r="J999" i="14"/>
  <c r="J1007" i="14"/>
  <c r="J1015" i="14"/>
  <c r="J1023" i="14"/>
  <c r="P1023" i="14" s="1"/>
  <c r="J1031" i="14"/>
  <c r="J1039" i="14"/>
  <c r="J1047" i="14"/>
  <c r="P1047" i="14" s="1"/>
  <c r="J1055" i="14"/>
  <c r="P1055" i="14" s="1"/>
  <c r="J1063" i="14"/>
  <c r="J1071" i="14"/>
  <c r="J1079" i="14"/>
  <c r="J1087" i="14"/>
  <c r="P1087" i="14" s="1"/>
  <c r="J1095" i="14"/>
  <c r="J1103" i="14"/>
  <c r="J1111" i="14"/>
  <c r="P1111" i="14" s="1"/>
  <c r="J1119" i="14"/>
  <c r="J1127" i="14"/>
  <c r="J1135" i="14"/>
  <c r="J1143" i="14"/>
  <c r="J1151" i="14"/>
  <c r="P1151" i="14" s="1"/>
  <c r="J1159" i="14"/>
  <c r="J1167" i="14"/>
  <c r="J1175" i="14"/>
  <c r="P1175" i="14" s="1"/>
  <c r="J1183" i="14"/>
  <c r="J1191" i="14"/>
  <c r="J1199" i="14"/>
  <c r="J1207" i="14"/>
  <c r="J1215" i="14"/>
  <c r="P1215" i="14" s="1"/>
  <c r="J1223" i="14"/>
  <c r="J1231" i="14"/>
  <c r="J1239" i="14"/>
  <c r="J1247" i="14"/>
  <c r="J1255" i="14"/>
  <c r="J1263" i="14"/>
  <c r="J1271" i="14"/>
  <c r="J1279" i="14"/>
  <c r="J1287" i="14"/>
  <c r="J1295" i="14"/>
  <c r="J1303" i="14"/>
  <c r="J1311" i="14"/>
  <c r="J1319" i="14"/>
  <c r="J1327" i="14"/>
  <c r="J1335" i="14"/>
  <c r="J1343" i="14"/>
  <c r="J1351" i="14"/>
  <c r="J1359" i="14"/>
  <c r="J1367" i="14"/>
  <c r="P1367" i="14" s="1"/>
  <c r="J1375" i="14"/>
  <c r="J1383" i="14"/>
  <c r="J1391" i="14"/>
  <c r="J1399" i="14"/>
  <c r="J1407" i="14"/>
  <c r="P1407" i="14" s="1"/>
  <c r="J1415" i="14"/>
  <c r="J1423" i="14"/>
  <c r="J1431" i="14"/>
  <c r="P1431" i="14" s="1"/>
  <c r="J1439" i="14"/>
  <c r="J1447" i="14"/>
  <c r="J1455" i="14"/>
  <c r="J1463" i="14"/>
  <c r="J1471" i="14"/>
  <c r="P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P888" i="14" s="1"/>
  <c r="J952" i="14"/>
  <c r="J1016" i="14"/>
  <c r="J1080" i="14"/>
  <c r="J1144" i="14"/>
  <c r="P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J794" i="14"/>
  <c r="J912" i="14"/>
  <c r="P912" i="14" s="1"/>
  <c r="J976" i="14"/>
  <c r="J1040" i="14"/>
  <c r="J1104" i="14"/>
  <c r="J1168" i="14"/>
  <c r="J1232" i="14"/>
  <c r="J1296" i="14"/>
  <c r="J1360" i="14"/>
  <c r="J1424" i="14"/>
  <c r="P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J920" i="14"/>
  <c r="J984" i="14"/>
  <c r="J1048" i="14"/>
  <c r="J1112" i="14"/>
  <c r="J1176" i="14"/>
  <c r="P1176" i="14" s="1"/>
  <c r="J1240" i="14"/>
  <c r="J1304" i="14"/>
  <c r="J1368" i="14"/>
  <c r="P1368" i="14" s="1"/>
  <c r="J1432" i="14"/>
  <c r="P1432" i="14" s="1"/>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J1056" i="14"/>
  <c r="J1120" i="14"/>
  <c r="J1184" i="14"/>
  <c r="P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J936" i="14"/>
  <c r="P936" i="14" s="1"/>
  <c r="J1000" i="14"/>
  <c r="J1064" i="14"/>
  <c r="P1064" i="14" s="1"/>
  <c r="J1128" i="14"/>
  <c r="J1192" i="14"/>
  <c r="J1256" i="14"/>
  <c r="J1320" i="14"/>
  <c r="J1384" i="14"/>
  <c r="P1384" i="14" s="1"/>
  <c r="J1448" i="14"/>
  <c r="P1448" i="14" s="1"/>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P1072" i="14" s="1"/>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324" i="14"/>
  <c r="P388" i="14"/>
  <c r="P516" i="14"/>
  <c r="P564" i="14"/>
  <c r="P580" i="14"/>
  <c r="P628" i="14"/>
  <c r="P644" i="14"/>
  <c r="P692" i="14"/>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55" i="14"/>
  <c r="P663" i="14"/>
  <c r="P98" i="14"/>
  <c r="P272" i="14"/>
  <c r="P441" i="14"/>
  <c r="P626" i="14"/>
  <c r="P927" i="14"/>
  <c r="P991" i="14"/>
  <c r="P314" i="14"/>
  <c r="P337" i="14"/>
  <c r="P499" i="14"/>
  <c r="P627" i="14"/>
  <c r="P683" i="14"/>
  <c r="P694" i="14"/>
  <c r="P744" i="14"/>
  <c r="P752" i="14"/>
  <c r="P808" i="14"/>
  <c r="P880" i="14"/>
  <c r="P944" i="14"/>
  <c r="P952" i="14"/>
  <c r="P1000" i="14"/>
  <c r="P1008" i="14"/>
  <c r="P1016" i="14"/>
  <c r="P64" i="14"/>
  <c r="P192" i="14"/>
  <c r="P233" i="14"/>
  <c r="P361" i="14"/>
  <c r="P402" i="14"/>
  <c r="P514" i="14"/>
  <c r="P539" i="14"/>
  <c r="P617" i="14"/>
  <c r="P629" i="14"/>
  <c r="P642" i="14"/>
  <c r="P705" i="14"/>
  <c r="P721" i="14"/>
  <c r="P769" i="14"/>
  <c r="P785" i="14"/>
  <c r="P833" i="14"/>
  <c r="P849" i="14"/>
  <c r="P897" i="14"/>
  <c r="P905" i="14"/>
  <c r="P913" i="14"/>
  <c r="P961" i="14"/>
  <c r="P1025" i="14"/>
  <c r="P1033" i="14"/>
  <c r="P1041" i="14"/>
  <c r="P66" i="14"/>
  <c r="P112" i="14"/>
  <c r="P240" i="14"/>
  <c r="P409" i="14"/>
  <c r="P432" i="14"/>
  <c r="P450" i="14"/>
  <c r="P544" i="14"/>
  <c r="P555" i="14"/>
  <c r="P645" i="14"/>
  <c r="P656" i="14"/>
  <c r="P666" i="14"/>
  <c r="P731" i="14"/>
  <c r="P739" i="14"/>
  <c r="P795" i="14"/>
  <c r="P803" i="14"/>
  <c r="P867" i="14"/>
  <c r="P915" i="14"/>
  <c r="P923" i="14"/>
  <c r="P931" i="14"/>
  <c r="P979" i="14"/>
  <c r="P995" i="14"/>
  <c r="P1043" i="14"/>
  <c r="P1059" i="14"/>
  <c r="P154" i="14"/>
  <c r="P282" i="14"/>
  <c r="P305" i="14"/>
  <c r="P456" i="14"/>
  <c r="P474" i="14"/>
  <c r="P493" i="14"/>
  <c r="P570" i="14"/>
  <c r="P667" i="14"/>
  <c r="P689" i="14"/>
  <c r="P740" i="14"/>
  <c r="P756" i="14"/>
  <c r="P804" i="14"/>
  <c r="P820" i="14"/>
  <c r="P876" i="14"/>
  <c r="P884" i="14"/>
  <c r="P948" i="14"/>
  <c r="P1012" i="14"/>
  <c r="P114" i="14"/>
  <c r="P741" i="14"/>
  <c r="P890" i="14"/>
  <c r="P933" i="14"/>
  <c r="P1061" i="14"/>
  <c r="P1137" i="14"/>
  <c r="P1161" i="14"/>
  <c r="P1353" i="14"/>
  <c r="P1361" i="14"/>
  <c r="P1369" i="14"/>
  <c r="P1377" i="14"/>
  <c r="P1385" i="14"/>
  <c r="P1393" i="14"/>
  <c r="P1409" i="14"/>
  <c r="P1417" i="14"/>
  <c r="P1425" i="14"/>
  <c r="P1433" i="14"/>
  <c r="P1441" i="14"/>
  <c r="P1449" i="14"/>
  <c r="P1457" i="14"/>
  <c r="P1473" i="14"/>
  <c r="P1481" i="14"/>
  <c r="P1489" i="14"/>
  <c r="Q1489" i="14" s="1"/>
  <c r="P178" i="14"/>
  <c r="P289" i="14"/>
  <c r="P643" i="14"/>
  <c r="P786" i="14"/>
  <c r="P806" i="14"/>
  <c r="P978" i="14"/>
  <c r="P998" i="14"/>
  <c r="P1106" i="14"/>
  <c r="P1154" i="14"/>
  <c r="P1346" i="14"/>
  <c r="P1362" i="14"/>
  <c r="P1370" i="14"/>
  <c r="P1378" i="14"/>
  <c r="P1386" i="14"/>
  <c r="P1402" i="14"/>
  <c r="P1410" i="14"/>
  <c r="P1426" i="14"/>
  <c r="P1434" i="14"/>
  <c r="P1442" i="14"/>
  <c r="P1450" i="14"/>
  <c r="P1466" i="14"/>
  <c r="P1474" i="14"/>
  <c r="P73" i="14"/>
  <c r="P472" i="14"/>
  <c r="P702" i="14"/>
  <c r="P725" i="14"/>
  <c r="P874" i="14"/>
  <c r="P1123" i="14"/>
  <c r="P1187" i="14"/>
  <c r="P1195" i="14"/>
  <c r="P1347" i="14"/>
  <c r="P1355" i="14"/>
  <c r="P1363" i="14"/>
  <c r="P1379" i="14"/>
  <c r="P1387" i="14"/>
  <c r="P1403" i="14"/>
  <c r="P1411" i="14"/>
  <c r="P1419" i="14"/>
  <c r="P1427" i="14"/>
  <c r="P1443" i="14"/>
  <c r="P1451" i="14"/>
  <c r="P1467" i="14"/>
  <c r="P1475" i="14"/>
  <c r="P1483" i="14"/>
  <c r="P137" i="14"/>
  <c r="P193" i="14"/>
  <c r="P248" i="14"/>
  <c r="P547" i="14"/>
  <c r="P618" i="14"/>
  <c r="P770" i="14"/>
  <c r="P790" i="14"/>
  <c r="P813" i="14"/>
  <c r="P982" i="14"/>
  <c r="P1084" i="14"/>
  <c r="P1212" i="14"/>
  <c r="P1220" i="14"/>
  <c r="P1348" i="14"/>
  <c r="P1364" i="14"/>
  <c r="P1372" i="14"/>
  <c r="P1388" i="14"/>
  <c r="P1396" i="14"/>
  <c r="P1404" i="14"/>
  <c r="P1412" i="14"/>
  <c r="P1420" i="14"/>
  <c r="P1428" i="14"/>
  <c r="P1436" i="14"/>
  <c r="P1452" i="14"/>
  <c r="P1460" i="14"/>
  <c r="P1468" i="14"/>
  <c r="P1476" i="14"/>
  <c r="P426" i="14"/>
  <c r="P837" i="14"/>
  <c r="P858" i="14"/>
  <c r="P878" i="14"/>
  <c r="P1050" i="14"/>
  <c r="P1117" i="14"/>
  <c r="P1125" i="14"/>
  <c r="P1181" i="14"/>
  <c r="P1349" i="14"/>
  <c r="P1357" i="14"/>
  <c r="P1373" i="14"/>
  <c r="P1381" i="14"/>
  <c r="P1389" i="14"/>
  <c r="P1397" i="14"/>
  <c r="P1413" i="14"/>
  <c r="P1421" i="14"/>
  <c r="P1437" i="14"/>
  <c r="P1445" i="14"/>
  <c r="P1453" i="14"/>
  <c r="P1461" i="14"/>
  <c r="P1477" i="14"/>
  <c r="P1485" i="14"/>
  <c r="P152" i="14"/>
  <c r="P885" i="14"/>
  <c r="P946" i="14"/>
  <c r="P994" i="14"/>
  <c r="P1191" i="14"/>
  <c r="P1214" i="14"/>
  <c r="P1360" i="14"/>
  <c r="P1383" i="14"/>
  <c r="P1406" i="14"/>
  <c r="P1447" i="14"/>
  <c r="P1470" i="14"/>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P1110" i="14"/>
  <c r="P1366" i="14"/>
  <c r="P1430" i="14"/>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P845" i="14"/>
  <c r="P1135" i="14"/>
  <c r="P1391" i="14"/>
  <c r="P1455" i="14"/>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P1182" i="14"/>
  <c r="P1208" i="14"/>
  <c r="P1351" i="14"/>
  <c r="P1382" i="14"/>
  <c r="P1416" i="14"/>
  <c r="P1454" i="14"/>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P1118" i="14"/>
  <c r="P1352" i="14"/>
  <c r="P1422" i="14"/>
  <c r="P1456" i="14"/>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P1190" i="14"/>
  <c r="P1359" i="14"/>
  <c r="P1398" i="14"/>
  <c r="P1463" i="14"/>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P1440" i="14"/>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P926" i="14"/>
  <c r="P1070" i="14"/>
  <c r="P1399" i="14"/>
  <c r="P1446" i="14"/>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P1462" i="14"/>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P802" i="14"/>
  <c r="P1080" i="14"/>
  <c r="P1358" i="14"/>
  <c r="P1408" i="14"/>
  <c r="P1464" i="14"/>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P1438" i="14"/>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P1472" i="14"/>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P1376" i="14"/>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P1096" i="14"/>
  <c r="P1439" i="14"/>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P1480" i="14"/>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P1160" i="14"/>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P1374" i="14"/>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P1102" i="14"/>
  <c r="P1103" i="14"/>
  <c r="P1104" i="14"/>
  <c r="P1105" i="14"/>
  <c r="P1107" i="14"/>
  <c r="P1108" i="14"/>
  <c r="P1112" i="14"/>
  <c r="P1113" i="14"/>
  <c r="P1114" i="14"/>
  <c r="P1115" i="14"/>
  <c r="P1116" i="14"/>
  <c r="P1119" i="14"/>
  <c r="P1120" i="14"/>
  <c r="P1121" i="14"/>
  <c r="P1122" i="14"/>
  <c r="P1126" i="14"/>
  <c r="P1127" i="14"/>
  <c r="P1128" i="14"/>
  <c r="P1129" i="14"/>
  <c r="P1130" i="14"/>
  <c r="P1131" i="14"/>
  <c r="P1132" i="14"/>
  <c r="P1133" i="14"/>
  <c r="P1136" i="14"/>
  <c r="P1138" i="14"/>
  <c r="P1140" i="14"/>
  <c r="P1141" i="14"/>
  <c r="P1142" i="14"/>
  <c r="P1146" i="14"/>
  <c r="P1147" i="14"/>
  <c r="P1148" i="14"/>
  <c r="P1150" i="14"/>
  <c r="P1152" i="14"/>
  <c r="P1153" i="14"/>
  <c r="P1155" i="14"/>
  <c r="P1156" i="14"/>
  <c r="P1157" i="14"/>
  <c r="P1163" i="14"/>
  <c r="P1165" i="14"/>
  <c r="P1166" i="14"/>
  <c r="P1167" i="14"/>
  <c r="P1168" i="14"/>
  <c r="P1169" i="14"/>
  <c r="P1170" i="14"/>
  <c r="P1171" i="14"/>
  <c r="P1172" i="14"/>
  <c r="P1174" i="14"/>
  <c r="P1177" i="14"/>
  <c r="P1178" i="14"/>
  <c r="P1180" i="14"/>
  <c r="P1183" i="14"/>
  <c r="P409" i="16"/>
  <c r="P1185" i="14"/>
  <c r="P411" i="16"/>
  <c r="P1186" i="14"/>
  <c r="P412" i="16"/>
  <c r="P413" i="16"/>
  <c r="P1189" i="14"/>
  <c r="P414" i="16"/>
  <c r="P415" i="16"/>
  <c r="P416" i="16"/>
  <c r="P1192" i="14"/>
  <c r="P417" i="16"/>
  <c r="P1193" i="14"/>
  <c r="P418" i="16"/>
  <c r="P1194" i="14"/>
  <c r="P419" i="16"/>
  <c r="P420" i="16"/>
  <c r="P1196" i="14"/>
  <c r="P421" i="16"/>
  <c r="P1197" i="14"/>
  <c r="P423" i="16"/>
  <c r="P1199" i="14"/>
  <c r="P424" i="16"/>
  <c r="P1201" i="14"/>
  <c r="P426" i="16"/>
  <c r="P427" i="16"/>
  <c r="P428" i="16"/>
  <c r="P1204" i="14"/>
  <c r="P429" i="16"/>
  <c r="P1205" i="14"/>
  <c r="P430" i="16"/>
  <c r="P431" i="16"/>
  <c r="P1206" i="14"/>
  <c r="P432" i="16"/>
  <c r="P433" i="16"/>
  <c r="P434" i="16"/>
  <c r="P435" i="16"/>
  <c r="P1210" i="14"/>
  <c r="P1211" i="14"/>
  <c r="P436" i="16"/>
  <c r="P437" i="16"/>
  <c r="P1213" i="14"/>
  <c r="P438" i="16"/>
  <c r="P439" i="16"/>
  <c r="P440" i="16"/>
  <c r="P441" i="16"/>
  <c r="P1217" i="14"/>
  <c r="P442" i="16"/>
  <c r="P443" i="16"/>
  <c r="P1218" i="14"/>
  <c r="P444" i="16"/>
  <c r="P1219" i="14"/>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P558" i="14"/>
  <c r="P559" i="14"/>
  <c r="P560" i="14"/>
  <c r="P563" i="14"/>
  <c r="P565" i="14"/>
  <c r="P566" i="14"/>
  <c r="P567" i="14"/>
  <c r="P569" i="14"/>
  <c r="P571" i="14"/>
  <c r="P572" i="14"/>
  <c r="P574" i="14"/>
  <c r="P575" i="14"/>
  <c r="P576" i="14"/>
  <c r="P577" i="14"/>
  <c r="P578" i="14"/>
  <c r="P579" i="14"/>
  <c r="P581" i="14"/>
  <c r="P583" i="14"/>
  <c r="P584" i="14"/>
  <c r="P586" i="14"/>
  <c r="P587" i="14"/>
  <c r="P588" i="14"/>
  <c r="P589" i="14"/>
  <c r="P591" i="14"/>
  <c r="P592" i="14"/>
  <c r="P593" i="14"/>
  <c r="P594" i="14"/>
  <c r="P596" i="14"/>
  <c r="P597" i="14"/>
  <c r="P598" i="14"/>
  <c r="P600" i="14"/>
  <c r="P601" i="14"/>
  <c r="P603" i="14"/>
  <c r="P604" i="14"/>
  <c r="P605" i="14"/>
  <c r="P606" i="14"/>
  <c r="P608" i="14"/>
  <c r="P609" i="14"/>
  <c r="P611" i="14"/>
  <c r="P612" i="14"/>
  <c r="P613" i="14"/>
  <c r="P614" i="14"/>
  <c r="P615" i="14"/>
  <c r="P616" i="14"/>
  <c r="P619" i="14"/>
  <c r="P621" i="14"/>
  <c r="P622" i="14"/>
  <c r="P623" i="14"/>
  <c r="P624" i="14"/>
  <c r="P630" i="14"/>
  <c r="P631" i="14"/>
  <c r="P633" i="14"/>
  <c r="P634" i="14"/>
  <c r="P635" i="14"/>
  <c r="P636" i="14"/>
  <c r="P638" i="14"/>
  <c r="P639" i="14"/>
  <c r="P640" i="14"/>
  <c r="P641" i="14"/>
  <c r="P646" i="14"/>
  <c r="P647" i="14"/>
  <c r="P648" i="14"/>
  <c r="P650" i="14"/>
  <c r="P651" i="14"/>
  <c r="P652" i="14"/>
  <c r="P653" i="14"/>
  <c r="P657" i="14"/>
  <c r="P660" i="14"/>
  <c r="P661" i="14"/>
  <c r="P662" i="14"/>
  <c r="P664" i="14"/>
  <c r="P665" i="14"/>
  <c r="P668" i="14"/>
  <c r="P669" i="14"/>
  <c r="P670" i="14"/>
  <c r="P672" i="14"/>
  <c r="P673" i="14"/>
  <c r="P674" i="14"/>
  <c r="P675" i="14"/>
  <c r="P676" i="14"/>
  <c r="P677" i="14"/>
  <c r="P678" i="14"/>
  <c r="P679" i="14"/>
  <c r="P680" i="14"/>
  <c r="P681" i="14"/>
  <c r="P682" i="14"/>
  <c r="P685" i="14"/>
  <c r="P687" i="14"/>
  <c r="P688" i="14"/>
  <c r="P693" i="14"/>
  <c r="P695" i="14"/>
  <c r="P697" i="14"/>
  <c r="P698" i="14"/>
  <c r="P699" i="14"/>
  <c r="P700" i="14"/>
  <c r="P703" i="14"/>
  <c r="P704" i="14"/>
  <c r="P706" i="14"/>
  <c r="P707" i="14"/>
  <c r="P708" i="14"/>
  <c r="P709" i="14"/>
  <c r="P710" i="14"/>
  <c r="P711" i="14"/>
  <c r="P712" i="14"/>
  <c r="P715" i="14"/>
  <c r="P716" i="14"/>
  <c r="P717" i="14"/>
  <c r="P719" i="14"/>
  <c r="P720" i="14"/>
  <c r="P722" i="14"/>
  <c r="P724" i="14"/>
  <c r="P726" i="14"/>
  <c r="P727" i="14"/>
  <c r="P728" i="14"/>
  <c r="P729" i="14"/>
  <c r="P730" i="14"/>
  <c r="P732" i="14"/>
  <c r="P733" i="14"/>
  <c r="P734" i="14"/>
  <c r="P736" i="14"/>
  <c r="P737" i="14"/>
  <c r="P738" i="14"/>
  <c r="P742" i="14"/>
  <c r="P743" i="14"/>
  <c r="P745" i="14"/>
  <c r="P747" i="14"/>
  <c r="P749" i="14"/>
  <c r="P750" i="14"/>
  <c r="P751" i="14"/>
  <c r="P753" i="14"/>
  <c r="P755" i="14"/>
  <c r="P757" i="14"/>
  <c r="P758" i="14"/>
  <c r="P759" i="14"/>
  <c r="P761" i="14"/>
  <c r="P763" i="14"/>
  <c r="P764" i="14"/>
  <c r="P766" i="14"/>
  <c r="P767" i="14"/>
  <c r="P768" i="14"/>
  <c r="P771" i="14"/>
  <c r="P772" i="14"/>
  <c r="P773" i="14"/>
  <c r="P774" i="14"/>
  <c r="P775" i="14"/>
  <c r="P776" i="14"/>
  <c r="P778" i="14"/>
  <c r="P779" i="14"/>
  <c r="P780" i="14"/>
  <c r="P783" i="14"/>
  <c r="P784" i="14"/>
  <c r="P788" i="14"/>
  <c r="P789" i="14"/>
  <c r="P791" i="14"/>
  <c r="P792" i="14"/>
  <c r="P793" i="14"/>
  <c r="P794" i="14"/>
  <c r="P796" i="14"/>
  <c r="P798" i="14"/>
  <c r="P800" i="14"/>
  <c r="P801" i="14"/>
  <c r="P805" i="14"/>
  <c r="P807" i="14"/>
  <c r="P809" i="14"/>
  <c r="P810" i="14"/>
  <c r="P814" i="14"/>
  <c r="P817" i="14"/>
  <c r="P819" i="14"/>
  <c r="P821" i="14"/>
  <c r="P823" i="14"/>
  <c r="P826" i="14"/>
  <c r="P828" i="14"/>
  <c r="P830" i="14"/>
  <c r="P832" i="14"/>
  <c r="P836" i="14"/>
  <c r="P838" i="14"/>
  <c r="P840" i="14"/>
  <c r="P844" i="14"/>
  <c r="P848" i="14"/>
  <c r="P852" i="14"/>
  <c r="P854" i="14"/>
  <c r="P856" i="14"/>
  <c r="P860" i="14"/>
  <c r="P864" i="14"/>
  <c r="P866" i="14"/>
  <c r="P870" i="14"/>
  <c r="P886" i="14"/>
  <c r="P892" i="14"/>
  <c r="P894" i="14"/>
  <c r="P896" i="14"/>
  <c r="P898" i="14"/>
  <c r="P900" i="14"/>
  <c r="P904" i="14"/>
  <c r="P910" i="14"/>
  <c r="P914" i="14"/>
  <c r="P921" i="14"/>
  <c r="P925" i="14"/>
  <c r="P929" i="14"/>
  <c r="P935" i="14"/>
  <c r="P937" i="14"/>
  <c r="P939" i="14"/>
  <c r="P941" i="14"/>
  <c r="P943" i="14"/>
  <c r="P945" i="14"/>
  <c r="P949" i="14"/>
  <c r="P951" i="14"/>
  <c r="P955" i="14"/>
  <c r="P963" i="14"/>
  <c r="P965" i="14"/>
  <c r="P967" i="14"/>
  <c r="P969" i="14"/>
  <c r="P971" i="14"/>
  <c r="P973" i="14"/>
  <c r="P975" i="14"/>
  <c r="P977" i="14"/>
  <c r="P811" i="14"/>
  <c r="P815" i="14"/>
  <c r="P816" i="14"/>
  <c r="P818" i="14"/>
  <c r="P822" i="14"/>
  <c r="P825" i="14"/>
  <c r="P827" i="14"/>
  <c r="P831" i="14"/>
  <c r="P835" i="14"/>
  <c r="P839" i="14"/>
  <c r="P843" i="14"/>
  <c r="P847" i="14"/>
  <c r="P853" i="14"/>
  <c r="P857" i="14"/>
  <c r="P861" i="14"/>
  <c r="P865" i="14"/>
  <c r="P869" i="14"/>
  <c r="P871" i="14"/>
  <c r="P873" i="14"/>
  <c r="P875" i="14"/>
  <c r="P877" i="14"/>
  <c r="P879" i="14"/>
  <c r="P881" i="14"/>
  <c r="P887" i="14"/>
  <c r="P891" i="14"/>
  <c r="P899" i="14"/>
  <c r="P901" i="14"/>
  <c r="P903" i="14"/>
  <c r="P907" i="14"/>
  <c r="P909" i="14"/>
  <c r="P911" i="14"/>
  <c r="P916" i="14"/>
  <c r="P918" i="14"/>
  <c r="P920" i="14"/>
  <c r="P922" i="14"/>
  <c r="P924" i="14"/>
  <c r="P928" i="14"/>
  <c r="P930" i="14"/>
  <c r="P934" i="14"/>
  <c r="P938" i="14"/>
  <c r="P940" i="14"/>
  <c r="P942" i="14"/>
  <c r="P950" i="14"/>
  <c r="P954" i="14"/>
  <c r="P956" i="14"/>
  <c r="P958" i="14"/>
  <c r="P960" i="14"/>
  <c r="P962" i="14"/>
  <c r="P964" i="14"/>
  <c r="P968" i="14"/>
  <c r="P974" i="14"/>
  <c r="P976" i="14"/>
  <c r="P980" i="14"/>
  <c r="P984" i="14"/>
  <c r="P985" i="14"/>
  <c r="P986" i="14"/>
  <c r="P987" i="14"/>
  <c r="P988" i="14"/>
  <c r="P990" i="14"/>
  <c r="P993" i="14"/>
  <c r="P997" i="14"/>
  <c r="P999" i="14"/>
  <c r="P1001" i="14"/>
  <c r="P1002" i="14"/>
  <c r="P1003" i="14"/>
  <c r="P1004" i="14"/>
  <c r="P1005" i="14"/>
  <c r="P1007" i="14"/>
  <c r="P1009" i="14"/>
  <c r="P1013" i="14"/>
  <c r="P1014" i="14"/>
  <c r="P1015" i="14"/>
  <c r="P1018" i="14"/>
  <c r="P1019" i="14"/>
  <c r="P1020" i="14"/>
  <c r="P1021" i="14"/>
  <c r="P1022" i="14"/>
  <c r="P1024" i="14"/>
  <c r="P1026" i="14"/>
  <c r="P1027" i="14"/>
  <c r="P1028" i="14"/>
  <c r="P1029" i="14"/>
  <c r="P1031" i="14"/>
  <c r="P1032" i="14"/>
  <c r="P1035" i="14"/>
  <c r="P1036" i="14"/>
  <c r="P1037" i="14"/>
  <c r="P1038" i="14"/>
  <c r="P1039" i="14"/>
  <c r="P1040" i="14"/>
  <c r="P1042" i="14"/>
  <c r="P1044" i="14"/>
  <c r="P1046" i="14"/>
  <c r="P1048" i="14"/>
  <c r="P1049" i="14"/>
  <c r="P1052" i="14"/>
  <c r="P1053" i="14"/>
  <c r="P1054" i="14"/>
  <c r="P1056" i="14"/>
  <c r="P1057" i="14"/>
  <c r="P1062" i="14"/>
  <c r="P1063" i="14"/>
  <c r="P1065" i="14"/>
  <c r="P1066" i="14"/>
  <c r="P1067" i="14"/>
  <c r="P1068" i="14"/>
  <c r="P1069" i="14"/>
  <c r="P1071" i="14"/>
  <c r="P1073" i="14"/>
  <c r="P1076" i="14"/>
  <c r="P1077" i="14"/>
  <c r="P1078" i="14"/>
  <c r="P1082" i="14"/>
  <c r="P1083" i="14"/>
  <c r="P1085" i="14"/>
  <c r="P1086" i="14"/>
  <c r="P1088" i="14"/>
  <c r="P1089" i="14"/>
  <c r="P1090" i="14"/>
  <c r="P1091" i="14"/>
  <c r="P1092" i="14"/>
  <c r="P1093" i="14"/>
  <c r="P1095" i="14"/>
  <c r="P1097" i="14"/>
  <c r="P1099" i="14"/>
  <c r="P218" i="14"/>
  <c r="P219" i="14"/>
  <c r="P223" i="14"/>
  <c r="P225" i="14"/>
  <c r="P226" i="14"/>
  <c r="P227" i="14"/>
  <c r="P228" i="14"/>
  <c r="P230" i="14"/>
  <c r="P231" i="14"/>
  <c r="P235" i="14"/>
  <c r="P236" i="14"/>
  <c r="P237" i="14"/>
  <c r="P238" i="14"/>
  <c r="P239" i="14"/>
  <c r="P241" i="14"/>
  <c r="P242" i="14"/>
  <c r="P243" i="14"/>
  <c r="P244" i="14"/>
  <c r="P245" i="14"/>
  <c r="P246" i="14"/>
  <c r="P247" i="14"/>
  <c r="P249" i="14"/>
  <c r="P250" i="14"/>
  <c r="P251" i="14"/>
  <c r="P252" i="14"/>
  <c r="P253" i="14"/>
  <c r="P255" i="14"/>
  <c r="P256" i="14"/>
  <c r="P257" i="14"/>
  <c r="P261" i="14"/>
  <c r="P263" i="14"/>
  <c r="P264" i="14"/>
  <c r="P266" i="14"/>
  <c r="P267" i="14"/>
  <c r="P268" i="14"/>
  <c r="P269" i="14"/>
  <c r="P273" i="14"/>
  <c r="P274" i="14"/>
  <c r="P276" i="14"/>
  <c r="P278" i="14"/>
  <c r="P280" i="14"/>
  <c r="P284" i="14"/>
  <c r="P286" i="14"/>
  <c r="P288" i="14"/>
  <c r="P290" i="14"/>
  <c r="P292" i="14"/>
  <c r="P294" i="14"/>
  <c r="P296" i="14"/>
  <c r="P297" i="14"/>
  <c r="P299" i="14"/>
  <c r="P301" i="14"/>
  <c r="P303" i="14"/>
  <c r="P307" i="14"/>
  <c r="P309" i="14"/>
  <c r="P311" i="14"/>
  <c r="P313" i="14"/>
  <c r="P315" i="14"/>
  <c r="P319" i="14"/>
  <c r="P321" i="14"/>
  <c r="P323" i="14"/>
  <c r="P325" i="14"/>
  <c r="P327" i="14"/>
  <c r="P328" i="14"/>
  <c r="P330" i="14"/>
  <c r="P332" i="14"/>
  <c r="P336" i="14"/>
  <c r="P340" i="14"/>
  <c r="P342" i="14"/>
  <c r="P344" i="14"/>
  <c r="P346" i="14"/>
  <c r="P347" i="14"/>
  <c r="P353" i="14"/>
  <c r="P355" i="14"/>
  <c r="P357" i="14"/>
  <c r="P359" i="14"/>
  <c r="P363" i="14"/>
  <c r="P365" i="14"/>
  <c r="P367" i="14"/>
  <c r="P369" i="14"/>
  <c r="P371" i="14"/>
  <c r="P373" i="14"/>
  <c r="P375" i="14"/>
  <c r="P377" i="14"/>
  <c r="P379" i="14"/>
  <c r="P382" i="14"/>
  <c r="P384" i="14"/>
  <c r="P386" i="14"/>
  <c r="P390" i="14"/>
  <c r="P392" i="14"/>
  <c r="P394" i="14"/>
  <c r="P396" i="14"/>
  <c r="P400" i="14"/>
  <c r="P404" i="14"/>
  <c r="P406" i="14"/>
  <c r="P411" i="14"/>
  <c r="P417" i="14"/>
  <c r="P419" i="14"/>
  <c r="P421" i="14"/>
  <c r="P423" i="14"/>
  <c r="P425" i="14"/>
  <c r="P427" i="14"/>
  <c r="P429" i="14"/>
  <c r="P431" i="14"/>
  <c r="P433" i="14"/>
  <c r="P436" i="14"/>
  <c r="P438" i="14"/>
  <c r="P444" i="14"/>
  <c r="P446" i="14"/>
  <c r="P448" i="14"/>
  <c r="P452" i="14"/>
  <c r="P458" i="14"/>
  <c r="P460" i="14"/>
  <c r="P464" i="14"/>
  <c r="P466" i="14"/>
  <c r="P468" i="14"/>
  <c r="P470" i="14"/>
  <c r="P476" i="14"/>
  <c r="P478" i="14"/>
  <c r="P480" i="14"/>
  <c r="P482" i="14"/>
  <c r="P484" i="14"/>
  <c r="P487" i="14"/>
  <c r="P494" i="14"/>
  <c r="P496" i="14"/>
  <c r="P498" i="14"/>
  <c r="P220" i="14"/>
  <c r="P222" i="14"/>
  <c r="P270" i="14"/>
  <c r="P277" i="14"/>
  <c r="P283" i="14"/>
  <c r="P285" i="14"/>
  <c r="P291" i="14"/>
  <c r="P293" i="14"/>
  <c r="P295" i="14"/>
  <c r="P298" i="14"/>
  <c r="P302" i="14"/>
  <c r="P304" i="14"/>
  <c r="P306" i="14"/>
  <c r="P308" i="14"/>
  <c r="P310" i="14"/>
  <c r="P316" i="14"/>
  <c r="P318" i="14"/>
  <c r="P320" i="14"/>
  <c r="P331" i="14"/>
  <c r="P333" i="14"/>
  <c r="P335" i="14"/>
  <c r="P341" i="14"/>
  <c r="P345" i="14"/>
  <c r="P348" i="14"/>
  <c r="P350" i="14"/>
  <c r="P352" i="14"/>
  <c r="P354" i="14"/>
  <c r="P356" i="14"/>
  <c r="P358" i="14"/>
  <c r="P360" i="14"/>
  <c r="P362" i="14"/>
  <c r="P366" i="14"/>
  <c r="P368" i="14"/>
  <c r="P372" i="14"/>
  <c r="P374" i="14"/>
  <c r="P378" i="14"/>
  <c r="P380" i="14"/>
  <c r="P383" i="14"/>
  <c r="P385" i="14"/>
  <c r="P387" i="14"/>
  <c r="P389" i="14"/>
  <c r="P391" i="14"/>
  <c r="P395" i="14"/>
  <c r="P397" i="14"/>
  <c r="P399" i="14"/>
  <c r="P401" i="14"/>
  <c r="P405" i="14"/>
  <c r="P408" i="14"/>
  <c r="P410" i="14"/>
  <c r="P412" i="14"/>
  <c r="P414" i="14"/>
  <c r="P416" i="14"/>
  <c r="P418" i="14"/>
  <c r="P420" i="14"/>
  <c r="P422" i="14"/>
  <c r="P424" i="14"/>
  <c r="P430" i="14"/>
  <c r="P435" i="14"/>
  <c r="P437" i="14"/>
  <c r="P439" i="14"/>
  <c r="P443" i="14"/>
  <c r="P447" i="14"/>
  <c r="P449" i="14"/>
  <c r="P451" i="14"/>
  <c r="P453" i="14"/>
  <c r="P455" i="14"/>
  <c r="P459" i="14"/>
  <c r="P461" i="14"/>
  <c r="P463" i="14"/>
  <c r="P465" i="14"/>
  <c r="P469" i="14"/>
  <c r="P473" i="14"/>
  <c r="P475" i="14"/>
  <c r="P481" i="14"/>
  <c r="P483" i="14"/>
  <c r="P485" i="14"/>
  <c r="P486" i="14"/>
  <c r="P488" i="14"/>
  <c r="P489" i="14"/>
  <c r="P491" i="14"/>
  <c r="P495" i="14"/>
  <c r="P497" i="14"/>
  <c r="P500" i="14"/>
  <c r="P503" i="14"/>
  <c r="P505" i="14"/>
  <c r="P507" i="14"/>
  <c r="P511" i="14"/>
  <c r="P513" i="14"/>
  <c r="P515" i="14"/>
  <c r="P517" i="14"/>
  <c r="P519" i="14"/>
  <c r="P523" i="14"/>
  <c r="P524" i="14"/>
  <c r="P528" i="14"/>
  <c r="P530" i="14"/>
  <c r="P532" i="14"/>
  <c r="P533" i="14"/>
  <c r="P537" i="14"/>
  <c r="P541" i="14"/>
  <c r="P545" i="14"/>
  <c r="P548" i="14"/>
  <c r="P550" i="14"/>
  <c r="P551" i="14"/>
  <c r="P553" i="14"/>
  <c r="P501" i="14"/>
  <c r="P502" i="14"/>
  <c r="P506" i="14"/>
  <c r="P508" i="14"/>
  <c r="P510" i="14"/>
  <c r="P512" i="14"/>
  <c r="P518" i="14"/>
  <c r="P520" i="14"/>
  <c r="P525" i="14"/>
  <c r="P527" i="14"/>
  <c r="P529" i="14"/>
  <c r="P534" i="14"/>
  <c r="P536" i="14"/>
  <c r="P538" i="14"/>
  <c r="P540" i="14"/>
  <c r="P542" i="14"/>
  <c r="P546" i="14"/>
  <c r="P549" i="14"/>
  <c r="P552" i="14"/>
  <c r="P554" i="14"/>
  <c r="Q37" i="20"/>
  <c r="B34" i="20"/>
  <c r="P156" i="14"/>
  <c r="P148" i="14"/>
  <c r="P140" i="14"/>
  <c r="P124" i="14"/>
  <c r="P320" i="16"/>
  <c r="P312" i="16"/>
  <c r="P304" i="16"/>
  <c r="P296" i="16"/>
  <c r="P288" i="16"/>
  <c r="P213" i="14"/>
  <c r="P209" i="14"/>
  <c r="P205" i="14"/>
  <c r="P203" i="14"/>
  <c r="P201" i="14"/>
  <c r="P199" i="14"/>
  <c r="P197" i="14"/>
  <c r="P191" i="14"/>
  <c r="P189" i="14"/>
  <c r="P187" i="14"/>
  <c r="P185" i="14"/>
  <c r="P183" i="14"/>
  <c r="P181" i="14"/>
  <c r="P179"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80" i="14"/>
  <c r="P176"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1" i="16"/>
  <c r="P160" i="14"/>
  <c r="P303" i="16"/>
  <c r="P300" i="16"/>
  <c r="P290" i="16"/>
  <c r="P159" i="14"/>
  <c r="P146"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71"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555" i="16" a="1"/>
  <c r="Q1555" i="16" s="1"/>
  <c r="Q1494" i="16" a="1"/>
  <c r="Q1494" i="16" s="1"/>
  <c r="Q1423" i="16" a="1"/>
  <c r="Q1423" i="16" s="1"/>
  <c r="Q1362" i="16" a="1"/>
  <c r="Q1362" i="16" s="1"/>
  <c r="Q1304" i="16" a="1"/>
  <c r="Q1304" i="16" s="1"/>
  <c r="Q1243" i="16" a="1"/>
  <c r="Q1243" i="16" s="1"/>
  <c r="Q1520" i="16" a="1"/>
  <c r="Q1520" i="16" s="1"/>
  <c r="Q1452" i="16" a="1"/>
  <c r="Q1452" i="16" s="1"/>
  <c r="Q1388" i="16" a="1"/>
  <c r="Q1388" i="16" s="1"/>
  <c r="Q1317" i="16" a="1"/>
  <c r="Q1317" i="16" s="1"/>
  <c r="Q1253" i="16" a="1"/>
  <c r="Q1253" i="16" s="1"/>
  <c r="Q1449" i="16" a="1"/>
  <c r="Q1449" i="16" s="1"/>
  <c r="Q1385" i="16" a="1"/>
  <c r="Q1385" i="16" s="1"/>
  <c r="Q1322" i="16" a="1"/>
  <c r="Q1322" i="16" s="1"/>
  <c r="Q1258" i="16" a="1"/>
  <c r="Q1258" i="16" s="1"/>
  <c r="Q1522" i="16" a="1"/>
  <c r="Q1522" i="16" s="1"/>
  <c r="Q1446" i="16" a="1"/>
  <c r="Q1446" i="16" s="1"/>
  <c r="Q1382" i="16" a="1"/>
  <c r="Q1382" i="16" s="1"/>
  <c r="Q1327" i="16" a="1"/>
  <c r="Q1327" i="16" s="1"/>
  <c r="Q1263" i="16" a="1"/>
  <c r="Q1263" i="16" s="1"/>
  <c r="Q1535" i="16" a="1"/>
  <c r="Q1535" i="16" s="1"/>
  <c r="Q1474" i="16" a="1"/>
  <c r="Q1474" i="16" s="1"/>
  <c r="Q1411" i="16" a="1"/>
  <c r="Q1411" i="16" s="1"/>
  <c r="Q1337" i="16" a="1"/>
  <c r="Q1337" i="16" s="1"/>
  <c r="Q1276" i="16" a="1"/>
  <c r="Q1276" i="16" s="1"/>
  <c r="Q1207" i="16" a="1"/>
  <c r="Q1207" i="16" s="1"/>
  <c r="Q1548" i="16" a="1"/>
  <c r="Q1548" i="16" s="1"/>
  <c r="Q1487" i="16" a="1"/>
  <c r="Q1487" i="16" s="1"/>
  <c r="Q1416" i="16" a="1"/>
  <c r="Q1416" i="16" s="1"/>
  <c r="Q1355" i="16" a="1"/>
  <c r="Q1355" i="16" s="1"/>
  <c r="Q1289" i="16" a="1"/>
  <c r="Q1289" i="16" s="1"/>
  <c r="Q1228" i="16" a="1"/>
  <c r="Q1228" i="16" s="1"/>
  <c r="Q1561" i="16" a="1"/>
  <c r="Q1561" i="16" s="1"/>
  <c r="Q1492" i="16" a="1"/>
  <c r="Q1492" i="16" s="1"/>
  <c r="Q1429" i="16" a="1"/>
  <c r="Q1429" i="16" s="1"/>
  <c r="Q1360" i="16" a="1"/>
  <c r="Q1360" i="16" s="1"/>
  <c r="Q1294" i="16" a="1"/>
  <c r="Q1294" i="16" s="1"/>
  <c r="Q1233" i="16" a="1"/>
  <c r="Q1233"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547" i="16" a="1"/>
  <c r="Q1547" i="16" s="1"/>
  <c r="Q1486" i="16" a="1"/>
  <c r="Q1486" i="16" s="1"/>
  <c r="Q1415" i="16" a="1"/>
  <c r="Q1415" i="16" s="1"/>
  <c r="Q1354" i="16" a="1"/>
  <c r="Q1354" i="16" s="1"/>
  <c r="Q1296" i="16" a="1"/>
  <c r="Q1296" i="16" s="1"/>
  <c r="Q1235" i="16" a="1"/>
  <c r="Q1235" i="16" s="1"/>
  <c r="Q1512" i="16" a="1"/>
  <c r="Q1512" i="16" s="1"/>
  <c r="Q1444" i="16" a="1"/>
  <c r="Q1444" i="16" s="1"/>
  <c r="Q1375" i="16" a="1"/>
  <c r="Q1375" i="16" s="1"/>
  <c r="Q1309" i="16" a="1"/>
  <c r="Q1309" i="16" s="1"/>
  <c r="Q1245" i="16" a="1"/>
  <c r="Q1245" i="16" s="1"/>
  <c r="Q1441" i="16" a="1"/>
  <c r="Q1441" i="16" s="1"/>
  <c r="Q1380" i="16" a="1"/>
  <c r="Q1380" i="16" s="1"/>
  <c r="Q1314" i="16" a="1"/>
  <c r="Q1314" i="16" s="1"/>
  <c r="Q1250" i="16" a="1"/>
  <c r="Q1250" i="16" s="1"/>
  <c r="Q1514" i="16" a="1"/>
  <c r="Q1514" i="16" s="1"/>
  <c r="Q1438" i="16" a="1"/>
  <c r="Q1438" i="16" s="1"/>
  <c r="Q1377" i="16" a="1"/>
  <c r="Q1377" i="16" s="1"/>
  <c r="Q1319" i="16" a="1"/>
  <c r="Q1319" i="16" s="1"/>
  <c r="Q1255" i="16" a="1"/>
  <c r="Q1255" i="16" s="1"/>
  <c r="Q1527" i="16" a="1"/>
  <c r="Q1527" i="16" s="1"/>
  <c r="Q1469" i="16" a="1"/>
  <c r="Q1469" i="16" s="1"/>
  <c r="Q1403" i="16" a="1"/>
  <c r="Q1403" i="16" s="1"/>
  <c r="Q1332" i="16" a="1"/>
  <c r="Q1332" i="16" s="1"/>
  <c r="Q1268" i="16" a="1"/>
  <c r="Q1268" i="16" s="1"/>
  <c r="Q1540" i="16" a="1"/>
  <c r="Q1540" i="16" s="1"/>
  <c r="Q1479" i="16" a="1"/>
  <c r="Q1479" i="16" s="1"/>
  <c r="Q1408" i="16" a="1"/>
  <c r="Q1408" i="16" s="1"/>
  <c r="Q1350" i="16" a="1"/>
  <c r="Q1350" i="16" s="1"/>
  <c r="Q1281" i="16" a="1"/>
  <c r="Q1281" i="16" s="1"/>
  <c r="Q1220" i="16" a="1"/>
  <c r="Q1220" i="16" s="1"/>
  <c r="Q1553" i="16" a="1"/>
  <c r="Q1553" i="16" s="1"/>
  <c r="Q1484" i="16" a="1"/>
  <c r="Q1484" i="16" s="1"/>
  <c r="Q1421" i="16" a="1"/>
  <c r="Q1421" i="16" s="1"/>
  <c r="Q1347" i="16" a="1"/>
  <c r="Q1347" i="16" s="1"/>
  <c r="Q1286" i="16" a="1"/>
  <c r="Q1286" i="16" s="1"/>
  <c r="Q1225" i="16" a="1"/>
  <c r="Q1225"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539" i="16" a="1"/>
  <c r="Q1539" i="16" s="1"/>
  <c r="Q1478" i="16" a="1"/>
  <c r="Q1478" i="16" s="1"/>
  <c r="Q1407" i="16" a="1"/>
  <c r="Q1407" i="16" s="1"/>
  <c r="Q1349" i="16" a="1"/>
  <c r="Q1349" i="16" s="1"/>
  <c r="Q1288" i="16" a="1"/>
  <c r="Q1288" i="16" s="1"/>
  <c r="Q1227" i="16" a="1"/>
  <c r="Q1227" i="16" s="1"/>
  <c r="Q1568" i="16" a="1"/>
  <c r="Q1568" i="16" s="1"/>
  <c r="Q1499" i="16" a="1"/>
  <c r="Q1499" i="16" s="1"/>
  <c r="Q1436" i="16" a="1"/>
  <c r="Q1436" i="16" s="1"/>
  <c r="Q1367" i="16" a="1"/>
  <c r="Q1367" i="16" s="1"/>
  <c r="Q1301" i="16" a="1"/>
  <c r="Q1301" i="16" s="1"/>
  <c r="Q1240" i="16" a="1"/>
  <c r="Q1240" i="16" s="1"/>
  <c r="Q1488" i="16" a="1"/>
  <c r="Q1488" i="16" s="1"/>
  <c r="Q1433" i="16" a="1"/>
  <c r="Q1433" i="16" s="1"/>
  <c r="Q1372" i="16" a="1"/>
  <c r="Q1372" i="16" s="1"/>
  <c r="Q1306" i="16" a="1"/>
  <c r="Q1306" i="16" s="1"/>
  <c r="Q1237" i="16" a="1"/>
  <c r="Q1237" i="16" s="1"/>
  <c r="Q1501" i="16" a="1"/>
  <c r="Q1501" i="16" s="1"/>
  <c r="Q1430" i="16" a="1"/>
  <c r="Q1430" i="16" s="1"/>
  <c r="Q1369" i="16" a="1"/>
  <c r="Q1369" i="16" s="1"/>
  <c r="Q1311" i="16" a="1"/>
  <c r="Q1311" i="16" s="1"/>
  <c r="Q1247" i="16" a="1"/>
  <c r="Q1247" i="16" s="1"/>
  <c r="Q1519" i="16" a="1"/>
  <c r="Q1519" i="16" s="1"/>
  <c r="Q1461" i="16" a="1"/>
  <c r="Q1461" i="16" s="1"/>
  <c r="Q1395" i="16" a="1"/>
  <c r="Q1395" i="16" s="1"/>
  <c r="Q1324" i="16" a="1"/>
  <c r="Q1324" i="16" s="1"/>
  <c r="Q1260" i="16" a="1"/>
  <c r="Q1260" i="16" s="1"/>
  <c r="Q1532" i="16" a="1"/>
  <c r="Q1532" i="16" s="1"/>
  <c r="Q1466" i="16" a="1"/>
  <c r="Q1466" i="16" s="1"/>
  <c r="Q1400" i="16" a="1"/>
  <c r="Q1400" i="16" s="1"/>
  <c r="Q1342" i="16" a="1"/>
  <c r="Q1342" i="16" s="1"/>
  <c r="Q1273" i="16" a="1"/>
  <c r="Q1273" i="16" s="1"/>
  <c r="Q1212" i="16" a="1"/>
  <c r="Q1212" i="16" s="1"/>
  <c r="Q1545" i="16" a="1"/>
  <c r="Q1545" i="16" s="1"/>
  <c r="Q1476" i="16" a="1"/>
  <c r="Q1476" i="16" s="1"/>
  <c r="Q1413" i="16" a="1"/>
  <c r="Q1413" i="16" s="1"/>
  <c r="Q1339" i="16" a="1"/>
  <c r="Q1339" i="16" s="1"/>
  <c r="Q1278" i="16" a="1"/>
  <c r="Q1278" i="16" s="1"/>
  <c r="Q1217" i="16" a="1"/>
  <c r="Q1217"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531" i="16" a="1"/>
  <c r="Q1531" i="16" s="1"/>
  <c r="Q1465" i="16" a="1"/>
  <c r="Q1465" i="16" s="1"/>
  <c r="Q1399" i="16" a="1"/>
  <c r="Q1399" i="16" s="1"/>
  <c r="Q1341" i="16" a="1"/>
  <c r="Q1341" i="16" s="1"/>
  <c r="Q1280" i="16" a="1"/>
  <c r="Q1280" i="16" s="1"/>
  <c r="Q1219" i="16" a="1"/>
  <c r="Q1219" i="16" s="1"/>
  <c r="Q1560" i="16" a="1"/>
  <c r="Q1560" i="16" s="1"/>
  <c r="Q1491" i="16" a="1"/>
  <c r="Q1491" i="16" s="1"/>
  <c r="Q1428" i="16" a="1"/>
  <c r="Q1428" i="16" s="1"/>
  <c r="Q1359" i="16" a="1"/>
  <c r="Q1359" i="16" s="1"/>
  <c r="Q1293" i="16" a="1"/>
  <c r="Q1293" i="16" s="1"/>
  <c r="Q1232" i="16" a="1"/>
  <c r="Q1232" i="16" s="1"/>
  <c r="Q1480" i="16" a="1"/>
  <c r="Q1480" i="16" s="1"/>
  <c r="Q1425" i="16" a="1"/>
  <c r="Q1425" i="16" s="1"/>
  <c r="Q1364" i="16" a="1"/>
  <c r="Q1364" i="16" s="1"/>
  <c r="Q1298" i="16" a="1"/>
  <c r="Q1298" i="16" s="1"/>
  <c r="Q1229" i="16" a="1"/>
  <c r="Q1229" i="16" s="1"/>
  <c r="Q1562" i="16" a="1"/>
  <c r="Q1562" i="16" s="1"/>
  <c r="Q1493" i="16" a="1"/>
  <c r="Q1493" i="16" s="1"/>
  <c r="Q1422" i="16" a="1"/>
  <c r="Q1422" i="16" s="1"/>
  <c r="Q1361" i="16" a="1"/>
  <c r="Q1361" i="16" s="1"/>
  <c r="Q1303" i="16" a="1"/>
  <c r="Q1303" i="16" s="1"/>
  <c r="Q1242" i="16" a="1"/>
  <c r="Q1242" i="16" s="1"/>
  <c r="Q1575" i="16" a="1"/>
  <c r="Q1575" i="16" s="1"/>
  <c r="Q1511" i="16" a="1"/>
  <c r="Q1511" i="16" s="1"/>
  <c r="Q1451" i="16" a="1"/>
  <c r="Q1451" i="16" s="1"/>
  <c r="Q1387" i="16" a="1"/>
  <c r="Q1387" i="16" s="1"/>
  <c r="Q1316" i="16" a="1"/>
  <c r="Q1316" i="16" s="1"/>
  <c r="Q1252" i="16" a="1"/>
  <c r="Q1252" i="16" s="1"/>
  <c r="Q1524" i="16" a="1"/>
  <c r="Q1524" i="16" s="1"/>
  <c r="Q1458" i="16" a="1"/>
  <c r="Q1458" i="16" s="1"/>
  <c r="Q1392" i="16" a="1"/>
  <c r="Q1392" i="16" s="1"/>
  <c r="Q1329" i="16" a="1"/>
  <c r="Q1329" i="16" s="1"/>
  <c r="Q1265" i="16" a="1"/>
  <c r="Q1265" i="16" s="1"/>
  <c r="Q1537" i="16" a="1"/>
  <c r="Q1537" i="16" s="1"/>
  <c r="Q1471" i="16" a="1"/>
  <c r="Q1471" i="16" s="1"/>
  <c r="Q1405" i="16" a="1"/>
  <c r="Q1405" i="16" s="1"/>
  <c r="Q1334" i="16" a="1"/>
  <c r="Q1334" i="16" s="1"/>
  <c r="Q1270" i="16" a="1"/>
  <c r="Q1270" i="16" s="1"/>
  <c r="Q1209" i="16" a="1"/>
  <c r="Q1209"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523" i="16" a="1"/>
  <c r="Q1523" i="16" s="1"/>
  <c r="Q1457" i="16" a="1"/>
  <c r="Q1457" i="16" s="1"/>
  <c r="Q1391" i="16" a="1"/>
  <c r="Q1391" i="16" s="1"/>
  <c r="Q1336" i="16" a="1"/>
  <c r="Q1336" i="16" s="1"/>
  <c r="Q1272" i="16" a="1"/>
  <c r="Q1272" i="16" s="1"/>
  <c r="Q1211" i="16" a="1"/>
  <c r="Q1211" i="16" s="1"/>
  <c r="Q1552" i="16" a="1"/>
  <c r="Q1552" i="16" s="1"/>
  <c r="Q1483" i="16" a="1"/>
  <c r="Q1483" i="16" s="1"/>
  <c r="Q1420" i="16" a="1"/>
  <c r="Q1420" i="16" s="1"/>
  <c r="Q1346" i="16" a="1"/>
  <c r="Q1346" i="16" s="1"/>
  <c r="Q1285" i="16" a="1"/>
  <c r="Q1285" i="16" s="1"/>
  <c r="Q1224" i="16" a="1"/>
  <c r="Q1224" i="16" s="1"/>
  <c r="Q1472" i="16" a="1"/>
  <c r="Q1472" i="16" s="1"/>
  <c r="Q1417" i="16" a="1"/>
  <c r="Q1417" i="16" s="1"/>
  <c r="Q1356" i="16" a="1"/>
  <c r="Q1356" i="16" s="1"/>
  <c r="Q1290" i="16" a="1"/>
  <c r="Q1290" i="16" s="1"/>
  <c r="Q1221" i="16" a="1"/>
  <c r="Q1221" i="16" s="1"/>
  <c r="Q1554" i="16" a="1"/>
  <c r="Q1554" i="16" s="1"/>
  <c r="Q1485" i="16" a="1"/>
  <c r="Q1485" i="16" s="1"/>
  <c r="Q1414" i="16" a="1"/>
  <c r="Q1414" i="16" s="1"/>
  <c r="Q1353" i="16" a="1"/>
  <c r="Q1353" i="16" s="1"/>
  <c r="Q1295" i="16" a="1"/>
  <c r="Q1295" i="16" s="1"/>
  <c r="Q1234" i="16" a="1"/>
  <c r="Q1234" i="16" s="1"/>
  <c r="Q1567" i="16" a="1"/>
  <c r="Q1567" i="16" s="1"/>
  <c r="Q1506" i="16" a="1"/>
  <c r="Q1506" i="16" s="1"/>
  <c r="Q1443" i="16" a="1"/>
  <c r="Q1443" i="16" s="1"/>
  <c r="Q1374" i="16" a="1"/>
  <c r="Q1374" i="16" s="1"/>
  <c r="Q1308" i="16" a="1"/>
  <c r="Q1308" i="16" s="1"/>
  <c r="Q1239" i="16" a="1"/>
  <c r="Q1239" i="16" s="1"/>
  <c r="Q1516" i="16" a="1"/>
  <c r="Q1516" i="16" s="1"/>
  <c r="Q1448" i="16" a="1"/>
  <c r="Q1448" i="16" s="1"/>
  <c r="Q1384" i="16" a="1"/>
  <c r="Q1384" i="16" s="1"/>
  <c r="Q1321" i="16" a="1"/>
  <c r="Q1321" i="16" s="1"/>
  <c r="Q1257" i="16" a="1"/>
  <c r="Q1257" i="16" s="1"/>
  <c r="Q1529" i="16" a="1"/>
  <c r="Q1529" i="16" s="1"/>
  <c r="Q1463" i="16" a="1"/>
  <c r="Q1463" i="16" s="1"/>
  <c r="Q1397" i="16" a="1"/>
  <c r="Q1397" i="16" s="1"/>
  <c r="Q1326" i="16" a="1"/>
  <c r="Q1326" i="16" s="1"/>
  <c r="Q1262" i="16" a="1"/>
  <c r="Q1262"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576" i="16" a="1"/>
  <c r="Q1576" i="16" s="1"/>
  <c r="Q1515" i="16" a="1"/>
  <c r="Q1515" i="16" s="1"/>
  <c r="Q1447" i="16" a="1"/>
  <c r="Q1447" i="16" s="1"/>
  <c r="Q1383" i="16" a="1"/>
  <c r="Q1383" i="16" s="1"/>
  <c r="Q1328" i="16" a="1"/>
  <c r="Q1328" i="16" s="1"/>
  <c r="Q1264" i="16" a="1"/>
  <c r="Q1264" i="16" s="1"/>
  <c r="Q1544" i="16" a="1"/>
  <c r="Q1544" i="16" s="1"/>
  <c r="Q1475" i="16" a="1"/>
  <c r="Q1475" i="16" s="1"/>
  <c r="Q1412" i="16" a="1"/>
  <c r="Q1412" i="16" s="1"/>
  <c r="Q1338" i="16" a="1"/>
  <c r="Q1338" i="16" s="1"/>
  <c r="Q1277" i="16" a="1"/>
  <c r="Q1277" i="16" s="1"/>
  <c r="Q1216" i="16" a="1"/>
  <c r="Q1216" i="16" s="1"/>
  <c r="Q1467" i="16" a="1"/>
  <c r="Q1467" i="16" s="1"/>
  <c r="Q1409" i="16" a="1"/>
  <c r="Q1409" i="16" s="1"/>
  <c r="Q1351" i="16" a="1"/>
  <c r="Q1351" i="16" s="1"/>
  <c r="Q1282" i="16" a="1"/>
  <c r="Q1282" i="16" s="1"/>
  <c r="Q1213" i="16" a="1"/>
  <c r="Q1213" i="16" s="1"/>
  <c r="Q1546" i="16" a="1"/>
  <c r="Q1546" i="16" s="1"/>
  <c r="Q1477" i="16" a="1"/>
  <c r="Q1477" i="16" s="1"/>
  <c r="Q1406" i="16" a="1"/>
  <c r="Q1406" i="16" s="1"/>
  <c r="Q1348" i="16" a="1"/>
  <c r="Q1348" i="16" s="1"/>
  <c r="Q1287" i="16" a="1"/>
  <c r="Q1287" i="16" s="1"/>
  <c r="Q1226" i="16" a="1"/>
  <c r="Q1226" i="16" s="1"/>
  <c r="Q1559" i="16" a="1"/>
  <c r="Q1559" i="16" s="1"/>
  <c r="Q1498" i="16" a="1"/>
  <c r="Q1498" i="16" s="1"/>
  <c r="Q1435" i="16" a="1"/>
  <c r="Q1435" i="16" s="1"/>
  <c r="Q1366" i="16" a="1"/>
  <c r="Q1366" i="16" s="1"/>
  <c r="Q1300" i="16" a="1"/>
  <c r="Q1300" i="16" s="1"/>
  <c r="Q1231" i="16" a="1"/>
  <c r="Q1231" i="16" s="1"/>
  <c r="Q1508" i="16" a="1"/>
  <c r="Q1508" i="16" s="1"/>
  <c r="Q1440" i="16" a="1"/>
  <c r="Q1440" i="16" s="1"/>
  <c r="Q1379" i="16" a="1"/>
  <c r="Q1379" i="16" s="1"/>
  <c r="Q1313" i="16" a="1"/>
  <c r="Q1313" i="16" s="1"/>
  <c r="Q1249" i="16" a="1"/>
  <c r="Q1249" i="16" s="1"/>
  <c r="Q1521" i="16" a="1"/>
  <c r="Q1521" i="16" s="1"/>
  <c r="Q1453" i="16" a="1"/>
  <c r="Q1453" i="16" s="1"/>
  <c r="Q1389" i="16" a="1"/>
  <c r="Q1389" i="16" s="1"/>
  <c r="Q1318" i="16" a="1"/>
  <c r="Q1318" i="16" s="1"/>
  <c r="Q1254" i="16" a="1"/>
  <c r="Q1254"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571" i="16" a="1"/>
  <c r="Q1571" i="16" s="1"/>
  <c r="Q1507" i="16" a="1"/>
  <c r="Q1507" i="16" s="1"/>
  <c r="Q1439" i="16" a="1"/>
  <c r="Q1439" i="16" s="1"/>
  <c r="Q1378" i="16" a="1"/>
  <c r="Q1378" i="16" s="1"/>
  <c r="Q1320" i="16" a="1"/>
  <c r="Q1320" i="16" s="1"/>
  <c r="Q1256" i="16" a="1"/>
  <c r="Q1256" i="16" s="1"/>
  <c r="Q1536" i="16" a="1"/>
  <c r="Q1536" i="16" s="1"/>
  <c r="Q1470" i="16" a="1"/>
  <c r="Q1470" i="16" s="1"/>
  <c r="Q1404" i="16" a="1"/>
  <c r="Q1404" i="16" s="1"/>
  <c r="Q1333" i="16" a="1"/>
  <c r="Q1333" i="16" s="1"/>
  <c r="Q1269" i="16" a="1"/>
  <c r="Q1269" i="16" s="1"/>
  <c r="Q1208" i="16" a="1"/>
  <c r="Q1208" i="16" s="1"/>
  <c r="Q1459" i="16" a="1"/>
  <c r="Q1459" i="16" s="1"/>
  <c r="Q1401" i="16" a="1"/>
  <c r="Q1401" i="16" s="1"/>
  <c r="Q1343" i="16" a="1"/>
  <c r="Q1343" i="16" s="1"/>
  <c r="Q1274" i="16" a="1"/>
  <c r="Q1274" i="16" s="1"/>
  <c r="Q1538" i="16" a="1"/>
  <c r="Q1538" i="16" s="1"/>
  <c r="Q1464" i="16" a="1"/>
  <c r="Q1464" i="16" s="1"/>
  <c r="Q1398" i="16" a="1"/>
  <c r="Q1398" i="16" s="1"/>
  <c r="Q1340" i="16" a="1"/>
  <c r="Q1340" i="16" s="1"/>
  <c r="Q1279" i="16" a="1"/>
  <c r="Q1279" i="16" s="1"/>
  <c r="Q1218" i="16" a="1"/>
  <c r="Q1218" i="16" s="1"/>
  <c r="Q1551" i="16" a="1"/>
  <c r="Q1551" i="16" s="1"/>
  <c r="Q1490" i="16" a="1"/>
  <c r="Q1490" i="16" s="1"/>
  <c r="Q1427" i="16" a="1"/>
  <c r="Q1427" i="16" s="1"/>
  <c r="Q1358" i="16" a="1"/>
  <c r="Q1358" i="16" s="1"/>
  <c r="Q1292" i="16" a="1"/>
  <c r="Q1292" i="16" s="1"/>
  <c r="Q1223" i="16" a="1"/>
  <c r="Q1223" i="16" s="1"/>
  <c r="Q1564" i="16" a="1"/>
  <c r="Q1564" i="16" s="1"/>
  <c r="Q1503" i="16" a="1"/>
  <c r="Q1503" i="16" s="1"/>
  <c r="Q1432" i="16" a="1"/>
  <c r="Q1432" i="16" s="1"/>
  <c r="Q1371" i="16" a="1"/>
  <c r="Q1371" i="16" s="1"/>
  <c r="Q1305" i="16" a="1"/>
  <c r="Q1305" i="16" s="1"/>
  <c r="Q1244" i="16" a="1"/>
  <c r="Q1244" i="16" s="1"/>
  <c r="Q1513" i="16" a="1"/>
  <c r="Q1513" i="16" s="1"/>
  <c r="Q1445" i="16" a="1"/>
  <c r="Q1445" i="16" s="1"/>
  <c r="Q1376" i="16" a="1"/>
  <c r="Q1376" i="16" s="1"/>
  <c r="Q1310" i="16" a="1"/>
  <c r="Q1310" i="16" s="1"/>
  <c r="Q1246" i="16" a="1"/>
  <c r="Q1246"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563" i="16" a="1"/>
  <c r="Q1563" i="16" s="1"/>
  <c r="Q1502" i="16" a="1"/>
  <c r="Q1502" i="16" s="1"/>
  <c r="Q1431" i="16" a="1"/>
  <c r="Q1431" i="16" s="1"/>
  <c r="Q1370" i="16" a="1"/>
  <c r="Q1370" i="16" s="1"/>
  <c r="Q1312" i="16" a="1"/>
  <c r="Q1312" i="16" s="1"/>
  <c r="Q1248" i="16" a="1"/>
  <c r="Q1248" i="16" s="1"/>
  <c r="Q1528" i="16" a="1"/>
  <c r="Q1528" i="16" s="1"/>
  <c r="Q1462" i="16" a="1"/>
  <c r="Q1462" i="16" s="1"/>
  <c r="Q1396" i="16" a="1"/>
  <c r="Q1396" i="16" s="1"/>
  <c r="Q1325" i="16" a="1"/>
  <c r="Q1325" i="16" s="1"/>
  <c r="Q1261" i="16" a="1"/>
  <c r="Q1261" i="16" s="1"/>
  <c r="Q1454" i="16" a="1"/>
  <c r="Q1454" i="16" s="1"/>
  <c r="Q1393" i="16" a="1"/>
  <c r="Q1393" i="16" s="1"/>
  <c r="Q1330" i="16" a="1"/>
  <c r="Q1330" i="16" s="1"/>
  <c r="Q1266" i="16" a="1"/>
  <c r="Q1266" i="16" s="1"/>
  <c r="Q1530" i="16" a="1"/>
  <c r="Q1530" i="16" s="1"/>
  <c r="Q1456" i="16" a="1"/>
  <c r="Q1456" i="16" s="1"/>
  <c r="Q1390" i="16" a="1"/>
  <c r="Q1390" i="16" s="1"/>
  <c r="Q1335" i="16" a="1"/>
  <c r="Q1335" i="16" s="1"/>
  <c r="Q1271" i="16" a="1"/>
  <c r="Q1271" i="16" s="1"/>
  <c r="Q1210" i="16" a="1"/>
  <c r="Q1210" i="16" s="1"/>
  <c r="Q1543" i="16" a="1"/>
  <c r="Q1543" i="16" s="1"/>
  <c r="Q1482" i="16" a="1"/>
  <c r="Q1482" i="16" s="1"/>
  <c r="Q1419" i="16" a="1"/>
  <c r="Q1419" i="16" s="1"/>
  <c r="Q1345" i="16" a="1"/>
  <c r="Q1345" i="16" s="1"/>
  <c r="Q1284" i="16" a="1"/>
  <c r="Q1284" i="16" s="1"/>
  <c r="Q1215" i="16" a="1"/>
  <c r="Q1215" i="16" s="1"/>
  <c r="Q1556" i="16" a="1"/>
  <c r="Q1556" i="16" s="1"/>
  <c r="Q1495" i="16" a="1"/>
  <c r="Q1495" i="16" s="1"/>
  <c r="Q1424" i="16" a="1"/>
  <c r="Q1424" i="16" s="1"/>
  <c r="Q1363" i="16" a="1"/>
  <c r="Q1363" i="16" s="1"/>
  <c r="Q1297" i="16" a="1"/>
  <c r="Q1297" i="16" s="1"/>
  <c r="Q1236" i="16" a="1"/>
  <c r="Q1236" i="16" s="1"/>
  <c r="Q1569" i="16" a="1"/>
  <c r="Q1569" i="16" s="1"/>
  <c r="Q1500" i="16" a="1"/>
  <c r="Q1500" i="16" s="1"/>
  <c r="Q1437" i="16" a="1"/>
  <c r="Q1437" i="16" s="1"/>
  <c r="Q1368" i="16" a="1"/>
  <c r="Q1368" i="16" s="1"/>
  <c r="Q1302" i="16" a="1"/>
  <c r="Q1302" i="16" s="1"/>
  <c r="Q1241" i="16" a="1"/>
  <c r="Q1241" i="16" s="1"/>
  <c r="P446" i="16"/>
  <c r="P1221" i="14"/>
  <c r="N70" i="20"/>
  <c r="N71" i="20"/>
  <c r="N63" i="20"/>
  <c r="N74" i="20"/>
  <c r="P537" i="16"/>
  <c r="U41" i="20"/>
  <c r="R41" i="20"/>
  <c r="P447" i="16" l="1"/>
  <c r="P1222" i="14"/>
  <c r="P538" i="16"/>
  <c r="R42" i="20"/>
  <c r="U42" i="20"/>
  <c r="P448" i="16" l="1"/>
  <c r="P1223" i="14"/>
  <c r="P539" i="16"/>
  <c r="R43" i="20"/>
  <c r="U43" i="20"/>
  <c r="P449" i="16" l="1"/>
  <c r="P1224" i="14"/>
  <c r="P540" i="16"/>
  <c r="R44" i="20"/>
  <c r="U44" i="20"/>
  <c r="P450" i="16" l="1"/>
  <c r="P1225" i="14"/>
  <c r="P541" i="16"/>
  <c r="U45" i="20"/>
  <c r="R45" i="20"/>
  <c r="P451" i="16" l="1"/>
  <c r="P1226" i="14"/>
  <c r="P542" i="16"/>
  <c r="R46" i="20"/>
  <c r="U46" i="20"/>
  <c r="P452" i="16" l="1"/>
  <c r="P1227" i="14"/>
  <c r="P543" i="16"/>
  <c r="R47" i="20"/>
  <c r="U47" i="20"/>
  <c r="P453" i="16" l="1"/>
  <c r="P1228" i="14"/>
  <c r="P544" i="16"/>
  <c r="R48" i="20"/>
  <c r="U48" i="20"/>
  <c r="P454" i="16" l="1"/>
  <c r="P1229" i="14"/>
  <c r="P545" i="16"/>
  <c r="U49" i="20"/>
  <c r="R49" i="20"/>
  <c r="P455" i="16" l="1"/>
  <c r="P1230" i="14"/>
  <c r="P546" i="16"/>
  <c r="R50" i="20"/>
  <c r="U50" i="20"/>
  <c r="P456" i="16" l="1"/>
  <c r="P1231" i="14"/>
  <c r="P547" i="16"/>
  <c r="R51" i="20"/>
  <c r="U51" i="20"/>
  <c r="P457" i="16" l="1"/>
  <c r="P1232" i="14"/>
  <c r="P548" i="16"/>
  <c r="R52" i="20"/>
  <c r="U52" i="20"/>
  <c r="P458" i="16" l="1"/>
  <c r="P1233" i="14"/>
  <c r="P549" i="16"/>
  <c r="U53" i="20"/>
  <c r="R53" i="20"/>
  <c r="P459" i="16" l="1"/>
  <c r="P1234" i="14"/>
  <c r="P550" i="16"/>
  <c r="R54" i="20"/>
  <c r="U54" i="20"/>
  <c r="P460" i="16" l="1"/>
  <c r="P1235" i="14"/>
  <c r="P551" i="16"/>
  <c r="U55" i="20"/>
  <c r="R55" i="20"/>
  <c r="P461" i="16" l="1"/>
  <c r="P1236" i="14"/>
  <c r="P552" i="16"/>
  <c r="R56" i="20"/>
  <c r="U56" i="20"/>
  <c r="P462" i="16" l="1"/>
  <c r="P1237" i="14"/>
  <c r="P553" i="16"/>
  <c r="U57" i="20"/>
  <c r="R57" i="20"/>
  <c r="P463" i="16" l="1"/>
  <c r="P1238" i="14"/>
  <c r="P554" i="16"/>
  <c r="R58" i="20"/>
  <c r="U58" i="20"/>
  <c r="P464" i="16" l="1"/>
  <c r="P1239" i="14"/>
  <c r="P555" i="16"/>
  <c r="R59" i="20"/>
  <c r="U59" i="20"/>
  <c r="P465" i="16" l="1"/>
  <c r="P1240" i="14"/>
  <c r="P556" i="16"/>
  <c r="R60" i="20"/>
  <c r="U60" i="20"/>
  <c r="U61" i="20"/>
  <c r="U62" i="20"/>
  <c r="R61" i="20"/>
  <c r="R62" i="20"/>
  <c r="P466" i="16" l="1"/>
  <c r="P1241" i="14"/>
  <c r="P557" i="16"/>
  <c r="U97" i="20"/>
  <c r="R97" i="20"/>
  <c r="G97" i="20"/>
  <c r="F97" i="20"/>
  <c r="P467" i="16" l="1"/>
  <c r="P1242" i="14"/>
  <c r="P558" i="16"/>
  <c r="R98" i="20"/>
  <c r="U98" i="20"/>
  <c r="F98" i="20"/>
  <c r="G98" i="20"/>
  <c r="P468" i="16" l="1"/>
  <c r="P1243" i="14"/>
  <c r="P559" i="16"/>
  <c r="H63" i="20"/>
  <c r="R63" i="20"/>
  <c r="U63" i="20"/>
  <c r="P469" i="16" l="1"/>
  <c r="P1244" i="14"/>
  <c r="P560" i="16"/>
  <c r="H64" i="20"/>
  <c r="R64" i="20"/>
  <c r="U64" i="20"/>
  <c r="O62" i="20"/>
  <c r="P470" i="16" l="1"/>
  <c r="P1245" i="14"/>
  <c r="P561" i="16"/>
  <c r="H65" i="20"/>
  <c r="R65" i="20"/>
  <c r="U65" i="20"/>
  <c r="O61" i="20"/>
  <c r="P471" i="16" l="1"/>
  <c r="P1246" i="14"/>
  <c r="P562" i="16"/>
  <c r="H66" i="20"/>
  <c r="R66" i="20"/>
  <c r="U66" i="20"/>
  <c r="C67" i="20"/>
  <c r="C66" i="20" l="1"/>
  <c r="Q31" i="17" a="1"/>
  <c r="Q31" i="17" s="1"/>
  <c r="P472" i="16"/>
  <c r="P1247" i="14"/>
  <c r="P563" i="16"/>
  <c r="G66" i="20"/>
  <c r="F66" i="20"/>
  <c r="O65" i="20"/>
  <c r="O66" i="20"/>
  <c r="H67" i="20"/>
  <c r="G67" i="20"/>
  <c r="U67" i="20"/>
  <c r="R67" i="20"/>
  <c r="C68" i="20"/>
  <c r="Q22" i="17" s="1" a="1"/>
  <c r="Q22" i="17" s="1"/>
  <c r="F67" i="20"/>
  <c r="O67" i="20"/>
  <c r="C65" i="20" l="1"/>
  <c r="Q1206" i="16" a="1"/>
  <c r="Q1206" i="16" s="1"/>
  <c r="Q1189" i="16" a="1"/>
  <c r="Q1189" i="16" s="1"/>
  <c r="Q1202" i="16" a="1"/>
  <c r="Q1202" i="16" s="1"/>
  <c r="Q1204" i="16" a="1"/>
  <c r="Q1204" i="16" s="1"/>
  <c r="Q1203" i="16" a="1"/>
  <c r="Q1203" i="16" s="1"/>
  <c r="Q1188" i="16" a="1"/>
  <c r="Q1188" i="16" s="1"/>
  <c r="Q1193" i="16" a="1"/>
  <c r="Q1193" i="16" s="1"/>
  <c r="Q1198" i="16" a="1"/>
  <c r="Q1198" i="16" s="1"/>
  <c r="Q1199" i="16" a="1"/>
  <c r="Q1199" i="16" s="1"/>
  <c r="Q1192" i="16" a="1"/>
  <c r="Q1192" i="16" s="1"/>
  <c r="Q1194" i="16" a="1"/>
  <c r="Q1194" i="16" s="1"/>
  <c r="Q1205" i="16" a="1"/>
  <c r="Q1205" i="16" s="1"/>
  <c r="Q1190" i="16" a="1"/>
  <c r="Q1190" i="16" s="1"/>
  <c r="Q1201" i="16" a="1"/>
  <c r="Q1201" i="16" s="1"/>
  <c r="Q1191" i="16" a="1"/>
  <c r="Q1191" i="16" s="1"/>
  <c r="Q1196" i="16" a="1"/>
  <c r="Q1196" i="16" s="1"/>
  <c r="Q1200" i="16" a="1"/>
  <c r="Q1200" i="16" s="1"/>
  <c r="Q1195" i="16" a="1"/>
  <c r="Q1195" i="16" s="1"/>
  <c r="Q1197" i="16" a="1"/>
  <c r="Q1197" i="16" s="1"/>
  <c r="P473" i="16"/>
  <c r="P1248" i="14"/>
  <c r="P564" i="16"/>
  <c r="O64" i="20"/>
  <c r="H68" i="20"/>
  <c r="O68" i="20"/>
  <c r="U68" i="20"/>
  <c r="F68" i="20"/>
  <c r="G68" i="20"/>
  <c r="R68" i="20"/>
  <c r="C69" i="20"/>
  <c r="Q1183" i="16" l="1" a="1"/>
  <c r="Q1183" i="16" s="1"/>
  <c r="Q1184" i="16" a="1"/>
  <c r="Q1184" i="16" s="1"/>
  <c r="Q1186" i="16" a="1"/>
  <c r="Q1186" i="16" s="1"/>
  <c r="Q1185" i="16" a="1"/>
  <c r="Q1185" i="16" s="1"/>
  <c r="Q1187" i="16" a="1"/>
  <c r="Q1187" i="16" s="1"/>
  <c r="C64" i="20"/>
  <c r="G65" i="20"/>
  <c r="F65" i="20"/>
  <c r="P474" i="16"/>
  <c r="P1249" i="14"/>
  <c r="P565" i="16"/>
  <c r="O63" i="20"/>
  <c r="H69" i="20"/>
  <c r="R69" i="20"/>
  <c r="C70" i="20"/>
  <c r="O69" i="20"/>
  <c r="U69" i="20"/>
  <c r="F69" i="20"/>
  <c r="G69" i="20"/>
  <c r="Q24" i="17" l="1" a="1"/>
  <c r="Q24" i="17" s="1"/>
  <c r="Q23" i="17" a="1"/>
  <c r="Q23" i="17" s="1"/>
  <c r="Q1182" i="16" a="1"/>
  <c r="Q1182" i="16" s="1"/>
  <c r="Q1178" i="16" a="1"/>
  <c r="Q1178" i="16" s="1"/>
  <c r="Q1166" i="16" a="1"/>
  <c r="Q1166" i="16" s="1"/>
  <c r="Q1162" i="16" a="1"/>
  <c r="Q1162" i="16" s="1"/>
  <c r="Q1165" i="16" a="1"/>
  <c r="Q1165" i="16" s="1"/>
  <c r="Q1167" i="16" a="1"/>
  <c r="Q1167" i="16" s="1"/>
  <c r="Q1179" i="16" a="1"/>
  <c r="Q1179" i="16" s="1"/>
  <c r="Q1164" i="16" a="1"/>
  <c r="Q1164" i="16" s="1"/>
  <c r="Q1169" i="16" a="1"/>
  <c r="Q1169" i="16" s="1"/>
  <c r="Q1181" i="16" a="1"/>
  <c r="Q1181" i="16" s="1"/>
  <c r="Q1168" i="16" a="1"/>
  <c r="Q1168" i="16" s="1"/>
  <c r="Q1171" i="16" a="1"/>
  <c r="Q1171" i="16" s="1"/>
  <c r="Q1156" i="16" a="1"/>
  <c r="Q1156" i="16" s="1"/>
  <c r="Q1161" i="16" a="1"/>
  <c r="Q1161" i="16" s="1"/>
  <c r="Q1173" i="16" a="1"/>
  <c r="Q1173" i="16" s="1"/>
  <c r="Q1174" i="16" a="1"/>
  <c r="Q1174" i="16" s="1"/>
  <c r="Q1170" i="16" a="1"/>
  <c r="Q1170" i="16" s="1"/>
  <c r="Q1157" i="16" a="1"/>
  <c r="Q1157" i="16" s="1"/>
  <c r="Q1175" i="16" a="1"/>
  <c r="Q1175" i="16" s="1"/>
  <c r="Q1159" i="16" a="1"/>
  <c r="Q1159" i="16" s="1"/>
  <c r="Q1163" i="16" a="1"/>
  <c r="Q1163" i="16" s="1"/>
  <c r="Q1176" i="16" a="1"/>
  <c r="Q1176" i="16" s="1"/>
  <c r="Q1160" i="16" a="1"/>
  <c r="Q1160" i="16" s="1"/>
  <c r="Q1180" i="16" a="1"/>
  <c r="Q1180" i="16" s="1"/>
  <c r="Q1158" i="16" a="1"/>
  <c r="Q1158" i="16" s="1"/>
  <c r="Q1172" i="16" a="1"/>
  <c r="Q1172" i="16" s="1"/>
  <c r="Q1177" i="16" a="1"/>
  <c r="Q1177" i="16" s="1"/>
  <c r="G64" i="20"/>
  <c r="C63" i="20"/>
  <c r="F64" i="20"/>
  <c r="P475" i="16"/>
  <c r="P1250" i="14"/>
  <c r="P566" i="16"/>
  <c r="H70" i="20"/>
  <c r="C71" i="20"/>
  <c r="Q25" i="17" s="1" a="1"/>
  <c r="Q25" i="17" s="1"/>
  <c r="U70" i="20"/>
  <c r="G70" i="20"/>
  <c r="R70" i="20"/>
  <c r="O70" i="20"/>
  <c r="F70" i="20"/>
  <c r="Q1149" i="16" l="1" a="1"/>
  <c r="Q1149" i="16" s="1"/>
  <c r="Q1151" i="16" a="1"/>
  <c r="Q1151" i="16" s="1"/>
  <c r="Q1142" i="16" a="1"/>
  <c r="Q1142" i="16" s="1"/>
  <c r="Q1138" i="16" a="1"/>
  <c r="Q1138" i="16" s="1"/>
  <c r="Q1155" i="16" a="1"/>
  <c r="Q1155" i="16" s="1"/>
  <c r="Q1140" i="16" a="1"/>
  <c r="Q1140" i="16" s="1"/>
  <c r="Q1145" i="16" a="1"/>
  <c r="Q1145" i="16" s="1"/>
  <c r="Q1139" i="16" a="1"/>
  <c r="Q1139" i="16" s="1"/>
  <c r="Q1136" i="16" a="1"/>
  <c r="Q1136" i="16" s="1"/>
  <c r="Q1143" i="16" a="1"/>
  <c r="Q1143" i="16" s="1"/>
  <c r="Q1152" i="16" a="1"/>
  <c r="Q1152" i="16" s="1"/>
  <c r="Q1148" i="16" a="1"/>
  <c r="Q1148" i="16" s="1"/>
  <c r="Q1153" i="16" a="1"/>
  <c r="Q1153" i="16" s="1"/>
  <c r="Q1137" i="16" a="1"/>
  <c r="Q1137" i="16" s="1"/>
  <c r="Q1144" i="16" a="1"/>
  <c r="Q1144" i="16" s="1"/>
  <c r="Q1150" i="16" a="1"/>
  <c r="Q1150" i="16" s="1"/>
  <c r="Q1154" i="16" a="1"/>
  <c r="Q1154" i="16" s="1"/>
  <c r="Q1141" i="16" a="1"/>
  <c r="Q1141" i="16" s="1"/>
  <c r="Q1147" i="16" a="1"/>
  <c r="Q1147" i="16" s="1"/>
  <c r="Q1146" i="16" a="1"/>
  <c r="Q1146" i="16" s="1"/>
  <c r="F63" i="20"/>
  <c r="C62" i="20"/>
  <c r="G63" i="20"/>
  <c r="P476" i="16"/>
  <c r="P1251" i="14"/>
  <c r="P567" i="16"/>
  <c r="H71" i="20"/>
  <c r="R71" i="20"/>
  <c r="F71" i="20"/>
  <c r="C72" i="20"/>
  <c r="Q26" i="17" s="1" a="1"/>
  <c r="Q26" i="17" s="1"/>
  <c r="U71" i="20"/>
  <c r="G71" i="20"/>
  <c r="O71" i="20"/>
  <c r="Q1125" i="16" l="1" a="1"/>
  <c r="Q1125" i="16" s="1"/>
  <c r="Q1118" i="16" a="1"/>
  <c r="Q1118" i="16" s="1"/>
  <c r="Q1119" i="16" a="1"/>
  <c r="Q1119" i="16" s="1"/>
  <c r="Q1124" i="16" a="1"/>
  <c r="Q1124" i="16" s="1"/>
  <c r="Q1129" i="16" a="1"/>
  <c r="Q1129" i="16" s="1"/>
  <c r="Q1123" i="16" a="1"/>
  <c r="Q1123" i="16" s="1"/>
  <c r="Q1128" i="16" a="1"/>
  <c r="Q1128" i="16" s="1"/>
  <c r="Q1134" i="16" a="1"/>
  <c r="Q1134" i="16" s="1"/>
  <c r="Q1117" i="16" a="1"/>
  <c r="Q1117" i="16" s="1"/>
  <c r="Q1130" i="16" a="1"/>
  <c r="Q1130" i="16" s="1"/>
  <c r="Q1135" i="16" a="1"/>
  <c r="Q1135" i="16" s="1"/>
  <c r="Q1120" i="16" a="1"/>
  <c r="Q1120" i="16" s="1"/>
  <c r="Q1126" i="16" a="1"/>
  <c r="Q1126" i="16" s="1"/>
  <c r="Q1122" i="16" a="1"/>
  <c r="Q1122" i="16" s="1"/>
  <c r="Q1132" i="16" a="1"/>
  <c r="Q1132" i="16" s="1"/>
  <c r="Q1131" i="16" a="1"/>
  <c r="Q1131" i="16" s="1"/>
  <c r="Q1121" i="16" a="1"/>
  <c r="Q1121" i="16" s="1"/>
  <c r="Q1127" i="16" a="1"/>
  <c r="Q1127" i="16" s="1"/>
  <c r="Q1133" i="16" a="1"/>
  <c r="Q1133" i="16" s="1"/>
  <c r="G62" i="20"/>
  <c r="F62" i="20"/>
  <c r="C61" i="20"/>
  <c r="P477" i="16"/>
  <c r="P1252" i="14"/>
  <c r="P568" i="16"/>
  <c r="H72" i="20"/>
  <c r="O72" i="20"/>
  <c r="U72" i="20"/>
  <c r="R72" i="20"/>
  <c r="G72" i="20"/>
  <c r="F72" i="20"/>
  <c r="C73" i="20"/>
  <c r="Q1112" i="16" l="1" a="1"/>
  <c r="Q1112" i="16" s="1"/>
  <c r="Q1114" i="16" a="1"/>
  <c r="Q1114" i="16" s="1"/>
  <c r="Q1115" i="16" a="1"/>
  <c r="Q1115" i="16" s="1"/>
  <c r="Q1107" i="16" a="1"/>
  <c r="Q1107" i="16" s="1"/>
  <c r="Q1109" i="16" a="1"/>
  <c r="Q1109" i="16" s="1"/>
  <c r="Q1110" i="16" a="1"/>
  <c r="Q1110" i="16" s="1"/>
  <c r="Q1106" i="16" a="1"/>
  <c r="Q1106" i="16" s="1"/>
  <c r="Q1111" i="16" a="1"/>
  <c r="Q1111" i="16" s="1"/>
  <c r="Q1116" i="16" a="1"/>
  <c r="Q1116" i="16" s="1"/>
  <c r="Q1108" i="16" a="1"/>
  <c r="Q1108" i="16" s="1"/>
  <c r="Q1113" i="16" a="1"/>
  <c r="Q1113" i="16" s="1"/>
  <c r="F61" i="20"/>
  <c r="C60" i="20"/>
  <c r="G61" i="20"/>
  <c r="Q27" i="17" a="1"/>
  <c r="Q27" i="17" s="1"/>
  <c r="Q28" i="17" a="1"/>
  <c r="Q28" i="17" s="1"/>
  <c r="P478" i="16"/>
  <c r="P1253" i="14"/>
  <c r="P569" i="16"/>
  <c r="H73" i="20"/>
  <c r="G73" i="20"/>
  <c r="F73" i="20"/>
  <c r="O73" i="20"/>
  <c r="C74" i="20"/>
  <c r="Q29" i="17" s="1" a="1"/>
  <c r="Q29" i="17" s="1"/>
  <c r="U73" i="20"/>
  <c r="R73" i="20"/>
  <c r="Q1099" i="16" l="1" a="1"/>
  <c r="Q1099" i="16" s="1"/>
  <c r="Q1101" i="16" a="1"/>
  <c r="Q1101" i="16" s="1"/>
  <c r="Q1102" i="16" a="1"/>
  <c r="Q1102" i="16" s="1"/>
  <c r="Q1103" i="16" a="1"/>
  <c r="Q1103" i="16" s="1"/>
  <c r="Q1100" i="16" a="1"/>
  <c r="Q1100" i="16" s="1"/>
  <c r="Q1105" i="16" a="1"/>
  <c r="Q1105" i="16" s="1"/>
  <c r="Q1094" i="16" a="1"/>
  <c r="Q1094" i="16" s="1"/>
  <c r="Q1104" i="16" a="1"/>
  <c r="Q1104" i="16" s="1"/>
  <c r="Q1096" i="16" a="1"/>
  <c r="Q1096" i="16" s="1"/>
  <c r="Q1097" i="16" a="1"/>
  <c r="Q1097" i="16" s="1"/>
  <c r="Q1098" i="16" a="1"/>
  <c r="Q1098" i="16" s="1"/>
  <c r="Q1095" i="16" a="1"/>
  <c r="Q1095" i="16" s="1"/>
  <c r="C59" i="20"/>
  <c r="G60" i="20"/>
  <c r="F60" i="20"/>
  <c r="P479" i="16"/>
  <c r="P1254" i="14"/>
  <c r="P570" i="16"/>
  <c r="H74" i="20"/>
  <c r="F74" i="20"/>
  <c r="C75" i="20"/>
  <c r="G74" i="20"/>
  <c r="O74" i="20"/>
  <c r="U74" i="20"/>
  <c r="R74" i="20"/>
  <c r="Q1082" i="16" l="1" a="1"/>
  <c r="Q1082" i="16" s="1"/>
  <c r="Q1087" i="16" a="1"/>
  <c r="Q1087" i="16" s="1"/>
  <c r="Q1089" i="16" a="1"/>
  <c r="Q1089" i="16" s="1"/>
  <c r="Q1068" i="16" a="1"/>
  <c r="Q1068" i="16" s="1"/>
  <c r="Q1073" i="16" a="1"/>
  <c r="Q1073" i="16" s="1"/>
  <c r="Q1078" i="16" a="1"/>
  <c r="Q1078" i="16" s="1"/>
  <c r="Q1091" i="16" a="1"/>
  <c r="Q1091" i="16" s="1"/>
  <c r="Q1069" i="16" a="1"/>
  <c r="Q1069" i="16" s="1"/>
  <c r="Q1083" i="16" a="1"/>
  <c r="Q1083" i="16" s="1"/>
  <c r="Q1093" i="16" a="1"/>
  <c r="Q1093" i="16" s="1"/>
  <c r="Q1084" i="16" a="1"/>
  <c r="Q1084" i="16" s="1"/>
  <c r="Q1080" i="16" a="1"/>
  <c r="Q1080" i="16" s="1"/>
  <c r="Q1090" i="16" a="1"/>
  <c r="Q1090" i="16" s="1"/>
  <c r="Q1076" i="16" a="1"/>
  <c r="Q1076" i="16" s="1"/>
  <c r="Q1072" i="16" a="1"/>
  <c r="Q1072" i="16" s="1"/>
  <c r="Q1085" i="16" a="1"/>
  <c r="Q1085" i="16" s="1"/>
  <c r="Q1074" i="16" a="1"/>
  <c r="Q1074" i="16" s="1"/>
  <c r="Q1079" i="16" a="1"/>
  <c r="Q1079" i="16" s="1"/>
  <c r="Q1081" i="16" a="1"/>
  <c r="Q1081" i="16" s="1"/>
  <c r="Q1086" i="16" a="1"/>
  <c r="Q1086" i="16" s="1"/>
  <c r="Q1077" i="16" a="1"/>
  <c r="Q1077" i="16" s="1"/>
  <c r="Q1092" i="16" a="1"/>
  <c r="Q1092" i="16" s="1"/>
  <c r="Q1067" i="16" a="1"/>
  <c r="Q1067" i="16" s="1"/>
  <c r="Q1071" i="16" a="1"/>
  <c r="Q1071" i="16" s="1"/>
  <c r="Q1075" i="16" a="1"/>
  <c r="Q1075" i="16" s="1"/>
  <c r="Q1088" i="16" a="1"/>
  <c r="Q1088" i="16" s="1"/>
  <c r="Q1070" i="16" a="1"/>
  <c r="Q1070" i="16" s="1"/>
  <c r="G59" i="20"/>
  <c r="F59" i="20"/>
  <c r="C58" i="20"/>
  <c r="P480" i="16"/>
  <c r="P1255" i="14"/>
  <c r="P571" i="16"/>
  <c r="H75" i="20"/>
  <c r="R75" i="20"/>
  <c r="O75" i="20"/>
  <c r="C76" i="20"/>
  <c r="Q30" i="17" s="1" a="1"/>
  <c r="Q30" i="17" s="1"/>
  <c r="Q34" i="17" s="1"/>
  <c r="F75" i="20"/>
  <c r="G75" i="20"/>
  <c r="U75" i="20"/>
  <c r="Q1021" i="16" l="1" a="1"/>
  <c r="Q1021" i="16" s="1"/>
  <c r="Q1049" i="16" a="1"/>
  <c r="Q1049" i="16" s="1"/>
  <c r="Q1038" i="16" a="1"/>
  <c r="Q1038" i="16" s="1"/>
  <c r="Q1028" i="16" a="1"/>
  <c r="Q1028" i="16" s="1"/>
  <c r="Q1048" i="16" a="1"/>
  <c r="Q1048" i="16" s="1"/>
  <c r="Q1024" i="16" a="1"/>
  <c r="Q1024" i="16" s="1"/>
  <c r="Q1040" i="16" a="1"/>
  <c r="Q1040" i="16" s="1"/>
  <c r="Q1062" i="16" a="1"/>
  <c r="Q1062" i="16" s="1"/>
  <c r="Q1003" i="16" a="1"/>
  <c r="Q1003" i="16" s="1"/>
  <c r="Q1023" i="16" a="1"/>
  <c r="Q1023" i="16" s="1"/>
  <c r="Q1022" i="16" a="1"/>
  <c r="Q1022" i="16" s="1"/>
  <c r="Q1030" i="16" a="1"/>
  <c r="Q1030" i="16" s="1"/>
  <c r="Q1058" i="16" a="1"/>
  <c r="Q1058" i="16" s="1"/>
  <c r="Q1009" i="16" a="1"/>
  <c r="Q1009" i="16" s="1"/>
  <c r="Q990" i="16" a="1"/>
  <c r="Q990" i="16" s="1"/>
  <c r="Q1010" i="16" a="1"/>
  <c r="Q1010" i="16" s="1"/>
  <c r="Q997" i="16" a="1"/>
  <c r="Q997" i="16" s="1"/>
  <c r="Q1025" i="16" a="1"/>
  <c r="Q1025" i="16" s="1"/>
  <c r="Q987" i="16" a="1"/>
  <c r="Q987" i="16" s="1"/>
  <c r="Q1007" i="16" a="1"/>
  <c r="Q1007" i="16" s="1"/>
  <c r="Q981" i="16" a="1"/>
  <c r="Q981" i="16" s="1"/>
  <c r="Q991" i="16" a="1"/>
  <c r="Q991" i="16" s="1"/>
  <c r="Q993" i="16" a="1"/>
  <c r="Q993" i="16" s="1"/>
  <c r="Q1016" i="16" a="1"/>
  <c r="Q1016" i="16" s="1"/>
  <c r="Q1041" i="16" a="1"/>
  <c r="Q1041" i="16" s="1"/>
  <c r="Q1002" i="16" a="1"/>
  <c r="Q1002" i="16" s="1"/>
  <c r="Q1059" i="16" a="1"/>
  <c r="Q1059" i="16" s="1"/>
  <c r="Q1053" i="16" a="1"/>
  <c r="Q1053" i="16" s="1"/>
  <c r="Q1043" i="16" a="1"/>
  <c r="Q1043" i="16" s="1"/>
  <c r="Q976" i="16" a="1"/>
  <c r="Q976" i="16" s="1"/>
  <c r="Q1063" i="16" a="1"/>
  <c r="Q1063" i="16" s="1"/>
  <c r="Q972" i="16" a="1"/>
  <c r="Q972" i="16" s="1"/>
  <c r="Q1066" i="16" a="1"/>
  <c r="Q1066" i="16" s="1"/>
  <c r="Q1012" i="16" a="1"/>
  <c r="Q1012" i="16" s="1"/>
  <c r="Q985" i="16" a="1"/>
  <c r="Q985" i="16" s="1"/>
  <c r="Q1013" i="16" a="1"/>
  <c r="Q1013" i="16" s="1"/>
  <c r="Q982" i="16" a="1"/>
  <c r="Q982" i="16" s="1"/>
  <c r="Q992" i="16" a="1"/>
  <c r="Q992" i="16" s="1"/>
  <c r="Q988" i="16" a="1"/>
  <c r="Q988" i="16" s="1"/>
  <c r="Q986" i="16" a="1"/>
  <c r="Q986" i="16" s="1"/>
  <c r="Q1037" i="16" a="1"/>
  <c r="Q1037" i="16" s="1"/>
  <c r="Q970" i="16" a="1"/>
  <c r="Q970" i="16" s="1"/>
  <c r="Q1065" i="16" a="1"/>
  <c r="Q1065" i="16" s="1"/>
  <c r="Q1050" i="16" a="1"/>
  <c r="Q1050" i="16" s="1"/>
  <c r="Q1019" i="16" a="1"/>
  <c r="Q1019" i="16" s="1"/>
  <c r="Q1039" i="16" a="1"/>
  <c r="Q1039" i="16" s="1"/>
  <c r="Q1008" i="16" a="1"/>
  <c r="Q1008" i="16" s="1"/>
  <c r="Q1005" i="16" a="1"/>
  <c r="Q1005" i="16" s="1"/>
  <c r="Q1033" i="16" a="1"/>
  <c r="Q1033" i="16" s="1"/>
  <c r="Q1032" i="16" a="1"/>
  <c r="Q1032" i="16" s="1"/>
  <c r="Q1046" i="16" a="1"/>
  <c r="Q1046" i="16" s="1"/>
  <c r="Q1015" i="16" a="1"/>
  <c r="Q1015" i="16" s="1"/>
  <c r="Q1020" i="16" a="1"/>
  <c r="Q1020" i="16" s="1"/>
  <c r="Q1052" i="16" a="1"/>
  <c r="Q1052" i="16" s="1"/>
  <c r="Q1042" i="16" a="1"/>
  <c r="Q1042" i="16" s="1"/>
  <c r="Q1004" i="16" a="1"/>
  <c r="Q1004" i="16" s="1"/>
  <c r="Q977" i="16" a="1"/>
  <c r="Q977" i="16" s="1"/>
  <c r="Q995" i="16" a="1"/>
  <c r="Q995" i="16" s="1"/>
  <c r="Q989" i="16" a="1"/>
  <c r="Q989" i="16" s="1"/>
  <c r="Q1017" i="16" a="1"/>
  <c r="Q1017" i="16" s="1"/>
  <c r="Q979" i="16" a="1"/>
  <c r="Q979" i="16" s="1"/>
  <c r="Q973" i="16" a="1"/>
  <c r="Q973" i="16" s="1"/>
  <c r="Q1001" i="16" a="1"/>
  <c r="Q1001" i="16" s="1"/>
  <c r="Q983" i="16" a="1"/>
  <c r="Q983" i="16" s="1"/>
  <c r="Q1054" i="16" a="1"/>
  <c r="Q1054" i="16" s="1"/>
  <c r="Q1044" i="16" a="1"/>
  <c r="Q1044" i="16" s="1"/>
  <c r="Q1018" i="16" a="1"/>
  <c r="Q1018" i="16" s="1"/>
  <c r="Q1064" i="16" a="1"/>
  <c r="Q1064" i="16" s="1"/>
  <c r="Q1034" i="16" a="1"/>
  <c r="Q1034" i="16" s="1"/>
  <c r="Q1056" i="16" a="1"/>
  <c r="Q1056" i="16" s="1"/>
  <c r="Q996" i="16" a="1"/>
  <c r="Q996" i="16" s="1"/>
  <c r="Q969" i="16" a="1"/>
  <c r="Q969" i="16" s="1"/>
  <c r="Q974" i="16" a="1"/>
  <c r="Q974" i="16" s="1"/>
  <c r="Q1061" i="16" a="1"/>
  <c r="Q1061" i="16" s="1"/>
  <c r="Q1051" i="16" a="1"/>
  <c r="Q1051" i="16" s="1"/>
  <c r="Q1045" i="16" a="1"/>
  <c r="Q1045" i="16" s="1"/>
  <c r="Q968" i="16" a="1"/>
  <c r="Q968" i="16" s="1"/>
  <c r="Q1055" i="16" a="1"/>
  <c r="Q1055" i="16" s="1"/>
  <c r="Q998" i="16" a="1"/>
  <c r="Q998" i="16" s="1"/>
  <c r="Q1011" i="16" a="1"/>
  <c r="Q1011" i="16" s="1"/>
  <c r="Q984" i="16" a="1"/>
  <c r="Q984" i="16" s="1"/>
  <c r="Q1014" i="16" a="1"/>
  <c r="Q1014" i="16" s="1"/>
  <c r="Q1026" i="16" a="1"/>
  <c r="Q1026" i="16" s="1"/>
  <c r="Q1027" i="16" a="1"/>
  <c r="Q1027" i="16" s="1"/>
  <c r="Q994" i="16" a="1"/>
  <c r="Q994" i="16" s="1"/>
  <c r="Q1060" i="16" a="1"/>
  <c r="Q1060" i="16" s="1"/>
  <c r="Q1036" i="16" a="1"/>
  <c r="Q1036" i="16" s="1"/>
  <c r="Q1035" i="16" a="1"/>
  <c r="Q1035" i="16" s="1"/>
  <c r="Q975" i="16" a="1"/>
  <c r="Q975" i="16" s="1"/>
  <c r="Q1000" i="16" a="1"/>
  <c r="Q1000" i="16" s="1"/>
  <c r="Q971" i="16" a="1"/>
  <c r="Q971" i="16" s="1"/>
  <c r="Q978" i="16" a="1"/>
  <c r="Q978" i="16" s="1"/>
  <c r="Q999" i="16" a="1"/>
  <c r="Q999" i="16" s="1"/>
  <c r="Q1047" i="16" a="1"/>
  <c r="Q1047" i="16" s="1"/>
  <c r="Q1031" i="16" a="1"/>
  <c r="Q1031" i="16" s="1"/>
  <c r="Q980" i="16" a="1"/>
  <c r="Q980" i="16" s="1"/>
  <c r="Q1006" i="16" a="1"/>
  <c r="Q1006" i="16" s="1"/>
  <c r="Q1029" i="16" a="1"/>
  <c r="Q1029" i="16" s="1"/>
  <c r="Q1057" i="16" a="1"/>
  <c r="Q1057" i="16" s="1"/>
  <c r="C57" i="20"/>
  <c r="G58" i="20"/>
  <c r="F58" i="20"/>
  <c r="P481" i="16"/>
  <c r="P1256" i="14"/>
  <c r="P572" i="16"/>
  <c r="H76" i="20"/>
  <c r="O76" i="20"/>
  <c r="F76" i="20"/>
  <c r="C77" i="20"/>
  <c r="U76" i="20"/>
  <c r="G76" i="20"/>
  <c r="R76" i="20"/>
  <c r="Q824" i="16" l="1" a="1"/>
  <c r="Q824" i="16" s="1"/>
  <c r="Q947" i="16" a="1"/>
  <c r="Q947" i="16" s="1"/>
  <c r="Q825" i="16" a="1"/>
  <c r="Q825" i="16" s="1"/>
  <c r="Q967" i="16" a="1"/>
  <c r="Q967" i="16" s="1"/>
  <c r="Q921" i="16" a="1"/>
  <c r="Q921" i="16" s="1"/>
  <c r="Q886" i="16" a="1"/>
  <c r="Q886" i="16" s="1"/>
  <c r="Q906" i="16" a="1"/>
  <c r="Q906" i="16" s="1"/>
  <c r="Q879" i="16" a="1"/>
  <c r="Q879" i="16" s="1"/>
  <c r="Q936" i="16" a="1"/>
  <c r="Q936" i="16" s="1"/>
  <c r="Q880" i="16" a="1"/>
  <c r="Q880" i="16" s="1"/>
  <c r="Q905" i="16" a="1"/>
  <c r="Q905" i="16" s="1"/>
  <c r="Q865" i="16" a="1"/>
  <c r="Q865" i="16" s="1"/>
  <c r="Q925" i="16" a="1"/>
  <c r="Q925" i="16" s="1"/>
  <c r="Q887" i="16" a="1"/>
  <c r="Q887" i="16" s="1"/>
  <c r="Q863" i="16" a="1"/>
  <c r="Q863" i="16" s="1"/>
  <c r="Q867" i="16" a="1"/>
  <c r="Q867" i="16" s="1"/>
  <c r="Q927" i="16" a="1"/>
  <c r="Q927" i="16" s="1"/>
  <c r="Q900" i="16" a="1"/>
  <c r="Q900" i="16" s="1"/>
  <c r="Q812" i="16" a="1"/>
  <c r="Q812" i="16" s="1"/>
  <c r="Q954" i="16" a="1"/>
  <c r="Q954" i="16" s="1"/>
  <c r="Q904" i="16" a="1"/>
  <c r="Q904" i="16" s="1"/>
  <c r="Q868" i="16" a="1"/>
  <c r="Q868" i="16" s="1"/>
  <c r="Q885" i="16" a="1"/>
  <c r="Q885" i="16" s="1"/>
  <c r="Q853" i="16" a="1"/>
  <c r="Q853" i="16" s="1"/>
  <c r="Q814" i="16" a="1"/>
  <c r="Q814" i="16" s="1"/>
  <c r="Q938" i="16" a="1"/>
  <c r="Q938" i="16" s="1"/>
  <c r="Q903" i="16" a="1"/>
  <c r="Q903" i="16" s="1"/>
  <c r="Q890" i="16" a="1"/>
  <c r="Q890" i="16" s="1"/>
  <c r="Q915" i="16" a="1"/>
  <c r="Q915" i="16" s="1"/>
  <c r="Q877" i="16" a="1"/>
  <c r="Q877" i="16" s="1"/>
  <c r="Q866" i="16" a="1"/>
  <c r="Q866" i="16" s="1"/>
  <c r="Q839" i="16" a="1"/>
  <c r="Q839" i="16" s="1"/>
  <c r="Q957" i="16" a="1"/>
  <c r="Q957" i="16" s="1"/>
  <c r="Q843" i="16" a="1"/>
  <c r="Q843" i="16" s="1"/>
  <c r="Q919" i="16" a="1"/>
  <c r="Q919" i="16" s="1"/>
  <c r="Q892" i="16" a="1"/>
  <c r="Q892" i="16" s="1"/>
  <c r="Q816" i="16" a="1"/>
  <c r="Q816" i="16" s="1"/>
  <c r="Q942" i="16" a="1"/>
  <c r="Q942" i="16" s="1"/>
  <c r="Q860" i="16" a="1"/>
  <c r="Q860" i="16" s="1"/>
  <c r="Q817" i="16" a="1"/>
  <c r="Q817" i="16" s="1"/>
  <c r="Q834" i="16" a="1"/>
  <c r="Q834" i="16" s="1"/>
  <c r="Q815" i="16" a="1"/>
  <c r="Q815" i="16" s="1"/>
  <c r="Q939" i="16" a="1"/>
  <c r="Q939" i="16" s="1"/>
  <c r="Q819" i="16" a="1"/>
  <c r="Q819" i="16" s="1"/>
  <c r="Q961" i="16" a="1"/>
  <c r="Q961" i="16" s="1"/>
  <c r="Q966" i="16" a="1"/>
  <c r="Q966" i="16" s="1"/>
  <c r="Q929" i="16" a="1"/>
  <c r="Q929" i="16" s="1"/>
  <c r="Q844" i="16" a="1"/>
  <c r="Q844" i="16" s="1"/>
  <c r="Q933" i="16" a="1"/>
  <c r="Q933" i="16" s="1"/>
  <c r="Q856" i="16" a="1"/>
  <c r="Q856" i="16" s="1"/>
  <c r="Q818" i="16" a="1"/>
  <c r="Q818" i="16" s="1"/>
  <c r="Q926" i="16" a="1"/>
  <c r="Q926" i="16" s="1"/>
  <c r="Q854" i="16" a="1"/>
  <c r="Q854" i="16" s="1"/>
  <c r="Q950" i="16" a="1"/>
  <c r="Q950" i="16" s="1"/>
  <c r="Q828" i="16" a="1"/>
  <c r="Q828" i="16" s="1"/>
  <c r="Q920" i="16" a="1"/>
  <c r="Q920" i="16" s="1"/>
  <c r="Q858" i="16" a="1"/>
  <c r="Q858" i="16" s="1"/>
  <c r="Q891" i="16" a="1"/>
  <c r="Q891" i="16" s="1"/>
  <c r="Q946" i="16" a="1"/>
  <c r="Q946" i="16" s="1"/>
  <c r="Q896" i="16" a="1"/>
  <c r="Q896" i="16" s="1"/>
  <c r="Q959" i="16" a="1"/>
  <c r="Q959" i="16" s="1"/>
  <c r="Q872" i="16" a="1"/>
  <c r="Q872" i="16" s="1"/>
  <c r="Q845" i="16" a="1"/>
  <c r="Q845" i="16" s="1"/>
  <c r="Q870" i="16" a="1"/>
  <c r="Q870" i="16" s="1"/>
  <c r="Q829" i="16" a="1"/>
  <c r="Q829" i="16" s="1"/>
  <c r="Q945" i="16" a="1"/>
  <c r="Q945" i="16" s="1"/>
  <c r="Q916" i="16" a="1"/>
  <c r="Q916" i="16" s="1"/>
  <c r="Q840" i="16" a="1"/>
  <c r="Q840" i="16" s="1"/>
  <c r="Q813" i="16" a="1"/>
  <c r="Q813" i="16" s="1"/>
  <c r="Q960" i="16" a="1"/>
  <c r="Q960" i="16" s="1"/>
  <c r="Q838" i="16" a="1"/>
  <c r="Q838" i="16" s="1"/>
  <c r="Q952" i="16" a="1"/>
  <c r="Q952" i="16" s="1"/>
  <c r="Q902" i="16" a="1"/>
  <c r="Q902" i="16" s="1"/>
  <c r="Q948" i="16" a="1"/>
  <c r="Q948" i="16" s="1"/>
  <c r="Q831" i="16" a="1"/>
  <c r="Q831" i="16" s="1"/>
  <c r="Q949" i="16" a="1"/>
  <c r="Q949" i="16" s="1"/>
  <c r="Q883" i="16" a="1"/>
  <c r="Q883" i="16" s="1"/>
  <c r="Q835" i="16" a="1"/>
  <c r="Q835" i="16" s="1"/>
  <c r="Q911" i="16" a="1"/>
  <c r="Q911" i="16" s="1"/>
  <c r="Q884" i="16" a="1"/>
  <c r="Q884" i="16" s="1"/>
  <c r="Q888" i="16" a="1"/>
  <c r="Q888" i="16" s="1"/>
  <c r="Q808" i="16" a="1"/>
  <c r="Q808" i="16" s="1"/>
  <c r="Q913" i="16" a="1"/>
  <c r="Q913" i="16" s="1"/>
  <c r="Q898" i="16" a="1"/>
  <c r="Q898" i="16" s="1"/>
  <c r="Q871" i="16" a="1"/>
  <c r="Q871" i="16" s="1"/>
  <c r="Q923" i="16" a="1"/>
  <c r="Q923" i="16" s="1"/>
  <c r="Q875" i="16" a="1"/>
  <c r="Q875" i="16" s="1"/>
  <c r="Q897" i="16" a="1"/>
  <c r="Q897" i="16" s="1"/>
  <c r="Q830" i="16" a="1"/>
  <c r="Q830" i="16" s="1"/>
  <c r="Q922" i="16" a="1"/>
  <c r="Q922" i="16" s="1"/>
  <c r="Q850" i="16" a="1"/>
  <c r="Q850" i="16" s="1"/>
  <c r="Q941" i="16" a="1"/>
  <c r="Q941" i="16" s="1"/>
  <c r="Q873" i="16" a="1"/>
  <c r="Q873" i="16" s="1"/>
  <c r="Q930" i="16" a="1"/>
  <c r="Q930" i="16" s="1"/>
  <c r="Q895" i="16" a="1"/>
  <c r="Q895" i="16" s="1"/>
  <c r="Q874" i="16" a="1"/>
  <c r="Q874" i="16" s="1"/>
  <c r="Q907" i="16" a="1"/>
  <c r="Q907" i="16" s="1"/>
  <c r="Q841" i="16" a="1"/>
  <c r="Q841" i="16" s="1"/>
  <c r="Q869" i="16" a="1"/>
  <c r="Q869" i="16" s="1"/>
  <c r="Q955" i="16" a="1"/>
  <c r="Q955" i="16" s="1"/>
  <c r="Q876" i="16" a="1"/>
  <c r="Q876" i="16" s="1"/>
  <c r="Q833" i="16" a="1"/>
  <c r="Q833" i="16" s="1"/>
  <c r="Q893" i="16" a="1"/>
  <c r="Q893" i="16" s="1"/>
  <c r="Q934" i="16" a="1"/>
  <c r="Q934" i="16" s="1"/>
  <c r="Q894" i="16" a="1"/>
  <c r="Q894" i="16" s="1"/>
  <c r="Q914" i="16" a="1"/>
  <c r="Q914" i="16" s="1"/>
  <c r="Q823" i="16" a="1"/>
  <c r="Q823" i="16" s="1"/>
  <c r="Q944" i="16" a="1"/>
  <c r="Q944" i="16" s="1"/>
  <c r="Q827" i="16" a="1"/>
  <c r="Q827" i="16" s="1"/>
  <c r="Q809" i="16" a="1"/>
  <c r="Q809" i="16" s="1"/>
  <c r="Q951" i="16" a="1"/>
  <c r="Q951" i="16" s="1"/>
  <c r="Q864" i="16" a="1"/>
  <c r="Q864" i="16" s="1"/>
  <c r="Q826" i="16" a="1"/>
  <c r="Q826" i="16" s="1"/>
  <c r="Q931" i="16" a="1"/>
  <c r="Q931" i="16" s="1"/>
  <c r="Q811" i="16" a="1"/>
  <c r="Q811" i="16" s="1"/>
  <c r="Q958" i="16" a="1"/>
  <c r="Q958" i="16" s="1"/>
  <c r="Q924" i="16" a="1"/>
  <c r="Q924" i="16" s="1"/>
  <c r="Q836" i="16" a="1"/>
  <c r="Q836" i="16" s="1"/>
  <c r="Q848" i="16" a="1"/>
  <c r="Q848" i="16" s="1"/>
  <c r="Q810" i="16" a="1"/>
  <c r="Q810" i="16" s="1"/>
  <c r="Q940" i="16" a="1"/>
  <c r="Q940" i="16" s="1"/>
  <c r="Q943" i="16" a="1"/>
  <c r="Q943" i="16" s="1"/>
  <c r="Q842" i="16" a="1"/>
  <c r="Q842" i="16" s="1"/>
  <c r="Q855" i="16" a="1"/>
  <c r="Q855" i="16" s="1"/>
  <c r="Q859" i="16" a="1"/>
  <c r="Q859" i="16" s="1"/>
  <c r="Q964" i="16" a="1"/>
  <c r="Q964" i="16" s="1"/>
  <c r="Q965" i="16" a="1"/>
  <c r="Q965" i="16" s="1"/>
  <c r="Q953" i="16" a="1"/>
  <c r="Q953" i="16" s="1"/>
  <c r="Q928" i="16" a="1"/>
  <c r="Q928" i="16" s="1"/>
  <c r="Q889" i="16" a="1"/>
  <c r="Q889" i="16" s="1"/>
  <c r="Q909" i="16" a="1"/>
  <c r="Q909" i="16" s="1"/>
  <c r="Q908" i="16" a="1"/>
  <c r="Q908" i="16" s="1"/>
  <c r="Q832" i="16" a="1"/>
  <c r="Q832" i="16" s="1"/>
  <c r="Q822" i="16" a="1"/>
  <c r="Q822" i="16" s="1"/>
  <c r="Q862" i="16" a="1"/>
  <c r="Q862" i="16" s="1"/>
  <c r="Q917" i="16" a="1"/>
  <c r="Q917" i="16" s="1"/>
  <c r="Q932" i="16" a="1"/>
  <c r="Q932" i="16" s="1"/>
  <c r="Q847" i="16" a="1"/>
  <c r="Q847" i="16" s="1"/>
  <c r="Q910" i="16" a="1"/>
  <c r="Q910" i="16" s="1"/>
  <c r="Q912" i="16" a="1"/>
  <c r="Q912" i="16" s="1"/>
  <c r="Q935" i="16" a="1"/>
  <c r="Q935" i="16" s="1"/>
  <c r="Q851" i="16" a="1"/>
  <c r="Q851" i="16" s="1"/>
  <c r="Q837" i="16" a="1"/>
  <c r="Q837" i="16" s="1"/>
  <c r="Q882" i="16" a="1"/>
  <c r="Q882" i="16" s="1"/>
  <c r="Q918" i="16" a="1"/>
  <c r="Q918" i="16" s="1"/>
  <c r="Q937" i="16" a="1"/>
  <c r="Q937" i="16" s="1"/>
  <c r="Q849" i="16" a="1"/>
  <c r="Q849" i="16" s="1"/>
  <c r="Q881" i="16" a="1"/>
  <c r="Q881" i="16" s="1"/>
  <c r="Q962" i="16" a="1"/>
  <c r="Q962" i="16" s="1"/>
  <c r="Q956" i="16" a="1"/>
  <c r="Q956" i="16" s="1"/>
  <c r="Q852" i="16" a="1"/>
  <c r="Q852" i="16" s="1"/>
  <c r="Q857" i="16" a="1"/>
  <c r="Q857" i="16" s="1"/>
  <c r="Q963" i="16" a="1"/>
  <c r="Q963" i="16" s="1"/>
  <c r="Q899" i="16" a="1"/>
  <c r="Q899" i="16" s="1"/>
  <c r="Q861" i="16" a="1"/>
  <c r="Q861" i="16" s="1"/>
  <c r="Q878" i="16" a="1"/>
  <c r="Q878" i="16" s="1"/>
  <c r="Q821" i="16" a="1"/>
  <c r="Q821" i="16" s="1"/>
  <c r="Q846" i="16" a="1"/>
  <c r="Q846" i="16" s="1"/>
  <c r="Q820" i="16" a="1"/>
  <c r="Q820" i="16" s="1"/>
  <c r="Q901" i="16" a="1"/>
  <c r="Q901" i="16" s="1"/>
  <c r="C56" i="20"/>
  <c r="G57" i="20"/>
  <c r="F57" i="20"/>
  <c r="P482" i="16"/>
  <c r="P1257" i="14"/>
  <c r="P573" i="16"/>
  <c r="H77" i="20"/>
  <c r="R77" i="20"/>
  <c r="O77" i="20"/>
  <c r="G77" i="20"/>
  <c r="U77" i="20"/>
  <c r="C78" i="20"/>
  <c r="F77" i="20"/>
  <c r="Q807" i="16" l="1" a="1"/>
  <c r="Q807" i="16" s="1"/>
  <c r="G56" i="20"/>
  <c r="F56" i="20"/>
  <c r="C55" i="20"/>
  <c r="P483" i="16"/>
  <c r="P1258" i="14"/>
  <c r="P574" i="16"/>
  <c r="H78" i="20"/>
  <c r="C79" i="20"/>
  <c r="F78" i="20"/>
  <c r="G78" i="20"/>
  <c r="R78" i="20"/>
  <c r="U78" i="20"/>
  <c r="O78" i="20"/>
  <c r="Q720" i="16" l="1" a="1"/>
  <c r="Q720" i="16" s="1"/>
  <c r="Q709" i="16" a="1"/>
  <c r="Q709" i="16" s="1"/>
  <c r="Q764" i="16" a="1"/>
  <c r="Q764" i="16" s="1"/>
  <c r="Q705" i="16" a="1"/>
  <c r="Q705" i="16" s="1"/>
  <c r="Q778" i="16" a="1"/>
  <c r="Q778" i="16" s="1"/>
  <c r="Q765" i="16" a="1"/>
  <c r="Q765" i="16" s="1"/>
  <c r="Q761" i="16" a="1"/>
  <c r="Q761" i="16" s="1"/>
  <c r="Q678" i="16" a="1"/>
  <c r="Q678" i="16" s="1"/>
  <c r="Q788" i="16" a="1"/>
  <c r="Q788" i="16" s="1"/>
  <c r="Q684" i="16" a="1"/>
  <c r="Q684" i="16" s="1"/>
  <c r="Q800" i="16" a="1"/>
  <c r="Q800" i="16" s="1"/>
  <c r="Q749" i="16" a="1"/>
  <c r="Q749" i="16" s="1"/>
  <c r="Q745" i="16" a="1"/>
  <c r="Q745" i="16" s="1"/>
  <c r="Q784" i="16" a="1"/>
  <c r="Q784" i="16" s="1"/>
  <c r="Q755" i="16" a="1"/>
  <c r="Q755" i="16" s="1"/>
  <c r="Q767" i="16" a="1"/>
  <c r="Q767" i="16" s="1"/>
  <c r="Q708" i="16" a="1"/>
  <c r="Q708" i="16" s="1"/>
  <c r="Q797" i="16" a="1"/>
  <c r="Q797" i="16" s="1"/>
  <c r="Q743" i="16" a="1"/>
  <c r="Q743" i="16" s="1"/>
  <c r="Q773" i="16" a="1"/>
  <c r="Q773" i="16" s="1"/>
  <c r="Q760" i="16" a="1"/>
  <c r="Q760" i="16" s="1"/>
  <c r="Q798" i="16" a="1"/>
  <c r="Q798" i="16" s="1"/>
  <c r="Q772" i="16" a="1"/>
  <c r="Q772" i="16" s="1"/>
  <c r="Q727" i="16" a="1"/>
  <c r="Q727" i="16" s="1"/>
  <c r="Q754" i="16" a="1"/>
  <c r="Q754" i="16" s="1"/>
  <c r="Q711" i="16" a="1"/>
  <c r="Q711" i="16" s="1"/>
  <c r="Q766" i="16" a="1"/>
  <c r="Q766" i="16" s="1"/>
  <c r="Q731" i="16" a="1"/>
  <c r="Q731" i="16" s="1"/>
  <c r="Q804" i="16" a="1"/>
  <c r="Q804" i="16" s="1"/>
  <c r="Q712" i="16" a="1"/>
  <c r="Q712" i="16" s="1"/>
  <c r="Q697" i="16" a="1"/>
  <c r="Q697" i="16" s="1"/>
  <c r="Q707" i="16" a="1"/>
  <c r="Q707" i="16" s="1"/>
  <c r="Q696" i="16" a="1"/>
  <c r="Q696" i="16" s="1"/>
  <c r="Q685" i="16" a="1"/>
  <c r="Q685" i="16" s="1"/>
  <c r="Q801" i="16" a="1"/>
  <c r="Q801" i="16" s="1"/>
  <c r="Q681" i="16" a="1"/>
  <c r="Q681" i="16" s="1"/>
  <c r="Q803" i="16" a="1"/>
  <c r="Q803" i="16" s="1"/>
  <c r="Q691" i="16" a="1"/>
  <c r="Q691" i="16" s="1"/>
  <c r="Q680" i="16" a="1"/>
  <c r="Q680" i="16" s="1"/>
  <c r="Q785" i="16" a="1"/>
  <c r="Q785" i="16" s="1"/>
  <c r="Q724" i="16" a="1"/>
  <c r="Q724" i="16" s="1"/>
  <c r="Q746" i="16" a="1"/>
  <c r="Q746" i="16" s="1"/>
  <c r="Q703" i="16" a="1"/>
  <c r="Q703" i="16" s="1"/>
  <c r="Q758" i="16" a="1"/>
  <c r="Q758" i="16" s="1"/>
  <c r="Q759" i="16" a="1"/>
  <c r="Q759" i="16" s="1"/>
  <c r="Q700" i="16" a="1"/>
  <c r="Q700" i="16" s="1"/>
  <c r="Q789" i="16" a="1"/>
  <c r="Q789" i="16" s="1"/>
  <c r="Q701" i="16" a="1"/>
  <c r="Q701" i="16" s="1"/>
  <c r="Q756" i="16" a="1"/>
  <c r="Q756" i="16" s="1"/>
  <c r="Q722" i="16" a="1"/>
  <c r="Q722" i="16" s="1"/>
  <c r="Q679" i="16" a="1"/>
  <c r="Q679" i="16" s="1"/>
  <c r="Q734" i="16" a="1"/>
  <c r="Q734" i="16" s="1"/>
  <c r="Q740" i="16" a="1"/>
  <c r="Q740" i="16" s="1"/>
  <c r="Q799" i="16" a="1"/>
  <c r="Q799" i="16" s="1"/>
  <c r="Q706" i="16" a="1"/>
  <c r="Q706" i="16" s="1"/>
  <c r="Q718" i="16" a="1"/>
  <c r="Q718" i="16" s="1"/>
  <c r="Q702" i="16" a="1"/>
  <c r="Q702" i="16" s="1"/>
  <c r="Q794" i="16" a="1"/>
  <c r="Q794" i="16" s="1"/>
  <c r="Q775" i="16" a="1"/>
  <c r="Q775" i="16" s="1"/>
  <c r="Q682" i="16" a="1"/>
  <c r="Q682" i="16" s="1"/>
  <c r="Q779" i="16" a="1"/>
  <c r="Q779" i="16" s="1"/>
  <c r="Q738" i="16" a="1"/>
  <c r="Q738" i="16" s="1"/>
  <c r="Q723" i="16" a="1"/>
  <c r="Q723" i="16" s="1"/>
  <c r="Q796" i="16" a="1"/>
  <c r="Q796" i="16" s="1"/>
  <c r="Q692" i="16" a="1"/>
  <c r="Q692" i="16" s="1"/>
  <c r="Q757" i="16" a="1"/>
  <c r="Q757" i="16" s="1"/>
  <c r="Q753" i="16" a="1"/>
  <c r="Q753" i="16" s="1"/>
  <c r="Q780" i="16" a="1"/>
  <c r="Q780" i="16" s="1"/>
  <c r="Q676" i="16" a="1"/>
  <c r="Q676" i="16" s="1"/>
  <c r="Q792" i="16" a="1"/>
  <c r="Q792" i="16" s="1"/>
  <c r="Q763" i="16" a="1"/>
  <c r="Q763" i="16" s="1"/>
  <c r="Q752" i="16" a="1"/>
  <c r="Q752" i="16" s="1"/>
  <c r="Q741" i="16" a="1"/>
  <c r="Q741" i="16" s="1"/>
  <c r="Q694" i="16" a="1"/>
  <c r="Q694" i="16" s="1"/>
  <c r="Q695" i="16" a="1"/>
  <c r="Q695" i="16" s="1"/>
  <c r="Q750" i="16" a="1"/>
  <c r="Q750" i="16" s="1"/>
  <c r="Q751" i="16" a="1"/>
  <c r="Q751" i="16" s="1"/>
  <c r="Q781" i="16" a="1"/>
  <c r="Q781" i="16" s="1"/>
  <c r="Q768" i="16" a="1"/>
  <c r="Q768" i="16" s="1"/>
  <c r="Q806" i="16" a="1"/>
  <c r="Q806" i="16" s="1"/>
  <c r="Q735" i="16" a="1"/>
  <c r="Q735" i="16" s="1"/>
  <c r="Q762" i="16" a="1"/>
  <c r="Q762" i="16" s="1"/>
  <c r="Q719" i="16" a="1"/>
  <c r="Q719" i="16" s="1"/>
  <c r="Q728" i="16" a="1"/>
  <c r="Q728" i="16" s="1"/>
  <c r="Q717" i="16" a="1"/>
  <c r="Q717" i="16" s="1"/>
  <c r="Q769" i="16" a="1"/>
  <c r="Q769" i="16" s="1"/>
  <c r="Q786" i="16" a="1"/>
  <c r="Q786" i="16" s="1"/>
  <c r="Q674" i="16" a="1"/>
  <c r="Q674" i="16" s="1"/>
  <c r="Q771" i="16" a="1"/>
  <c r="Q771" i="16" s="1"/>
  <c r="Q730" i="16" a="1"/>
  <c r="Q730" i="16" s="1"/>
  <c r="Q715" i="16" a="1"/>
  <c r="Q715" i="16" s="1"/>
  <c r="Q693" i="16" a="1"/>
  <c r="Q693" i="16" s="1"/>
  <c r="Q748" i="16" a="1"/>
  <c r="Q748" i="16" s="1"/>
  <c r="Q689" i="16" a="1"/>
  <c r="Q689" i="16" s="1"/>
  <c r="Q671" i="16" a="1"/>
  <c r="Q671" i="16" s="1"/>
  <c r="Q699" i="16" a="1"/>
  <c r="Q699" i="16" s="1"/>
  <c r="Q688" i="16" a="1"/>
  <c r="Q688" i="16" s="1"/>
  <c r="Q677" i="16" a="1"/>
  <c r="Q677" i="16" s="1"/>
  <c r="Q793" i="16" a="1"/>
  <c r="Q793" i="16" s="1"/>
  <c r="Q732" i="16" a="1"/>
  <c r="Q732" i="16" s="1"/>
  <c r="Q791" i="16" a="1"/>
  <c r="Q791" i="16" s="1"/>
  <c r="Q795" i="16" a="1"/>
  <c r="Q795" i="16" s="1"/>
  <c r="Q683" i="16" a="1"/>
  <c r="Q683" i="16" s="1"/>
  <c r="Q742" i="16" a="1"/>
  <c r="Q742" i="16" s="1"/>
  <c r="Q704" i="16" a="1"/>
  <c r="Q704" i="16" s="1"/>
  <c r="Q782" i="16" a="1"/>
  <c r="Q782" i="16" s="1"/>
  <c r="Q672" i="16" a="1"/>
  <c r="Q672" i="16" s="1"/>
  <c r="Q739" i="16" a="1"/>
  <c r="Q739" i="16" s="1"/>
  <c r="Q802" i="16" a="1"/>
  <c r="Q802" i="16" s="1"/>
  <c r="Q790" i="16" a="1"/>
  <c r="Q790" i="16" s="1"/>
  <c r="Q774" i="16" a="1"/>
  <c r="Q774" i="16" s="1"/>
  <c r="Q675" i="16" a="1"/>
  <c r="Q675" i="16" s="1"/>
  <c r="Q713" i="16" a="1"/>
  <c r="Q713" i="16" s="1"/>
  <c r="Q687" i="16" a="1"/>
  <c r="Q687" i="16" s="1"/>
  <c r="Q690" i="16" a="1"/>
  <c r="Q690" i="16" s="1"/>
  <c r="Q733" i="16" a="1"/>
  <c r="Q733" i="16" s="1"/>
  <c r="Q729" i="16" a="1"/>
  <c r="Q729" i="16" s="1"/>
  <c r="Q716" i="16" a="1"/>
  <c r="Q716" i="16" s="1"/>
  <c r="Q783" i="16" a="1"/>
  <c r="Q783" i="16" s="1"/>
  <c r="Q726" i="16" a="1"/>
  <c r="Q726" i="16" s="1"/>
  <c r="Q737" i="16" a="1"/>
  <c r="Q737" i="16" s="1"/>
  <c r="Q776" i="16" a="1"/>
  <c r="Q776" i="16" s="1"/>
  <c r="Q770" i="16" a="1"/>
  <c r="Q770" i="16" s="1"/>
  <c r="Q686" i="16" a="1"/>
  <c r="Q686" i="16" s="1"/>
  <c r="Q714" i="16" a="1"/>
  <c r="Q714" i="16" s="1"/>
  <c r="Q777" i="16" a="1"/>
  <c r="Q777" i="16" s="1"/>
  <c r="Q787" i="16" a="1"/>
  <c r="Q787" i="16" s="1"/>
  <c r="Q698" i="16" a="1"/>
  <c r="Q698" i="16" s="1"/>
  <c r="Q736" i="16" a="1"/>
  <c r="Q736" i="16" s="1"/>
  <c r="Q725" i="16" a="1"/>
  <c r="Q725" i="16" s="1"/>
  <c r="Q805" i="16" a="1"/>
  <c r="Q805" i="16" s="1"/>
  <c r="Q673" i="16" a="1"/>
  <c r="Q673" i="16" s="1"/>
  <c r="Q744" i="16" a="1"/>
  <c r="Q744" i="16" s="1"/>
  <c r="Q710" i="16" a="1"/>
  <c r="Q710" i="16" s="1"/>
  <c r="Q747" i="16" a="1"/>
  <c r="Q747" i="16" s="1"/>
  <c r="Q721" i="16" a="1"/>
  <c r="Q721" i="16" s="1"/>
  <c r="C54" i="20"/>
  <c r="F55" i="20"/>
  <c r="G55" i="20"/>
  <c r="P484" i="16"/>
  <c r="P1259" i="14"/>
  <c r="P575" i="16"/>
  <c r="H79" i="20"/>
  <c r="G79" i="20"/>
  <c r="U79" i="20"/>
  <c r="C80" i="20"/>
  <c r="F79" i="20"/>
  <c r="O79" i="20"/>
  <c r="R79" i="20"/>
  <c r="Q664" i="16" l="1" a="1"/>
  <c r="Q664" i="16" s="1"/>
  <c r="Q653" i="16" a="1"/>
  <c r="Q653" i="16" s="1"/>
  <c r="Q649" i="16" a="1"/>
  <c r="Q649" i="16" s="1"/>
  <c r="Q628" i="16" a="1"/>
  <c r="Q628" i="16" s="1"/>
  <c r="Q666" i="16" a="1"/>
  <c r="Q666" i="16" s="1"/>
  <c r="Q629" i="16" a="1"/>
  <c r="Q629" i="16" s="1"/>
  <c r="Q651" i="16" a="1"/>
  <c r="Q651" i="16" s="1"/>
  <c r="Q643" i="16" a="1"/>
  <c r="Q643" i="16" s="1"/>
  <c r="Q627" i="16" a="1"/>
  <c r="Q627" i="16" s="1"/>
  <c r="Q631" i="16" a="1"/>
  <c r="Q631" i="16" s="1"/>
  <c r="Q650" i="16" a="1"/>
  <c r="Q650" i="16" s="1"/>
  <c r="Q662" i="16" a="1"/>
  <c r="Q662" i="16" s="1"/>
  <c r="Q625" i="16" a="1"/>
  <c r="Q625" i="16" s="1"/>
  <c r="Q630" i="16" a="1"/>
  <c r="Q630" i="16" s="1"/>
  <c r="Q668" i="16" a="1"/>
  <c r="Q668" i="16" s="1"/>
  <c r="Q652" i="16" a="1"/>
  <c r="Q652" i="16" s="1"/>
  <c r="Q639" i="16" a="1"/>
  <c r="Q639" i="16" s="1"/>
  <c r="Q656" i="16" a="1"/>
  <c r="Q656" i="16" s="1"/>
  <c r="Q640" i="16" a="1"/>
  <c r="Q640" i="16" s="1"/>
  <c r="Q644" i="16" a="1"/>
  <c r="Q644" i="16" s="1"/>
  <c r="Q663" i="16" a="1"/>
  <c r="Q663" i="16" s="1"/>
  <c r="Q669" i="16" a="1"/>
  <c r="Q669" i="16" s="1"/>
  <c r="Q665" i="16" a="1"/>
  <c r="Q665" i="16" s="1"/>
  <c r="Q642" i="16" a="1"/>
  <c r="Q642" i="16" s="1"/>
  <c r="Q667" i="16" a="1"/>
  <c r="Q667" i="16" s="1"/>
  <c r="Q626" i="16" a="1"/>
  <c r="Q626" i="16" s="1"/>
  <c r="Q648" i="16" a="1"/>
  <c r="Q648" i="16" s="1"/>
  <c r="Q632" i="16" a="1"/>
  <c r="Q632" i="16" s="1"/>
  <c r="Q636" i="16" a="1"/>
  <c r="Q636" i="16" s="1"/>
  <c r="Q658" i="16" a="1"/>
  <c r="Q658" i="16" s="1"/>
  <c r="Q621" i="16" a="1"/>
  <c r="Q621" i="16" s="1"/>
  <c r="Q670" i="16" a="1"/>
  <c r="Q670" i="16" s="1"/>
  <c r="Q638" i="16" a="1"/>
  <c r="Q638" i="16" s="1"/>
  <c r="Q635" i="16" a="1"/>
  <c r="Q635" i="16" s="1"/>
  <c r="Q623" i="16" a="1"/>
  <c r="Q623" i="16" s="1"/>
  <c r="Q645" i="16" a="1"/>
  <c r="Q645" i="16" s="1"/>
  <c r="Q622" i="16" a="1"/>
  <c r="Q622" i="16" s="1"/>
  <c r="Q633" i="16" a="1"/>
  <c r="Q633" i="16" s="1"/>
  <c r="Q634" i="16" a="1"/>
  <c r="Q634" i="16" s="1"/>
  <c r="Q659" i="16" a="1"/>
  <c r="Q659" i="16" s="1"/>
  <c r="Q655" i="16" a="1"/>
  <c r="Q655" i="16" s="1"/>
  <c r="Q646" i="16" a="1"/>
  <c r="Q646" i="16" s="1"/>
  <c r="Q661" i="16" a="1"/>
  <c r="Q661" i="16" s="1"/>
  <c r="Q647" i="16" a="1"/>
  <c r="Q647" i="16" s="1"/>
  <c r="Q624" i="16" a="1"/>
  <c r="Q624" i="16" s="1"/>
  <c r="Q657" i="16" a="1"/>
  <c r="Q657" i="16" s="1"/>
  <c r="Q660" i="16" a="1"/>
  <c r="Q660" i="16" s="1"/>
  <c r="Q641" i="16" a="1"/>
  <c r="Q641" i="16" s="1"/>
  <c r="Q654" i="16" a="1"/>
  <c r="Q654" i="16" s="1"/>
  <c r="Q637" i="16" a="1"/>
  <c r="Q637" i="16" s="1"/>
  <c r="G54" i="20"/>
  <c r="C53" i="20"/>
  <c r="F54" i="20"/>
  <c r="P485" i="16"/>
  <c r="P1260" i="14"/>
  <c r="P576" i="16"/>
  <c r="H80" i="20"/>
  <c r="O80" i="20"/>
  <c r="R80" i="20"/>
  <c r="F80" i="20"/>
  <c r="U80" i="20"/>
  <c r="C81" i="20"/>
  <c r="G80" i="20"/>
  <c r="Q603" i="16" l="1" a="1"/>
  <c r="Q603" i="16" s="1"/>
  <c r="Q613" i="16" a="1"/>
  <c r="Q613" i="16" s="1"/>
  <c r="Q611" i="16" a="1"/>
  <c r="Q611" i="16" s="1"/>
  <c r="Q615" i="16" a="1"/>
  <c r="Q615" i="16" s="1"/>
  <c r="Q609" i="16" a="1"/>
  <c r="Q609" i="16" s="1"/>
  <c r="Q620" i="16" a="1"/>
  <c r="Q620" i="16" s="1"/>
  <c r="Q605" i="16" a="1"/>
  <c r="Q605" i="16" s="1"/>
  <c r="Q607" i="16" a="1"/>
  <c r="Q607" i="16" s="1"/>
  <c r="Q601" i="16" a="1"/>
  <c r="Q601" i="16" s="1"/>
  <c r="Q619" i="16" a="1"/>
  <c r="Q619" i="16" s="1"/>
  <c r="Q610" i="16" a="1"/>
  <c r="Q610" i="16" s="1"/>
  <c r="Q616" i="16" a="1"/>
  <c r="Q616" i="16" s="1"/>
  <c r="Q618" i="16" a="1"/>
  <c r="Q618" i="16" s="1"/>
  <c r="Q612" i="16" a="1"/>
  <c r="Q612" i="16" s="1"/>
  <c r="Q599" i="16" a="1"/>
  <c r="Q599" i="16" s="1"/>
  <c r="Q617" i="16" a="1"/>
  <c r="Q617" i="16" s="1"/>
  <c r="Q600" i="16" a="1"/>
  <c r="Q600" i="16" s="1"/>
  <c r="Q604" i="16" a="1"/>
  <c r="Q604" i="16" s="1"/>
  <c r="Q614" i="16" a="1"/>
  <c r="Q614" i="16" s="1"/>
  <c r="Q598" i="16" a="1"/>
  <c r="Q598" i="16" s="1"/>
  <c r="Q608" i="16" a="1"/>
  <c r="Q608" i="16" s="1"/>
  <c r="Q602" i="16" a="1"/>
  <c r="Q602" i="16" s="1"/>
  <c r="Q606" i="16" a="1"/>
  <c r="Q606" i="16" s="1"/>
  <c r="C52" i="20"/>
  <c r="F53" i="20"/>
  <c r="G53" i="20"/>
  <c r="P486" i="16"/>
  <c r="P1261" i="14"/>
  <c r="P577" i="16"/>
  <c r="H81" i="20"/>
  <c r="F81" i="20"/>
  <c r="G81" i="20"/>
  <c r="O81" i="20"/>
  <c r="U81" i="20"/>
  <c r="R81" i="20"/>
  <c r="C82" i="20"/>
  <c r="Q522" i="16" l="1" a="1"/>
  <c r="Q522" i="16" s="1"/>
  <c r="Q528" i="16" a="1"/>
  <c r="Q528" i="16" s="1"/>
  <c r="Q520" i="16" a="1"/>
  <c r="Q520" i="16" s="1"/>
  <c r="Q535" i="16" a="1"/>
  <c r="Q535" i="16" s="1"/>
  <c r="Q523" i="16" a="1"/>
  <c r="Q523" i="16" s="1"/>
  <c r="Q530" i="16" a="1"/>
  <c r="Q530" i="16" s="1"/>
  <c r="Q534" i="16" a="1"/>
  <c r="Q534" i="16" s="1"/>
  <c r="Q519" i="16" a="1"/>
  <c r="Q519" i="16" s="1"/>
  <c r="Q527" i="16" a="1"/>
  <c r="Q527" i="16" s="1"/>
  <c r="Q533" i="16" a="1"/>
  <c r="Q533" i="16" s="1"/>
  <c r="Q526" i="16" a="1"/>
  <c r="Q526" i="16" s="1"/>
  <c r="Q529" i="16" a="1"/>
  <c r="Q529" i="16" s="1"/>
  <c r="Q531" i="16" a="1"/>
  <c r="Q531" i="16" s="1"/>
  <c r="Q518" i="16" a="1"/>
  <c r="Q518" i="16" s="1"/>
  <c r="Q532" i="16" a="1"/>
  <c r="Q532" i="16" s="1"/>
  <c r="Q524" i="16" a="1"/>
  <c r="Q524" i="16" s="1"/>
  <c r="Q521" i="16" a="1"/>
  <c r="Q521" i="16" s="1"/>
  <c r="Q536" i="16" a="1"/>
  <c r="Q536" i="16" s="1"/>
  <c r="Q525" i="16" a="1"/>
  <c r="Q525"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570" i="16" a="1"/>
  <c r="Q570" i="16" s="1"/>
  <c r="Q571" i="16" a="1"/>
  <c r="Q571" i="16" s="1"/>
  <c r="Q572" i="16" a="1"/>
  <c r="Q572" i="16" s="1"/>
  <c r="Q573" i="16" a="1"/>
  <c r="Q573" i="16" s="1"/>
  <c r="Q574" i="16" a="1"/>
  <c r="Q574" i="16" s="1"/>
  <c r="C51" i="20"/>
  <c r="Q575" i="16" a="1"/>
  <c r="Q575" i="16" s="1"/>
  <c r="G52" i="20"/>
  <c r="F52" i="20"/>
  <c r="Q576" i="16" a="1"/>
  <c r="Q576" i="16" s="1"/>
  <c r="Q577" i="16" a="1"/>
  <c r="Q577" i="16" s="1"/>
  <c r="Q486" i="16" a="1"/>
  <c r="Q486" i="16" s="1"/>
  <c r="P487" i="16"/>
  <c r="P1262" i="14"/>
  <c r="P578" i="16"/>
  <c r="H82" i="20"/>
  <c r="U82" i="20"/>
  <c r="G82" i="20"/>
  <c r="F82" i="20"/>
  <c r="O82" i="20"/>
  <c r="C83" i="20"/>
  <c r="R82" i="20"/>
  <c r="Q428" i="16" l="1" a="1"/>
  <c r="Q428" i="16" s="1"/>
  <c r="Q432" i="16" a="1"/>
  <c r="Q432" i="16" s="1"/>
  <c r="Q427" i="16" a="1"/>
  <c r="Q427" i="16" s="1"/>
  <c r="Q433" i="16" a="1"/>
  <c r="Q433" i="16" s="1"/>
  <c r="Q437" i="16" a="1"/>
  <c r="Q437" i="16" s="1"/>
  <c r="Q503" i="16" a="1"/>
  <c r="Q503" i="16" s="1"/>
  <c r="Q440" i="16" a="1"/>
  <c r="Q440" i="16" s="1"/>
  <c r="Q444" i="16" a="1"/>
  <c r="Q444" i="16" s="1"/>
  <c r="Q429" i="16" a="1"/>
  <c r="Q429" i="16" s="1"/>
  <c r="Q419" i="16" a="1"/>
  <c r="Q419" i="16" s="1"/>
  <c r="Q423" i="16" a="1"/>
  <c r="Q423" i="16" s="1"/>
  <c r="Q508" i="16" a="1"/>
  <c r="Q508" i="16" s="1"/>
  <c r="Q506" i="16" a="1"/>
  <c r="Q506" i="16" s="1"/>
  <c r="Q513" i="16" a="1"/>
  <c r="Q513" i="16" s="1"/>
  <c r="Q426" i="16" a="1"/>
  <c r="Q426" i="16" s="1"/>
  <c r="Q502" i="16" a="1"/>
  <c r="Q502" i="16" s="1"/>
  <c r="Q430" i="16" a="1"/>
  <c r="Q430" i="16" s="1"/>
  <c r="Q515" i="16" a="1"/>
  <c r="Q515" i="16" s="1"/>
  <c r="Q507" i="16" a="1"/>
  <c r="Q507" i="16" s="1"/>
  <c r="Q512" i="16" a="1"/>
  <c r="Q512" i="16" s="1"/>
  <c r="Q436" i="16" a="1"/>
  <c r="Q436" i="16" s="1"/>
  <c r="Q501" i="16" a="1"/>
  <c r="Q501" i="16" s="1"/>
  <c r="Q435" i="16" a="1"/>
  <c r="Q435" i="16" s="1"/>
  <c r="Q516" i="16" a="1"/>
  <c r="Q516" i="16" s="1"/>
  <c r="Q424" i="16" a="1"/>
  <c r="Q424" i="16" s="1"/>
  <c r="Q421" i="16" a="1"/>
  <c r="Q421" i="16" s="1"/>
  <c r="Q414" i="16" a="1"/>
  <c r="Q414" i="16" s="1"/>
  <c r="Q505" i="16" a="1"/>
  <c r="Q505" i="16" s="1"/>
  <c r="Q422" i="16" a="1"/>
  <c r="Q422" i="16" s="1"/>
  <c r="Q417" i="16" a="1"/>
  <c r="Q417" i="16" s="1"/>
  <c r="Q425" i="16" a="1"/>
  <c r="Q425" i="16" s="1"/>
  <c r="Q439" i="16" a="1"/>
  <c r="Q439" i="16" s="1"/>
  <c r="Q418" i="16" a="1"/>
  <c r="Q418" i="16" s="1"/>
  <c r="Q504" i="16" a="1"/>
  <c r="Q504" i="16" s="1"/>
  <c r="Q445" i="16" a="1"/>
  <c r="Q445" i="16" s="1"/>
  <c r="Q517" i="16" a="1"/>
  <c r="Q517" i="16" s="1"/>
  <c r="Q434" i="16" a="1"/>
  <c r="Q434" i="16" s="1"/>
  <c r="Q438" i="16" a="1"/>
  <c r="Q438" i="16" s="1"/>
  <c r="Q443" i="16" a="1"/>
  <c r="Q443" i="16" s="1"/>
  <c r="Q442" i="16" a="1"/>
  <c r="Q442" i="16" s="1"/>
  <c r="Q413" i="16" a="1"/>
  <c r="Q413" i="16" s="1"/>
  <c r="Q412" i="16" a="1"/>
  <c r="Q412" i="16" s="1"/>
  <c r="Q416" i="16" a="1"/>
  <c r="Q416" i="16" s="1"/>
  <c r="Q415" i="16" a="1"/>
  <c r="Q415" i="16" s="1"/>
  <c r="Q514" i="16" a="1"/>
  <c r="Q514" i="16" s="1"/>
  <c r="Q441" i="16" a="1"/>
  <c r="Q441" i="16" s="1"/>
  <c r="Q511" i="16" a="1"/>
  <c r="Q511" i="16" s="1"/>
  <c r="Q431" i="16" a="1"/>
  <c r="Q431" i="16" s="1"/>
  <c r="Q510" i="16" a="1"/>
  <c r="Q510" i="16" s="1"/>
  <c r="Q509" i="16" a="1"/>
  <c r="Q509" i="16" s="1"/>
  <c r="Q420" i="16" a="1"/>
  <c r="Q420"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480" i="16" a="1"/>
  <c r="Q480" i="16" s="1"/>
  <c r="Q481" i="16" a="1"/>
  <c r="Q481" i="16" s="1"/>
  <c r="Q482" i="16" a="1"/>
  <c r="Q482" i="16" s="1"/>
  <c r="Q483" i="16" a="1"/>
  <c r="Q483" i="16" s="1"/>
  <c r="Q484" i="16" a="1"/>
  <c r="Q484" i="16" s="1"/>
  <c r="F51" i="20"/>
  <c r="C50" i="20"/>
  <c r="G51" i="20"/>
  <c r="Q485" i="16" a="1"/>
  <c r="Q485" i="16" s="1"/>
  <c r="Q487" i="16" a="1"/>
  <c r="Q487" i="16" s="1"/>
  <c r="Q578" i="16" a="1"/>
  <c r="Q578" i="16" s="1"/>
  <c r="P488" i="16"/>
  <c r="P1263" i="14"/>
  <c r="P579" i="16"/>
  <c r="H83" i="20"/>
  <c r="U83" i="20"/>
  <c r="F83" i="20"/>
  <c r="R83" i="20"/>
  <c r="G83" i="20"/>
  <c r="C84" i="20"/>
  <c r="O83" i="20"/>
  <c r="Q404" i="16" l="1" a="1"/>
  <c r="Q404" i="16" s="1"/>
  <c r="Q403" i="16" a="1"/>
  <c r="Q403" i="16" s="1"/>
  <c r="Q389" i="16" a="1"/>
  <c r="Q389" i="16" s="1"/>
  <c r="Q396" i="16" a="1"/>
  <c r="Q396" i="16" s="1"/>
  <c r="Q395" i="16" a="1"/>
  <c r="Q395" i="16" s="1"/>
  <c r="Q388" i="16" a="1"/>
  <c r="Q388" i="16" s="1"/>
  <c r="Q411" i="16" a="1"/>
  <c r="Q411" i="16" s="1"/>
  <c r="Q398" i="16" a="1"/>
  <c r="Q398" i="16" s="1"/>
  <c r="Q390" i="16" a="1"/>
  <c r="Q390" i="16" s="1"/>
  <c r="Q381" i="16" a="1"/>
  <c r="Q381" i="16" s="1"/>
  <c r="Q387" i="16" a="1"/>
  <c r="Q387" i="16" s="1"/>
  <c r="Q380" i="16" a="1"/>
  <c r="Q380" i="16" s="1"/>
  <c r="Q402" i="16" a="1"/>
  <c r="Q402" i="16" s="1"/>
  <c r="Q391" i="16" a="1"/>
  <c r="Q391" i="16" s="1"/>
  <c r="Q383" i="16" a="1"/>
  <c r="Q383" i="16" s="1"/>
  <c r="Q379" i="16" a="1"/>
  <c r="Q379" i="16" s="1"/>
  <c r="Q401" i="16" a="1"/>
  <c r="Q401" i="16" s="1"/>
  <c r="Q400" i="16" a="1"/>
  <c r="Q400" i="16" s="1"/>
  <c r="Q397" i="16" a="1"/>
  <c r="Q397" i="16" s="1"/>
  <c r="Q410" i="16" a="1"/>
  <c r="Q410" i="16" s="1"/>
  <c r="Q394" i="16" a="1"/>
  <c r="Q394" i="16" s="1"/>
  <c r="Q386" i="16" a="1"/>
  <c r="Q386" i="16" s="1"/>
  <c r="Q393" i="16" a="1"/>
  <c r="Q393" i="16" s="1"/>
  <c r="Q392" i="16" a="1"/>
  <c r="Q392" i="16" s="1"/>
  <c r="Q407" i="16" a="1"/>
  <c r="Q407" i="16" s="1"/>
  <c r="Q406" i="16" a="1"/>
  <c r="Q406" i="16" s="1"/>
  <c r="Q385" i="16" a="1"/>
  <c r="Q385" i="16" s="1"/>
  <c r="Q384" i="16" a="1"/>
  <c r="Q384" i="16" s="1"/>
  <c r="Q408" i="16" a="1"/>
  <c r="Q408" i="16" s="1"/>
  <c r="Q399" i="16" a="1"/>
  <c r="Q399" i="16" s="1"/>
  <c r="Q409" i="16" a="1"/>
  <c r="Q409" i="16" s="1"/>
  <c r="Q405" i="16" a="1"/>
  <c r="Q405" i="16" s="1"/>
  <c r="Q382" i="16" a="1"/>
  <c r="Q382" i="16" s="1"/>
  <c r="F50" i="20"/>
  <c r="G50" i="20"/>
  <c r="C49" i="20"/>
  <c r="Q488" i="16" a="1"/>
  <c r="Q488" i="16" s="1"/>
  <c r="Q579" i="16" a="1"/>
  <c r="Q579" i="16" s="1"/>
  <c r="P489" i="16"/>
  <c r="P1264" i="14"/>
  <c r="P580" i="16"/>
  <c r="H84" i="20"/>
  <c r="O84" i="20"/>
  <c r="U84" i="20"/>
  <c r="F84" i="20"/>
  <c r="C85" i="20"/>
  <c r="G84" i="20"/>
  <c r="R84" i="20"/>
  <c r="Q372" i="16" l="1" a="1"/>
  <c r="Q372" i="16" s="1"/>
  <c r="Q371" i="16" a="1"/>
  <c r="Q371" i="16" s="1"/>
  <c r="Q357" i="16" a="1"/>
  <c r="Q357" i="16" s="1"/>
  <c r="Q364" i="16" a="1"/>
  <c r="Q364" i="16" s="1"/>
  <c r="Q363" i="16" a="1"/>
  <c r="Q363" i="16" s="1"/>
  <c r="Q378" i="16" a="1"/>
  <c r="Q378" i="16" s="1"/>
  <c r="Q349" i="16" a="1"/>
  <c r="Q349" i="16" s="1"/>
  <c r="Q348" i="16" a="1"/>
  <c r="Q348" i="16" s="1"/>
  <c r="Q347" i="16" a="1"/>
  <c r="Q347" i="16" s="1"/>
  <c r="Q352" i="16" a="1"/>
  <c r="Q352" i="16" s="1"/>
  <c r="Q377" i="16" a="1"/>
  <c r="Q377" i="16" s="1"/>
  <c r="Q376" i="16" a="1"/>
  <c r="Q376" i="16" s="1"/>
  <c r="Q370" i="16" a="1"/>
  <c r="Q370" i="16" s="1"/>
  <c r="Q358" i="16" a="1"/>
  <c r="Q358" i="16" s="1"/>
  <c r="Q359" i="16" a="1"/>
  <c r="Q359" i="16" s="1"/>
  <c r="Q373" i="16" a="1"/>
  <c r="Q373" i="16" s="1"/>
  <c r="Q362" i="16" a="1"/>
  <c r="Q362" i="16" s="1"/>
  <c r="Q369" i="16" a="1"/>
  <c r="Q369" i="16" s="1"/>
  <c r="Q368" i="16" a="1"/>
  <c r="Q368" i="16" s="1"/>
  <c r="Q350" i="16" a="1"/>
  <c r="Q350" i="16" s="1"/>
  <c r="Q365" i="16" a="1"/>
  <c r="Q365" i="16" s="1"/>
  <c r="Q356" i="16" a="1"/>
  <c r="Q356" i="16" s="1"/>
  <c r="Q355" i="16" a="1"/>
  <c r="Q355" i="16" s="1"/>
  <c r="Q354" i="16" a="1"/>
  <c r="Q354" i="16" s="1"/>
  <c r="Q361" i="16" a="1"/>
  <c r="Q361" i="16" s="1"/>
  <c r="Q360" i="16" a="1"/>
  <c r="Q360" i="16" s="1"/>
  <c r="Q375" i="16" a="1"/>
  <c r="Q375" i="16" s="1"/>
  <c r="Q374" i="16" a="1"/>
  <c r="Q374" i="16" s="1"/>
  <c r="Q366" i="16" a="1"/>
  <c r="Q366" i="16" s="1"/>
  <c r="Q351" i="16" a="1"/>
  <c r="Q351" i="16" s="1"/>
  <c r="Q353" i="16" a="1"/>
  <c r="Q353" i="16" s="1"/>
  <c r="Q367" i="16" a="1"/>
  <c r="Q367" i="16" s="1"/>
  <c r="F49" i="20"/>
  <c r="C48" i="20"/>
  <c r="G49" i="20"/>
  <c r="Q489" i="16" a="1"/>
  <c r="Q489" i="16" s="1"/>
  <c r="Q580" i="16" a="1"/>
  <c r="Q580" i="16" s="1"/>
  <c r="P490" i="16"/>
  <c r="P1265" i="14"/>
  <c r="P581" i="16"/>
  <c r="H85" i="20"/>
  <c r="G85" i="20"/>
  <c r="C86" i="20"/>
  <c r="U85" i="20"/>
  <c r="O85" i="20"/>
  <c r="F85" i="20"/>
  <c r="R85" i="20"/>
  <c r="Q283" i="16" l="1" a="1"/>
  <c r="Q283" i="16" s="1"/>
  <c r="Q245" i="16" a="1"/>
  <c r="Q245" i="16" s="1"/>
  <c r="Q333" i="16" a="1"/>
  <c r="Q333" i="16" s="1"/>
  <c r="Q174" i="16" a="1"/>
  <c r="Q174" i="16" s="1"/>
  <c r="Q247" i="16" a="1"/>
  <c r="Q247" i="16" s="1"/>
  <c r="Q151" i="16" a="1"/>
  <c r="Q151" i="16" s="1"/>
  <c r="Q292" i="16" a="1"/>
  <c r="Q292" i="16" s="1"/>
  <c r="Q265" i="16" a="1"/>
  <c r="Q265" i="16" s="1"/>
  <c r="Q188" i="16" a="1"/>
  <c r="Q188" i="16" s="1"/>
  <c r="Q291" i="16" a="1"/>
  <c r="Q291" i="16" s="1"/>
  <c r="Q263" i="16" a="1"/>
  <c r="Q263" i="16" s="1"/>
  <c r="Q183" i="16" a="1"/>
  <c r="Q183" i="16" s="1"/>
  <c r="Q128" i="16" a="1"/>
  <c r="Q128" i="16" s="1"/>
  <c r="Q281" i="16" a="1"/>
  <c r="Q281" i="16" s="1"/>
  <c r="Q309" i="16" a="1"/>
  <c r="Q309" i="16" s="1"/>
  <c r="Q331" i="16" a="1"/>
  <c r="Q331" i="16" s="1"/>
  <c r="Q213" i="16" a="1"/>
  <c r="Q213" i="16" s="1"/>
  <c r="Q307" i="16" a="1"/>
  <c r="Q307" i="16" s="1"/>
  <c r="Q289" i="16" a="1"/>
  <c r="Q289" i="16" s="1"/>
  <c r="Q261" i="16" a="1"/>
  <c r="Q261" i="16" s="1"/>
  <c r="Q268" i="16" a="1"/>
  <c r="Q268" i="16" s="1"/>
  <c r="Q149" i="16" a="1"/>
  <c r="Q149" i="16" s="1"/>
  <c r="Q158" i="16" a="1"/>
  <c r="Q158" i="16" s="1"/>
  <c r="Q286" i="16" a="1"/>
  <c r="Q286" i="16" s="1"/>
  <c r="Q144" i="16" a="1"/>
  <c r="Q144" i="16" s="1"/>
  <c r="Q209" i="16" a="1"/>
  <c r="Q209" i="16" s="1"/>
  <c r="Q189" i="16" a="1"/>
  <c r="Q189" i="16" s="1"/>
  <c r="Q267" i="16" a="1"/>
  <c r="Q267" i="16" s="1"/>
  <c r="Q258" i="16" a="1"/>
  <c r="Q258" i="16" s="1"/>
  <c r="Q191" i="16" a="1"/>
  <c r="Q191" i="16" s="1"/>
  <c r="Q253" i="16" a="1"/>
  <c r="Q253" i="16" s="1"/>
  <c r="Q198" i="16" a="1"/>
  <c r="Q198" i="16" s="1"/>
  <c r="Q315" i="16" a="1"/>
  <c r="Q315" i="16" s="1"/>
  <c r="Q255" i="16" a="1"/>
  <c r="Q255" i="16" s="1"/>
  <c r="Q199" i="16" a="1"/>
  <c r="Q199" i="16" s="1"/>
  <c r="Q136" i="16" a="1"/>
  <c r="Q136" i="16" s="1"/>
  <c r="Q200" i="16" a="1"/>
  <c r="Q200" i="16" s="1"/>
  <c r="Q167" i="16" a="1"/>
  <c r="Q167" i="16" s="1"/>
  <c r="Q259" i="16" a="1"/>
  <c r="Q259" i="16" s="1"/>
  <c r="Q221" i="16" a="1"/>
  <c r="Q221" i="16" s="1"/>
  <c r="Q271" i="16" a="1"/>
  <c r="Q271" i="16" s="1"/>
  <c r="Q225" i="16" a="1"/>
  <c r="Q225" i="16" s="1"/>
  <c r="Q139" i="16" a="1"/>
  <c r="Q139" i="16" s="1"/>
  <c r="Q170" i="16" a="1"/>
  <c r="Q170" i="16" s="1"/>
  <c r="Q266" i="16" a="1"/>
  <c r="Q266" i="16" s="1"/>
  <c r="Q206" i="16" a="1"/>
  <c r="Q206" i="16" s="1"/>
  <c r="Q177" i="16" a="1"/>
  <c r="Q177" i="16" s="1"/>
  <c r="Q172" i="16" a="1"/>
  <c r="Q172" i="16" s="1"/>
  <c r="Q282" i="16" a="1"/>
  <c r="Q282" i="16" s="1"/>
  <c r="Q131" i="16" a="1"/>
  <c r="Q131" i="16" s="1"/>
  <c r="Q181" i="16" a="1"/>
  <c r="Q181" i="16" s="1"/>
  <c r="Q340" i="16" a="1"/>
  <c r="Q340" i="16" s="1"/>
  <c r="Q272" i="16" a="1"/>
  <c r="Q272" i="16" s="1"/>
  <c r="Q130" i="16" a="1"/>
  <c r="Q130" i="16" s="1"/>
  <c r="Q194" i="16" a="1"/>
  <c r="Q194" i="16" s="1"/>
  <c r="Q299" i="16" a="1"/>
  <c r="Q299" i="16" s="1"/>
  <c r="Q338" i="16" a="1"/>
  <c r="Q338" i="16" s="1"/>
  <c r="Q129" i="16" a="1"/>
  <c r="Q129" i="16" s="1"/>
  <c r="Q148" i="16" a="1"/>
  <c r="Q148" i="16" s="1"/>
  <c r="Q217" i="16" a="1"/>
  <c r="Q217" i="16" s="1"/>
  <c r="Q290" i="16" a="1"/>
  <c r="Q290" i="16" s="1"/>
  <c r="Q244" i="16" a="1"/>
  <c r="Q244" i="16" s="1"/>
  <c r="Q345" i="16" a="1"/>
  <c r="Q345" i="16" s="1"/>
  <c r="Q133" i="16" a="1"/>
  <c r="Q133" i="16" s="1"/>
  <c r="Q344" i="16" a="1"/>
  <c r="Q344" i="16" s="1"/>
  <c r="Q152" i="16" a="1"/>
  <c r="Q152" i="16" s="1"/>
  <c r="Q264" i="16" a="1"/>
  <c r="Q264" i="16" s="1"/>
  <c r="Q173" i="16" a="1"/>
  <c r="Q173" i="16" s="1"/>
  <c r="Q224" i="16" a="1"/>
  <c r="Q224" i="16" s="1"/>
  <c r="Q176" i="16" a="1"/>
  <c r="Q176" i="16" s="1"/>
  <c r="Q165" i="16" a="1"/>
  <c r="Q165" i="16" s="1"/>
  <c r="Q222" i="16" a="1"/>
  <c r="Q222" i="16" s="1"/>
  <c r="Q293" i="16" a="1"/>
  <c r="Q293" i="16" s="1"/>
  <c r="Q341" i="16" a="1"/>
  <c r="Q341" i="16" s="1"/>
  <c r="Q190" i="16" a="1"/>
  <c r="Q190" i="16" s="1"/>
  <c r="Q279" i="16" a="1"/>
  <c r="Q279" i="16" s="1"/>
  <c r="Q301" i="16" a="1"/>
  <c r="Q301" i="16" s="1"/>
  <c r="Q223" i="16" a="1"/>
  <c r="Q223" i="16" s="1"/>
  <c r="Q160" i="16" a="1"/>
  <c r="Q160" i="16" s="1"/>
  <c r="Q249" i="16" a="1"/>
  <c r="Q249" i="16" s="1"/>
  <c r="Q339" i="16" a="1"/>
  <c r="Q339" i="16" s="1"/>
  <c r="Q155" i="16" a="1"/>
  <c r="Q155" i="16" s="1"/>
  <c r="Q298" i="16" a="1"/>
  <c r="Q298" i="16" s="1"/>
  <c r="Q274" i="16" a="1"/>
  <c r="Q274" i="16" s="1"/>
  <c r="Q269" i="16" a="1"/>
  <c r="Q269" i="16" s="1"/>
  <c r="Q150" i="16" a="1"/>
  <c r="Q150" i="16" s="1"/>
  <c r="Q300" i="16" a="1"/>
  <c r="Q300" i="16" s="1"/>
  <c r="Q246" i="16" a="1"/>
  <c r="Q246" i="16" s="1"/>
  <c r="Q137" i="16" a="1"/>
  <c r="Q137" i="16" s="1"/>
  <c r="Q319" i="16" a="1"/>
  <c r="Q319" i="16" s="1"/>
  <c r="Q313" i="16" a="1"/>
  <c r="Q313" i="16" s="1"/>
  <c r="Q327" i="16" a="1"/>
  <c r="Q327" i="16" s="1"/>
  <c r="Q275" i="16" a="1"/>
  <c r="Q275" i="16" s="1"/>
  <c r="Q326" i="16" a="1"/>
  <c r="Q326" i="16" s="1"/>
  <c r="Q287" i="16" a="1"/>
  <c r="Q287" i="16" s="1"/>
  <c r="Q159" i="16" a="1"/>
  <c r="Q159" i="16" s="1"/>
  <c r="Q175" i="16" a="1"/>
  <c r="Q175" i="16" s="1"/>
  <c r="Q211" i="16" a="1"/>
  <c r="Q211" i="16" s="1"/>
  <c r="Q277" i="16" a="1"/>
  <c r="Q277" i="16" s="1"/>
  <c r="Q147" i="16" a="1"/>
  <c r="Q147" i="16" s="1"/>
  <c r="Q219" i="16" a="1"/>
  <c r="Q219" i="16" s="1"/>
  <c r="Q316" i="16" a="1"/>
  <c r="Q316" i="16" s="1"/>
  <c r="Q288" i="16" a="1"/>
  <c r="Q288" i="16" s="1"/>
  <c r="Q332" i="16" a="1"/>
  <c r="Q332" i="16" s="1"/>
  <c r="Q143" i="16" a="1"/>
  <c r="Q143" i="16" s="1"/>
  <c r="Q153" i="16" a="1"/>
  <c r="Q153" i="16" s="1"/>
  <c r="Q214" i="16" a="1"/>
  <c r="Q214" i="16" s="1"/>
  <c r="Q187" i="16" a="1"/>
  <c r="Q187" i="16" s="1"/>
  <c r="Q146" i="16" a="1"/>
  <c r="Q146" i="16" s="1"/>
  <c r="Q235" i="16" a="1"/>
  <c r="Q235" i="16" s="1"/>
  <c r="Q330" i="16" a="1"/>
  <c r="Q330" i="16" s="1"/>
  <c r="Q161" i="16" a="1"/>
  <c r="Q161" i="16" s="1"/>
  <c r="Q164" i="16" a="1"/>
  <c r="Q164" i="16" s="1"/>
  <c r="Q218" i="16" a="1"/>
  <c r="Q218" i="16" s="1"/>
  <c r="Q297" i="16" a="1"/>
  <c r="Q297" i="16" s="1"/>
  <c r="Q260" i="16" a="1"/>
  <c r="Q260" i="16" s="1"/>
  <c r="Q337" i="16" a="1"/>
  <c r="Q337" i="16" s="1"/>
  <c r="Q166" i="16" a="1"/>
  <c r="Q166" i="16" s="1"/>
  <c r="Q220" i="16" a="1"/>
  <c r="Q220" i="16" s="1"/>
  <c r="Q284" i="16" a="1"/>
  <c r="Q284" i="16" s="1"/>
  <c r="Q305" i="16" a="1"/>
  <c r="Q305" i="16" s="1"/>
  <c r="Q336" i="16" a="1"/>
  <c r="Q336" i="16" s="1"/>
  <c r="Q241" i="16" a="1"/>
  <c r="Q241" i="16" s="1"/>
  <c r="Q322" i="16" a="1"/>
  <c r="Q322" i="16" s="1"/>
  <c r="Q280" i="16" a="1"/>
  <c r="Q280" i="16" s="1"/>
  <c r="Q171" i="16" a="1"/>
  <c r="Q171" i="16" s="1"/>
  <c r="Q205" i="16" a="1"/>
  <c r="Q205" i="16" s="1"/>
  <c r="Q186" i="16" a="1"/>
  <c r="Q186" i="16" s="1"/>
  <c r="Q227" i="16" a="1"/>
  <c r="Q227" i="16" s="1"/>
  <c r="Q321" i="16" a="1"/>
  <c r="Q321" i="16" s="1"/>
  <c r="Q226" i="16" a="1"/>
  <c r="Q226" i="16" s="1"/>
  <c r="Q169" i="16" a="1"/>
  <c r="Q169" i="16" s="1"/>
  <c r="Q285" i="16" a="1"/>
  <c r="Q285" i="16" s="1"/>
  <c r="Q207" i="16" a="1"/>
  <c r="Q207" i="16" s="1"/>
  <c r="Q140" i="16" a="1"/>
  <c r="Q140" i="16" s="1"/>
  <c r="Q204" i="16" a="1"/>
  <c r="Q204" i="16" s="1"/>
  <c r="Q229" i="16" a="1"/>
  <c r="Q229" i="16" s="1"/>
  <c r="Q236" i="16" a="1"/>
  <c r="Q236" i="16" s="1"/>
  <c r="Q142" i="16" a="1"/>
  <c r="Q142" i="16" s="1"/>
  <c r="Q254" i="16" a="1"/>
  <c r="Q254" i="16" s="1"/>
  <c r="Q324" i="16" a="1"/>
  <c r="Q324" i="16" s="1"/>
  <c r="Q179" i="16" a="1"/>
  <c r="Q179" i="16" s="1"/>
  <c r="Q185" i="16" a="1"/>
  <c r="Q185" i="16" s="1"/>
  <c r="Q294" i="16" a="1"/>
  <c r="Q294" i="16" s="1"/>
  <c r="Q240" i="16" a="1"/>
  <c r="Q240" i="16" s="1"/>
  <c r="Q296" i="16" a="1"/>
  <c r="Q296" i="16" s="1"/>
  <c r="Q157" i="16" a="1"/>
  <c r="Q157" i="16" s="1"/>
  <c r="Q162" i="16" a="1"/>
  <c r="Q162" i="16" s="1"/>
  <c r="Q317" i="16" a="1"/>
  <c r="Q317" i="16" s="1"/>
  <c r="Q193" i="16" a="1"/>
  <c r="Q193" i="16" s="1"/>
  <c r="Q180" i="16" a="1"/>
  <c r="Q180" i="16" s="1"/>
  <c r="Q308" i="16" a="1"/>
  <c r="Q308" i="16" s="1"/>
  <c r="Q306" i="16" a="1"/>
  <c r="Q306" i="16" s="1"/>
  <c r="Q276" i="16" a="1"/>
  <c r="Q276" i="16" s="1"/>
  <c r="Q197" i="16" a="1"/>
  <c r="Q197" i="16" s="1"/>
  <c r="Q182" i="16" a="1"/>
  <c r="Q182" i="16" s="1"/>
  <c r="Q239" i="16" a="1"/>
  <c r="Q239" i="16" s="1"/>
  <c r="Q314" i="16" a="1"/>
  <c r="Q314" i="16" s="1"/>
  <c r="Q278" i="16" a="1"/>
  <c r="Q278" i="16" s="1"/>
  <c r="Q184" i="16" a="1"/>
  <c r="Q184" i="16" s="1"/>
  <c r="Q163" i="16" a="1"/>
  <c r="Q163" i="16" s="1"/>
  <c r="Q203" i="16" a="1"/>
  <c r="Q203" i="16" s="1"/>
  <c r="Q138" i="16" a="1"/>
  <c r="Q138" i="16" s="1"/>
  <c r="Q202" i="16" a="1"/>
  <c r="Q202" i="16" s="1"/>
  <c r="Q243" i="16" a="1"/>
  <c r="Q243" i="16" s="1"/>
  <c r="Q234" i="16" a="1"/>
  <c r="Q234" i="16" s="1"/>
  <c r="Q210" i="16" a="1"/>
  <c r="Q210" i="16" s="1"/>
  <c r="Q252" i="16" a="1"/>
  <c r="Q252" i="16" s="1"/>
  <c r="Q215" i="16" a="1"/>
  <c r="Q215" i="16" s="1"/>
  <c r="Q212" i="16" a="1"/>
  <c r="Q212" i="16" s="1"/>
  <c r="Q231" i="16" a="1"/>
  <c r="Q231" i="16" s="1"/>
  <c r="Q192" i="16" a="1"/>
  <c r="Q192" i="16" s="1"/>
  <c r="Q323" i="16" a="1"/>
  <c r="Q323" i="16" s="1"/>
  <c r="Q251" i="16" a="1"/>
  <c r="Q251" i="16" s="1"/>
  <c r="Q304" i="16" a="1"/>
  <c r="Q304" i="16" s="1"/>
  <c r="Q237" i="16" a="1"/>
  <c r="Q237" i="16" s="1"/>
  <c r="Q329" i="16" a="1"/>
  <c r="Q329" i="16" s="1"/>
  <c r="Q311" i="16" a="1"/>
  <c r="Q311" i="16" s="1"/>
  <c r="Q328" i="16" a="1"/>
  <c r="Q328" i="16" s="1"/>
  <c r="Q135" i="16" a="1"/>
  <c r="Q135" i="16" s="1"/>
  <c r="Q201" i="16" a="1"/>
  <c r="Q201" i="16" s="1"/>
  <c r="Q318" i="16" a="1"/>
  <c r="Q318" i="16" s="1"/>
  <c r="Q257" i="16" a="1"/>
  <c r="Q257" i="16" s="1"/>
  <c r="Q232" i="16" a="1"/>
  <c r="Q232" i="16" s="1"/>
  <c r="Q343" i="16" a="1"/>
  <c r="Q343" i="16" s="1"/>
  <c r="Q342" i="16" a="1"/>
  <c r="Q342" i="16" s="1"/>
  <c r="Q134" i="16" a="1"/>
  <c r="Q134" i="16" s="1"/>
  <c r="Q320" i="16" a="1"/>
  <c r="Q320" i="16" s="1"/>
  <c r="Q273" i="16" a="1"/>
  <c r="Q273" i="16" s="1"/>
  <c r="Q335" i="16" a="1"/>
  <c r="Q335" i="16" s="1"/>
  <c r="Q141" i="16" a="1"/>
  <c r="Q141" i="16" s="1"/>
  <c r="Q208" i="16" a="1"/>
  <c r="Q208" i="16" s="1"/>
  <c r="Q250" i="16" a="1"/>
  <c r="Q250" i="16" s="1"/>
  <c r="Q325" i="16" a="1"/>
  <c r="Q325" i="16" s="1"/>
  <c r="Q238" i="16" a="1"/>
  <c r="Q238" i="16" s="1"/>
  <c r="Q216" i="16" a="1"/>
  <c r="Q216" i="16" s="1"/>
  <c r="Q262" i="16" a="1"/>
  <c r="Q262" i="16" s="1"/>
  <c r="Q145" i="16" a="1"/>
  <c r="Q145" i="16" s="1"/>
  <c r="Q156" i="16" a="1"/>
  <c r="Q156" i="16" s="1"/>
  <c r="Q270" i="16" a="1"/>
  <c r="Q270" i="16" s="1"/>
  <c r="Q233" i="16" a="1"/>
  <c r="Q233" i="16" s="1"/>
  <c r="Q256" i="16" a="1"/>
  <c r="Q256" i="16" s="1"/>
  <c r="Q178" i="16" a="1"/>
  <c r="Q178" i="16" s="1"/>
  <c r="Q295" i="16" a="1"/>
  <c r="Q295" i="16" s="1"/>
  <c r="Q242" i="16" a="1"/>
  <c r="Q242" i="16" s="1"/>
  <c r="Q346" i="16" a="1"/>
  <c r="Q346" i="16" s="1"/>
  <c r="Q132" i="16" a="1"/>
  <c r="Q132" i="16" s="1"/>
  <c r="Q196" i="16" a="1"/>
  <c r="Q196" i="16" s="1"/>
  <c r="Q302" i="16" a="1"/>
  <c r="Q302" i="16" s="1"/>
  <c r="Q228" i="16" a="1"/>
  <c r="Q228" i="16" s="1"/>
  <c r="Q312" i="16" a="1"/>
  <c r="Q312" i="16" s="1"/>
  <c r="Q195" i="16" a="1"/>
  <c r="Q195" i="16" s="1"/>
  <c r="Q230" i="16" a="1"/>
  <c r="Q230" i="16" s="1"/>
  <c r="Q303" i="16" a="1"/>
  <c r="Q303" i="16" s="1"/>
  <c r="Q248" i="16" a="1"/>
  <c r="Q248" i="16" s="1"/>
  <c r="Q154" i="16" a="1"/>
  <c r="Q154" i="16" s="1"/>
  <c r="Q334" i="16" a="1"/>
  <c r="Q334" i="16" s="1"/>
  <c r="Q310" i="16" a="1"/>
  <c r="Q310" i="16" s="1"/>
  <c r="Q168" i="16" a="1"/>
  <c r="Q168" i="16" s="1"/>
  <c r="F48" i="20"/>
  <c r="C47" i="20"/>
  <c r="G48" i="20"/>
  <c r="Q581" i="16" a="1"/>
  <c r="Q581" i="16" s="1"/>
  <c r="Q490" i="16" a="1"/>
  <c r="Q490" i="16" s="1"/>
  <c r="P491" i="16"/>
  <c r="P1266" i="14"/>
  <c r="P582" i="16"/>
  <c r="H86" i="20"/>
  <c r="C87" i="20"/>
  <c r="U86" i="20"/>
  <c r="R86" i="20"/>
  <c r="G86" i="20"/>
  <c r="O86" i="20"/>
  <c r="F86" i="20"/>
  <c r="Q102" i="16" l="1" a="1"/>
  <c r="Q102" i="16" s="1"/>
  <c r="Q127" i="16" a="1"/>
  <c r="Q127" i="16" s="1"/>
  <c r="Q112" i="16" a="1"/>
  <c r="Q112" i="16" s="1"/>
  <c r="Q58" i="16" a="1"/>
  <c r="Q58" i="16" s="1"/>
  <c r="Q126" i="16" a="1"/>
  <c r="Q126" i="16" s="1"/>
  <c r="Q97" i="16" a="1"/>
  <c r="Q97" i="16" s="1"/>
  <c r="Q111" i="16" a="1"/>
  <c r="Q111" i="16" s="1"/>
  <c r="Q116" i="16" a="1"/>
  <c r="Q116" i="16" s="1"/>
  <c r="Q75" i="16" a="1"/>
  <c r="Q75" i="16" s="1"/>
  <c r="Q123" i="16" a="1"/>
  <c r="Q123" i="16" s="1"/>
  <c r="Q82" i="16" a="1"/>
  <c r="Q82" i="16" s="1"/>
  <c r="Q95" i="16" a="1"/>
  <c r="Q95" i="16" s="1"/>
  <c r="Q114" i="16" a="1"/>
  <c r="Q114" i="16" s="1"/>
  <c r="Q73" i="16" a="1"/>
  <c r="Q73" i="16" s="1"/>
  <c r="Q105" i="16" a="1"/>
  <c r="Q105" i="16" s="1"/>
  <c r="Q64" i="16" a="1"/>
  <c r="Q64" i="16" s="1"/>
  <c r="Q71" i="16" a="1"/>
  <c r="Q71" i="16" s="1"/>
  <c r="Q78" i="16" a="1"/>
  <c r="Q78" i="16" s="1"/>
  <c r="Q85" i="16" a="1"/>
  <c r="Q85" i="16" s="1"/>
  <c r="Q98" i="16" a="1"/>
  <c r="Q98" i="16" s="1"/>
  <c r="Q84" i="16" a="1"/>
  <c r="Q84" i="16" s="1"/>
  <c r="Q119" i="16" a="1"/>
  <c r="Q119" i="16" s="1"/>
  <c r="Q125" i="16" a="1"/>
  <c r="Q125" i="16" s="1"/>
  <c r="Q108" i="16" a="1"/>
  <c r="Q108" i="16" s="1"/>
  <c r="Q67" i="16" a="1"/>
  <c r="Q67" i="16" s="1"/>
  <c r="Q115" i="16" a="1"/>
  <c r="Q115" i="16" s="1"/>
  <c r="Q74" i="16" a="1"/>
  <c r="Q74" i="16" s="1"/>
  <c r="Q106" i="16" a="1"/>
  <c r="Q106" i="16" s="1"/>
  <c r="Q65" i="16" a="1"/>
  <c r="Q65" i="16" s="1"/>
  <c r="Q88" i="16" a="1"/>
  <c r="Q88" i="16" s="1"/>
  <c r="Q104" i="16" a="1"/>
  <c r="Q104" i="16" s="1"/>
  <c r="Q63" i="16" a="1"/>
  <c r="Q63" i="16" s="1"/>
  <c r="Q70" i="16" a="1"/>
  <c r="Q70" i="16" s="1"/>
  <c r="Q118" i="16" a="1"/>
  <c r="Q118" i="16" s="1"/>
  <c r="Q77" i="16" a="1"/>
  <c r="Q77" i="16" s="1"/>
  <c r="Q100" i="16" a="1"/>
  <c r="Q100" i="16" s="1"/>
  <c r="Q117" i="16" a="1"/>
  <c r="Q117" i="16" s="1"/>
  <c r="Q76" i="16" a="1"/>
  <c r="Q76" i="16" s="1"/>
  <c r="Q99" i="16" a="1"/>
  <c r="Q99" i="16" s="1"/>
  <c r="Q91" i="16" a="1"/>
  <c r="Q91" i="16" s="1"/>
  <c r="Q59" i="16" a="1"/>
  <c r="Q59" i="16" s="1"/>
  <c r="Q107" i="16" a="1"/>
  <c r="Q107" i="16" s="1"/>
  <c r="Q66" i="16" a="1"/>
  <c r="Q66" i="16" s="1"/>
  <c r="Q89" i="16" a="1"/>
  <c r="Q89" i="16" s="1"/>
  <c r="Q56" i="16" a="1"/>
  <c r="Q56" i="16" s="1"/>
  <c r="Q121" i="16" a="1"/>
  <c r="Q121" i="16" s="1"/>
  <c r="Q80" i="16" a="1"/>
  <c r="Q80" i="16" s="1"/>
  <c r="Q94" i="16" a="1"/>
  <c r="Q94" i="16" s="1"/>
  <c r="Q87" i="16" a="1"/>
  <c r="Q87" i="16" s="1"/>
  <c r="Q101" i="16" a="1"/>
  <c r="Q101" i="16" s="1"/>
  <c r="Q62" i="16" a="1"/>
  <c r="Q62" i="16" s="1"/>
  <c r="Q110" i="16" a="1"/>
  <c r="Q110" i="16" s="1"/>
  <c r="Q69" i="16" a="1"/>
  <c r="Q69" i="16" s="1"/>
  <c r="Q68" i="16" a="1"/>
  <c r="Q68" i="16" s="1"/>
  <c r="Q103" i="16" a="1"/>
  <c r="Q103" i="16" s="1"/>
  <c r="Q109" i="16" a="1"/>
  <c r="Q109" i="16" s="1"/>
  <c r="Q86" i="16" a="1"/>
  <c r="Q86" i="16" s="1"/>
  <c r="Q61" i="16" a="1"/>
  <c r="Q61" i="16" s="1"/>
  <c r="Q60" i="16" a="1"/>
  <c r="Q60" i="16" s="1"/>
  <c r="Q124" i="16" a="1"/>
  <c r="Q124" i="16" s="1"/>
  <c r="Q83" i="16" a="1"/>
  <c r="Q83" i="16" s="1"/>
  <c r="Q96" i="16" a="1"/>
  <c r="Q96" i="16" s="1"/>
  <c r="Q90" i="16" a="1"/>
  <c r="Q90" i="16" s="1"/>
  <c r="Q57" i="16" a="1"/>
  <c r="Q57" i="16" s="1"/>
  <c r="Q122" i="16" a="1"/>
  <c r="Q122" i="16" s="1"/>
  <c r="Q81" i="16" a="1"/>
  <c r="Q81" i="16" s="1"/>
  <c r="Q113" i="16" a="1"/>
  <c r="Q113" i="16" s="1"/>
  <c r="Q72" i="16" a="1"/>
  <c r="Q72" i="16" s="1"/>
  <c r="Q120" i="16" a="1"/>
  <c r="Q120" i="16" s="1"/>
  <c r="Q79" i="16" a="1"/>
  <c r="Q79" i="16" s="1"/>
  <c r="Q93" i="16" a="1"/>
  <c r="Q93" i="16" s="1"/>
  <c r="Q92" i="16" a="1"/>
  <c r="Q92" i="16" s="1"/>
  <c r="G47" i="20"/>
  <c r="C46" i="20"/>
  <c r="F47" i="20"/>
  <c r="Q491" i="16" a="1"/>
  <c r="Q491" i="16" s="1"/>
  <c r="Q582" i="16" a="1"/>
  <c r="Q582" i="16" s="1"/>
  <c r="P492" i="16"/>
  <c r="P1267" i="14"/>
  <c r="P583" i="16"/>
  <c r="H87" i="20"/>
  <c r="R87" i="20"/>
  <c r="O87" i="20"/>
  <c r="C88" i="20"/>
  <c r="U87" i="20"/>
  <c r="G87" i="20"/>
  <c r="F87" i="20"/>
  <c r="Q52" i="16" l="1" a="1"/>
  <c r="Q52" i="16" s="1"/>
  <c r="Q51" i="16" a="1"/>
  <c r="Q51" i="16" s="1"/>
  <c r="Q55" i="16" a="1"/>
  <c r="Q55" i="16" s="1"/>
  <c r="Q54" i="16" a="1"/>
  <c r="Q54" i="16" s="1"/>
  <c r="Q50" i="16" a="1"/>
  <c r="Q50" i="16" s="1"/>
  <c r="Q53" i="16" a="1"/>
  <c r="Q53" i="16" s="1"/>
  <c r="G46" i="20"/>
  <c r="F46" i="20"/>
  <c r="C45" i="20"/>
  <c r="Q583" i="16" a="1"/>
  <c r="Q583" i="16" s="1"/>
  <c r="Q492" i="16" a="1"/>
  <c r="Q492" i="16" s="1"/>
  <c r="P493" i="16"/>
  <c r="P1268" i="14"/>
  <c r="P584" i="16"/>
  <c r="H88" i="20"/>
  <c r="G88" i="20"/>
  <c r="F88" i="20"/>
  <c r="C89" i="20"/>
  <c r="O88" i="20"/>
  <c r="R88" i="20"/>
  <c r="U88" i="20"/>
  <c r="Q45" i="16" l="1" a="1"/>
  <c r="Q45" i="16" s="1"/>
  <c r="Q42" i="16" a="1"/>
  <c r="Q42" i="16" s="1"/>
  <c r="Q49" i="16" a="1"/>
  <c r="Q49" i="16" s="1"/>
  <c r="Q44" i="16" a="1"/>
  <c r="Q44" i="16" s="1"/>
  <c r="Q43" i="16" a="1"/>
  <c r="Q43" i="16" s="1"/>
  <c r="Q47" i="16" a="1"/>
  <c r="Q47" i="16" s="1"/>
  <c r="Q46" i="16" a="1"/>
  <c r="Q46" i="16" s="1"/>
  <c r="Q48" i="16" a="1"/>
  <c r="Q48" i="16" s="1"/>
  <c r="F45" i="20"/>
  <c r="G45" i="20"/>
  <c r="C44" i="20"/>
  <c r="Q584" i="16" a="1"/>
  <c r="Q584" i="16" s="1"/>
  <c r="Q493" i="16" a="1"/>
  <c r="Q493" i="16" s="1"/>
  <c r="P494" i="16"/>
  <c r="P1269" i="14"/>
  <c r="P585" i="16"/>
  <c r="H89" i="20"/>
  <c r="C90" i="20"/>
  <c r="R89" i="20"/>
  <c r="G89" i="20"/>
  <c r="U89" i="20"/>
  <c r="F89" i="20"/>
  <c r="O89" i="20"/>
  <c r="Q38" i="16" l="1" a="1"/>
  <c r="Q38" i="16" s="1"/>
  <c r="Q40" i="16" a="1"/>
  <c r="Q40" i="16" s="1"/>
  <c r="Q41" i="16" a="1"/>
  <c r="Q41" i="16" s="1"/>
  <c r="Q37" i="16" a="1"/>
  <c r="Q37" i="16" s="1"/>
  <c r="Q39" i="16" a="1"/>
  <c r="Q39" i="16" s="1"/>
  <c r="F44" i="20"/>
  <c r="C43" i="20"/>
  <c r="G44" i="20"/>
  <c r="Q494" i="16" a="1"/>
  <c r="Q494" i="16" s="1"/>
  <c r="Q585" i="16" a="1"/>
  <c r="Q585" i="16" s="1"/>
  <c r="P495" i="16"/>
  <c r="P1270" i="14"/>
  <c r="P586" i="16"/>
  <c r="H90" i="20"/>
  <c r="O90" i="20"/>
  <c r="U90" i="20"/>
  <c r="R90" i="20"/>
  <c r="F90" i="20"/>
  <c r="C91" i="20"/>
  <c r="G90" i="20"/>
  <c r="Q34" i="16" l="1" a="1"/>
  <c r="Q34" i="16" s="1"/>
  <c r="Q33" i="16" a="1"/>
  <c r="Q33" i="16" s="1"/>
  <c r="Q36" i="16" a="1"/>
  <c r="Q36" i="16" s="1"/>
  <c r="Q35" i="16" a="1"/>
  <c r="Q35" i="16" s="1"/>
  <c r="C42" i="20"/>
  <c r="G43" i="20"/>
  <c r="F43" i="20"/>
  <c r="Q495" i="16" a="1"/>
  <c r="Q495" i="16" s="1"/>
  <c r="Q586" i="16" a="1"/>
  <c r="Q586" i="16" s="1"/>
  <c r="P496" i="16"/>
  <c r="P1271" i="14"/>
  <c r="P587" i="16"/>
  <c r="H91" i="20"/>
  <c r="F91" i="20"/>
  <c r="R91" i="20"/>
  <c r="G91" i="20"/>
  <c r="O91" i="20"/>
  <c r="U91" i="20"/>
  <c r="C92" i="20"/>
  <c r="Q32" i="16" l="1" a="1"/>
  <c r="Q32" i="16" s="1"/>
  <c r="C41" i="20"/>
  <c r="G42" i="20"/>
  <c r="F42" i="20"/>
  <c r="Q587" i="16" a="1"/>
  <c r="Q587" i="16" s="1"/>
  <c r="Q496" i="16" a="1"/>
  <c r="Q496" i="16" s="1"/>
  <c r="P497" i="16"/>
  <c r="P1272" i="14"/>
  <c r="P588" i="16"/>
  <c r="H92" i="20"/>
  <c r="R92" i="20"/>
  <c r="U92" i="20"/>
  <c r="F92" i="20"/>
  <c r="C93" i="20"/>
  <c r="G92" i="20"/>
  <c r="O92" i="20"/>
  <c r="Q31" i="16" l="1" a="1"/>
  <c r="Q31" i="16" s="1"/>
  <c r="Q23" i="16" a="1"/>
  <c r="Q23" i="16" s="1"/>
  <c r="Q30" i="16" a="1"/>
  <c r="Q30" i="16" s="1"/>
  <c r="Q26" i="16" a="1"/>
  <c r="Q26" i="16" s="1"/>
  <c r="Q24" i="16" a="1"/>
  <c r="Q24" i="16" s="1"/>
  <c r="Q29" i="16" a="1"/>
  <c r="Q29" i="16" s="1"/>
  <c r="Q25" i="16" a="1"/>
  <c r="Q25" i="16" s="1"/>
  <c r="Q28" i="16" a="1"/>
  <c r="Q28" i="16" s="1"/>
  <c r="Q27" i="16" a="1"/>
  <c r="Q27" i="16" s="1"/>
  <c r="G41" i="20"/>
  <c r="F41" i="20"/>
  <c r="C40" i="20"/>
  <c r="Q588" i="16" a="1"/>
  <c r="Q588" i="16" s="1"/>
  <c r="Q497" i="16" a="1"/>
  <c r="Q497" i="16" s="1"/>
  <c r="P498" i="16"/>
  <c r="P1273" i="14"/>
  <c r="P589" i="16"/>
  <c r="R93" i="20"/>
  <c r="U93" i="20"/>
  <c r="F93" i="20"/>
  <c r="G93" i="20"/>
  <c r="H93" i="20"/>
  <c r="C94" i="20"/>
  <c r="O93" i="20"/>
  <c r="Q77" i="14" l="1"/>
  <c r="Q960" i="14"/>
  <c r="Q139" i="14"/>
  <c r="Q491" i="14"/>
  <c r="Q55" i="14"/>
  <c r="Q107" i="14"/>
  <c r="Q975" i="14"/>
  <c r="Q214" i="14"/>
  <c r="Q387" i="14"/>
  <c r="Q977" i="14"/>
  <c r="Q1439" i="14"/>
  <c r="Q27" i="14"/>
  <c r="Q1065" i="14"/>
  <c r="Q105" i="14"/>
  <c r="Q1138" i="14"/>
  <c r="Q827" i="14"/>
  <c r="Q1462" i="14"/>
  <c r="Q1102" i="14"/>
  <c r="Q1026" i="14"/>
  <c r="Q865" i="14"/>
  <c r="Q536" i="14"/>
  <c r="Q722" i="14"/>
  <c r="Q817" i="14"/>
  <c r="Q358" i="14"/>
  <c r="Q648" i="14"/>
  <c r="Q238" i="14"/>
  <c r="Q839" i="14"/>
  <c r="Q704" i="14"/>
  <c r="Q1155" i="14"/>
  <c r="Q273" i="14"/>
  <c r="Q920" i="14"/>
  <c r="Q737" i="14"/>
  <c r="Q1201" i="14"/>
  <c r="Q71" i="14"/>
  <c r="Q159" i="14"/>
  <c r="Q156" i="14"/>
  <c r="Q449" i="14"/>
  <c r="Q496" i="14"/>
  <c r="Q323" i="14"/>
  <c r="Q1092" i="14"/>
  <c r="Q147" i="14"/>
  <c r="Q554" i="14"/>
  <c r="Q332" i="14"/>
  <c r="Q1076" i="14"/>
  <c r="Q108" i="14"/>
  <c r="Q484" i="14"/>
  <c r="Q109" i="14"/>
  <c r="Q464" i="14"/>
  <c r="Q113" i="14"/>
  <c r="Q74" i="14"/>
  <c r="Q210" i="14"/>
  <c r="Q501" i="14"/>
  <c r="Q974" i="14"/>
  <c r="Q941" i="14"/>
  <c r="Q766" i="14"/>
  <c r="Q669" i="14"/>
  <c r="Q572" i="14"/>
  <c r="Q1105" i="14"/>
  <c r="Q946" i="14"/>
  <c r="Q1347" i="14"/>
  <c r="Q570" i="14"/>
  <c r="Q272" i="14"/>
  <c r="Q82" i="14"/>
  <c r="Q538" i="14"/>
  <c r="Q420" i="14"/>
  <c r="Q468" i="14"/>
  <c r="Q301" i="14"/>
  <c r="Q1078" i="14"/>
  <c r="Q964" i="14"/>
  <c r="Q1084" i="14"/>
  <c r="Q1393" i="14"/>
  <c r="Q279" i="14"/>
  <c r="Q872" i="14"/>
  <c r="Q38" i="14"/>
  <c r="Q206" i="14"/>
  <c r="Q519" i="14"/>
  <c r="Q354" i="14"/>
  <c r="Q390" i="14"/>
  <c r="Q251" i="14"/>
  <c r="Q1036" i="14"/>
  <c r="Q599" i="14"/>
  <c r="Q90" i="14"/>
  <c r="Q142" i="14"/>
  <c r="Q537" i="14"/>
  <c r="Q372" i="14"/>
  <c r="Q138" i="14"/>
  <c r="Q951" i="14"/>
  <c r="Q184" i="14"/>
  <c r="Q451" i="14"/>
  <c r="Q1038" i="14"/>
  <c r="Q84" i="14"/>
  <c r="Q772" i="14"/>
  <c r="Q173" i="14"/>
  <c r="Q348" i="14"/>
  <c r="Q798" i="14"/>
  <c r="Q1066" i="14"/>
  <c r="Q102" i="14"/>
  <c r="Q934" i="14"/>
  <c r="Q1002" i="14"/>
  <c r="Q54" i="14"/>
  <c r="Q832" i="14"/>
  <c r="Q53" i="14"/>
  <c r="Q57" i="14"/>
  <c r="Q881" i="14"/>
  <c r="Q836" i="14"/>
  <c r="Q443" i="14"/>
  <c r="Q674" i="14"/>
  <c r="Q724" i="14"/>
  <c r="Q375" i="14"/>
  <c r="Q609" i="14"/>
  <c r="Q1093" i="14"/>
  <c r="Q965" i="14"/>
  <c r="Q677" i="14"/>
  <c r="Q1129" i="14"/>
  <c r="Q247" i="14"/>
  <c r="Q871" i="14"/>
  <c r="Q715" i="14"/>
  <c r="Q1169" i="14"/>
  <c r="Q103" i="14"/>
  <c r="Q122" i="14"/>
  <c r="Q540" i="14"/>
  <c r="Q422" i="14"/>
  <c r="Q470" i="14"/>
  <c r="Q303" i="14"/>
  <c r="Q1082" i="14"/>
  <c r="Q1456" i="14"/>
  <c r="Q545" i="14"/>
  <c r="Q297" i="14"/>
  <c r="Q1446" i="14"/>
  <c r="Q204" i="14"/>
  <c r="Q419" i="14"/>
  <c r="Q86" i="14"/>
  <c r="Q392" i="14"/>
  <c r="Q41" i="14"/>
  <c r="Q92" i="14"/>
  <c r="Q150" i="14"/>
  <c r="Q1069" i="14"/>
  <c r="Q950" i="14"/>
  <c r="Q910" i="14"/>
  <c r="Q753" i="14"/>
  <c r="Q653" i="14"/>
  <c r="Q559" i="14"/>
  <c r="Q1415" i="14"/>
  <c r="Q1437" i="14"/>
  <c r="Q73" i="14"/>
  <c r="Q1043" i="14"/>
  <c r="Q343" i="14"/>
  <c r="Q100" i="14"/>
  <c r="Q512" i="14"/>
  <c r="Q401" i="14"/>
  <c r="Q444" i="14"/>
  <c r="Q286" i="14"/>
  <c r="Q1067" i="14"/>
  <c r="Q797" i="14"/>
  <c r="Q193" i="14"/>
  <c r="Q1061" i="14"/>
  <c r="Q262" i="14"/>
  <c r="Q992" i="14"/>
  <c r="Q58" i="14"/>
  <c r="Q167" i="14"/>
  <c r="Q500" i="14"/>
  <c r="Q331" i="14"/>
  <c r="Q371" i="14"/>
  <c r="Q242" i="14"/>
  <c r="Q1024" i="14"/>
  <c r="Q87" i="14"/>
  <c r="Q116" i="14"/>
  <c r="Q169" i="14"/>
  <c r="Q517" i="14"/>
  <c r="Q352" i="14"/>
  <c r="Q510" i="14"/>
  <c r="Q759" i="14"/>
  <c r="Q158" i="14"/>
  <c r="Q408" i="14"/>
  <c r="Q916" i="14"/>
  <c r="Q505" i="14"/>
  <c r="Q47" i="14"/>
  <c r="Q213" i="14"/>
  <c r="Q293" i="14"/>
  <c r="Q700" i="14"/>
  <c r="Q962" i="14"/>
  <c r="Q166" i="14"/>
  <c r="Q896" i="14"/>
  <c r="Q831" i="14"/>
  <c r="Q463" i="14"/>
  <c r="Q733" i="14"/>
  <c r="Q1052" i="14"/>
  <c r="Q199" i="14"/>
  <c r="Q856" i="14"/>
  <c r="Q734" i="14"/>
  <c r="Q487" i="14"/>
  <c r="Q621" i="14"/>
  <c r="Q636" i="14"/>
  <c r="Q244" i="14"/>
  <c r="Q1166" i="14"/>
  <c r="Q1068" i="14"/>
  <c r="Q904" i="14"/>
  <c r="Q652" i="14"/>
  <c r="Q1104" i="14"/>
  <c r="Q226" i="14"/>
  <c r="Q815" i="14"/>
  <c r="Q688" i="14"/>
  <c r="Q1141" i="14"/>
  <c r="Q119" i="14"/>
  <c r="Q162" i="14"/>
  <c r="Q518" i="14"/>
  <c r="Q405" i="14"/>
  <c r="Q446" i="14"/>
  <c r="Q288" i="14"/>
  <c r="Q1159" i="14"/>
  <c r="Q655" i="14"/>
  <c r="Q485" i="14"/>
  <c r="Q280" i="14"/>
  <c r="Q808" i="14"/>
  <c r="Q201" i="14"/>
  <c r="Q315" i="14"/>
  <c r="Q181" i="14"/>
  <c r="Q355" i="14"/>
  <c r="Q43" i="14"/>
  <c r="Q118" i="14"/>
  <c r="Q171" i="14"/>
  <c r="Q1056" i="14"/>
  <c r="Q922" i="14"/>
  <c r="Q870" i="14"/>
  <c r="Q738" i="14"/>
  <c r="Q640" i="14"/>
  <c r="Q1206" i="14"/>
  <c r="Q1375" i="14"/>
  <c r="Q1349" i="14"/>
  <c r="Q1402" i="14"/>
  <c r="Q795" i="14"/>
  <c r="Q326" i="14"/>
  <c r="Q135" i="14"/>
  <c r="Q550" i="14"/>
  <c r="Q383" i="14"/>
  <c r="Q423" i="14"/>
  <c r="Q268" i="14"/>
  <c r="Q1053" i="14"/>
  <c r="Q1447" i="14"/>
  <c r="Q1419" i="14"/>
  <c r="Q876" i="14"/>
  <c r="Q221" i="14"/>
  <c r="Q1176" i="14"/>
  <c r="Q88" i="14"/>
  <c r="Q183" i="14"/>
  <c r="Q483" i="14"/>
  <c r="Q302" i="14"/>
  <c r="Q353" i="14"/>
  <c r="Q230" i="14"/>
  <c r="Q1013" i="14"/>
  <c r="Q134" i="14"/>
  <c r="Q123" i="14"/>
  <c r="Q185" i="14"/>
  <c r="Q497" i="14"/>
  <c r="Q320" i="14"/>
  <c r="Q369" i="14"/>
  <c r="Q241" i="14"/>
  <c r="Q1009" i="14"/>
  <c r="Q878" i="14"/>
  <c r="Q1346" i="14"/>
  <c r="Q645" i="14"/>
  <c r="Q515" i="14"/>
  <c r="Q350" i="14"/>
  <c r="Q384" i="14"/>
  <c r="Q249" i="14"/>
  <c r="Q1032" i="14"/>
  <c r="Q875" i="14"/>
  <c r="Q826" i="14"/>
  <c r="Q1391" i="14"/>
  <c r="Q418" i="14"/>
  <c r="Q45" i="14"/>
  <c r="Q121" i="14"/>
  <c r="Q366" i="14"/>
  <c r="Q935" i="14"/>
  <c r="Q335" i="14"/>
  <c r="Q99" i="14"/>
  <c r="Q542" i="14"/>
  <c r="Q498" i="14"/>
  <c r="Q589" i="14"/>
  <c r="Q955" i="14"/>
  <c r="Q161" i="14"/>
  <c r="Q783" i="14"/>
  <c r="Q860" i="14"/>
  <c r="Q306" i="14"/>
  <c r="Q662" i="14"/>
  <c r="Q938" i="14"/>
  <c r="Q486" i="14"/>
  <c r="Q747" i="14"/>
  <c r="Q650" i="14"/>
  <c r="Q336" i="14"/>
  <c r="Q566" i="14"/>
  <c r="Q567" i="14"/>
  <c r="Q1037" i="14"/>
  <c r="Q1126" i="14"/>
  <c r="Q1040" i="14"/>
  <c r="Q840" i="14"/>
  <c r="Q624" i="14"/>
  <c r="Q686" i="14"/>
  <c r="Q1083" i="14"/>
  <c r="Q939" i="14"/>
  <c r="Q668" i="14"/>
  <c r="Q1116" i="14"/>
  <c r="Q30" i="14"/>
  <c r="Q186" i="14"/>
  <c r="Q551" i="14"/>
  <c r="Q385" i="14"/>
  <c r="Q425" i="14"/>
  <c r="Q269" i="14"/>
  <c r="Q224" i="14"/>
  <c r="Q93" i="14"/>
  <c r="Q416" i="14"/>
  <c r="Q252" i="14"/>
  <c r="Q151" i="14"/>
  <c r="Q534" i="14"/>
  <c r="Q1416" i="14"/>
  <c r="Q508" i="14"/>
  <c r="Q266" i="14"/>
  <c r="Q65" i="14"/>
  <c r="Q136" i="14"/>
  <c r="Q187" i="14"/>
  <c r="Q1042" i="14"/>
  <c r="Q901" i="14"/>
  <c r="Q844" i="14"/>
  <c r="Q728" i="14"/>
  <c r="Q630" i="14"/>
  <c r="Q1170" i="14"/>
  <c r="Q1374" i="14"/>
  <c r="Q426" i="14"/>
  <c r="Q998" i="14"/>
  <c r="Q450" i="14"/>
  <c r="Q349" i="14"/>
  <c r="Q164" i="14"/>
  <c r="Q528" i="14"/>
  <c r="Q360" i="14"/>
  <c r="Q396" i="14"/>
  <c r="Q255" i="14"/>
  <c r="Q1039" i="14"/>
  <c r="Q885" i="14"/>
  <c r="Q1195" i="14"/>
  <c r="Q493" i="14"/>
  <c r="Q564" i="14"/>
  <c r="Q1144" i="14"/>
  <c r="Q110" i="14"/>
  <c r="Q203" i="14"/>
  <c r="Q459" i="14"/>
  <c r="Q270" i="14"/>
  <c r="Q330" i="14"/>
  <c r="Q1099" i="14"/>
  <c r="Q283" i="14"/>
  <c r="Q69" i="14"/>
  <c r="Q189" i="14"/>
  <c r="Q316" i="14"/>
  <c r="Q761" i="14"/>
  <c r="Q421" i="14"/>
  <c r="Q48" i="14"/>
  <c r="Q553" i="14"/>
  <c r="Q448" i="14"/>
  <c r="Q1210" i="14"/>
  <c r="Q784" i="14"/>
  <c r="Q548" i="14"/>
  <c r="Q699" i="14"/>
  <c r="Q773" i="14"/>
  <c r="Q394" i="14"/>
  <c r="Q598" i="14"/>
  <c r="Q898" i="14"/>
  <c r="Q380" i="14"/>
  <c r="Q682" i="14"/>
  <c r="Q22" i="14"/>
  <c r="Q219" i="14"/>
  <c r="Q1193" i="14"/>
  <c r="Q1127" i="14"/>
  <c r="Q911" i="14"/>
  <c r="Q1464" i="14"/>
  <c r="Q1019" i="14"/>
  <c r="Q801" i="14"/>
  <c r="Q603" i="14"/>
  <c r="Q1359" i="14"/>
  <c r="Q1054" i="14"/>
  <c r="Q866" i="14"/>
  <c r="Q639" i="14"/>
  <c r="Q1200" i="14"/>
  <c r="Q50" i="14"/>
  <c r="Q216" i="14"/>
  <c r="Q530" i="14"/>
  <c r="Q362" i="14"/>
  <c r="Q400" i="14"/>
  <c r="Q256" i="14"/>
  <c r="Q1454" i="14"/>
  <c r="Q59" i="14"/>
  <c r="Q356" i="14"/>
  <c r="Q243" i="14"/>
  <c r="Q388" i="14"/>
  <c r="Q523" i="14"/>
  <c r="Q314" i="14"/>
  <c r="Q503" i="14"/>
  <c r="Q33" i="14"/>
  <c r="Q95" i="14"/>
  <c r="Q130" i="14"/>
  <c r="Q209" i="14"/>
  <c r="Q1031" i="14"/>
  <c r="Q873" i="14"/>
  <c r="Q823" i="14"/>
  <c r="Q716" i="14"/>
  <c r="Q614" i="14"/>
  <c r="Q1156" i="14"/>
  <c r="Q625" i="14"/>
  <c r="Q1412" i="14"/>
  <c r="Q1481" i="14"/>
  <c r="Q1025" i="14"/>
  <c r="Q580" i="14"/>
  <c r="Q194" i="14"/>
  <c r="Q507" i="14"/>
  <c r="Q341" i="14"/>
  <c r="Q377" i="14"/>
  <c r="Q245" i="14"/>
  <c r="Q1028" i="14"/>
  <c r="Q1421" i="14"/>
  <c r="Q1474" i="14"/>
  <c r="Q995" i="14"/>
  <c r="Q1448" i="14"/>
  <c r="Q35" i="14"/>
  <c r="Q357" i="14"/>
  <c r="Q117" i="14"/>
  <c r="Q148" i="14"/>
  <c r="Q476" i="14"/>
  <c r="Q675" i="14"/>
  <c r="Q284" i="14"/>
  <c r="Q94" i="14"/>
  <c r="Q513" i="14"/>
  <c r="Q404" i="14"/>
  <c r="Q1114" i="14"/>
  <c r="Q711" i="14"/>
  <c r="Q399" i="14"/>
  <c r="Q635" i="14"/>
  <c r="Q685" i="14"/>
  <c r="Q253" i="14"/>
  <c r="Q1177" i="14"/>
  <c r="Q749" i="14"/>
  <c r="Q438" i="14"/>
  <c r="Q588" i="14"/>
  <c r="Q1205" i="14"/>
  <c r="Q1014" i="14"/>
  <c r="Q1150" i="14"/>
  <c r="Q200" i="14"/>
  <c r="Q929" i="14"/>
  <c r="Q344" i="14"/>
  <c r="Q988" i="14"/>
  <c r="Q775" i="14"/>
  <c r="Q581" i="14"/>
  <c r="Q365" i="14"/>
  <c r="Q1029" i="14"/>
  <c r="Q821" i="14"/>
  <c r="Q613" i="14"/>
  <c r="Q1160" i="14"/>
  <c r="Q80" i="14"/>
  <c r="Q129" i="14"/>
  <c r="Q511" i="14"/>
  <c r="Q345" i="14"/>
  <c r="Q379" i="14"/>
  <c r="Q246" i="14"/>
  <c r="Q202" i="14"/>
  <c r="Q56" i="14"/>
  <c r="Q277" i="14"/>
  <c r="Q231" i="14"/>
  <c r="Q1072" i="14"/>
  <c r="Q461" i="14"/>
  <c r="Q198" i="14"/>
  <c r="Q439" i="14"/>
  <c r="Q39" i="14"/>
  <c r="Q115" i="14"/>
  <c r="Q144" i="14"/>
  <c r="Q140" i="14"/>
  <c r="Q1020" i="14"/>
  <c r="Q843" i="14"/>
  <c r="Q805" i="14"/>
  <c r="Q706" i="14"/>
  <c r="Q604" i="14"/>
  <c r="Q1142" i="14"/>
  <c r="Q1143" i="14"/>
  <c r="Q1212" i="14"/>
  <c r="Q1409" i="14"/>
  <c r="Q769" i="14"/>
  <c r="Q275" i="14"/>
  <c r="Q145" i="14"/>
  <c r="Q488" i="14"/>
  <c r="Q308" i="14"/>
  <c r="Q359" i="14"/>
  <c r="Q236" i="14"/>
  <c r="Q1018" i="14"/>
  <c r="Q1181" i="14"/>
  <c r="Q1386" i="14"/>
  <c r="Q739" i="14"/>
  <c r="Q936" i="14"/>
  <c r="Q61" i="14"/>
  <c r="Q160" i="14"/>
  <c r="Q529" i="14"/>
  <c r="Q414" i="14"/>
  <c r="Q460" i="14"/>
  <c r="Q296" i="14"/>
  <c r="Q1073" i="14"/>
  <c r="Q629" i="14"/>
  <c r="Q267" i="14"/>
  <c r="Q28" i="14"/>
  <c r="Q520" i="14"/>
  <c r="Q427" i="14"/>
  <c r="Q600" i="14"/>
  <c r="Q1090" i="14"/>
  <c r="Q146" i="14"/>
  <c r="Q473" i="14"/>
  <c r="Q75" i="14"/>
  <c r="Q97" i="14"/>
  <c r="Q622" i="14"/>
  <c r="Q466" i="14"/>
  <c r="Q577" i="14"/>
  <c r="Q611" i="14"/>
  <c r="Q1049" i="14"/>
  <c r="Q1101" i="14"/>
  <c r="Q664" i="14"/>
  <c r="Q319" i="14"/>
  <c r="Q1136" i="14"/>
  <c r="Q1152" i="14"/>
  <c r="Q861" i="14"/>
  <c r="Q1027" i="14"/>
  <c r="Q179" i="14"/>
  <c r="Q796" i="14"/>
  <c r="Q290" i="14"/>
  <c r="Q942" i="14"/>
  <c r="Q751" i="14"/>
  <c r="Q558" i="14"/>
  <c r="Q325" i="14"/>
  <c r="Q1004" i="14"/>
  <c r="Q789" i="14"/>
  <c r="Q592" i="14"/>
  <c r="Q49" i="14"/>
  <c r="Q96" i="14"/>
  <c r="Q175" i="14"/>
  <c r="Q489" i="14"/>
  <c r="Q310" i="14"/>
  <c r="Q363" i="14"/>
  <c r="Q237" i="14"/>
  <c r="Q880" i="14"/>
  <c r="Q174" i="14"/>
  <c r="Q436" i="14"/>
  <c r="Q218" i="14"/>
  <c r="Q81" i="14"/>
  <c r="Q397" i="14"/>
  <c r="Q83" i="14"/>
  <c r="Q378" i="14"/>
  <c r="Q63" i="14"/>
  <c r="Q26" i="14"/>
  <c r="Q141" i="14"/>
  <c r="Q546" i="14"/>
  <c r="Q1005" i="14"/>
  <c r="Q816" i="14"/>
  <c r="Q791" i="14"/>
  <c r="Q693" i="14"/>
  <c r="Q593" i="14"/>
  <c r="Q1130" i="14"/>
  <c r="Q561" i="14"/>
  <c r="Q248" i="14"/>
  <c r="Q1137" i="14"/>
  <c r="Q402" i="14"/>
  <c r="Q32" i="14"/>
  <c r="Q177" i="14"/>
  <c r="Q465" i="14"/>
  <c r="Q285" i="14"/>
  <c r="Q340" i="14"/>
  <c r="Q223" i="14"/>
  <c r="Q1003" i="14"/>
  <c r="Q1476" i="14"/>
  <c r="Q978" i="14"/>
  <c r="Q432" i="14"/>
  <c r="Q281" i="14"/>
  <c r="Q85" i="14"/>
  <c r="Q125" i="14"/>
  <c r="Q506" i="14"/>
  <c r="Q395" i="14"/>
  <c r="Q433" i="14"/>
  <c r="Q278" i="14"/>
  <c r="Q1063" i="14"/>
  <c r="Q64" i="14"/>
  <c r="Q44" i="14"/>
  <c r="Q1077" i="14"/>
  <c r="Q986" i="14"/>
  <c r="Q578" i="14"/>
  <c r="Q257" i="14"/>
  <c r="Q51" i="14"/>
  <c r="Q163" i="14"/>
  <c r="Q46" i="14"/>
  <c r="Q1119" i="14"/>
  <c r="Q494" i="14"/>
  <c r="Q111" i="14"/>
  <c r="Q417" i="14"/>
  <c r="Q29" i="14"/>
  <c r="Q208" i="14"/>
  <c r="Q435" i="14"/>
  <c r="Q411" i="14"/>
  <c r="Q250" i="14"/>
  <c r="Q997" i="14"/>
  <c r="Q1364" i="14"/>
  <c r="Q1361" i="14"/>
  <c r="Q1016" i="14"/>
  <c r="Q410" i="14"/>
  <c r="Q429" i="14"/>
  <c r="Q261" i="14"/>
  <c r="Q1021" i="14"/>
  <c r="Q818" i="14"/>
  <c r="Q778" i="14"/>
  <c r="Q1373" i="14"/>
  <c r="Q1426" i="14"/>
  <c r="Q867" i="14"/>
  <c r="Q1135" i="14"/>
  <c r="Q1055" i="14"/>
  <c r="Q912" i="14"/>
  <c r="Q983" i="14"/>
  <c r="Q1094" i="14"/>
  <c r="Q1109" i="14"/>
  <c r="Q1188" i="14"/>
  <c r="Q1395" i="14"/>
  <c r="Q1482" i="14"/>
  <c r="Q746" i="14"/>
  <c r="Q953" i="14"/>
  <c r="Q521" i="14"/>
  <c r="Q869" i="14"/>
  <c r="Q819" i="14"/>
  <c r="Q712" i="14"/>
  <c r="Q612" i="14"/>
  <c r="Q1194" i="14"/>
  <c r="Q1103" i="14"/>
  <c r="Q1058" i="14"/>
  <c r="Q1443" i="14"/>
  <c r="Q667" i="14"/>
  <c r="Q752" i="14"/>
  <c r="Q999" i="14"/>
  <c r="Q973" i="14"/>
  <c r="Q780" i="14"/>
  <c r="Q681" i="14"/>
  <c r="Q587" i="14"/>
  <c r="Q1165" i="14"/>
  <c r="Q1400" i="14"/>
  <c r="Q1125" i="14"/>
  <c r="Q1378" i="14"/>
  <c r="Q731" i="14"/>
  <c r="Q23" i="14"/>
  <c r="Q971" i="14"/>
  <c r="Q779" i="14"/>
  <c r="Q680" i="14"/>
  <c r="Q586" i="14"/>
  <c r="Q1121" i="14"/>
  <c r="Q1392" i="14"/>
  <c r="Q1460" i="14"/>
  <c r="Q786" i="14"/>
  <c r="Q913" i="14"/>
  <c r="Q644" i="14"/>
  <c r="Q641" i="14"/>
  <c r="Q1218" i="14"/>
  <c r="Q1120" i="14"/>
  <c r="Q1118" i="14"/>
  <c r="Q1372" i="14"/>
  <c r="Q1441" i="14"/>
  <c r="Q905" i="14"/>
  <c r="Q628" i="14"/>
  <c r="Q440" i="14"/>
  <c r="Q543" i="14"/>
  <c r="Q654" i="14"/>
  <c r="Q765" i="14"/>
  <c r="Q212" i="14"/>
  <c r="Q364" i="14"/>
  <c r="Q78" i="14"/>
  <c r="Q1479" i="14"/>
  <c r="Q235" i="14"/>
  <c r="Q899" i="14"/>
  <c r="Q155" i="14"/>
  <c r="Q373" i="14"/>
  <c r="Q182" i="14"/>
  <c r="Q1470" i="14"/>
  <c r="Q321" i="14"/>
  <c r="Q120" i="14"/>
  <c r="Q313" i="14"/>
  <c r="Q324" i="14"/>
  <c r="Q205" i="14"/>
  <c r="Q412" i="14"/>
  <c r="Q386" i="14"/>
  <c r="Q228" i="14"/>
  <c r="Q980" i="14"/>
  <c r="Q770" i="14"/>
  <c r="Q114" i="14"/>
  <c r="Q744" i="14"/>
  <c r="Q389" i="14"/>
  <c r="Q406" i="14"/>
  <c r="Q239" i="14"/>
  <c r="Q1007" i="14"/>
  <c r="Q969" i="14"/>
  <c r="Q767" i="14"/>
  <c r="Q858" i="14"/>
  <c r="Q1154" i="14"/>
  <c r="Q555" i="14"/>
  <c r="Q1033" i="14"/>
  <c r="Q863" i="14"/>
  <c r="Q1216" i="14"/>
  <c r="Q919" i="14"/>
  <c r="Q1030" i="14"/>
  <c r="Q1045" i="14"/>
  <c r="Q1124" i="14"/>
  <c r="Q1203" i="14"/>
  <c r="Q1418" i="14"/>
  <c r="Q60" i="14"/>
  <c r="Q889" i="14"/>
  <c r="Q457" i="14"/>
  <c r="Q835" i="14"/>
  <c r="Q800" i="14"/>
  <c r="Q703" i="14"/>
  <c r="Q601" i="14"/>
  <c r="Q1189" i="14"/>
  <c r="Q1423" i="14"/>
  <c r="Q994" i="14"/>
  <c r="Q1355" i="14"/>
  <c r="Q1059" i="14"/>
  <c r="Q663" i="14"/>
  <c r="Q984" i="14"/>
  <c r="Q949" i="14"/>
  <c r="Q771" i="14"/>
  <c r="Q673" i="14"/>
  <c r="Q576" i="14"/>
  <c r="Q1148" i="14"/>
  <c r="Q1399" i="14"/>
  <c r="Q1468" i="14"/>
  <c r="Q806" i="14"/>
  <c r="Q409" i="14"/>
  <c r="Q70" i="14"/>
  <c r="Q945" i="14"/>
  <c r="Q768" i="14"/>
  <c r="Q672" i="14"/>
  <c r="Q575" i="14"/>
  <c r="Q1108" i="14"/>
  <c r="Q1352" i="14"/>
  <c r="Q1388" i="14"/>
  <c r="Q1449" i="14"/>
  <c r="Q705" i="14"/>
  <c r="Q196" i="14"/>
  <c r="Q631" i="14"/>
  <c r="Q1213" i="14"/>
  <c r="Q1107" i="14"/>
  <c r="Q1208" i="14"/>
  <c r="Q790" i="14"/>
  <c r="Q1369" i="14"/>
  <c r="Q642" i="14"/>
  <c r="Q132" i="14"/>
  <c r="Q376" i="14"/>
  <c r="Q479" i="14"/>
  <c r="Q532" i="14"/>
  <c r="Q1178" i="14"/>
  <c r="Q1015" i="14"/>
  <c r="Q727" i="14"/>
  <c r="Q191" i="14"/>
  <c r="Q1089" i="14"/>
  <c r="Q525" i="14"/>
  <c r="Q1427" i="14"/>
  <c r="Q1091" i="14"/>
  <c r="Q176" i="14"/>
  <c r="Q264" i="14"/>
  <c r="Q24" i="14"/>
  <c r="Q124" i="14"/>
  <c r="Q391" i="14"/>
  <c r="Q347" i="14"/>
  <c r="Q1097" i="14"/>
  <c r="Q956" i="14"/>
  <c r="Q1467" i="14"/>
  <c r="Q740" i="14"/>
  <c r="Q927" i="14"/>
  <c r="Q368" i="14"/>
  <c r="Q367" i="14"/>
  <c r="Q227" i="14"/>
  <c r="Q993" i="14"/>
  <c r="Q943" i="14"/>
  <c r="Q755" i="14"/>
  <c r="Q1428" i="14"/>
  <c r="Q178" i="14"/>
  <c r="Q694" i="14"/>
  <c r="Q785" i="14"/>
  <c r="Q260" i="14"/>
  <c r="Q602" i="14"/>
  <c r="Q850" i="14"/>
  <c r="Q966" i="14"/>
  <c r="Q981" i="14"/>
  <c r="Q1060" i="14"/>
  <c r="Q1139" i="14"/>
  <c r="Q1354" i="14"/>
  <c r="Q1465" i="14"/>
  <c r="Q610" i="14"/>
  <c r="Q393" i="14"/>
  <c r="Q811" i="14"/>
  <c r="Q788" i="14"/>
  <c r="Q687" i="14"/>
  <c r="Q591" i="14"/>
  <c r="Q1180" i="14"/>
  <c r="Q989" i="14"/>
  <c r="Q1445" i="14"/>
  <c r="Q472" i="14"/>
  <c r="Q803" i="14"/>
  <c r="Q215" i="14"/>
  <c r="Q958" i="14"/>
  <c r="Q925" i="14"/>
  <c r="Q758" i="14"/>
  <c r="Q661" i="14"/>
  <c r="Q565" i="14"/>
  <c r="Q1133" i="14"/>
  <c r="Q1440" i="14"/>
  <c r="Q1396" i="14"/>
  <c r="Q1457" i="14"/>
  <c r="Q961" i="14"/>
  <c r="Q692" i="14"/>
  <c r="Q921" i="14"/>
  <c r="Q757" i="14"/>
  <c r="Q660" i="14"/>
  <c r="Q563" i="14"/>
  <c r="Q1480" i="14"/>
  <c r="Q1351" i="14"/>
  <c r="Q813" i="14"/>
  <c r="Q1377" i="14"/>
  <c r="Q233" i="14"/>
  <c r="Q717" i="14"/>
  <c r="Q615" i="14"/>
  <c r="Q1196" i="14"/>
  <c r="Q842" i="14"/>
  <c r="Q1430" i="14"/>
  <c r="Q1475" i="14"/>
  <c r="Q741" i="14"/>
  <c r="Q192" i="14"/>
  <c r="Q824" i="14"/>
  <c r="Q312" i="14"/>
  <c r="Q415" i="14"/>
  <c r="Q382" i="14"/>
  <c r="Q299" i="14"/>
  <c r="Q34" i="14"/>
  <c r="Q1183" i="14"/>
  <c r="Q469" i="14"/>
  <c r="Q36" i="14"/>
  <c r="Q990" i="14"/>
  <c r="Q884" i="14"/>
  <c r="Q987" i="14"/>
  <c r="Q552" i="14"/>
  <c r="Q1088" i="14"/>
  <c r="Q72" i="14"/>
  <c r="Q549" i="14"/>
  <c r="Q298" i="14"/>
  <c r="Q328" i="14"/>
  <c r="Q1086" i="14"/>
  <c r="Q1366" i="14"/>
  <c r="Q1379" i="14"/>
  <c r="Q282" i="14"/>
  <c r="Q533" i="14"/>
  <c r="Q318" i="14"/>
  <c r="Q346" i="14"/>
  <c r="Q1095" i="14"/>
  <c r="Q976" i="14"/>
  <c r="Q914" i="14"/>
  <c r="Q742" i="14"/>
  <c r="Q1348" i="14"/>
  <c r="Q1425" i="14"/>
  <c r="Q802" i="14"/>
  <c r="Q514" i="14"/>
  <c r="Q1064" i="14"/>
  <c r="Q1431" i="14"/>
  <c r="Q338" i="14"/>
  <c r="Q902" i="14"/>
  <c r="Q917" i="14"/>
  <c r="Q996" i="14"/>
  <c r="Q1075" i="14"/>
  <c r="Q1162" i="14"/>
  <c r="Q1401" i="14"/>
  <c r="Q841" i="14"/>
  <c r="Q329" i="14"/>
  <c r="Q963" i="14"/>
  <c r="Q774" i="14"/>
  <c r="Q676" i="14"/>
  <c r="Q579" i="14"/>
  <c r="Q1168" i="14"/>
  <c r="Q862" i="14"/>
  <c r="Q1357" i="14"/>
  <c r="Q1410" i="14"/>
  <c r="Q544" i="14"/>
  <c r="Q254" i="14"/>
  <c r="Q930" i="14"/>
  <c r="Q894" i="14"/>
  <c r="Q745" i="14"/>
  <c r="Q647" i="14"/>
  <c r="Q1219" i="14"/>
  <c r="Q1122" i="14"/>
  <c r="Q1422" i="14"/>
  <c r="Q982" i="14"/>
  <c r="Q1385" i="14"/>
  <c r="Q721" i="14"/>
  <c r="Q928" i="14"/>
  <c r="Q892" i="14"/>
  <c r="Q743" i="14"/>
  <c r="Q646" i="14"/>
  <c r="Q1192" i="14"/>
  <c r="Q754" i="14"/>
  <c r="Q1455" i="14"/>
  <c r="Q1483" i="14"/>
  <c r="Q890" i="14"/>
  <c r="Q627" i="14"/>
  <c r="Q707" i="14"/>
  <c r="Q605" i="14"/>
  <c r="Q1185" i="14"/>
  <c r="Q690" i="14"/>
  <c r="Q1360" i="14"/>
  <c r="Q1387" i="14"/>
  <c r="Q756" i="14"/>
  <c r="Q1167" i="14"/>
  <c r="Q1113" i="14"/>
  <c r="Q814" i="14"/>
  <c r="Q307" i="14"/>
  <c r="Q291" i="14"/>
  <c r="Q333" i="14"/>
  <c r="Q967" i="14"/>
  <c r="Q952" i="14"/>
  <c r="Q1404" i="14"/>
  <c r="Q541" i="14"/>
  <c r="Q1048" i="14"/>
  <c r="Q127" i="14"/>
  <c r="Q527" i="14"/>
  <c r="Q222" i="14"/>
  <c r="Q311" i="14"/>
  <c r="Q1062" i="14"/>
  <c r="Q1214" i="14"/>
  <c r="Q725" i="14"/>
  <c r="Q915" i="14"/>
  <c r="Q495" i="14"/>
  <c r="Q295" i="14"/>
  <c r="Q327" i="14"/>
  <c r="Q1085" i="14"/>
  <c r="Q954" i="14"/>
  <c r="Q886" i="14"/>
  <c r="Q729" i="14"/>
  <c r="Q618" i="14"/>
  <c r="Q1353" i="14"/>
  <c r="Q781" i="14"/>
  <c r="Q1000" i="14"/>
  <c r="Q1184" i="14"/>
  <c r="Q1367" i="14"/>
  <c r="Q1478" i="14"/>
  <c r="Q714" i="14"/>
  <c r="Q834" i="14"/>
  <c r="Q932" i="14"/>
  <c r="Q1011" i="14"/>
  <c r="Q1098" i="14"/>
  <c r="Q1209" i="14"/>
  <c r="Q777" i="14"/>
  <c r="Q258" i="14"/>
  <c r="Q937" i="14"/>
  <c r="Q763" i="14"/>
  <c r="Q665" i="14"/>
  <c r="Q569" i="14"/>
  <c r="Q1153" i="14"/>
  <c r="Q1190" i="14"/>
  <c r="Q837" i="14"/>
  <c r="Q1106" i="14"/>
  <c r="Q1041" i="14"/>
  <c r="Q157" i="14"/>
  <c r="Q909" i="14"/>
  <c r="Q854" i="14"/>
  <c r="Q732" i="14"/>
  <c r="Q634" i="14"/>
  <c r="Q1204" i="14"/>
  <c r="Q1112" i="14"/>
  <c r="Q1382" i="14"/>
  <c r="Q137" i="14"/>
  <c r="Q933" i="14"/>
  <c r="Q361" i="14"/>
  <c r="Q907" i="14"/>
  <c r="Q852" i="14"/>
  <c r="Q730" i="14"/>
  <c r="Q633" i="14"/>
  <c r="Q1172" i="14"/>
  <c r="Q1472" i="14"/>
  <c r="Q1383" i="14"/>
  <c r="Q1403" i="14"/>
  <c r="Q804" i="14"/>
  <c r="Q626" i="14"/>
  <c r="Q695" i="14"/>
  <c r="Q594" i="14"/>
  <c r="Q1171" i="14"/>
  <c r="Q1207" i="14"/>
  <c r="Q1477" i="14"/>
  <c r="Q874" i="14"/>
  <c r="Q305" i="14"/>
  <c r="Q441" i="14"/>
  <c r="Q696" i="14"/>
  <c r="Q799" i="14"/>
  <c r="Q287" i="14"/>
  <c r="Q398" i="14"/>
  <c r="Q509" i="14"/>
  <c r="Q620" i="14"/>
  <c r="Q1001" i="14"/>
  <c r="Q1199" i="14"/>
  <c r="Q887" i="14"/>
  <c r="Q968" i="14"/>
  <c r="Q342" i="14"/>
  <c r="Q31" i="14"/>
  <c r="Q776" i="14"/>
  <c r="Q52" i="14"/>
  <c r="Q1473" i="14"/>
  <c r="Q437" i="14"/>
  <c r="Q112" i="14"/>
  <c r="Q128" i="14"/>
  <c r="Q502" i="14"/>
  <c r="Q480" i="14"/>
  <c r="Q294" i="14"/>
  <c r="Q1046" i="14"/>
  <c r="Q1461" i="14"/>
  <c r="Q1434" i="14"/>
  <c r="Q66" i="14"/>
  <c r="Q475" i="14"/>
  <c r="Q220" i="14"/>
  <c r="Q309" i="14"/>
  <c r="Q1071" i="14"/>
  <c r="Q924" i="14"/>
  <c r="Q848" i="14"/>
  <c r="Q1110" i="14"/>
  <c r="Q1451" i="14"/>
  <c r="Q1012" i="14"/>
  <c r="Q1398" i="14"/>
  <c r="Q68" i="14"/>
  <c r="Q1368" i="14"/>
  <c r="Q1175" i="14"/>
  <c r="Q1414" i="14"/>
  <c r="Q1429" i="14"/>
  <c r="Q322" i="14"/>
  <c r="Q868" i="14"/>
  <c r="Q947" i="14"/>
  <c r="Q1034" i="14"/>
  <c r="Q1145" i="14"/>
  <c r="Q713" i="14"/>
  <c r="Q940" i="14"/>
  <c r="Q900" i="14"/>
  <c r="Q750" i="14"/>
  <c r="Q651" i="14"/>
  <c r="Q557" i="14"/>
  <c r="Q1140" i="14"/>
  <c r="Q490" i="14"/>
  <c r="Q1420" i="14"/>
  <c r="Q1417" i="14"/>
  <c r="Q833" i="14"/>
  <c r="Q516" i="14"/>
  <c r="Q879" i="14"/>
  <c r="Q830" i="14"/>
  <c r="Q720" i="14"/>
  <c r="Q619" i="14"/>
  <c r="Q1197" i="14"/>
  <c r="Q691" i="14"/>
  <c r="Q1406" i="14"/>
  <c r="Q1411" i="14"/>
  <c r="Q820" i="14"/>
  <c r="Q944" i="14"/>
  <c r="Q877" i="14"/>
  <c r="Q828" i="14"/>
  <c r="Q719" i="14"/>
  <c r="Q616" i="14"/>
  <c r="Q1163" i="14"/>
  <c r="Q1438" i="14"/>
  <c r="Q1485" i="14"/>
  <c r="Q1123" i="14"/>
  <c r="Q456" i="14"/>
  <c r="Q471" i="14"/>
  <c r="Q679" i="14"/>
  <c r="Q584" i="14"/>
  <c r="Q1157" i="14"/>
  <c r="Q1080" i="14"/>
  <c r="Q1389" i="14"/>
  <c r="Q1442" i="14"/>
  <c r="Q923" i="14"/>
  <c r="Q407" i="14"/>
  <c r="Q632" i="14"/>
  <c r="Q735" i="14"/>
  <c r="Q149" i="14"/>
  <c r="Q985" i="14"/>
  <c r="Q524" i="14"/>
  <c r="Q764" i="14"/>
  <c r="Q225" i="14"/>
  <c r="Q304" i="14"/>
  <c r="Q678" i="14"/>
  <c r="Q197" i="14"/>
  <c r="Q98" i="14"/>
  <c r="Q374" i="14"/>
  <c r="Q897" i="14"/>
  <c r="Q133" i="14"/>
  <c r="Q481" i="14"/>
  <c r="Q458" i="14"/>
  <c r="Q276" i="14"/>
  <c r="Q1035" i="14"/>
  <c r="Q1381" i="14"/>
  <c r="Q289" i="14"/>
  <c r="Q849" i="14"/>
  <c r="Q453" i="14"/>
  <c r="Q478" i="14"/>
  <c r="Q292" i="14"/>
  <c r="Q1057" i="14"/>
  <c r="Q903" i="14"/>
  <c r="Q807" i="14"/>
  <c r="Q1191" i="14"/>
  <c r="Q1363" i="14"/>
  <c r="Q689" i="14"/>
  <c r="Q1079" i="14"/>
  <c r="Q1432" i="14"/>
  <c r="Q855" i="14"/>
  <c r="Q1111" i="14"/>
  <c r="Q1350" i="14"/>
  <c r="Q1365" i="14"/>
  <c r="Q1444" i="14"/>
  <c r="Q442" i="14"/>
  <c r="Q883" i="14"/>
  <c r="Q970" i="14"/>
  <c r="Q1081" i="14"/>
  <c r="Q649" i="14"/>
  <c r="Q918" i="14"/>
  <c r="Q864" i="14"/>
  <c r="Q736" i="14"/>
  <c r="Q638" i="14"/>
  <c r="Q1217" i="14"/>
  <c r="Q1128" i="14"/>
  <c r="Q434" i="14"/>
  <c r="Q1220" i="14"/>
  <c r="Q1161" i="14"/>
  <c r="Q539" i="14"/>
  <c r="Q211" i="14"/>
  <c r="Q424" i="14"/>
  <c r="Q1384" i="14"/>
  <c r="Q1436" i="14"/>
  <c r="Q792" i="14"/>
  <c r="Q1158" i="14"/>
  <c r="Q891" i="14"/>
  <c r="Q948" i="14"/>
  <c r="Q698" i="14"/>
  <c r="Q1413" i="14"/>
  <c r="Q822" i="14"/>
  <c r="Q1132" i="14"/>
  <c r="Q666" i="14"/>
  <c r="Q1131" i="14"/>
  <c r="Q240" i="14"/>
  <c r="Q671" i="14"/>
  <c r="Q462" i="14"/>
  <c r="Q381" i="14"/>
  <c r="Q300" i="14"/>
  <c r="Q467" i="14"/>
  <c r="Q234" i="14"/>
  <c r="Q232" i="14"/>
  <c r="Q126" i="14"/>
  <c r="Q1151" i="14"/>
  <c r="Q1134" i="14"/>
  <c r="Q1484" i="14"/>
  <c r="Q1435" i="14"/>
  <c r="Q1202" i="14"/>
  <c r="Q1096" i="14"/>
  <c r="Q482" i="14"/>
  <c r="Q1433" i="14"/>
  <c r="Q1453" i="14"/>
  <c r="Q1173" i="14"/>
  <c r="Q838" i="14"/>
  <c r="Q1008" i="14"/>
  <c r="Q608" i="14"/>
  <c r="Q1187" i="14"/>
  <c r="Q809" i="14"/>
  <c r="Q1358" i="14"/>
  <c r="Q582" i="14"/>
  <c r="Q926" i="14"/>
  <c r="Q499" i="14"/>
  <c r="Q607" i="14"/>
  <c r="Q334" i="14"/>
  <c r="Q317" i="14"/>
  <c r="Q76" i="14"/>
  <c r="Q403" i="14"/>
  <c r="Q170" i="14"/>
  <c r="Q168" i="14"/>
  <c r="Q62" i="14"/>
  <c r="Q1087" i="14"/>
  <c r="Q1006" i="14"/>
  <c r="Q1356" i="14"/>
  <c r="Q1371" i="14"/>
  <c r="Q1074" i="14"/>
  <c r="Q710" i="14"/>
  <c r="Q991" i="14"/>
  <c r="Q617" i="14"/>
  <c r="Q702" i="14"/>
  <c r="Q1380" i="14"/>
  <c r="Q726" i="14"/>
  <c r="Q1471" i="14"/>
  <c r="Q597" i="14"/>
  <c r="Q1466" i="14"/>
  <c r="Q793" i="14"/>
  <c r="Q1070" i="14"/>
  <c r="Q477" i="14"/>
  <c r="Q1463" i="14"/>
  <c r="Q454" i="14"/>
  <c r="Q351" i="14"/>
  <c r="Q265" i="14"/>
  <c r="Q812" i="14"/>
  <c r="Q851" i="14"/>
  <c r="Q339" i="14"/>
  <c r="Q106" i="14"/>
  <c r="Q104" i="14"/>
  <c r="Q229" i="14"/>
  <c r="Q1023" i="14"/>
  <c r="Q522" i="14"/>
  <c r="Q1164" i="14"/>
  <c r="Q1179" i="14"/>
  <c r="Q1010" i="14"/>
  <c r="Q571" i="14"/>
  <c r="Q180" i="14"/>
  <c r="Q430" i="14"/>
  <c r="Q154" i="14"/>
  <c r="Q1459" i="14"/>
  <c r="Q623" i="14"/>
  <c r="Q857" i="14"/>
  <c r="Q1186" i="14"/>
  <c r="Q474" i="14"/>
  <c r="Q708" i="14"/>
  <c r="Q1397" i="14"/>
  <c r="Q670" i="14"/>
  <c r="Q1050" i="14"/>
  <c r="Q413" i="14"/>
  <c r="Q846" i="14"/>
  <c r="Q829" i="14"/>
  <c r="Q748" i="14"/>
  <c r="Q787" i="14"/>
  <c r="Q271" i="14"/>
  <c r="Q42" i="14"/>
  <c r="Q40" i="14"/>
  <c r="Q165" i="14"/>
  <c r="Q959" i="14"/>
  <c r="Q1469" i="14"/>
  <c r="Q1100" i="14"/>
  <c r="Q1051" i="14"/>
  <c r="Q882" i="14"/>
  <c r="Q337" i="14"/>
  <c r="Q455" i="14"/>
  <c r="Q452" i="14"/>
  <c r="Q1182" i="14"/>
  <c r="Q562" i="14"/>
  <c r="Q1211" i="14"/>
  <c r="Q825" i="14"/>
  <c r="Q1174" i="14"/>
  <c r="Q979" i="14"/>
  <c r="Q697" i="14"/>
  <c r="Q1117" i="14"/>
  <c r="Q657" i="14"/>
  <c r="Q1452" i="14"/>
  <c r="Q760" i="14"/>
  <c r="Q782" i="14"/>
  <c r="Q701" i="14"/>
  <c r="Q684" i="14"/>
  <c r="Q723" i="14"/>
  <c r="Q259" i="14"/>
  <c r="Q217" i="14"/>
  <c r="Q207" i="14"/>
  <c r="Q101" i="14"/>
  <c r="Q895" i="14"/>
  <c r="Q1405" i="14"/>
  <c r="Q972" i="14"/>
  <c r="Q859" i="14"/>
  <c r="Q91" i="14"/>
  <c r="Q431" i="14"/>
  <c r="Q274" i="14"/>
  <c r="Q888" i="14"/>
  <c r="Q906" i="14"/>
  <c r="Q1115" i="14"/>
  <c r="Q810" i="14"/>
  <c r="Q1376" i="14"/>
  <c r="Q683" i="14"/>
  <c r="Q606" i="14"/>
  <c r="Q1450" i="14"/>
  <c r="Q574" i="14"/>
  <c r="Q1362" i="14"/>
  <c r="Q568" i="14"/>
  <c r="Q718" i="14"/>
  <c r="Q637" i="14"/>
  <c r="Q556" i="14"/>
  <c r="Q659" i="14"/>
  <c r="Q195" i="14"/>
  <c r="Q153" i="14"/>
  <c r="Q143" i="14"/>
  <c r="Q37" i="14"/>
  <c r="Q658" i="14"/>
  <c r="Q1149" i="14"/>
  <c r="Q908" i="14"/>
  <c r="Q370" i="14"/>
  <c r="Q583" i="14"/>
  <c r="Q263" i="14"/>
  <c r="Q1044" i="14"/>
  <c r="Q1424" i="14"/>
  <c r="Q1017" i="14"/>
  <c r="Q845" i="14"/>
  <c r="Q794" i="14"/>
  <c r="Q1408" i="14"/>
  <c r="Q535" i="14"/>
  <c r="Q596" i="14"/>
  <c r="Q1370" i="14"/>
  <c r="Q560" i="14"/>
  <c r="Q643" i="14"/>
  <c r="Q504" i="14"/>
  <c r="Q590" i="14"/>
  <c r="Q573" i="14"/>
  <c r="Q492" i="14"/>
  <c r="Q595" i="14"/>
  <c r="Q131" i="14"/>
  <c r="Q89" i="14"/>
  <c r="Q79" i="14"/>
  <c r="Q1407" i="14"/>
  <c r="Q1390" i="14"/>
  <c r="Q957" i="14"/>
  <c r="Q762" i="14"/>
  <c r="Q1458" i="14"/>
  <c r="Q447" i="14"/>
  <c r="Q853" i="14"/>
  <c r="Q428" i="14"/>
  <c r="Q188" i="14"/>
  <c r="Q1022" i="14"/>
  <c r="Q1147" i="14"/>
  <c r="Q531" i="14"/>
  <c r="Q1394" i="14"/>
  <c r="Q847" i="14"/>
  <c r="Q931" i="14"/>
  <c r="Q67" i="14"/>
  <c r="Q1047" i="14"/>
  <c r="Q1146" i="14"/>
  <c r="Q25" i="14"/>
  <c r="Q585" i="14"/>
  <c r="Q656" i="14"/>
  <c r="Q190" i="14"/>
  <c r="Q547" i="14"/>
  <c r="Q172" i="14"/>
  <c r="Q1215" i="14"/>
  <c r="Q22" i="16" a="1"/>
  <c r="Q22" i="16" s="1"/>
  <c r="Q709" i="14"/>
  <c r="Q526" i="14"/>
  <c r="Q1198" i="14"/>
  <c r="Q152" i="14"/>
  <c r="Q445" i="14"/>
  <c r="Q893" i="14"/>
  <c r="Q1221" i="14"/>
  <c r="Q1222" i="14"/>
  <c r="Q1223" i="14"/>
  <c r="Q1224" i="14"/>
  <c r="Q1225" i="14"/>
  <c r="Q1226" i="14"/>
  <c r="Q1227" i="14"/>
  <c r="Q1228" i="14"/>
  <c r="Q1229" i="14"/>
  <c r="Q1230" i="14"/>
  <c r="Q1231" i="14"/>
  <c r="Q1232" i="14"/>
  <c r="Q1233" i="14"/>
  <c r="Q1234" i="14"/>
  <c r="Q1235" i="14"/>
  <c r="Q1236" i="14"/>
  <c r="Q1237" i="14"/>
  <c r="Q1238" i="14"/>
  <c r="Q1239" i="14"/>
  <c r="Q1240" i="14"/>
  <c r="Q1241" i="14"/>
  <c r="Q1242" i="14"/>
  <c r="Q1243" i="14"/>
  <c r="Q1244" i="14"/>
  <c r="Q1245" i="14"/>
  <c r="Q1246" i="14"/>
  <c r="Q1247" i="14"/>
  <c r="Q1248" i="14"/>
  <c r="Q1249" i="14"/>
  <c r="Q1250" i="14"/>
  <c r="Q1251" i="14"/>
  <c r="Q1252" i="14"/>
  <c r="Q1253" i="14"/>
  <c r="Q1254" i="14"/>
  <c r="Q1255" i="14"/>
  <c r="Q1256" i="14"/>
  <c r="Q1257" i="14"/>
  <c r="Q1258" i="14"/>
  <c r="Q1259" i="14"/>
  <c r="Q1260" i="14"/>
  <c r="Q1261" i="14"/>
  <c r="Q1262" i="14"/>
  <c r="Q1263" i="14"/>
  <c r="Q1264" i="14"/>
  <c r="Q1265" i="14"/>
  <c r="Q1266" i="14"/>
  <c r="Q1267" i="14"/>
  <c r="Q1268" i="14"/>
  <c r="Q1269" i="14"/>
  <c r="Q1270" i="14"/>
  <c r="Q1271" i="14"/>
  <c r="F40" i="20"/>
  <c r="G40" i="20"/>
  <c r="Q1273" i="14"/>
  <c r="Q1272" i="14"/>
  <c r="Q498" i="16"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tc={BEA30235-2646-4019-A865-04D6F0CF7366}</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BEA30235-2646-4019-A865-04D6F0CF7366}">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<sst xmlns="http://schemas.openxmlformats.org/spreadsheetml/2006/main" count="8357" uniqueCount="474">
  <si>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</si>
  <si>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</si>
  <si>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</si>
  <si>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</si>
  <si>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</si>
  <si>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</si>
  <si>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</si>
  <si>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</si>
  <si>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</si>
  <si>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</si>
  <si>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</si>
  <si>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</si>
  <si>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</si>
  <si>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</si>
  <si>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</si>
  <si>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</si>
  <si>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</si>
  <si>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</si>
  <si>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</si>
  <si>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</si>
  <si>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</si>
  <si>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</si>
  <si>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</si>
  <si>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</si>
  <si>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</si>
  <si>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</si>
  <si>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</si>
  <si>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</si>
  <si>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</si>
  <si>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</si>
  <si>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</si>
  <si>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</si>
  <si>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</si>
  <si>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</si>
  <si>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</si>
  <si>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</si>
  <si>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</si>
  <si>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</si>
  <si>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</si>
  <si>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</si>
  <si>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</si>
  <si>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</si>
  <si>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</si>
  <si>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</si>
  <si>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</si>
  <si>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</si>
  <si>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</si>
  <si>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</si>
  <si>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</si>
  <si>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</si>
  <si>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</si>
  <si>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</si>
  <si>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</si>
  <si>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</si>
  <si>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</si>
  <si>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</si>
  <si>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</si>
  <si>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</si>
  <si>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</si>
  <si>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</si>
  <si>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</si>
  <si>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</si>
  <si>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</si>
  <si>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</si>
  <si>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</si>
  <si>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</si>
  <si>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</si>
  <si>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</si>
  <si>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</si>
  <si>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</si>
  <si>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</si>
  <si>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</si>
  <si>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</si>
  <si>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</si>
  <si>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</si>
  <si>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</si>
  <si>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</si>
  <si>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</si>
  <si>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</si>
  <si>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</si>
  <si>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</si>
  <si>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</si>
  <si>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</si>
  <si>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</si>
  <si>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</si>
  <si>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</si>
  <si>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</si>
  <si>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</si>
  <si>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</si>
  <si>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</si>
  <si>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</si>
  <si>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</si>
  <si>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</si>
  <si>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</si>
  <si>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</si>
  <si>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</si>
  <si>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</si>
  <si>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</si>
  <si>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</si>
  <si>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</si>
  <si>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</si>
  <si>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</si>
  <si>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</si>
  <si>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</si>
  <si>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</si>
  <si>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</si>
  <si>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</si>
  <si>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</si>
  <si>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</si>
  <si>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</si>
  <si>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</si>
  <si>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</si>
  <si>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</si>
  <si>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</si>
  <si>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</si>
  <si>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</si>
  <si>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</si>
  <si>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</si>
  <si>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</si>
  <si>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</si>
  <si>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</si>
  <si>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</si>
  <si>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</si>
  <si>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</si>
  <si>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</si>
  <si>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</si>
  <si>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</si>
  <si>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</si>
  <si>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</si>
  <si>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</si>
  <si>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</si>
  <si>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</si>
  <si>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</si>
  <si>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</si>
  <si>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</si>
  <si>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</si>
  <si>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</si>
  <si>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</si>
  <si>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</si>
  <si>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</si>
  <si>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</si>
  <si>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</si>
  <si>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</si>
  <si>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</si>
  <si>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</si>
  <si>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</si>
  <si>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</si>
  <si>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</si>
  <si>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</si>
  <si>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</si>
  <si>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</si>
  <si>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</si>
  <si>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</si>
  <si>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</si>
  <si>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</si>
  <si>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</si>
  <si>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</si>
  <si>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</si>
  <si>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</si>
  <si>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</si>
  <si>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</si>
  <si>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</si>
  <si>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</si>
  <si>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</si>
  <si>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</si>
  <si>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</si>
  <si>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</si>
  <si>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</si>
  <si>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</si>
  <si>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</si>
  <si>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</si>
  <si>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</si>
  <si>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</si>
  <si>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</si>
  <si>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</si>
  <si>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</si>
  <si>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</si>
  <si>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</si>
  <si>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</si>
  <si>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</si>
  <si>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</si>
  <si>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</si>
  <si>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</si>
  <si>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</si>
  <si>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</si>
  <si>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</si>
  <si>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</si>
  <si>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</si>
  <si>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</si>
  <si>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</si>
  <si>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</si>
  <si>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</si>
  <si>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</si>
  <si>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</si>
  <si>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</si>
  <si>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</si>
  <si>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</si>
  <si>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</si>
  <si>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</si>
  <si>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</si>
  <si>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</si>
  <si>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</si>
  <si>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</si>
  <si>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</si>
  <si>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</si>
  <si>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</si>
  <si>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</si>
  <si>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</si>
  <si>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</si>
  <si>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</si>
  <si>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</si>
  <si>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</si>
  <si>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</si>
  <si>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</si>
  <si>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</si>
  <si>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</si>
  <si>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</si>
  <si>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</si>
  <si>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</si>
  <si>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</si>
  <si>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</si>
  <si>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</si>
  <si>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</si>
  <si>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</si>
  <si>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</si>
  <si>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</si>
  <si>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</si>
  <si>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</si>
  <si>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</si>
  <si>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</si>
  <si>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</si>
  <si>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</si>
  <si>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</si>
  <si>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</si>
  <si>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</si>
  <si>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</si>
  <si>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</si>
  <si>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</si>
  <si>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</si>
  <si>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</si>
  <si>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</si>
  <si>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</si>
  <si>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</si>
  <si>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</si>
  <si>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</si>
  <si>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</si>
  <si>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</si>
  <si>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</si>
  <si>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</si>
  <si>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</si>
  <si>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</si>
  <si>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</si>
  <si>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</si>
  <si>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</si>
  <si>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</si>
  <si>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</si>
  <si>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</si>
  <si>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</si>
  <si>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</si>
  <si>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</si>
  <si>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</si>
  <si>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</si>
  <si>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</si>
  <si>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</si>
  <si>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</si>
  <si>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</si>
  <si>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</si>
  <si>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</si>
  <si>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</si>
  <si>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</si>
  <si>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</si>
  <si>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</si>
  <si>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</si>
  <si>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</si>
  <si>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</si>
  <si>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</si>
  <si>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</si>
  <si>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</si>
  <si>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</si>
  <si>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Cessnock</t>
  </si>
  <si>
    <t>W.6</t>
  </si>
  <si>
    <t>Linear Asset in Cessnock DSP Area - 150mm</t>
  </si>
  <si>
    <t>Linear Asset in Cessnock DSP Area - 200mm</t>
  </si>
  <si>
    <t>MULBRING H.L.T.STEEL-CIVIL</t>
  </si>
  <si>
    <t>MULBRING BOOSTER WPS-CIVIL</t>
  </si>
  <si>
    <t>MULBRING BOOSTER WPS-ELECTRICAL</t>
  </si>
  <si>
    <t>HEDDON GRETA WPS-CIVIL</t>
  </si>
  <si>
    <t>HEDDON GRETA WPS-ELECTRICAL</t>
  </si>
  <si>
    <t>Linear Asset in Cessnock DSP Area - 250mm</t>
  </si>
  <si>
    <t>Linear Asset in Cessnock DSP Area - 300mm</t>
  </si>
  <si>
    <t>Linear Asset in Cessnock DSP Area - 600mm</t>
  </si>
  <si>
    <t>Linear Asset in Cessnock DSP Area - 375mm</t>
  </si>
  <si>
    <t>NEATH WPS-CIVIL</t>
  </si>
  <si>
    <t>NEATH WPS-ELECTRICAL</t>
  </si>
  <si>
    <t>NEATH WPS-MECH PUMP 2</t>
  </si>
  <si>
    <t>NEATH WPS-MECH PUMP 3</t>
  </si>
  <si>
    <t>NEATH WPS-MECH PUMP 4</t>
  </si>
  <si>
    <t>NEATH WPS-MECH PUMP 5</t>
  </si>
  <si>
    <t>Linear Asset in Cessnock DSP Area - 500mm</t>
  </si>
  <si>
    <t>ABERMAIN RESERVOIR (STEEL)-CIVIL</t>
  </si>
  <si>
    <t>ABERMAIN RESERVOIR ROOF -K/L SHEET</t>
  </si>
  <si>
    <t>Linear Asset in Cessnock DSP Area - 400mm</t>
  </si>
  <si>
    <t>Linear Asset in Cessnock DSP Area - 325mm</t>
  </si>
  <si>
    <t>HEDDON GRETA BOOSTER WPS-CIVIL</t>
  </si>
  <si>
    <t>HEDDON GRETA BOOSTER WPS-ELECTRICAL</t>
  </si>
  <si>
    <t>HEDDON GRETA BOOSTER WPS-MECH PUMP 1</t>
  </si>
  <si>
    <t>NEATH HILL WPS-CESSNOCK RD-ELECTRICAL</t>
  </si>
  <si>
    <t>ABERMAIN RESERVOIR (STEEL)-TELEMETRY</t>
  </si>
  <si>
    <t>BELLBERD HTS 1 RES - CONC-TELEMETRY</t>
  </si>
  <si>
    <t>NEATH RESERVOIR - TELEMETRY</t>
  </si>
  <si>
    <t>PELTON RES. CONCRETE-TELEMETRY</t>
  </si>
  <si>
    <t>HEDDON GRETA BOOSTER WPS-FLOWMETER</t>
  </si>
  <si>
    <t>HEDDON GRETA BOOSTER WPS-TELEMETRY</t>
  </si>
  <si>
    <t>NEATH WPS-TELEMETRY</t>
  </si>
  <si>
    <t>Linear Asset in Cessnock DSP Area - 450mm</t>
  </si>
  <si>
    <t>Metres</t>
  </si>
  <si>
    <t>Asset</t>
  </si>
  <si>
    <t>CESSNOCK 2 WPS - CIVIL</t>
  </si>
  <si>
    <t>CESSNOCK 2 WPS - ELECTRICAL</t>
  </si>
  <si>
    <t>CESSNOCK 2 WPS - TELEMETRY</t>
  </si>
  <si>
    <t>ABERMAIN RESERVOIR (STEEL) - TELEMETRY</t>
  </si>
  <si>
    <t>HEDDON GRETA BOOSTER WPS-TELEM UPGRADE</t>
  </si>
  <si>
    <t>MULBRING BOOSTER WPS-TELEMETRY</t>
  </si>
  <si>
    <t>MULBRING HLT STEEL-MECH-AIV REPLACEMENT</t>
  </si>
  <si>
    <t>MULBRING HLT STEEL-TELEMETRY</t>
  </si>
  <si>
    <t>PELTON RES. CONCRETE-REPL WORMALD TELEM</t>
  </si>
  <si>
    <t>HEDDON GRETA BOOSTER WPS-VAR SPEED DRIVE</t>
  </si>
  <si>
    <t>BELLBIRD HTS 1 RESERVOIR CONC-ROOF STEEL</t>
  </si>
  <si>
    <t>HEDDON GRETA BOOSTER WPS-EXHAUST FANS</t>
  </si>
  <si>
    <t>BELLBIRD HTS 1 RES - CONC - MECH</t>
  </si>
  <si>
    <t>BELLBIRD HTS 1 RESERVOIR - SAFETY CAGE</t>
  </si>
  <si>
    <t>MULBRING HLT STEEL - AIV SECURITY COVER</t>
  </si>
  <si>
    <t>ABERMAIN RES - HANDRAIL/TOEBOARD</t>
  </si>
  <si>
    <t>ABERMAIN RES - SAFETY ATTACHMENT</t>
  </si>
  <si>
    <t>ABERMAIN RES - SAFETY MESH</t>
  </si>
  <si>
    <t>MULBRING HLT - PLATFORM &amp; HANDRAIL EXTEN</t>
  </si>
  <si>
    <t>NEATH HILL RES - SAFETY ATTACHMENTS</t>
  </si>
  <si>
    <t>PELAW MAIN RES - SAFETY ATTACHMENTS</t>
  </si>
  <si>
    <t>PELAW MAIN RES - SS LADDER &amp;CHAINS</t>
  </si>
  <si>
    <t>NEATH RES. AIV REPLACEMENTS</t>
  </si>
  <si>
    <t>MULBRING HLT - SAMPLE TAP</t>
  </si>
  <si>
    <t>PELAW MAIN RESERVOIR - SAMPLE TAP</t>
  </si>
  <si>
    <t>PELTON RESERVOIR - SAMPLE TAP</t>
  </si>
  <si>
    <t>MULBRING HLT - PROTECTIVE COATING</t>
  </si>
  <si>
    <t>PELAW MAIN HLT - PROTECTIVE COATING</t>
  </si>
  <si>
    <t>MULBRING BOOSTER WPS-MECH PUMP1</t>
  </si>
  <si>
    <t>MULBRING BOOSTER WPS-MECH PUMP2</t>
  </si>
  <si>
    <t>HEDDON GRETA BOOSTER WPS- TACHOGENERATOR</t>
  </si>
  <si>
    <t>ABERMAIN 1 RESERVOIR - EMM TELEM 2005/06</t>
  </si>
  <si>
    <t>NEATH HILL 1 RESERVOIR - EMM TELEM 05/06</t>
  </si>
  <si>
    <t>PELTON RESERVOIR - EMM TELEM 04/05</t>
  </si>
  <si>
    <t>NEATH WPS - GENERATOR CUBICLE</t>
  </si>
  <si>
    <t>NEATH RESERVOIR - EMM ELECT 07/08</t>
  </si>
  <si>
    <t>PELTON 1  RESERVOIR - EMM ELECT 07/08</t>
  </si>
  <si>
    <t>PELAW MAIN RESERVOIR - INTERNAL PAINTING</t>
  </si>
  <si>
    <t>ABERMAIN 1 RESERVOIR - EMM 2007-08</t>
  </si>
  <si>
    <t>MULBRING 1 RESERVOIR HLT - EMM 2007-08</t>
  </si>
  <si>
    <t>NEATH 2 WPS - EMM 2007-08</t>
  </si>
  <si>
    <t>PELAW MAIN 2 WPS COMMS</t>
  </si>
  <si>
    <t>MULBRING 1 RESERVOIR HLT - TELEM AERIAL</t>
  </si>
  <si>
    <t>PELAW MAIN 1 WPS - LIGHTING UPGRADE</t>
  </si>
  <si>
    <t>ABERMAIN 1 RESERVOIR - PDS OUTSTATION</t>
  </si>
  <si>
    <t>NEATH 2 WPS - PUMP 2</t>
  </si>
  <si>
    <t>HEDDON GRETA 1 WPS - PUMP 1</t>
  </si>
  <si>
    <t>HEDDON GRETA WPS - CARBON BUSHES</t>
  </si>
  <si>
    <t>NEATH HILL RES - LADDER FENCE</t>
  </si>
  <si>
    <t>PELAW MAIN RESERVOIR - LADDER FENCE</t>
  </si>
  <si>
    <t>NEATH HILL RESERVOIR - ROOF</t>
  </si>
  <si>
    <t>PELAW MAIN 1 WPS - ROOF REPLACEMENT</t>
  </si>
  <si>
    <t>MT VIEW RESERVOIR - ACCESS ROAD</t>
  </si>
  <si>
    <t>MT VIEW RESERVOIR - CIVIL</t>
  </si>
  <si>
    <t>MT VIEW RESERVOIR - ELECTRICS</t>
  </si>
  <si>
    <t>MT VIEW RESERVOIR - RES ROOF &amp; ACCESS</t>
  </si>
  <si>
    <t>MT VIEW RESERVOIR - VALVES &amp; PIPEWORK</t>
  </si>
  <si>
    <t>NEATH HILL RESERVOIR - COND' ASSESSMENT</t>
  </si>
  <si>
    <t>COND'N ASSESSMENT - HEDDON GRETA WPS</t>
  </si>
  <si>
    <t>PELAW MAIN RESERVOIR - EMM MECH 13/14</t>
  </si>
  <si>
    <t>HEDDON GRETA 1 WPS- EMM MECH 13/14</t>
  </si>
  <si>
    <t>PELAW MAIN 2 WPS- MONOBEAM</t>
  </si>
  <si>
    <t>ABERMAIN 1 RESERVOIR - EMM ELEC 2014</t>
  </si>
  <si>
    <t>NEATH WPS - EMM ELEC 2014</t>
  </si>
  <si>
    <t>NEATH 2 WPS - EMM ELECT 2015</t>
  </si>
  <si>
    <t>NEATH WPS - HV  EARTH/LIGHTNING SYS</t>
  </si>
  <si>
    <t>NEATH WPS - HV 11KV/415V 750KVA KIOSK</t>
  </si>
  <si>
    <t>NEATH WPS - HV 415V MAIN SWITCHBOARD</t>
  </si>
  <si>
    <t>NEATH WPS - HV 415V MCC'S VSD'S</t>
  </si>
  <si>
    <t>NEATH WPS - HV ACTIVE HARMONIC FILTER</t>
  </si>
  <si>
    <t>NEATH WPS - HV AIR BREAK SWITCH POLE</t>
  </si>
  <si>
    <t>NEATH WPS - HV CABLING SYSTEMS</t>
  </si>
  <si>
    <t>NEATH WPS - HV CIVIL WORKS KIOSK</t>
  </si>
  <si>
    <t>NEATH WPS - HV DC SYSTEM</t>
  </si>
  <si>
    <t>NEATH WPS - HV LIGHT &amp; POWER DIST BOARD</t>
  </si>
  <si>
    <t>NEATH WPS - HV PLC/SCADA/HMI EQUIPM</t>
  </si>
  <si>
    <t>NEATH WPS - HV REMOTE CONTROL PANEL</t>
  </si>
  <si>
    <t>NEATH WPS - HV SWITCHBOARD AREA</t>
  </si>
  <si>
    <t>NEATH WPS - HV TIMBER POLES</t>
  </si>
  <si>
    <t>NEATH WPS - LV &amp; ELV CABLING SYSTEM</t>
  </si>
  <si>
    <t>NEATH 2 WPS - EMM MECH 13/14</t>
  </si>
  <si>
    <t>NEATH WPS - SECURITY UPGRADE 2015</t>
  </si>
  <si>
    <t>ABERMAIN 1 RESERVOIR - EMM VALVES 2015</t>
  </si>
  <si>
    <t>NEATH 2 WPS - TELE MINOR CAP 2013/16</t>
  </si>
  <si>
    <t>HEDDON GRETA 1 WPS - EMM ELEC 2015</t>
  </si>
  <si>
    <t>HEDDON GRETA BOOSTER WPS - SWITCHBOARD</t>
  </si>
  <si>
    <t>PELAW MAIN RESERVOIR - EMM MECH 2016</t>
  </si>
  <si>
    <t>PELAW MAIN 2 WPS - SWITCHBOARDS</t>
  </si>
  <si>
    <t>HEDDON GRETA WPS - MONOBEAM RECERTN 2016</t>
  </si>
  <si>
    <t>HEDDON GRETA 1 WPS - SWITCHBOARD</t>
  </si>
  <si>
    <t>PELAW MAIN 1 WPS - EMM ELEC 2017</t>
  </si>
  <si>
    <t>CESSNOCK 2 WPS - EMM ELEC 2015</t>
  </si>
  <si>
    <t>HEDDON GRETA WPS - EMM ELEC 2015</t>
  </si>
  <si>
    <t>NEATH WPS - EMM ELEC 2016</t>
  </si>
  <si>
    <t>NEATH 2 WPS - EMERGENCY LIGHTS</t>
  </si>
  <si>
    <t>NEATH 2 WPS - VSD CONTROL CHANGE</t>
  </si>
  <si>
    <t>MULBRING HLT - OVERFLOW FLAP VALVE</t>
  </si>
  <si>
    <t>PELTON RESERVOIR - ACCESS HATCHES</t>
  </si>
  <si>
    <t>PELAW MAIN 2 WPS - TELEMETRY AERIAL</t>
  </si>
  <si>
    <t>PELAW MAIN 2 WPS - ANTENNA MAST</t>
  </si>
  <si>
    <t>NEATH 2 WPS - MACHINE GUARDING</t>
  </si>
  <si>
    <t>HEDDON GRETA 1 WPS - TELEM UPGRADE 2018</t>
  </si>
  <si>
    <t>BELLBIRD HTS 1 RESERVOIR - RELINE</t>
  </si>
  <si>
    <t>CESSNOCK 2 WPS - ANTENNA</t>
  </si>
  <si>
    <t>NEATH 2 WPS - PUMP OVERHAUL</t>
  </si>
  <si>
    <t>BELLBIRD HEIGHTS 1 WPS - SWITCHBOARD</t>
  </si>
  <si>
    <t>BELLBIRD HEIGHTS 1 WPS - VSD PUMP 1</t>
  </si>
  <si>
    <t>BELLBIRD HEIGHTS 1 WPS - VSD PUMP 2</t>
  </si>
  <si>
    <t>BELLBIRD HEIGHTS 1 WPS - VSD PUMP 3</t>
  </si>
  <si>
    <t>MT VIEW RESERVOIR - SCADAPAC UPGRADE</t>
  </si>
  <si>
    <t>NEATH 2 WPS - PUMP 3 MOTOR</t>
  </si>
  <si>
    <t>NEATH 2 WPS - PUMP 4 MOTOR</t>
  </si>
  <si>
    <t>NEATH HILL RESERVOIR - REFIRBISHMENT</t>
  </si>
  <si>
    <t>PELTON RESERVOIR - REFIRBISHMENT 2019</t>
  </si>
  <si>
    <t>NEATH 2 WPS - DN500 FLOW METER</t>
  </si>
  <si>
    <t>3,800m of DN500  (C14 Main)</t>
  </si>
  <si>
    <t>Nulkaba Trunk Watermains</t>
  </si>
  <si>
    <t>Bellbird Trunk WPS, Watermain and PRV</t>
  </si>
  <si>
    <t xml:space="preserve">3,200m of DN500 </t>
  </si>
  <si>
    <t>Millfield Trunk Watermain</t>
  </si>
  <si>
    <t>600m of DN450</t>
  </si>
  <si>
    <t>Pokolbin Trunk Watermains</t>
  </si>
  <si>
    <t>Cliftleigh Trunk Watermain</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</si>
  <si>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</si>
  <si>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</si>
  <si>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</si>
  <si>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</si>
  <si>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</si>
  <si>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</si>
  <si>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</si>
  <si>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</si>
  <si>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</si>
  <si>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</si>
  <si>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</si>
  <si>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</si>
  <si>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</si>
  <si>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</si>
  <si>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</si>
  <si>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</si>
  <si>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</si>
  <si>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</si>
  <si>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</si>
  <si>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</si>
  <si>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</si>
  <si>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</si>
  <si>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</si>
  <si>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</si>
  <si>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</si>
  <si>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</si>
  <si>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</si>
  <si>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</si>
  <si>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</si>
  <si>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</si>
  <si>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</si>
  <si>
    <t>Linear Asset in Cessnock DSP Area - 175mm</t>
  </si>
  <si>
    <t>Arcadia Vale Land Acquisition</t>
  </si>
  <si>
    <t>Stage 2 - Cameron Park Res 3.25ML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</si>
</sst>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2">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0" fillId="0" borderId="2" xfId="0" applyBorder="1" applyAlignment="1">
      <alignment horizontal="right"/>
    </xf>
    <xf numFmtId="174" fontId="0" fillId="0" borderId="2" xfId="1" applyNumberFormat="1" applyFont="1" applyBorder="1"/>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9"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59E3F135-B3A1-44F4-80B4-9B58A6993F72}"/>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0BC2BD4E-07F9-4550-A655-87B165F1EDAD}"/>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3:57:47.23" personId="{3961AA53-D10E-4257-AAB6-1710C5A5EC00}" id="{BEA30235-2646-4019-A865-04D6F0CF7366}">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4" t="s">
        <v>205</v>
      </c>
      <c r="D12" s="254"/>
      <c r="E12" s="254"/>
      <c r="F12" s="8"/>
      <c r="G12" s="8"/>
      <c r="I12" s="8"/>
    </row>
    <row r="13" spans="3:9">
      <c r="C13" s="33"/>
      <c r="D13" s="33"/>
      <c r="E13" s="33"/>
      <c r="F13" s="8"/>
      <c r="G13" s="8"/>
      <c r="I13" s="8"/>
    </row>
    <row r="14" spans="3:9" ht="35.5" customHeight="1">
      <c r="C14" s="254" t="s">
        <v>238</v>
      </c>
      <c r="D14" s="254"/>
      <c r="E14" s="254"/>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4"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4"/>
      <c r="E18" s="254"/>
      <c r="F18" s="8"/>
      <c r="G18" s="8"/>
      <c r="I18" s="8"/>
    </row>
    <row r="19" spans="2:9" ht="6" customHeight="1">
      <c r="D19" s="12"/>
      <c r="E19" s="8"/>
      <c r="F19" s="8"/>
      <c r="G19" s="8"/>
      <c r="I19" s="8"/>
    </row>
    <row r="20" spans="2:9" ht="37.5" customHeight="1">
      <c r="B20" s="95"/>
      <c r="C20" s="254"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4"/>
      <c r="E20" s="254"/>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5" t="s">
        <v>79</v>
      </c>
      <c r="D26" s="255"/>
      <c r="E26" s="255"/>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4" t="s">
        <v>103</v>
      </c>
      <c r="D36" s="254"/>
      <c r="E36" s="254"/>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4"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4"/>
      <c r="E40" s="254"/>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4" t="s">
        <v>105</v>
      </c>
      <c r="D46" s="254"/>
      <c r="E46" s="254"/>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55" t="s">
        <v>106</v>
      </c>
      <c r="D50" s="255"/>
      <c r="E50" s="255"/>
      <c r="F50" s="8"/>
      <c r="G50" s="8"/>
      <c r="H50" s="8"/>
      <c r="I50" s="8"/>
    </row>
    <row r="51" spans="3:9" ht="6" customHeight="1">
      <c r="F51" s="8"/>
      <c r="G51" s="8"/>
      <c r="H51" s="8"/>
      <c r="I51" s="8"/>
    </row>
    <row r="52" spans="3:9" ht="24" customHeight="1">
      <c r="C52" s="254" t="s">
        <v>84</v>
      </c>
      <c r="D52" s="254"/>
      <c r="E52" s="254"/>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4" t="s">
        <v>213</v>
      </c>
      <c r="D58" s="254"/>
      <c r="E58" s="254"/>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55" t="s">
        <v>214</v>
      </c>
      <c r="D62" s="255"/>
      <c r="E62" s="255"/>
      <c r="F62" s="8"/>
      <c r="G62" s="8"/>
      <c r="H62" s="8"/>
      <c r="I62" s="8"/>
    </row>
    <row r="63" spans="3:9" ht="6" customHeight="1">
      <c r="F63" s="8"/>
      <c r="G63" s="8"/>
      <c r="H63" s="8"/>
      <c r="I63" s="8"/>
    </row>
    <row r="64" spans="3:9" ht="24" customHeight="1">
      <c r="C64" s="254" t="s">
        <v>84</v>
      </c>
      <c r="D64" s="254"/>
      <c r="E64" s="254"/>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54" t="s">
        <v>196</v>
      </c>
      <c r="D75" s="254"/>
      <c r="E75" s="254"/>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'Cessnock' is:</v>
      </c>
      <c r="J8" s="64">
        <f>G19</f>
        <v>4309.8794947927026</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4309.8794947927026</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24280963.718905736</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80998634.392552152</v>
      </c>
      <c r="H21" s="30" t="s">
        <v>66</v>
      </c>
      <c r="I21" s="1" t="s">
        <v>170</v>
      </c>
      <c r="J21" s="1"/>
      <c r="K21" s="1"/>
      <c r="L21" s="1"/>
      <c r="M21" s="1"/>
      <c r="N21" s="1"/>
      <c r="O21" s="1"/>
      <c r="P21" s="1"/>
      <c r="Q21" s="1"/>
      <c r="R21" s="1"/>
      <c r="S21" s="1"/>
      <c r="T21" s="1"/>
      <c r="U21" s="1"/>
    </row>
    <row r="22" spans="4:21" ht="13.5">
      <c r="E22" t="s">
        <v>264</v>
      </c>
      <c r="F22" s="30" t="s">
        <v>66</v>
      </c>
      <c r="G22" s="63">
        <f>'MP Calculations'!H21</f>
        <v>23571.683679884649</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24424.042262596158</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9215.0506240372688</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52472548.098963156</v>
      </c>
      <c r="H25" s="30" t="s">
        <v>66</v>
      </c>
      <c r="I25" s="1" t="s">
        <v>174</v>
      </c>
      <c r="J25" s="1"/>
      <c r="K25" s="1"/>
      <c r="L25" s="1"/>
      <c r="M25" s="1"/>
      <c r="N25" s="1"/>
      <c r="O25" s="1"/>
      <c r="P25" s="1"/>
      <c r="Q25" s="1"/>
      <c r="R25" s="1"/>
      <c r="S25" s="1"/>
      <c r="T25" s="1"/>
      <c r="U25" s="1"/>
    </row>
    <row r="26" spans="4:21" ht="13.5">
      <c r="E26" t="s">
        <v>73</v>
      </c>
      <c r="F26" s="30" t="s">
        <v>66</v>
      </c>
      <c r="G26" s="100">
        <f>'MP Calculations'!U30</f>
        <v>23302494.740047548</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K25" sqref="K25"/>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24280963.718905736</v>
      </c>
      <c r="I20" s="124"/>
      <c r="J20" s="125">
        <f>M30</f>
        <v>49691009.694284849</v>
      </c>
      <c r="K20" s="125">
        <f>O30</f>
        <v>31307624.698267303</v>
      </c>
      <c r="L20" s="122">
        <f>R30-U30</f>
        <v>29170053.358915608</v>
      </c>
      <c r="M20" s="47"/>
    </row>
    <row r="21" spans="2:22">
      <c r="B21" s="46"/>
      <c r="E21" s="6" t="s">
        <v>21</v>
      </c>
      <c r="F21" s="35"/>
      <c r="H21" s="122">
        <f>F30</f>
        <v>23571.683679884649</v>
      </c>
      <c r="I21" s="124"/>
      <c r="J21" s="125">
        <f>G30</f>
        <v>24424.042262596158</v>
      </c>
      <c r="K21" s="125">
        <f>G30</f>
        <v>24424.042262596158</v>
      </c>
      <c r="L21" s="122">
        <f>H30</f>
        <v>9215.0506240372688</v>
      </c>
      <c r="M21" s="47"/>
    </row>
    <row r="22" spans="2:22" ht="12" customHeight="1">
      <c r="B22" s="46"/>
      <c r="C22" s="253">
        <f>IF(SUM(F22:K22,-L22)&lt;0,0,SUM(F22:K22,-L22))</f>
        <v>4309.8794947927026</v>
      </c>
      <c r="E22" s="6" t="s">
        <v>149</v>
      </c>
      <c r="F22" s="238">
        <v>3128.9201623244808</v>
      </c>
      <c r="G22" s="123"/>
      <c r="H22" s="75">
        <f>H20/H21</f>
        <v>1030.0903426608581</v>
      </c>
      <c r="I22" s="127"/>
      <c r="J22" s="126">
        <f>J20/J21</f>
        <v>2034.5121073747657</v>
      </c>
      <c r="K22" s="126">
        <f>K20/K21</f>
        <v>1281.8363300252272</v>
      </c>
      <c r="L22" s="75">
        <f>L20/L21</f>
        <v>3165.4794475926292</v>
      </c>
      <c r="M22" s="47"/>
    </row>
    <row r="23" spans="2:22">
      <c r="B23" s="48"/>
      <c r="C23" s="51"/>
      <c r="D23" s="35"/>
      <c r="E23" s="35"/>
      <c r="F23" s="35"/>
      <c r="G23" s="35"/>
      <c r="H23" s="35"/>
      <c r="I23" s="35"/>
      <c r="J23" s="35"/>
      <c r="K23" s="35"/>
      <c r="L23" s="35"/>
      <c r="M23" s="49"/>
    </row>
    <row r="24" spans="2:22">
      <c r="C24" s="188"/>
      <c r="D24" s="188"/>
      <c r="E24" s="188"/>
    </row>
    <row r="25" spans="2:22">
      <c r="C25" s="252"/>
      <c r="D25" s="188"/>
      <c r="E25" s="188"/>
      <c r="K25" s="63"/>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25247.944727606417</v>
      </c>
      <c r="F30" s="75">
        <f t="shared" ref="F30:H30" si="0">SUM(F40:F130)</f>
        <v>23571.683679884649</v>
      </c>
      <c r="G30" s="75">
        <f t="shared" si="0"/>
        <v>24424.042262596158</v>
      </c>
      <c r="H30" s="71">
        <f t="shared" si="0"/>
        <v>9215.0506240372688</v>
      </c>
      <c r="K30" s="75">
        <f>K40</f>
        <v>24280963.718905736</v>
      </c>
      <c r="M30" s="75">
        <f>SUM(M40:M130)</f>
        <v>49691009.694284849</v>
      </c>
      <c r="O30" s="75">
        <f>SUM(O40:O130)</f>
        <v>31307624.698267303</v>
      </c>
      <c r="R30" s="75">
        <f>SUM(R40:R130)</f>
        <v>52472548.098963156</v>
      </c>
      <c r="U30" s="75">
        <f>SUM(U40:U130)</f>
        <v>23302494.740047548</v>
      </c>
      <c r="V30" s="47"/>
    </row>
    <row r="31" spans="2:22">
      <c r="B31" s="48"/>
      <c r="C31" s="35"/>
      <c r="D31" s="35"/>
      <c r="E31" s="35"/>
      <c r="F31" s="35"/>
      <c r="G31" s="35"/>
      <c r="H31" s="35"/>
      <c r="I31" s="35"/>
      <c r="J31" s="239" t="s">
        <v>440</v>
      </c>
      <c r="K31" s="240">
        <f>K30-'Pre-1996 assets'!$Q$3103</f>
        <v>-3.7252902984619141E-8</v>
      </c>
      <c r="L31" s="240"/>
      <c r="M31" s="240">
        <f>M30-'Post-1996 commissioned assets'!$Q$2530</f>
        <v>0</v>
      </c>
      <c r="N31" s="240"/>
      <c r="O31" s="240">
        <f>O30-'Uncommissioned assets'!$Q$34</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277</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125.08102006783703</v>
      </c>
      <c r="F40" s="77">
        <f>IF(LEFT(D40,4)*1&gt;LEFT('General inputs'!$I$16,4)+'General inputs'!$H$38-1,"",E40/(1+'General inputs'!$H$30)^C40)</f>
        <v>277.84109468218639</v>
      </c>
      <c r="G40" s="77">
        <f>IF(LEFT(D40,4)*1&gt;LEFT('General inputs'!$I$16,4)+'General inputs'!$H$38-1,"",E40/(1+'General inputs'!$H$32)^C40)</f>
        <v>379.85673095308192</v>
      </c>
      <c r="H40" s="76" t="str">
        <f>IF(LEFT(D40,4)*1&lt;LEFT('General inputs'!$I$16,4)*1,"",IF(LEFT(D40,4)*1&gt;LEFT('General inputs'!$I$16,4)+'General inputs'!$H$38-1,"",E40/(1+'General inputs'!$H$34)^C40))</f>
        <v/>
      </c>
      <c r="J40" s="77">
        <f>'Pre-1996 assets'!P3103</f>
        <v>10931024.129691469</v>
      </c>
      <c r="K40" s="77">
        <f>J40/(1+'General inputs'!$H$30)^C40</f>
        <v>24280963.718905736</v>
      </c>
      <c r="L40" s="138">
        <f>IF(LEFT(D40,4)*1&gt;LEFT('General inputs'!$I$18,4)*1,"",SUMIF('Post-1996 commissioned assets'!$F$22:$F$2529,$D40,'Post-1996 commissioned assets'!$P$22:$P$2529))</f>
        <v>1144.1993053010251</v>
      </c>
      <c r="M40" s="138">
        <f>IF(L40="","",L40/(1+'General inputs'!$H$32)^C40)</f>
        <v>3474.8022316632409</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254.92887781046011</v>
      </c>
      <c r="F41" s="76">
        <f>IF(LEFT(D41,4)*1&gt;LEFT('General inputs'!$I$16,4)+'General inputs'!$H$38-1,"",E41/(1+'General inputs'!$H$30)^C41)</f>
        <v>549.77739173078896</v>
      </c>
      <c r="G41" s="76">
        <f>IF(LEFT(D41,4)*1&gt;LEFT('General inputs'!$I$16,4)+'General inputs'!$H$38-1,"",E41/(1+'General inputs'!$H$32)^C41)</f>
        <v>742.98445482033401</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477577.86566728074</v>
      </c>
      <c r="M41" s="76">
        <f>IF(L41="","",L41/(1+'General inputs'!$H$32)^C41)</f>
        <v>1391889.899664023</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259.78654757713957</v>
      </c>
      <c r="F42" s="76">
        <f>IF(LEFT(D42,4)*1&gt;LEFT('General inputs'!$I$16,4)+'General inputs'!$H$38-1,"",E42/(1+'General inputs'!$H$30)^C42)</f>
        <v>543.93533973807928</v>
      </c>
      <c r="G42" s="76">
        <f>IF(LEFT(D42,4)*1&gt;LEFT('General inputs'!$I$16,4)+'General inputs'!$H$38-1,"",E42/(1+'General inputs'!$H$32)^C42)</f>
        <v>726.6238230392886</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197321.65740603904</v>
      </c>
      <c r="M42" s="76">
        <f>IF(L42="","",L42/(1+'General inputs'!$H$32)^C42)</f>
        <v>551909.32097918121</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264.73678024122273</v>
      </c>
      <c r="F43" s="76">
        <f>IF(LEFT(D43,4)*1&gt;LEFT('General inputs'!$I$16,4)+'General inputs'!$H$38-1,"",E43/(1+'General inputs'!$H$30)^C43)</f>
        <v>538.15536663766011</v>
      </c>
      <c r="G43" s="76">
        <f>IF(LEFT(D43,4)*1&gt;LEFT('General inputs'!$I$16,4)+'General inputs'!$H$38-1,"",E43/(1+'General inputs'!$H$32)^C43)</f>
        <v>710.62345488224992</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13477.372054515106</v>
      </c>
      <c r="M43" s="76">
        <f>IF(L43="","",L43/(1+'General inputs'!$H$32)^C43)</f>
        <v>36176.826972762676</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269.78133958871331</v>
      </c>
      <c r="F44" s="76">
        <f>IF(LEFT(D44,4)*1&gt;LEFT('General inputs'!$I$16,4)+'General inputs'!$H$38-1,"",E44/(1+'General inputs'!$H$30)^C44)</f>
        <v>532.43681276595021</v>
      </c>
      <c r="G44" s="76">
        <f>IF(LEFT(D44,4)*1&gt;LEFT('General inputs'!$I$16,4)+'General inputs'!$H$38-1,"",E44/(1+'General inputs'!$H$32)^C44)</f>
        <v>694.97541728888211</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351658.14336548216</v>
      </c>
      <c r="M44" s="76">
        <f>IF(L44="","",L44/(1+'General inputs'!$H$32)^C44)</f>
        <v>905895.73504617612</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274.92202301458383</v>
      </c>
      <c r="F45" s="76">
        <f>IF(LEFT(D45,4)*1&gt;LEFT('General inputs'!$I$16,4)+'General inputs'!$H$38-1,"",E45/(1+'General inputs'!$H$30)^C45)</f>
        <v>526.77902546914595</v>
      </c>
      <c r="G45" s="76">
        <f>IF(LEFT(D45,4)*1&gt;LEFT('General inputs'!$I$16,4)+'General inputs'!$H$38-1,"",E45/(1+'General inputs'!$H$32)^C45)</f>
        <v>679.67195188612425</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73397.320979740078</v>
      </c>
      <c r="M45" s="76">
        <f>IF(L45="","",L45/(1+'General inputs'!$H$32)^C45)</f>
        <v>181455.45368282846</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280.16066216312538</v>
      </c>
      <c r="F46" s="76">
        <f>IF(LEFT(D46,4)*1&gt;LEFT('General inputs'!$I$16,4)+'General inputs'!$H$38-1,"",E46/(1+'General inputs'!$H$30)^C46)</f>
        <v>521.18135902860001</v>
      </c>
      <c r="G46" s="76">
        <f>IF(LEFT(D46,4)*1&gt;LEFT('General inputs'!$I$16,4)+'General inputs'!$H$38-1,"",E46/(1+'General inputs'!$H$32)^C46)</f>
        <v>664.70547114137321</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50111.528152520565</v>
      </c>
      <c r="M46" s="76">
        <f>IF(L46="","",L46/(1+'General inputs'!$H$32)^C46)</f>
        <v>118893.94704114723</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285.49912358063739</v>
      </c>
      <c r="F47" s="76">
        <f>IF(LEFT(D47,4)*1&gt;LEFT('General inputs'!$I$16,4)+'General inputs'!$H$38-1,"",E47/(1+'General inputs'!$H$30)^C47)</f>
        <v>515.64317458726043</v>
      </c>
      <c r="G47" s="76">
        <f>IF(LEFT(D47,4)*1&gt;LEFT('General inputs'!$I$16,4)+'General inputs'!$H$38-1,"",E47/(1+'General inputs'!$H$32)^C47)</f>
        <v>650.06855460072654</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1115768.5577553161</v>
      </c>
      <c r="M47" s="76">
        <f>IF(L47="","",L47/(1+'General inputs'!$H$32)^C47)</f>
        <v>2540554.3964973749</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290.93930938047197</v>
      </c>
      <c r="F48" s="76">
        <f>IF(LEFT(D48,4)*1&gt;LEFT('General inputs'!$I$16,4)+'General inputs'!$H$38-1,"",E48/(1+'General inputs'!$H$30)^C48)</f>
        <v>510.16384007672883</v>
      </c>
      <c r="G48" s="76">
        <f>IF(LEFT(D48,4)*1&gt;LEFT('General inputs'!$I$16,4)+'General inputs'!$H$38-1,"",E48/(1+'General inputs'!$H$32)^C48)</f>
        <v>635.75394520984253</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4449701.8281836826</v>
      </c>
      <c r="M48" s="76">
        <f>IF(L48="","",L48/(1+'General inputs'!$H$32)^C48)</f>
        <v>9723386.9781953357</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296.48315792071662</v>
      </c>
      <c r="F49" s="76">
        <f>IF(LEFT(D49,4)*1&gt;LEFT('General inputs'!$I$16,4)+'General inputs'!$H$38-1,"",E49/(1+'General inputs'!$H$30)^C49)</f>
        <v>504.74273014503927</v>
      </c>
      <c r="G49" s="76">
        <f>IF(LEFT(D49,4)*1&gt;LEFT('General inputs'!$I$16,4)+'General inputs'!$H$38-1,"",E49/(1+'General inputs'!$H$32)^C49)</f>
        <v>621.75454571575381</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210553.63180520965</v>
      </c>
      <c r="M49" s="76">
        <f>IF(L49="","",L49/(1+'General inputs'!$H$32)^C49)</f>
        <v>441551.81903067138</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302.13264449489725</v>
      </c>
      <c r="F50" s="76">
        <f>IF(LEFT(D50,4)*1&gt;LEFT('General inputs'!$I$16,4)+'General inputs'!$H$38-1,"",E50/(1+'General inputs'!$H$30)^C50)</f>
        <v>499.3792260853935</v>
      </c>
      <c r="G50" s="76">
        <f>IF(LEFT(D50,4)*1&gt;LEFT('General inputs'!$I$16,4)+'General inputs'!$H$38-1,"",E50/(1+'General inputs'!$H$32)^C50)</f>
        <v>608.06341514814801</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345026.28927405155</v>
      </c>
      <c r="M50" s="76">
        <f>IF(L50="","",L50/(1+'General inputs'!$H$32)^C50)</f>
        <v>694389.92308365379</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307.88978203574516</v>
      </c>
      <c r="F51" s="76">
        <f>IF(LEFT(D51,4)*1&gt;LEFT('General inputs'!$I$16,4)+'General inputs'!$H$38-1,"",E51/(1+'General inputs'!$H$30)^C51)</f>
        <v>494.07271576548231</v>
      </c>
      <c r="G51" s="76">
        <f>IF(LEFT(D51,4)*1&gt;LEFT('General inputs'!$I$16,4)+'General inputs'!$H$38-1,"",E51/(1+'General inputs'!$H$32)^C51)</f>
        <v>594.67376537791858</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2830930.2908086209</v>
      </c>
      <c r="M51" s="76">
        <f>IF(L51="","",L51/(1+'General inputs'!$H$32)^C51)</f>
        <v>5467800.7318934714</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313.75662183243548</v>
      </c>
      <c r="F52" s="76">
        <f>IF(LEFT(D52,4)*1&gt;LEFT('General inputs'!$I$16,4)+'General inputs'!$H$38-1,"",E52/(1+'General inputs'!$H$30)^C52)</f>
        <v>488.82259355766251</v>
      </c>
      <c r="G52" s="76">
        <f>IF(LEFT(D52,4)*1&gt;LEFT('General inputs'!$I$16,4)+'General inputs'!$H$38-1,"",E52/(1+'General inputs'!$H$32)^C52)</f>
        <v>581.57895775162501</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1050574.2694590639</v>
      </c>
      <c r="M52" s="76">
        <f>IF(L52="","",L52/(1+'General inputs'!$H$32)^C52)</f>
        <v>1947343.4061862859</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319.73525426145352</v>
      </c>
      <c r="F53" s="76">
        <f>IF(LEFT(D53,4)*1&gt;LEFT('General inputs'!$I$16,4)+'General inputs'!$H$38-1,"",E53/(1+'General inputs'!$H$30)^C53)</f>
        <v>483.62826026981094</v>
      </c>
      <c r="G53" s="76">
        <f>IF(LEFT(D53,4)*1&gt;LEFT('General inputs'!$I$16,4)+'General inputs'!$H$38-1,"",E53/(1+'General inputs'!$H$32)^C53)</f>
        <v>568.77249979998464</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230503.87271705235</v>
      </c>
      <c r="M53" s="76">
        <f>IF(L53="","",L53/(1+'General inputs'!$H$32)^C53)</f>
        <v>410040.06330702879</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325.827809531409</v>
      </c>
      <c r="F54" s="76">
        <f>IF(LEFT(D54,4)*1&gt;LEFT('General inputs'!$I$16,4)+'General inputs'!$H$38-1,"",E54/(1+'General inputs'!$H$30)^C54)</f>
        <v>478.48912307694894</v>
      </c>
      <c r="G54" s="76">
        <f>IF(LEFT(D54,4)*1&gt;LEFT('General inputs'!$I$16,4)+'General inputs'!$H$38-1,"",E54/(1+'General inputs'!$H$32)^C54)</f>
        <v>556.24804201888628</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1522906.4164954317</v>
      </c>
      <c r="M54" s="76">
        <f>IF(L54="","",L54/(1+'General inputs'!$H$32)^C54)</f>
        <v>2599881.5557575137</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332.03645844202401</v>
      </c>
      <c r="F55" s="76">
        <f>IF(LEFT(D55,4)*1&gt;LEFT('General inputs'!$I$16,4)+'General inputs'!$H$38-1,"",E55/(1+'General inputs'!$H$30)^C55)</f>
        <v>473.40459545356447</v>
      </c>
      <c r="G55" s="76">
        <f>IF(LEFT(D55,4)*1&gt;LEFT('General inputs'!$I$16,4)+'General inputs'!$H$38-1,"",E55/(1+'General inputs'!$H$32)^C55)</f>
        <v>543.99937472125328</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4918157.6223060107</v>
      </c>
      <c r="M55" s="76">
        <f>IF(L55="","",L55/(1+'General inputs'!$H$32)^C55)</f>
        <v>8057773.7874595262</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338.36341315763639</v>
      </c>
      <c r="F56" s="76">
        <f>IF(LEFT(D56,4)*1&gt;LEFT('General inputs'!$I$16,4)+'General inputs'!$H$38-1,"",E56/(1+'General inputs'!$H$30)^C56)</f>
        <v>468.37409710672978</v>
      </c>
      <c r="G56" s="76">
        <f>IF(LEFT(D56,4)*1&gt;LEFT('General inputs'!$I$16,4)+'General inputs'!$H$38-1,"",E56/(1+'General inputs'!$H$32)^C56)</f>
        <v>532.02042495831677</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35519.173459579826</v>
      </c>
      <c r="M56" s="76">
        <f>IF(L56="","",L56/(1+'General inputs'!$H$32)^C56)</f>
        <v>55848.017318971026</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344.81092799536418</v>
      </c>
      <c r="F57" s="76">
        <f>IF(LEFT(D57,4)*1&gt;LEFT('General inputs'!$I$16,4)+'General inputs'!$H$38-1,"",E57/(1+'General inputs'!$H$30)^C57)</f>
        <v>463.39705390981652</v>
      </c>
      <c r="G57" s="76">
        <f>IF(LEFT(D57,4)*1&gt;LEFT('General inputs'!$I$16,4)+'General inputs'!$H$38-1,"",E57/(1+'General inputs'!$H$32)^C57)</f>
        <v>520.30525350855248</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2536243.4359087134</v>
      </c>
      <c r="M57" s="76">
        <f>IF(L57="","",L57/(1+'General inputs'!$H$32)^C57)</f>
        <v>3827085.1551944632</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351.38130022830592</v>
      </c>
      <c r="F58" s="76">
        <f>IF(LEFT(D58,4)*1&gt;LEFT('General inputs'!$I$16,4)+'General inputs'!$H$38-1,"",E58/(1+'General inputs'!$H$30)^C58)</f>
        <v>458.47289783694634</v>
      </c>
      <c r="G58" s="76">
        <f>IF(LEFT(D58,4)*1&gt;LEFT('General inputs'!$I$16,4)+'General inputs'!$H$38-1,"",E58/(1+'General inputs'!$H$32)^C58)</f>
        <v>508.84805193295858</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4509850.9065967221</v>
      </c>
      <c r="M58" s="76">
        <f>IF(L58="","",L58/(1+'General inputs'!$H$32)^C58)</f>
        <v>6530879.2665938418</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358.07687090415857</v>
      </c>
      <c r="F59" s="76">
        <f>IF(LEFT(D59,4)*1&gt;LEFT('General inputs'!$I$16,4)+'General inputs'!$H$38-1,"",E59/(1+'General inputs'!$H$30)^C59)</f>
        <v>453.60106689828382</v>
      </c>
      <c r="G59" s="76">
        <f>IF(LEFT(D59,4)*1&gt;LEFT('General inputs'!$I$16,4)+'General inputs'!$H$38-1,"",E59/(1+'General inputs'!$H$32)^C59)</f>
        <v>497.64313969534015</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1258288.3701001033</v>
      </c>
      <c r="M59" s="76">
        <f>IF(L59="","",L59/(1+'General inputs'!$H$32)^C59)</f>
        <v>1748726.6730119188</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364.90002567924233</v>
      </c>
      <c r="F60" s="76">
        <f>IF(LEFT(D60,4)*1&gt;LEFT('General inputs'!$I$16,4)+'General inputs'!$H$38-1,"",E60/(1+'General inputs'!$H$30)^C60)</f>
        <v>448.78100507576409</v>
      </c>
      <c r="G60" s="76">
        <f>IF(LEFT(D60,4)*1&gt;LEFT('General inputs'!$I$16,4)+'General inputs'!$H$38-1,"",E60/(1+'General inputs'!$H$32)^C60)</f>
        <v>486.68496134572149</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158863.03501597824</v>
      </c>
      <c r="M60" s="76">
        <f>IF(L60="","",L60/(1+'General inputs'!$H$32)^C60)</f>
        <v>211883.37795289329</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371.85319566855833</v>
      </c>
      <c r="F61" s="76">
        <f>IF(LEFT(D61,4)*1&gt;LEFT('General inputs'!$I$16,4)+'General inputs'!$H$38-1,"",E61/(1+'General inputs'!$H$30)^C61)</f>
        <v>444.0121622596896</v>
      </c>
      <c r="G61" s="76">
        <f>IF(LEFT(D61,4)*1&gt;LEFT('General inputs'!$I$16,4)+'General inputs'!$H$38-1,"",E61/(1+'General inputs'!$H$32)^C61)</f>
        <v>475.96808376599</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528302.09276919509</v>
      </c>
      <c r="M61" s="76">
        <f>IF(L61="","",L61/(1+'General inputs'!$H$32)^C61)</f>
        <v>676220.98632989533</v>
      </c>
      <c r="N61" s="177" t="str">
        <f>IF(LEFT(D61,4)*1&lt;LEFT('General inputs'!$I$18,4)*1+1,"",SUMIF('Uncommissioned assets'!$F$22:$F$33,$D61,'Uncommissioned assets'!$P$22:$P$33))</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378.93885831201987</v>
      </c>
      <c r="F62" s="76">
        <f>IF(LEFT(D62,4)*1&gt;LEFT('General inputs'!$I$16,4)+'General inputs'!$H$38-1,"",E62/(1+'General inputs'!$H$30)^C62)</f>
        <v>439.29399418596563</v>
      </c>
      <c r="G62" s="76">
        <f>IF(LEFT(D62,4)*1&gt;LEFT('General inputs'!$I$16,4)+'General inputs'!$H$38-1,"",E62/(1+'General inputs'!$H$32)^C62)</f>
        <v>465.48719347614895</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84434.434020009488</v>
      </c>
      <c r="M62" s="76">
        <f>IF(L62="","",L62/(1+'General inputs'!$H$32)^C62)</f>
        <v>103718.96907009445</v>
      </c>
      <c r="N62" s="177" t="str">
        <f>IF(LEFT(D62,4)*1&lt;LEFT('General inputs'!$I$18,4)*1+1,"",SUMIF('Uncommissioned assets'!$F$22:$F$33,$D62,'Uncommissioned assets'!$P$22:$P$33))</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386.15953825715769</v>
      </c>
      <c r="F63" s="76">
        <f>IF(LEFT(D63,4)*1&gt;LEFT('General inputs'!$I$16,4)+'General inputs'!$H$38-1,"",E63/(1+'General inputs'!$H$30)^C63)</f>
        <v>434.62596237396298</v>
      </c>
      <c r="G63" s="76">
        <f>IF(LEFT(D63,4)*1&gt;LEFT('General inputs'!$I$16,4)+'General inputs'!$H$38-1,"",E63/(1+'General inputs'!$H$32)^C63)</f>
        <v>455.23709399984625</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534353.87508120819</v>
      </c>
      <c r="M63" s="76">
        <f>IF(L63="","",L63/(1+'General inputs'!$H$32)^C63)</f>
        <v>629940.94709511462</v>
      </c>
      <c r="N63" s="177" t="str">
        <f>IF(LEFT(D63,4)*1&lt;LEFT('General inputs'!$I$18,4)*1+1,"",SUMIF('Uncommissioned assets'!$F$22:$F$33,$D63,'Uncommissioned assets'!$P$22:$P$33))</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393.51780825864626</v>
      </c>
      <c r="F64" s="76">
        <f>IF(LEFT(D64,4)*1&gt;LEFT('General inputs'!$I$16,4)+'General inputs'!$H$38-1,"",E64/(1+'General inputs'!$H$30)^C64)</f>
        <v>430.00753406504572</v>
      </c>
      <c r="G64" s="76">
        <f>IF(LEFT(D64,4)*1&gt;LEFT('General inputs'!$I$16,4)+'General inputs'!$H$38-1,"",E64/(1+'General inputs'!$H$32)^C64)</f>
        <v>445.21270328791883</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649647.66363798652</v>
      </c>
      <c r="M64" s="76">
        <f>IF(L64="","",L64/(1+'General inputs'!$H$32)^C64)</f>
        <v>734989.33578844881</v>
      </c>
      <c r="N64" s="177" t="str">
        <f>IF(LEFT(D64,4)*1&lt;LEFT('General inputs'!$I$18,4)*1+1,"",SUMIF('Uncommissioned assets'!$F$22:$F$33,$D64,'Uncommissioned assets'!$P$22:$P$33))</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401.01629009501636</v>
      </c>
      <c r="F65" s="76">
        <f>IF(LEFT(D65,4)*1&gt;LEFT('General inputs'!$I$16,4)+'General inputs'!$H$38-1,"",E65/(1+'General inputs'!$H$30)^C65)</f>
        <v>425.43818216180284</v>
      </c>
      <c r="G65" s="76">
        <f>IF(LEFT(D65,4)*1&gt;LEFT('General inputs'!$I$16,4)+'General inputs'!$H$38-1,"",E65/(1+'General inputs'!$H$32)^C65)</f>
        <v>435.40905119872542</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25023.570775580807</v>
      </c>
      <c r="M65" s="76">
        <f>IF(L65="","",L65/(1+'General inputs'!$H$32)^C65)</f>
        <v>27169.692299577724</v>
      </c>
      <c r="N65" s="177" t="str">
        <f>IF(LEFT(D65,4)*1&lt;LEFT('General inputs'!$I$18,4)*1+1,"",SUMIF('Uncommissioned assets'!$F$22:$F$33,$D65,'Uncommissioned assets'!$P$22:$P$33))</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408.65765550277501</v>
      </c>
      <c r="F66" s="76">
        <f>IF(LEFT(D66,4)*1&gt;LEFT('General inputs'!$I$16,4)+'General inputs'!$H$38-1,"",E66/(1+'General inputs'!$H$30)^C66)</f>
        <v>420.91738516785824</v>
      </c>
      <c r="G66" s="76">
        <f>IF(LEFT(D66,4)*1&gt;LEFT('General inputs'!$I$16,4)+'General inputs'!$H$38-1,"",E66/(1+'General inputs'!$H$32)^C66)</f>
        <v>425.82127703389159</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69221.330711119124</v>
      </c>
      <c r="M66" s="76">
        <f>IF(L66="","",L66/(1+'General inputs'!$H$32)^C66)</f>
        <v>72128.626600986128</v>
      </c>
      <c r="N66" s="221">
        <f>IF(LEFT(D66,4)*1&lt;LEFT('General inputs'!$I$18,4)*1,"",SUMIF('Uncommissioned assets'!$F$22:$F$33,$D66,'Uncommissioned assets'!$P$22:$P$33))</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416.4446271283814</v>
      </c>
      <c r="F67" s="76">
        <f>IF(LEFT(D67,4)*1&gt;LEFT('General inputs'!$I$16,4)+'General inputs'!$H$38-1,"",E67/(1+'General inputs'!$H$30)^C67)</f>
        <v>416.4446271283814</v>
      </c>
      <c r="G67" s="76">
        <f>IF(LEFT(D67,4)*1&gt;LEFT('General inputs'!$I$16,4)+'General inputs'!$H$38-1,"",E67/(1+'General inputs'!$H$32)^C67)</f>
        <v>416.4446271283814</v>
      </c>
      <c r="H67" s="76">
        <f>IF(LEFT(D67,4)*1&lt;LEFT('General inputs'!$I$16,4)*1,"",IF(LEFT(D67,4)*1&gt;LEFT('General inputs'!$I$16,4)+'General inputs'!$H$38-1,"",E67/(1+'General inputs'!$H$34)^C67))</f>
        <v>416.4446271283814</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assets'!$F$22:$F$33,$D67,'Uncommissioned assets'!$P$22:$P$33))</f>
        <v>2390718</v>
      </c>
      <c r="O67" s="177">
        <f>IF(N67="","",N67/(1+'General inputs'!$H$32)^C67)</f>
        <v>2390718</v>
      </c>
      <c r="Q67" s="81">
        <f>'Reduction amount'!F40*SUM($E$67:E67)</f>
        <v>199297.90520482947</v>
      </c>
      <c r="R67" s="76">
        <f>IF(OR(LEFT(D67,4)*1&lt;LEFT('General inputs'!$I$16,4)*1,LEFT(D67,4)*1&gt;LEFT('General inputs'!$I$16,4)+'General inputs'!$H$38-1),"",Q67/(1+'General inputs'!$H$34)^C67)</f>
        <v>199297.90520482947</v>
      </c>
      <c r="T67" s="81">
        <f>('Reduction amount'!H40+'Reduction amount'!I40)*SUM($E$67:E67)</f>
        <v>87669.92290306685</v>
      </c>
      <c r="U67" s="76">
        <f>IF(OR(LEFT(D67,4)*1&lt;LEFT('General inputs'!$I$16,4)*1,LEFT(D67,4)*1&gt;LEFT('General inputs'!$I$16,4)+'General inputs'!$H$38-1),"",T67/(1+'General inputs'!$H$34)^C67)</f>
        <v>87669.92290306685</v>
      </c>
      <c r="V67" s="47"/>
      <c r="W67" s="31"/>
      <c r="X67" s="31"/>
    </row>
    <row r="68" spans="2:24">
      <c r="B68" s="46"/>
      <c r="C68" s="26">
        <f>IF(D68='General inputs'!$I$16,0,IF(D68&lt;'General inputs'!$I$16,C69-1,C67+1))</f>
        <v>1</v>
      </c>
      <c r="D68" s="26" t="str">
        <f t="shared" si="1"/>
        <v>2023-24</v>
      </c>
      <c r="E68" s="76">
        <f>IF(LEFT(D68,4)*1&gt;LEFT('General inputs'!$I$16,4)+'General inputs'!$H$38-1,"",'ET inputs'!D40)</f>
        <v>424.37997949831328</v>
      </c>
      <c r="F68" s="76">
        <f>IF(LEFT(D68,4)*1&gt;LEFT('General inputs'!$I$16,4)+'General inputs'!$H$38-1,"",E68/(1+'General inputs'!$H$30)^C68)</f>
        <v>412.01939757117793</v>
      </c>
      <c r="G68" s="76">
        <f>IF(LEFT(D68,4)*1&gt;LEFT('General inputs'!$I$16,4)+'General inputs'!$H$38-1,"",E68/(1+'General inputs'!$H$32)^C68)</f>
        <v>407.27445249358277</v>
      </c>
      <c r="H68" s="76">
        <f>IF(LEFT(D68,4)*1&lt;LEFT('General inputs'!$I$16,4)*1,"",IF(LEFT(D68,4)*1&gt;LEFT('General inputs'!$I$16,4)+'General inputs'!$H$38-1,"",E68/(1+'General inputs'!$H$34)^C68))</f>
        <v>407.27445249358277</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assets'!$F$22:$F$33,$D68,'Uncommissioned assets'!$P$22:$P$33))</f>
        <v>1097328</v>
      </c>
      <c r="O68" s="177">
        <f>IF(N68="","",N68/(1+'General inputs'!$H$32)^C68)</f>
        <v>1053097.8886756238</v>
      </c>
      <c r="Q68" s="81">
        <f>'Reduction amount'!F41*SUM($E$67:E68)</f>
        <v>406959.10960732028</v>
      </c>
      <c r="R68" s="76">
        <f>IF(OR(LEFT(D68,4)*1&lt;LEFT('General inputs'!$I$16,4)*1,LEFT(D68,4)*1&gt;LEFT('General inputs'!$I$16,4)+'General inputs'!$H$38-1),"",Q68/(1+'General inputs'!$H$34)^C68)</f>
        <v>390555.76737746666</v>
      </c>
      <c r="T68" s="81">
        <f>('Reduction amount'!H41+'Reduction amount'!I41)*SUM($E$67:E68)</f>
        <v>169602.73140267059</v>
      </c>
      <c r="U68" s="76">
        <f>IF(OR(LEFT(D68,4)*1&lt;LEFT('General inputs'!$I$16,4)*1,LEFT(D68,4)*1&gt;LEFT('General inputs'!$I$16,4)+'General inputs'!$H$38-1),"",T68/(1+'General inputs'!$H$34)^C68)</f>
        <v>162766.53685477024</v>
      </c>
      <c r="V68" s="47"/>
      <c r="W68" s="31"/>
      <c r="X68" s="31"/>
    </row>
    <row r="69" spans="2:24">
      <c r="B69" s="46"/>
      <c r="C69" s="26">
        <f>IF(D69='General inputs'!$I$16,0,IF(D69&lt;'General inputs'!$I$16,C70-1,C68+1))</f>
        <v>2</v>
      </c>
      <c r="D69" s="26" t="str">
        <f t="shared" si="1"/>
        <v>2024-25</v>
      </c>
      <c r="E69" s="76">
        <f>IF(LEFT(D69,4)*1&gt;LEFT('General inputs'!$I$16,4)+'General inputs'!$H$38-1,"",'ET inputs'!D41)</f>
        <v>432.46654000765551</v>
      </c>
      <c r="F69" s="76">
        <f>IF(LEFT(D69,4)*1&gt;LEFT('General inputs'!$I$16,4)+'General inputs'!$H$38-1,"",E69/(1+'General inputs'!$H$30)^C69)</f>
        <v>407.64119144844523</v>
      </c>
      <c r="G69" s="76">
        <f>IF(LEFT(D69,4)*1&gt;LEFT('General inputs'!$I$16,4)+'General inputs'!$H$38-1,"",E69/(1+'General inputs'!$H$32)^C69)</f>
        <v>398.30620651233181</v>
      </c>
      <c r="H69" s="76">
        <f>IF(LEFT(D69,4)*1&lt;LEFT('General inputs'!$I$16,4)*1,"",IF(LEFT(D69,4)*1&gt;LEFT('General inputs'!$I$16,4)+'General inputs'!$H$38-1,"",E69/(1+'General inputs'!$H$34)^C69))</f>
        <v>398.30620651233181</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assets'!$F$22:$F$33,$D69,'Uncommissioned assets'!$P$22:$P$33))</f>
        <v>0</v>
      </c>
      <c r="O69" s="177">
        <f>IF(N69="","",N69/(1+'General inputs'!$H$32)^C69)</f>
        <v>0</v>
      </c>
      <c r="Q69" s="81">
        <f>'Reduction amount'!F42*SUM($E$67:E69)</f>
        <v>616272.91497102554</v>
      </c>
      <c r="R69" s="76">
        <f>IF(OR(LEFT(D69,4)*1&lt;LEFT('General inputs'!$I$16,4)*1,LEFT(D69,4)*1&gt;LEFT('General inputs'!$I$16,4)+'General inputs'!$H$38-1),"",Q69/(1+'General inputs'!$H$34)^C69)</f>
        <v>567593.80028351047</v>
      </c>
      <c r="T69" s="81">
        <f>('Reduction amount'!H42+'Reduction amount'!I42)*SUM($E$67:E69)</f>
        <v>255345.8065460526</v>
      </c>
      <c r="U69" s="76">
        <f>IF(OR(LEFT(D69,4)*1&lt;LEFT('General inputs'!$I$16,4)*1,LEFT(D69,4)*1&gt;LEFT('General inputs'!$I$16,4)+'General inputs'!$H$38-1),"",T69/(1+'General inputs'!$H$34)^C69)</f>
        <v>235176.15848937022</v>
      </c>
      <c r="V69" s="47"/>
      <c r="W69" s="31"/>
      <c r="X69" s="31"/>
    </row>
    <row r="70" spans="2:24">
      <c r="B70" s="46"/>
      <c r="C70" s="26">
        <f>IF(D70='General inputs'!$I$16,0,IF(D70&lt;'General inputs'!$I$16,C71-1,C69+1))</f>
        <v>3</v>
      </c>
      <c r="D70" s="26" t="str">
        <f t="shared" si="1"/>
        <v>2025-26</v>
      </c>
      <c r="E70" s="76">
        <f>IF(LEFT(D70,4)*1&gt;LEFT('General inputs'!$I$16,4)+'General inputs'!$H$38-1,"",'ET inputs'!D42)</f>
        <v>440.70718992749971</v>
      </c>
      <c r="F70" s="76">
        <f>IF(LEFT(D70,4)*1&gt;LEFT('General inputs'!$I$16,4)+'General inputs'!$H$38-1,"",E70/(1+'General inputs'!$H$30)^C70)</f>
        <v>403.30950907912012</v>
      </c>
      <c r="G70" s="76">
        <f>IF(LEFT(D70,4)*1&gt;LEFT('General inputs'!$I$16,4)+'General inputs'!$H$38-1,"",E70/(1+'General inputs'!$H$32)^C70)</f>
        <v>389.53544268466675</v>
      </c>
      <c r="H70" s="76">
        <f>IF(LEFT(D70,4)*1&lt;LEFT('General inputs'!$I$16,4)*1,"",IF(LEFT(D70,4)*1&gt;LEFT('General inputs'!$I$16,4)+'General inputs'!$H$38-1,"",E70/(1+'General inputs'!$H$34)^C70))</f>
        <v>389.53544268466675</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assets'!$F$22:$F$33,$D70,'Uncommissioned assets'!$P$22:$P$33))</f>
        <v>13470870</v>
      </c>
      <c r="O70" s="177">
        <f>IF(N70="","",N70/(1+'General inputs'!$H$32)^C70)</f>
        <v>11906729.52184156</v>
      </c>
      <c r="Q70" s="81">
        <f>'Reduction amount'!F43*SUM($E$67:E70)</f>
        <v>829575.19489593536</v>
      </c>
      <c r="R70" s="76">
        <f>IF(OR(LEFT(D70,4)*1&lt;LEFT('General inputs'!$I$16,4)*1,LEFT(D70,4)*1&gt;LEFT('General inputs'!$I$16,4)+'General inputs'!$H$38-1),"",Q70/(1+'General inputs'!$H$34)^C70)</f>
        <v>733250.89349499322</v>
      </c>
      <c r="T70" s="81">
        <f>('Reduction amount'!H43+'Reduction amount'!I43)*SUM($E$67:E70)</f>
        <v>351866.71851278219</v>
      </c>
      <c r="U70" s="76">
        <f>IF(OR(LEFT(D70,4)*1&lt;LEFT('General inputs'!$I$16,4)*1,LEFT(D70,4)*1&gt;LEFT('General inputs'!$I$16,4)+'General inputs'!$H$38-1),"",T70/(1+'General inputs'!$H$34)^C70)</f>
        <v>311010.48744956026</v>
      </c>
      <c r="V70" s="47"/>
      <c r="W70" s="31"/>
      <c r="X70" s="31"/>
    </row>
    <row r="71" spans="2:24">
      <c r="B71" s="46"/>
      <c r="C71" s="26">
        <f>IF(D71='General inputs'!$I$16,0,IF(D71&lt;'General inputs'!$I$16,C72-1,C70+1))</f>
        <v>4</v>
      </c>
      <c r="D71" s="26" t="str">
        <f t="shared" si="1"/>
        <v>2026-27</v>
      </c>
      <c r="E71" s="76">
        <f>IF(LEFT(D71,4)*1&gt;LEFT('General inputs'!$I$16,4)+'General inputs'!$H$38-1,"",'ET inputs'!D43)</f>
        <v>449.1048654315673</v>
      </c>
      <c r="F71" s="76">
        <f>IF(LEFT(D71,4)*1&gt;LEFT('General inputs'!$I$16,4)+'General inputs'!$H$38-1,"",E71/(1+'General inputs'!$H$30)^C71)</f>
        <v>399.02385609186598</v>
      </c>
      <c r="G71" s="76">
        <f>IF(LEFT(D71,4)*1&gt;LEFT('General inputs'!$I$16,4)+'General inputs'!$H$38-1,"",E71/(1+'General inputs'!$H$32)^C71)</f>
        <v>380.95781242324585</v>
      </c>
      <c r="H71" s="76">
        <f>IF(LEFT(D71,4)*1&lt;LEFT('General inputs'!$I$16,4)*1,"",IF(LEFT(D71,4)*1&gt;LEFT('General inputs'!$I$16,4)+'General inputs'!$H$38-1,"",E71/(1+'General inputs'!$H$34)^C71))</f>
        <v>380.95781242324585</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assets'!$F$22:$F$33,$D71,'Uncommissioned assets'!$P$22:$P$33))</f>
        <v>4000000</v>
      </c>
      <c r="O71" s="177">
        <f>IF(N71="","",N71/(1+'General inputs'!$H$32)^C71)</f>
        <v>3393041.062311044</v>
      </c>
      <c r="Q71" s="81">
        <f>'Reduction amount'!F44*SUM($E$67:E71)</f>
        <v>1046941.949764814</v>
      </c>
      <c r="R71" s="76">
        <f>IF(OR(LEFT(D71,4)*1&lt;LEFT('General inputs'!$I$16,4)*1,LEFT(D71,4)*1&gt;LEFT('General inputs'!$I$16,4)+'General inputs'!$H$38-1),"",Q71/(1+'General inputs'!$H$34)^C71)</f>
        <v>888079.25635199994</v>
      </c>
      <c r="T71" s="81">
        <f>('Reduction amount'!H44+'Reduction amount'!I44)*SUM($E$67:E71)</f>
        <v>444085.08736924856</v>
      </c>
      <c r="U71" s="76">
        <f>IF(OR(LEFT(D71,4)*1&lt;LEFT('General inputs'!$I$16,4)*1,LEFT(D71,4)*1&gt;LEFT('General inputs'!$I$16,4)+'General inputs'!$H$38-1),"",T71/(1+'General inputs'!$H$34)^C71)</f>
        <v>376699.73415096197</v>
      </c>
      <c r="V71" s="47"/>
      <c r="W71" s="31"/>
      <c r="X71" s="31"/>
    </row>
    <row r="72" spans="2:24">
      <c r="B72" s="46"/>
      <c r="C72" s="26">
        <f>IF(D72='General inputs'!$I$16,0,IF(D72&lt;'General inputs'!$I$16,C73-1,C71+1))</f>
        <v>5</v>
      </c>
      <c r="D72" s="26" t="str">
        <f t="shared" si="1"/>
        <v>2027-28</v>
      </c>
      <c r="E72" s="76">
        <f>IF(LEFT(D72,4)*1&gt;LEFT('General inputs'!$I$16,4)+'General inputs'!$H$38-1,"",'ET inputs'!D44)</f>
        <v>457.66255864236518</v>
      </c>
      <c r="F72" s="76">
        <f>IF(LEFT(D72,4)*1&gt;LEFT('General inputs'!$I$16,4)+'General inputs'!$H$38-1,"",E72/(1+'General inputs'!$H$30)^C72)</f>
        <v>394.78374336863686</v>
      </c>
      <c r="G72" s="76">
        <f>IF(LEFT(D72,4)*1&gt;LEFT('General inputs'!$I$16,4)+'General inputs'!$H$38-1,"",E72/(1+'General inputs'!$H$32)^C72)</f>
        <v>372.56906289728437</v>
      </c>
      <c r="H72" s="76">
        <f>IF(LEFT(D72,4)*1&lt;LEFT('General inputs'!$I$16,4)*1,"",IF(LEFT(D72,4)*1&gt;LEFT('General inputs'!$I$16,4)+'General inputs'!$H$38-1,"",E72/(1+'General inputs'!$H$34)^C72))</f>
        <v>372.56906289728437</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assets'!$F$22:$F$33,$D72,'Uncommissioned assets'!$P$22:$P$33))</f>
        <v>6488550</v>
      </c>
      <c r="O72" s="177">
        <f>IF(N72="","",N72/(1+'General inputs'!$H$32)^C72)</f>
        <v>5282129.6988623617</v>
      </c>
      <c r="Q72" s="81">
        <f>'Reduction amount'!F45*SUM($E$67:E72)</f>
        <v>1268450.6281477187</v>
      </c>
      <c r="R72" s="76">
        <f>IF(OR(LEFT(D72,4)*1&lt;LEFT('General inputs'!$I$16,4)*1,LEFT(D72,4)*1&gt;LEFT('General inputs'!$I$16,4)+'General inputs'!$H$38-1),"",Q72/(1+'General inputs'!$H$34)^C72)</f>
        <v>1032606.7818664699</v>
      </c>
      <c r="T72" s="81">
        <f>('Reduction amount'!H45+'Reduction amount'!I45)*SUM($E$67:E72)</f>
        <v>567002.67231355153</v>
      </c>
      <c r="U72" s="76">
        <f>IF(OR(LEFT(D72,4)*1&lt;LEFT('General inputs'!$I$16,4)*1,LEFT(D72,4)*1&gt;LEFT('General inputs'!$I$16,4)+'General inputs'!$H$38-1),"",T72/(1+'General inputs'!$H$34)^C72)</f>
        <v>461579.49846448499</v>
      </c>
      <c r="V72" s="47"/>
      <c r="W72" s="31"/>
      <c r="X72" s="31"/>
    </row>
    <row r="73" spans="2:24">
      <c r="B73" s="46"/>
      <c r="C73" s="26">
        <f>IF(D73='General inputs'!$I$16,0,IF(D73&lt;'General inputs'!$I$16,C74-1,C72+1))</f>
        <v>6</v>
      </c>
      <c r="D73" s="26" t="str">
        <f t="shared" si="1"/>
        <v>2028-29</v>
      </c>
      <c r="E73" s="76">
        <f>IF(LEFT(D73,4)*1&gt;LEFT('General inputs'!$I$16,4)+'General inputs'!$H$38-1,"",'ET inputs'!D45)</f>
        <v>466.38331869729518</v>
      </c>
      <c r="F73" s="76">
        <f>IF(LEFT(D73,4)*1&gt;LEFT('General inputs'!$I$16,4)+'General inputs'!$H$38-1,"",E73/(1+'General inputs'!$H$30)^C73)</f>
        <v>390.58868698886016</v>
      </c>
      <c r="G73" s="76">
        <f>IF(LEFT(D73,4)*1&gt;LEFT('General inputs'!$I$16,4)+'General inputs'!$H$38-1,"",E73/(1+'General inputs'!$H$32)^C73)</f>
        <v>364.36503492398447</v>
      </c>
      <c r="H73" s="76">
        <f>IF(LEFT(D73,4)*1&lt;LEFT('General inputs'!$I$16,4)*1,"",IF(LEFT(D73,4)*1&gt;LEFT('General inputs'!$I$16,4)+'General inputs'!$H$38-1,"",E73/(1+'General inputs'!$H$34)^C73))</f>
        <v>364.36503492398447</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assets'!$F$22:$F$33,$D73,'Uncommissioned assets'!$P$22:$P$33))</f>
        <v>6788550</v>
      </c>
      <c r="O73" s="177">
        <f>IF(N73="","",N73/(1+'General inputs'!$H$32)^C73)</f>
        <v>5303599.3327167854</v>
      </c>
      <c r="Q73" s="81">
        <f>'Reduction amount'!F46*SUM($E$67:E73)</f>
        <v>1494180.1543972096</v>
      </c>
      <c r="R73" s="76">
        <f>IF(OR(LEFT(D73,4)*1&lt;LEFT('General inputs'!$I$16,4)*1,LEFT(D73,4)*1&gt;LEFT('General inputs'!$I$16,4)+'General inputs'!$H$38-1),"",Q73/(1+'General inputs'!$H$34)^C73)</f>
        <v>1167338.0721685344</v>
      </c>
      <c r="T73" s="81">
        <f>('Reduction amount'!H46+'Reduction amount'!I46)*SUM($E$67:E73)</f>
        <v>662533.06391567178</v>
      </c>
      <c r="U73" s="76">
        <f>IF(OR(LEFT(D73,4)*1&lt;LEFT('General inputs'!$I$16,4)*1,LEFT(D73,4)*1&gt;LEFT('General inputs'!$I$16,4)+'General inputs'!$H$38-1),"",T73/(1+'General inputs'!$H$34)^C73)</f>
        <v>517608.31336382061</v>
      </c>
      <c r="V73" s="47"/>
      <c r="W73" s="31"/>
      <c r="X73" s="31"/>
    </row>
    <row r="74" spans="2:24">
      <c r="B74" s="46"/>
      <c r="C74" s="26">
        <f>IF(D74='General inputs'!$I$16,0,IF(D74&lt;'General inputs'!$I$16,C75-1,C73+1))</f>
        <v>7</v>
      </c>
      <c r="D74" s="26" t="str">
        <f t="shared" si="1"/>
        <v>2029-30</v>
      </c>
      <c r="E74" s="76">
        <f>IF(LEFT(D74,4)*1&gt;LEFT('General inputs'!$I$16,4)+'General inputs'!$H$38-1,"",'ET inputs'!D46)</f>
        <v>475.27025283507464</v>
      </c>
      <c r="F74" s="76">
        <f>IF(LEFT(D74,4)*1&gt;LEFT('General inputs'!$I$16,4)+'General inputs'!$H$38-1,"",E74/(1+'General inputs'!$H$30)^C74)</f>
        <v>386.43820817420868</v>
      </c>
      <c r="G74" s="76">
        <f>IF(LEFT(D74,4)*1&gt;LEFT('General inputs'!$I$16,4)+'General inputs'!$H$38-1,"",E74/(1+'General inputs'!$H$32)^C74)</f>
        <v>356.3416609063944</v>
      </c>
      <c r="H74" s="76">
        <f>IF(LEFT(D74,4)*1&lt;LEFT('General inputs'!$I$16,4)*1,"",IF(LEFT(D74,4)*1&gt;LEFT('General inputs'!$I$16,4)+'General inputs'!$H$38-1,"",E74/(1+'General inputs'!$H$34)^C74))</f>
        <v>356.3416609063944</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assets'!$F$22:$F$33,$D74,'Uncommissioned assets'!$P$22:$P$33))</f>
        <v>1717557</v>
      </c>
      <c r="O74" s="177">
        <f>IF(N74="","",N74/(1+'General inputs'!$H$32)^C74)</f>
        <v>1287766.5084875182</v>
      </c>
      <c r="Q74" s="81">
        <f>'Reduction amount'!F47*SUM($E$67:E74)</f>
        <v>1724210.9567693858</v>
      </c>
      <c r="R74" s="76">
        <f>IF(OR(LEFT(D74,4)*1&lt;LEFT('General inputs'!$I$16,4)*1,LEFT(D74,4)*1&gt;LEFT('General inputs'!$I$16,4)+'General inputs'!$H$38-1),"",Q74/(1+'General inputs'!$H$34)^C74)</f>
        <v>1292755.4216220102</v>
      </c>
      <c r="T74" s="81">
        <f>('Reduction amount'!H47+'Reduction amount'!I47)*SUM($E$67:E74)</f>
        <v>770159.43542143283</v>
      </c>
      <c r="U74" s="76">
        <f>IF(OR(LEFT(D74,4)*1&lt;LEFT('General inputs'!$I$16,4)*1,LEFT(D74,4)*1&gt;LEFT('General inputs'!$I$16,4)+'General inputs'!$H$38-1),"",T74/(1+'General inputs'!$H$34)^C74)</f>
        <v>577439.65826541814</v>
      </c>
      <c r="V74" s="47"/>
      <c r="W74" s="31"/>
      <c r="X74" s="31"/>
    </row>
    <row r="75" spans="2:24">
      <c r="B75" s="46"/>
      <c r="C75" s="26">
        <f>IF(D75='General inputs'!$I$16,0,IF(D75&lt;'General inputs'!$I$16,C76-1,C74+1))</f>
        <v>8</v>
      </c>
      <c r="D75" s="26" t="str">
        <f t="shared" si="1"/>
        <v>2030-31</v>
      </c>
      <c r="E75" s="76">
        <f>IF(LEFT(D75,4)*1&gt;LEFT('General inputs'!$I$16,4)+'General inputs'!$H$38-1,"",'ET inputs'!D47)</f>
        <v>484.3265275028462</v>
      </c>
      <c r="F75" s="76">
        <f>IF(LEFT(D75,4)*1&gt;LEFT('General inputs'!$I$16,4)+'General inputs'!$H$38-1,"",E75/(1+'General inputs'!$H$30)^C75)</f>
        <v>382.33183323394917</v>
      </c>
      <c r="G75" s="76">
        <f>IF(LEFT(D75,4)*1&gt;LEFT('General inputs'!$I$16,4)+'General inputs'!$H$38-1,"",E75/(1+'General inputs'!$H$32)^C75)</f>
        <v>348.49496281666518</v>
      </c>
      <c r="H75" s="76">
        <f>IF(LEFT(D75,4)*1&lt;LEFT('General inputs'!$I$16,4)*1,"",IF(LEFT(D75,4)*1&gt;LEFT('General inputs'!$I$16,4)+'General inputs'!$H$38-1,"",E75/(1+'General inputs'!$H$34)^C75))</f>
        <v>348.49496281666518</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assets'!$F$22:$F$33,$D75,'Uncommissioned assets'!$P$22:$P$33))</f>
        <v>0</v>
      </c>
      <c r="O75" s="177">
        <f>IF(N75="","",N75/(1+'General inputs'!$H$32)^C75)</f>
        <v>0</v>
      </c>
      <c r="Q75" s="81">
        <f>'Reduction amount'!F48*SUM($E$67:E75)</f>
        <v>1958624.9960807632</v>
      </c>
      <c r="R75" s="76">
        <f>IF(OR(LEFT(D75,4)*1&lt;LEFT('General inputs'!$I$16,4)*1,LEFT(D75,4)*1&gt;LEFT('General inputs'!$I$16,4)+'General inputs'!$H$38-1),"",Q75/(1+'General inputs'!$H$34)^C75)</f>
        <v>1409319.7593372485</v>
      </c>
      <c r="T75" s="81">
        <f>('Reduction amount'!H48+'Reduction amount'!I48)*SUM($E$67:E75)</f>
        <v>873085.41922401788</v>
      </c>
      <c r="U75" s="76">
        <f>IF(OR(LEFT(D75,4)*1&lt;LEFT('General inputs'!$I$16,4)*1,LEFT(D75,4)*1&gt;LEFT('General inputs'!$I$16,4)+'General inputs'!$H$38-1),"",T75/(1+'General inputs'!$H$34)^C75)</f>
        <v>628224.66544837062</v>
      </c>
      <c r="V75" s="47"/>
      <c r="W75" s="31"/>
      <c r="X75" s="31"/>
    </row>
    <row r="76" spans="2:24">
      <c r="B76" s="46"/>
      <c r="C76" s="26">
        <f>IF(D76='General inputs'!$I$16,0,IF(D76&lt;'General inputs'!$I$16,C77-1,C75+1))</f>
        <v>9</v>
      </c>
      <c r="D76" s="26" t="str">
        <f t="shared" si="1"/>
        <v>2031-32</v>
      </c>
      <c r="E76" s="76">
        <f>IF(LEFT(D76,4)*1&gt;LEFT('General inputs'!$I$16,4)+'General inputs'!$H$38-1,"",'ET inputs'!D48)</f>
        <v>493.55536948440931</v>
      </c>
      <c r="F76" s="76">
        <f>IF(LEFT(D76,4)*1&gt;LEFT('General inputs'!$I$16,4)+'General inputs'!$H$38-1,"",E76/(1+'General inputs'!$H$30)^C76)</f>
        <v>378.26909351089245</v>
      </c>
      <c r="G76" s="76">
        <f>IF(LEFT(D76,4)*1&gt;LEFT('General inputs'!$I$16,4)+'General inputs'!$H$38-1,"",E76/(1+'General inputs'!$H$32)^C76)</f>
        <v>340.82105022373713</v>
      </c>
      <c r="H76" s="76">
        <f>IF(LEFT(D76,4)*1&lt;LEFT('General inputs'!$I$16,4)*1,"",IF(LEFT(D76,4)*1&gt;LEFT('General inputs'!$I$16,4)+'General inputs'!$H$38-1,"",E76/(1+'General inputs'!$H$34)^C76))</f>
        <v>340.82105022373713</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assets'!$F$22:$F$33,$D76,'Uncommissioned assets'!$P$22:$P$33))</f>
        <v>1000000</v>
      </c>
      <c r="O76" s="177">
        <f>IF(N76="","",N76/(1+'General inputs'!$H$32)^C76)</f>
        <v>690542.68537241232</v>
      </c>
      <c r="Q76" s="81">
        <f>'Reduction amount'!F49*SUM($E$67:E76)</f>
        <v>2197505.7949112174</v>
      </c>
      <c r="R76" s="76">
        <f>IF(OR(LEFT(D76,4)*1&lt;LEFT('General inputs'!$I$16,4)*1,LEFT(D76,4)*1&gt;LEFT('General inputs'!$I$16,4)+'General inputs'!$H$38-1),"",Q76/(1+'General inputs'!$H$34)^C76)</f>
        <v>1517471.5527394295</v>
      </c>
      <c r="T76" s="81">
        <f>('Reduction amount'!H49+'Reduction amount'!I49)*SUM($E$67:E76)</f>
        <v>977980.88476007478</v>
      </c>
      <c r="U76" s="76">
        <f>IF(OR(LEFT(D76,4)*1&lt;LEFT('General inputs'!$I$16,4)*1,LEFT(D76,4)*1&gt;LEFT('General inputs'!$I$16,4)+'General inputs'!$H$38-1),"",T76/(1+'General inputs'!$H$34)^C76)</f>
        <v>675337.54640510969</v>
      </c>
      <c r="V76" s="47"/>
      <c r="W76" s="31"/>
      <c r="X76" s="31"/>
    </row>
    <row r="77" spans="2:24">
      <c r="B77" s="46"/>
      <c r="C77" s="26">
        <f>IF(D77='General inputs'!$I$16,0,IF(D77&lt;'General inputs'!$I$16,C78-1,C76+1))</f>
        <v>10</v>
      </c>
      <c r="D77" s="26" t="str">
        <f t="shared" si="1"/>
        <v>2032-33</v>
      </c>
      <c r="E77" s="76">
        <f>IF(LEFT(D77,4)*1&gt;LEFT('General inputs'!$I$16,4)+'General inputs'!$H$38-1,"",'ET inputs'!D49)</f>
        <v>502.96006704994579</v>
      </c>
      <c r="F77" s="76">
        <f>IF(LEFT(D77,4)*1&gt;LEFT('General inputs'!$I$16,4)+'General inputs'!$H$38-1,"",E77/(1+'General inputs'!$H$30)^C77)</f>
        <v>374.24952532791355</v>
      </c>
      <c r="G77" s="76">
        <f>IF(LEFT(D77,4)*1&gt;LEFT('General inputs'!$I$16,4)+'General inputs'!$H$38-1,"",E77/(1+'General inputs'!$H$32)^C77)</f>
        <v>333.31611836445109</v>
      </c>
      <c r="H77" s="76">
        <f>IF(LEFT(D77,4)*1&lt;LEFT('General inputs'!$I$16,4)*1,"",IF(LEFT(D77,4)*1&gt;LEFT('General inputs'!$I$16,4)+'General inputs'!$H$38-1,"",E77/(1+'General inputs'!$H$34)^C77))</f>
        <v>333.31611836445109</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assets'!$F$22:$F$33,$D77,'Uncommissioned assets'!$P$22:$P$33))</f>
        <v>0</v>
      </c>
      <c r="O77" s="177">
        <f>IF(N77="","",N77/(1+'General inputs'!$H$32)^C77)</f>
        <v>0</v>
      </c>
      <c r="Q77" s="81">
        <f>'Reduction amount'!F50*SUM($E$67:E77)</f>
        <v>2440938.4673633911</v>
      </c>
      <c r="R77" s="76">
        <f>IF(OR(LEFT(D77,4)*1&lt;LEFT('General inputs'!$I$16,4)*1,LEFT(D77,4)*1&gt;LEFT('General inputs'!$I$16,4)+'General inputs'!$H$38-1),"",Q77/(1+'General inputs'!$H$34)^C77)</f>
        <v>1617631.6737830481</v>
      </c>
      <c r="T77" s="81">
        <f>('Reduction amount'!H50+'Reduction amount'!I50)*SUM($E$67:E77)</f>
        <v>1083242.0938119479</v>
      </c>
      <c r="U77" s="76">
        <f>IF(OR(LEFT(D77,4)*1&lt;LEFT('General inputs'!$I$16,4)*1,LEFT(D77,4)*1&gt;LEFT('General inputs'!$I$16,4)+'General inputs'!$H$38-1),"",T77/(1+'General inputs'!$H$34)^C77)</f>
        <v>717874.18845425802</v>
      </c>
      <c r="V77" s="47"/>
      <c r="W77" s="31"/>
      <c r="X77" s="31"/>
    </row>
    <row r="78" spans="2:24">
      <c r="B78" s="46"/>
      <c r="C78" s="26">
        <f>IF(D78='General inputs'!$I$16,0,IF(D78&lt;'General inputs'!$I$16,C79-1,C77+1))</f>
        <v>11</v>
      </c>
      <c r="D78" s="26" t="str">
        <f t="shared" si="1"/>
        <v>2033-34</v>
      </c>
      <c r="E78" s="76">
        <f>IF(LEFT(D78,4)*1&gt;LEFT('General inputs'!$I$16,4)+'General inputs'!$H$38-1,"",'ET inputs'!D50)</f>
        <v>512.54397112757215</v>
      </c>
      <c r="F78" s="76">
        <f>IF(LEFT(D78,4)*1&gt;LEFT('General inputs'!$I$16,4)+'General inputs'!$H$38-1,"",E78/(1+'General inputs'!$H$30)^C78)</f>
        <v>370.27266993497983</v>
      </c>
      <c r="G78" s="76">
        <f>IF(LEFT(D78,4)*1&gt;LEFT('General inputs'!$I$16,4)+'General inputs'!$H$38-1,"",E78/(1+'General inputs'!$H$32)^C78)</f>
        <v>325.97644625708142</v>
      </c>
      <c r="H78" s="76">
        <f>IF(LEFT(D78,4)*1&lt;LEFT('General inputs'!$I$16,4)*1,"",IF(LEFT(D78,4)*1&gt;LEFT('General inputs'!$I$16,4)+'General inputs'!$H$38-1,"",E78/(1+'General inputs'!$H$34)^C78))</f>
        <v>325.97644625708142</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assets'!$F$22:$F$33,$D78,'Uncommissioned assets'!$P$22:$P$33))</f>
        <v>0</v>
      </c>
      <c r="O78" s="177">
        <f>IF(N78="","",N78/(1+'General inputs'!$H$32)^C78)</f>
        <v>0</v>
      </c>
      <c r="Q78" s="81">
        <f>'Reduction amount'!F51*SUM($E$67:E78)</f>
        <v>2689009.7493891362</v>
      </c>
      <c r="R78" s="76">
        <f>IF(OR(LEFT(D78,4)*1&lt;LEFT('General inputs'!$I$16,4)*1,LEFT(D78,4)*1&gt;LEFT('General inputs'!$I$16,4)+'General inputs'!$H$38-1),"",Q78/(1+'General inputs'!$H$34)^C78)</f>
        <v>1710202.2293387614</v>
      </c>
      <c r="T78" s="81">
        <f>('Reduction amount'!H51+'Reduction amount'!I51)*SUM($E$67:E78)</f>
        <v>1191386.8815268725</v>
      </c>
      <c r="U78" s="76">
        <f>IF(OR(LEFT(D78,4)*1&lt;LEFT('General inputs'!$I$16,4)*1,LEFT(D78,4)*1&gt;LEFT('General inputs'!$I$16,4)+'General inputs'!$H$38-1),"",T78/(1+'General inputs'!$H$34)^C78)</f>
        <v>757718.52491612395</v>
      </c>
      <c r="V78" s="47"/>
      <c r="W78" s="31"/>
      <c r="X78" s="31"/>
    </row>
    <row r="79" spans="2:24">
      <c r="B79" s="46"/>
      <c r="C79" s="26">
        <f>IF(D79='General inputs'!$I$16,0,IF(D79&lt;'General inputs'!$I$16,C80-1,C78+1))</f>
        <v>12</v>
      </c>
      <c r="D79" s="26" t="str">
        <f t="shared" si="1"/>
        <v>2034-35</v>
      </c>
      <c r="E79" s="76">
        <f>IF(LEFT(D79,4)*1&gt;LEFT('General inputs'!$I$16,4)+'General inputs'!$H$38-1,"",'ET inputs'!D51)</f>
        <v>522.3104964974118</v>
      </c>
      <c r="F79" s="76">
        <f>IF(LEFT(D79,4)*1&gt;LEFT('General inputs'!$I$16,4)+'General inputs'!$H$38-1,"",E79/(1+'General inputs'!$H$30)^C79)</f>
        <v>366.33807345688706</v>
      </c>
      <c r="G79" s="76">
        <f>IF(LEFT(D79,4)*1&gt;LEFT('General inputs'!$I$16,4)+'General inputs'!$H$38-1,"",E79/(1+'General inputs'!$H$32)^C79)</f>
        <v>318.79839485653787</v>
      </c>
      <c r="H79" s="76">
        <f>IF(LEFT(D79,4)*1&lt;LEFT('General inputs'!$I$16,4)*1,"",IF(LEFT(D79,4)*1&gt;LEFT('General inputs'!$I$16,4)+'General inputs'!$H$38-1,"",E79/(1+'General inputs'!$H$34)^C79))</f>
        <v>318.79839485653787</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assets'!$F$22:$F$33,$D79,'Uncommissioned assets'!$P$22:$P$33))</f>
        <v>0</v>
      </c>
      <c r="O79" s="177">
        <f>IF(N79="","",N79/(1+'General inputs'!$H$32)^C79)</f>
        <v>0</v>
      </c>
      <c r="Q79" s="81">
        <f>'Reduction amount'!F52*SUM($E$67:E79)</f>
        <v>2941808.0296938834</v>
      </c>
      <c r="R79" s="76">
        <f>IF(OR(LEFT(D79,4)*1&lt;LEFT('General inputs'!$I$16,4)*1,LEFT(D79,4)*1&gt;LEFT('General inputs'!$I$16,4)+'General inputs'!$H$38-1),"",Q79/(1+'General inputs'!$H$34)^C79)</f>
        <v>1795567.3572168611</v>
      </c>
      <c r="T79" s="81">
        <f>('Reduction amount'!H52+'Reduction amount'!I52)*SUM($E$67:E79)</f>
        <v>1301324.5850360752</v>
      </c>
      <c r="U79" s="76">
        <f>IF(OR(LEFT(D79,4)*1&lt;LEFT('General inputs'!$I$16,4)*1,LEFT(D79,4)*1&gt;LEFT('General inputs'!$I$16,4)+'General inputs'!$H$38-1),"",T79/(1+'General inputs'!$H$34)^C79)</f>
        <v>794278.86607464869</v>
      </c>
      <c r="V79" s="47"/>
      <c r="W79" s="31"/>
      <c r="X79" s="31"/>
    </row>
    <row r="80" spans="2:24">
      <c r="B80" s="46"/>
      <c r="C80" s="26">
        <f>IF(D80='General inputs'!$I$16,0,IF(D80&lt;'General inputs'!$I$16,C81-1,C79+1))</f>
        <v>13</v>
      </c>
      <c r="D80" s="26" t="str">
        <f t="shared" si="1"/>
        <v>2035-36</v>
      </c>
      <c r="E80" s="76">
        <f>IF(LEFT(D80,4)*1&gt;LEFT('General inputs'!$I$16,4)+'General inputs'!$H$38-1,"",'ET inputs'!D52)</f>
        <v>532.2631230081679</v>
      </c>
      <c r="F80" s="76">
        <f>IF(LEFT(D80,4)*1&gt;LEFT('General inputs'!$I$16,4)+'General inputs'!$H$38-1,"",E80/(1+'General inputs'!$H$30)^C80)</f>
        <v>362.4452868413656</v>
      </c>
      <c r="G80" s="76">
        <f>IF(LEFT(D80,4)*1&gt;LEFT('General inputs'!$I$16,4)+'General inputs'!$H$38-1,"",E80/(1+'General inputs'!$H$32)^C80)</f>
        <v>311.77840525002676</v>
      </c>
      <c r="H80" s="76">
        <f>IF(LEFT(D80,4)*1&lt;LEFT('General inputs'!$I$16,4)*1,"",IF(LEFT(D80,4)*1&gt;LEFT('General inputs'!$I$16,4)+'General inputs'!$H$38-1,"",E80/(1+'General inputs'!$H$34)^C80))</f>
        <v>311.77840525002676</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assets'!$F$22:$F$33,$D80,'Uncommissioned assets'!$P$22:$P$33))</f>
        <v>0</v>
      </c>
      <c r="O80" s="177">
        <f>IF(N80="","",N80/(1+'General inputs'!$H$32)^C80)</f>
        <v>0</v>
      </c>
      <c r="Q80" s="81">
        <f>'Reduction amount'!F53*SUM($E$67:E80)</f>
        <v>3199423.3812298365</v>
      </c>
      <c r="R80" s="76">
        <f>IF(OR(LEFT(D80,4)*1&lt;LEFT('General inputs'!$I$16,4)*1,LEFT(D80,4)*1&gt;LEFT('General inputs'!$I$16,4)+'General inputs'!$H$38-1),"",Q80/(1+'General inputs'!$H$34)^C80)</f>
        <v>1874093.9892320503</v>
      </c>
      <c r="T80" s="81">
        <f>('Reduction amount'!H53+'Reduction amount'!I53)*SUM($E$67:E80)</f>
        <v>1411381.9961288893</v>
      </c>
      <c r="U80" s="76">
        <f>IF(OR(LEFT(D80,4)*1&lt;LEFT('General inputs'!$I$16,4)*1,LEFT(D80,4)*1&gt;LEFT('General inputs'!$I$16,4)+'General inputs'!$H$38-1),"",T80/(1+'General inputs'!$H$34)^C80)</f>
        <v>826731.00752259314</v>
      </c>
      <c r="V80" s="47"/>
      <c r="W80" s="31"/>
      <c r="X80" s="31"/>
    </row>
    <row r="81" spans="2:24">
      <c r="B81" s="46"/>
      <c r="C81" s="26">
        <f>IF(D81='General inputs'!$I$16,0,IF(D81&lt;'General inputs'!$I$16,C82-1,C80+1))</f>
        <v>14</v>
      </c>
      <c r="D81" s="26" t="str">
        <f t="shared" si="1"/>
        <v>2036-37</v>
      </c>
      <c r="E81" s="76">
        <f>IF(LEFT(D81,4)*1&gt;LEFT('General inputs'!$I$16,4)+'General inputs'!$H$38-1,"",'ET inputs'!D53)</f>
        <v>542.40539681708833</v>
      </c>
      <c r="F81" s="76">
        <f>IF(LEFT(D81,4)*1&gt;LEFT('General inputs'!$I$16,4)+'General inputs'!$H$38-1,"",E81/(1+'General inputs'!$H$30)^C81)</f>
        <v>358.59386580789095</v>
      </c>
      <c r="G81" s="76">
        <f>IF(LEFT(D81,4)*1&gt;LEFT('General inputs'!$I$16,4)+'General inputs'!$H$38-1,"",E81/(1+'General inputs'!$H$32)^C81)</f>
        <v>304.91299689257761</v>
      </c>
      <c r="H81" s="76">
        <f>IF(LEFT(D81,4)*1&lt;LEFT('General inputs'!$I$16,4)*1,"",IF(LEFT(D81,4)*1&gt;LEFT('General inputs'!$I$16,4)+'General inputs'!$H$38-1,"",E81/(1+'General inputs'!$H$34)^C81))</f>
        <v>304.91299689257761</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assets'!$F$22:$F$33,$D81,'Uncommissioned assets'!$P$22:$P$33))</f>
        <v>0</v>
      </c>
      <c r="O81" s="177">
        <f>IF(N81="","",N81/(1+'General inputs'!$H$32)^C81)</f>
        <v>0</v>
      </c>
      <c r="Q81" s="81">
        <f>'Reduction amount'!F54*SUM($E$67:E81)</f>
        <v>3461947.5932893073</v>
      </c>
      <c r="R81" s="76">
        <f>IF(OR(LEFT(D81,4)*1&lt;LEFT('General inputs'!$I$16,4)*1,LEFT(D81,4)*1&gt;LEFT('General inputs'!$I$16,4)+'General inputs'!$H$38-1),"",Q81/(1+'General inputs'!$H$34)^C81)</f>
        <v>1946132.5826572841</v>
      </c>
      <c r="T81" s="81">
        <f>('Reduction amount'!H54+'Reduction amount'!I54)*SUM($E$67:E81)</f>
        <v>1524759.0257468629</v>
      </c>
      <c r="U81" s="76">
        <f>IF(OR(LEFT(D81,4)*1&lt;LEFT('General inputs'!$I$16,4)*1,LEFT(D81,4)*1&gt;LEFT('General inputs'!$I$16,4)+'General inputs'!$H$38-1),"",T81/(1+'General inputs'!$H$34)^C81)</f>
        <v>857142.73273771326</v>
      </c>
      <c r="V81" s="47"/>
      <c r="W81" s="31"/>
      <c r="X81" s="31"/>
    </row>
    <row r="82" spans="2:24">
      <c r="B82" s="46"/>
      <c r="C82" s="26">
        <f>IF(D82='General inputs'!$I$16,0,IF(D82&lt;'General inputs'!$I$16,C83-1,C81+1))</f>
        <v>15</v>
      </c>
      <c r="D82" s="26" t="str">
        <f t="shared" si="1"/>
        <v>2037-38</v>
      </c>
      <c r="E82" s="76">
        <f>IF(LEFT(D82,4)*1&gt;LEFT('General inputs'!$I$16,4)+'General inputs'!$H$38-1,"",'ET inputs'!D54)</f>
        <v>552.74093165343947</v>
      </c>
      <c r="F82" s="76">
        <f>IF(LEFT(D82,4)*1&gt;LEFT('General inputs'!$I$16,4)+'General inputs'!$H$38-1,"",E82/(1+'General inputs'!$H$30)^C82)</f>
        <v>354.78337079695268</v>
      </c>
      <c r="G82" s="76">
        <f>IF(LEFT(D82,4)*1&gt;LEFT('General inputs'!$I$16,4)+'General inputs'!$H$38-1,"",E82/(1+'General inputs'!$H$32)^C82)</f>
        <v>298.19876588134986</v>
      </c>
      <c r="H82" s="76">
        <f>IF(LEFT(D82,4)*1&lt;LEFT('General inputs'!$I$16,4)*1,"",IF(LEFT(D82,4)*1&gt;LEFT('General inputs'!$I$16,4)+'General inputs'!$H$38-1,"",E82/(1+'General inputs'!$H$34)^C82))</f>
        <v>298.19876588134986</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assets'!$F$22:$F$33,$D82,'Uncommissioned assets'!$P$22:$P$33))</f>
        <v>0</v>
      </c>
      <c r="O82" s="177">
        <f>IF(N82="","",N82/(1+'General inputs'!$H$32)^C82)</f>
        <v>0</v>
      </c>
      <c r="Q82" s="81">
        <f>'Reduction amount'!F55*SUM($E$67:E82)</f>
        <v>3729474.2042095722</v>
      </c>
      <c r="R82" s="76">
        <f>IF(OR(LEFT(D82,4)*1&lt;LEFT('General inputs'!$I$16,4)*1,LEFT(D82,4)*1&gt;LEFT('General inputs'!$I$16,4)+'General inputs'!$H$38-1),"",Q82/(1+'General inputs'!$H$34)^C82)</f>
        <v>2012017.8213595906</v>
      </c>
      <c r="T82" s="81">
        <f>('Reduction amount'!H55+'Reduction amount'!I55)*SUM($E$67:E82)</f>
        <v>1640043.9868263744</v>
      </c>
      <c r="U82" s="76">
        <f>IF(OR(LEFT(D82,4)*1&lt;LEFT('General inputs'!$I$16,4)*1,LEFT(D82,4)*1&gt;LEFT('General inputs'!$I$16,4)+'General inputs'!$H$38-1),"",T82/(1+'General inputs'!$H$34)^C82)</f>
        <v>884788.99400449428</v>
      </c>
      <c r="V82" s="47"/>
      <c r="W82" s="31"/>
      <c r="X82" s="31"/>
    </row>
    <row r="83" spans="2:24">
      <c r="B83" s="46"/>
      <c r="C83" s="26">
        <f>IF(D83='General inputs'!$I$16,0,IF(D83&lt;'General inputs'!$I$16,C84-1,C82+1))</f>
        <v>16</v>
      </c>
      <c r="D83" s="26" t="str">
        <f t="shared" si="1"/>
        <v>2038-39</v>
      </c>
      <c r="E83" s="76">
        <f>IF(LEFT(D83,4)*1&gt;LEFT('General inputs'!$I$16,4)+'General inputs'!$H$38-1,"",'ET inputs'!D55)</f>
        <v>563.27341010609598</v>
      </c>
      <c r="F83" s="76">
        <f>IF(LEFT(D83,4)*1&gt;LEFT('General inputs'!$I$16,4)+'General inputs'!$H$38-1,"",E83/(1+'General inputs'!$H$30)^C83)</f>
        <v>351.01336691989206</v>
      </c>
      <c r="G83" s="76">
        <f>IF(LEFT(D83,4)*1&gt;LEFT('General inputs'!$I$16,4)+'General inputs'!$H$38-1,"",E83/(1+'General inputs'!$H$32)^C83)</f>
        <v>291.63238326796454</v>
      </c>
      <c r="H83" s="76">
        <f>IF(LEFT(D83,4)*1&lt;LEFT('General inputs'!$I$16,4)*1,"",IF(LEFT(D83,4)*1&gt;LEFT('General inputs'!$I$16,4)+'General inputs'!$H$38-1,"",E83/(1+'General inputs'!$H$34)^C83))</f>
        <v>291.63238326796454</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assets'!$F$22:$F$33,$D83,'Uncommissioned assets'!$P$22:$P$33))</f>
        <v>0</v>
      </c>
      <c r="O83" s="177">
        <f>IF(N83="","",N83/(1+'General inputs'!$H$32)^C83)</f>
        <v>0</v>
      </c>
      <c r="Q83" s="81">
        <f>'Reduction amount'!F56*SUM($E$67:E83)</f>
        <v>4002098.5347009227</v>
      </c>
      <c r="R83" s="76">
        <f>IF(OR(LEFT(D83,4)*1&lt;LEFT('General inputs'!$I$16,4)*1,LEFT(D83,4)*1&gt;LEFT('General inputs'!$I$16,4)+'General inputs'!$H$38-1),"",Q83/(1+'General inputs'!$H$34)^C83)</f>
        <v>2072069.2878583076</v>
      </c>
      <c r="T83" s="81">
        <f>('Reduction amount'!H56+'Reduction amount'!I56)*SUM($E$67:E83)</f>
        <v>1749181.6612203163</v>
      </c>
      <c r="U83" s="76">
        <f>IF(OR(LEFT(D83,4)*1&lt;LEFT('General inputs'!$I$16,4)*1,LEFT(D83,4)*1&gt;LEFT('General inputs'!$I$16,4)+'General inputs'!$H$38-1),"",T83/(1+'General inputs'!$H$34)^C83)</f>
        <v>905631.27511063288</v>
      </c>
      <c r="V83" s="47"/>
      <c r="W83" s="31"/>
      <c r="X83" s="31"/>
    </row>
    <row r="84" spans="2:24">
      <c r="B84" s="46"/>
      <c r="C84" s="26">
        <f>IF(D84='General inputs'!$I$16,0,IF(D84&lt;'General inputs'!$I$16,C85-1,C83+1))</f>
        <v>17</v>
      </c>
      <c r="D84" s="26" t="str">
        <f t="shared" si="1"/>
        <v>2039-40</v>
      </c>
      <c r="E84" s="76">
        <f>IF(LEFT(D84,4)*1&gt;LEFT('General inputs'!$I$16,4)+'General inputs'!$H$38-1,"",'ET inputs'!D56)</f>
        <v>574.0065849356688</v>
      </c>
      <c r="F84" s="76">
        <f>IF(LEFT(D84,4)*1&gt;LEFT('General inputs'!$I$16,4)+'General inputs'!$H$38-1,"",E84/(1+'General inputs'!$H$30)^C84)</f>
        <v>347.28342390927315</v>
      </c>
      <c r="G84" s="76">
        <f>IF(LEFT(D84,4)*1&gt;LEFT('General inputs'!$I$16,4)+'General inputs'!$H$38-1,"",E84/(1+'General inputs'!$H$32)^C84)</f>
        <v>285.21059340800019</v>
      </c>
      <c r="H84" s="76">
        <f>IF(LEFT(D84,4)*1&lt;LEFT('General inputs'!$I$16,4)*1,"",IF(LEFT(D84,4)*1&gt;LEFT('General inputs'!$I$16,4)+'General inputs'!$H$38-1,"",E84/(1+'General inputs'!$H$34)^C84))</f>
        <v>285.21059340800019</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assets'!$F$22:$F$33,$D84,'Uncommissioned assets'!$P$22:$P$33))</f>
        <v>0</v>
      </c>
      <c r="O84" s="177">
        <f>IF(N84="","",N84/(1+'General inputs'!$H$32)^C84)</f>
        <v>0</v>
      </c>
      <c r="Q84" s="81">
        <f>'Reduction amount'!F57*SUM($E$67:E84)</f>
        <v>4279917.7218097858</v>
      </c>
      <c r="R84" s="76">
        <f>IF(OR(LEFT(D84,4)*1&lt;LEFT('General inputs'!$I$16,4)*1,LEFT(D84,4)*1&gt;LEFT('General inputs'!$I$16,4)+'General inputs'!$H$38-1),"",Q84/(1+'General inputs'!$H$34)^C84)</f>
        <v>2126592.1074957554</v>
      </c>
      <c r="T84" s="81">
        <f>('Reduction amount'!H57+'Reduction amount'!I57)*SUM($E$67:E84)</f>
        <v>1867865.744582399</v>
      </c>
      <c r="U84" s="76">
        <f>IF(OR(LEFT(D84,4)*1&lt;LEFT('General inputs'!$I$16,4)*1,LEFT(D84,4)*1&gt;LEFT('General inputs'!$I$16,4)+'General inputs'!$H$38-1),"",T84/(1+'General inputs'!$H$34)^C84)</f>
        <v>928099.27864943899</v>
      </c>
      <c r="V84" s="47"/>
      <c r="W84" s="31"/>
      <c r="X84" s="31"/>
    </row>
    <row r="85" spans="2:24">
      <c r="B85" s="46"/>
      <c r="C85" s="26">
        <f>IF(D85='General inputs'!$I$16,0,IF(D85&lt;'General inputs'!$I$16,C86-1,C84+1))</f>
        <v>18</v>
      </c>
      <c r="D85" s="26" t="str">
        <f t="shared" si="1"/>
        <v>2040-41</v>
      </c>
      <c r="E85" s="76">
        <f>IF(LEFT(D85,4)*1&gt;LEFT('General inputs'!$I$16,4)+'General inputs'!$H$38-1,"",'ET inputs'!D57)</f>
        <v>584.94428041161154</v>
      </c>
      <c r="F85" s="76">
        <f>IF(LEFT(D85,4)*1&gt;LEFT('General inputs'!$I$16,4)+'General inputs'!$H$38-1,"",E85/(1+'General inputs'!$H$30)^C85)</f>
        <v>343.5931160697674</v>
      </c>
      <c r="G85" s="76">
        <f>IF(LEFT(D85,4)*1&gt;LEFT('General inputs'!$I$16,4)+'General inputs'!$H$38-1,"",E85/(1+'General inputs'!$H$32)^C85)</f>
        <v>278.93021234681993</v>
      </c>
      <c r="H85" s="76">
        <f>IF(LEFT(D85,4)*1&lt;LEFT('General inputs'!$I$16,4)*1,"",IF(LEFT(D85,4)*1&gt;LEFT('General inputs'!$I$16,4)+'General inputs'!$H$38-1,"",E85/(1+'General inputs'!$H$34)^C85))</f>
        <v>278.93021234681993</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assets'!$F$22:$F$33,$D85,'Uncommissioned assets'!$P$22:$P$33))</f>
        <v>0</v>
      </c>
      <c r="O85" s="177">
        <f>IF(N85="","",N85/(1+'General inputs'!$H$32)^C85)</f>
        <v>0</v>
      </c>
      <c r="Q85" s="81">
        <f>'Reduction amount'!F58*SUM($E$67:E85)</f>
        <v>4563030.7535290066</v>
      </c>
      <c r="R85" s="76">
        <f>IF(OR(LEFT(D85,4)*1&lt;LEFT('General inputs'!$I$16,4)*1,LEFT(D85,4)*1&gt;LEFT('General inputs'!$I$16,4)+'General inputs'!$H$38-1),"",Q85/(1+'General inputs'!$H$34)^C85)</f>
        <v>2175877.5658619986</v>
      </c>
      <c r="T85" s="81">
        <f>('Reduction amount'!H58+'Reduction amount'!I58)*SUM($E$67:E85)</f>
        <v>1988406.6450966997</v>
      </c>
      <c r="U85" s="76">
        <f>IF(OR(LEFT(D85,4)*1&lt;LEFT('General inputs'!$I$16,4)*1,LEFT(D85,4)*1&gt;LEFT('General inputs'!$I$16,4)+'General inputs'!$H$38-1),"",T85/(1+'General inputs'!$H$34)^C85)</f>
        <v>948170.11862800422</v>
      </c>
      <c r="V85" s="47"/>
      <c r="W85" s="31"/>
      <c r="X85" s="31"/>
    </row>
    <row r="86" spans="2:24">
      <c r="B86" s="46"/>
      <c r="C86" s="26">
        <f>IF(D86='General inputs'!$I$16,0,IF(D86&lt;'General inputs'!$I$16,C87-1,C85+1))</f>
        <v>19</v>
      </c>
      <c r="D86" s="26" t="str">
        <f t="shared" si="1"/>
        <v>2041-42</v>
      </c>
      <c r="E86" s="76">
        <f>IF(LEFT(D86,4)*1&gt;LEFT('General inputs'!$I$16,4)+'General inputs'!$H$38-1,"",'ET inputs'!D58)</f>
        <v>596.09039367486548</v>
      </c>
      <c r="F86" s="76">
        <f>IF(LEFT(D86,4)*1&gt;LEFT('General inputs'!$I$16,4)+'General inputs'!$H$38-1,"",E86/(1+'General inputs'!$H$30)^C86)</f>
        <v>339.9420222295953</v>
      </c>
      <c r="G86" s="76">
        <f>IF(LEFT(D86,4)*1&gt;LEFT('General inputs'!$I$16,4)+'General inputs'!$H$38-1,"",E86/(1+'General inputs'!$H$32)^C86)</f>
        <v>272.78812624097282</v>
      </c>
      <c r="H86" s="76">
        <f>IF(LEFT(D86,4)*1&lt;LEFT('General inputs'!$I$16,4)*1,"",IF(LEFT(D86,4)*1&gt;LEFT('General inputs'!$I$16,4)+'General inputs'!$H$38-1,"",E86/(1+'General inputs'!$H$34)^C86))</f>
        <v>272.78812624097282</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assets'!$F$22:$F$33,$D86,'Uncommissioned assets'!$P$22:$P$33))</f>
        <v>0</v>
      </c>
      <c r="O86" s="177">
        <f>IF(N86="","",N86/(1+'General inputs'!$H$32)^C86)</f>
        <v>0</v>
      </c>
      <c r="Q86" s="81">
        <f>'Reduction amount'!F59*SUM($E$67:E86)</f>
        <v>4851538.5040676408</v>
      </c>
      <c r="R86" s="76">
        <f>IF(OR(LEFT(D86,4)*1&lt;LEFT('General inputs'!$I$16,4)*1,LEFT(D86,4)*1&gt;LEFT('General inputs'!$I$16,4)+'General inputs'!$H$38-1),"",Q86/(1+'General inputs'!$H$34)^C86)</f>
        <v>2220203.7005689591</v>
      </c>
      <c r="T86" s="81">
        <f>('Reduction amount'!H59+'Reduction amount'!I59)*SUM($E$67:E86)</f>
        <v>2111020.6796624903</v>
      </c>
      <c r="U86" s="76">
        <f>IF(OR(LEFT(D86,4)*1&lt;LEFT('General inputs'!$I$16,4)*1,LEFT(D86,4)*1&gt;LEFT('General inputs'!$I$16,4)+'General inputs'!$H$38-1),"",T86/(1+'General inputs'!$H$34)^C86)</f>
        <v>966063.8416112042</v>
      </c>
      <c r="V86" s="47"/>
      <c r="W86" s="31"/>
      <c r="X86" s="31"/>
    </row>
    <row r="87" spans="2:24">
      <c r="B87" s="46"/>
      <c r="C87" s="26">
        <f>IF(D87='General inputs'!$I$16,0,IF(D87&lt;'General inputs'!$I$16,C88-1,C86+1))</f>
        <v>20</v>
      </c>
      <c r="D87" s="26" t="str">
        <f t="shared" si="1"/>
        <v>2042-43</v>
      </c>
      <c r="E87" s="76">
        <f>IF(LEFT(D87,4)*1&gt;LEFT('General inputs'!$I$16,4)+'General inputs'!$H$38-1,"",'ET inputs'!D59)</f>
        <v>607.44889612633415</v>
      </c>
      <c r="F87" s="76">
        <f>IF(LEFT(D87,4)*1&gt;LEFT('General inputs'!$I$16,4)+'General inputs'!$H$38-1,"",E87/(1+'General inputs'!$H$30)^C87)</f>
        <v>336.32972569240474</v>
      </c>
      <c r="G87" s="76">
        <f>IF(LEFT(D87,4)*1&gt;LEFT('General inputs'!$I$16,4)+'General inputs'!$H$38-1,"",E87/(1+'General inputs'!$H$32)^C87)</f>
        <v>266.78128981429154</v>
      </c>
      <c r="H87" s="76">
        <f>IF(LEFT(D87,4)*1&lt;LEFT('General inputs'!$I$16,4)*1,"",IF(LEFT(D87,4)*1&gt;LEFT('General inputs'!$I$16,4)+'General inputs'!$H$38-1,"",E87/(1+'General inputs'!$H$34)^C87))</f>
        <v>266.78128981429154</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assets'!$F$22:$F$33,$D87,'Uncommissioned assets'!$P$22:$P$33))</f>
        <v>0</v>
      </c>
      <c r="O87" s="177">
        <f>IF(N87="","",N87/(1+'General inputs'!$H$32)^C87)</f>
        <v>0</v>
      </c>
      <c r="Q87" s="81">
        <f>'Reduction amount'!F60*SUM($E$67:E87)</f>
        <v>5145543.7697927868</v>
      </c>
      <c r="R87" s="76">
        <f>IF(OR(LEFT(D87,4)*1&lt;LEFT('General inputs'!$I$16,4)*1,LEFT(D87,4)*1&gt;LEFT('General inputs'!$I$16,4)+'General inputs'!$H$38-1),"",Q87/(1+'General inputs'!$H$34)^C87)</f>
        <v>2259835.8684245883</v>
      </c>
      <c r="T87" s="81">
        <f>('Reduction amount'!H60+'Reduction amount'!I60)*SUM($E$67:E87)</f>
        <v>2235760.0305525269</v>
      </c>
      <c r="U87" s="76">
        <f>IF(OR(LEFT(D87,4)*1&lt;LEFT('General inputs'!$I$16,4)*1,LEFT(D87,4)*1&gt;LEFT('General inputs'!$I$16,4)+'General inputs'!$H$38-1),"",T87/(1+'General inputs'!$H$34)^C87)</f>
        <v>981908.02299522911</v>
      </c>
      <c r="V87" s="47"/>
      <c r="W87" s="31"/>
      <c r="X87" s="31"/>
    </row>
    <row r="88" spans="2:24">
      <c r="B88" s="46"/>
      <c r="C88" s="26">
        <f>IF(D88='General inputs'!$I$16,0,IF(D88&lt;'General inputs'!$I$16,C89-1,C87+1))</f>
        <v>21</v>
      </c>
      <c r="D88" s="26" t="str">
        <f t="shared" si="1"/>
        <v>2043-44</v>
      </c>
      <c r="E88" s="76">
        <f>IF(LEFT(D88,4)*1&gt;LEFT('General inputs'!$I$16,4)+'General inputs'!$H$38-1,"",'ET inputs'!D60)</f>
        <v>619.0238348420171</v>
      </c>
      <c r="F88" s="76">
        <f>IF(LEFT(D88,4)*1&gt;LEFT('General inputs'!$I$16,4)+'General inputs'!$H$38-1,"",E88/(1+'General inputs'!$H$30)^C88)</f>
        <v>332.75581418977777</v>
      </c>
      <c r="G88" s="76">
        <f>IF(LEFT(D88,4)*1&gt;LEFT('General inputs'!$I$16,4)+'General inputs'!$H$38-1,"",E88/(1+'General inputs'!$H$32)^C88)</f>
        <v>260.90672484808158</v>
      </c>
      <c r="H88" s="76">
        <f>IF(LEFT(D88,4)*1&lt;LEFT('General inputs'!$I$16,4)*1,"",IF(LEFT(D88,4)*1&gt;LEFT('General inputs'!$I$16,4)+'General inputs'!$H$38-1,"",E88/(1+'General inputs'!$H$34)^C88))</f>
        <v>260.90672484808158</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assets'!$F$22:$F$33,$D88,'Uncommissioned assets'!$P$22:$P$33))</f>
        <v>0</v>
      </c>
      <c r="O88" s="177">
        <f>IF(N88="","",N88/(1+'General inputs'!$H$32)^C88)</f>
        <v>0</v>
      </c>
      <c r="Q88" s="81">
        <f>'Reduction amount'!F61*SUM($E$67:E88)</f>
        <v>5445151.3058563229</v>
      </c>
      <c r="R88" s="76">
        <f>IF(OR(LEFT(D88,4)*1&lt;LEFT('General inputs'!$I$16,4)*1,LEFT(D88,4)*1&gt;LEFT('General inputs'!$I$16,4)+'General inputs'!$H$38-1),"",Q88/(1+'General inputs'!$H$34)^C88)</f>
        <v>2295027.2890151357</v>
      </c>
      <c r="T88" s="81">
        <f>('Reduction amount'!H61+'Reduction amount'!I61)*SUM($E$67:E88)</f>
        <v>2362453.1461090273</v>
      </c>
      <c r="U88" s="76">
        <f>IF(OR(LEFT(D88,4)*1&lt;LEFT('General inputs'!$I$16,4)*1,LEFT(D88,4)*1&gt;LEFT('General inputs'!$I$16,4)+'General inputs'!$H$38-1),"",T88/(1+'General inputs'!$H$34)^C88)</f>
        <v>995728.88516588497</v>
      </c>
      <c r="V88" s="47"/>
      <c r="W88" s="31"/>
      <c r="X88" s="31"/>
    </row>
    <row r="89" spans="2:24">
      <c r="B89" s="46"/>
      <c r="C89" s="26">
        <f>IF(D89='General inputs'!$I$16,0,IF(D89&lt;'General inputs'!$I$16,C90-1,C88+1))</f>
        <v>22</v>
      </c>
      <c r="D89" s="26" t="str">
        <f t="shared" si="1"/>
        <v>2044-45</v>
      </c>
      <c r="E89" s="76">
        <f>IF(LEFT(D89,4)*1&gt;LEFT('General inputs'!$I$16,4)+'General inputs'!$H$38-1,"",'ET inputs'!D61)</f>
        <v>630.81933401493734</v>
      </c>
      <c r="F89" s="76">
        <f>IF(LEFT(D89,4)*1&gt;LEFT('General inputs'!$I$16,4)+'General inputs'!$H$38-1,"",E89/(1+'General inputs'!$H$30)^C89)</f>
        <v>329.21987983414272</v>
      </c>
      <c r="G89" s="76">
        <f>IF(LEFT(D89,4)*1&gt;LEFT('General inputs'!$I$16,4)+'General inputs'!$H$38-1,"",E89/(1+'General inputs'!$H$32)^C89)</f>
        <v>255.16151870447607</v>
      </c>
      <c r="H89" s="76">
        <f>IF(LEFT(D89,4)*1&lt;LEFT('General inputs'!$I$16,4)*1,"",IF(LEFT(D89,4)*1&gt;LEFT('General inputs'!$I$16,4)+'General inputs'!$H$38-1,"",E89/(1+'General inputs'!$H$34)^C89))</f>
        <v>255.16151870447607</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assets'!$F$22:$F$33,$D89,'Uncommissioned assets'!$P$22:$P$33))</f>
        <v>0</v>
      </c>
      <c r="O89" s="177">
        <f>IF(N89="","",N89/(1+'General inputs'!$H$32)^C89)</f>
        <v>0</v>
      </c>
      <c r="Q89" s="81">
        <f>'Reduction amount'!F62*SUM($E$67:E89)</f>
        <v>5750467.8635195531</v>
      </c>
      <c r="R89" s="76">
        <f>IF(OR(LEFT(D89,4)*1&lt;LEFT('General inputs'!$I$16,4)*1,LEFT(D89,4)*1&gt;LEFT('General inputs'!$I$16,4)+'General inputs'!$H$38-1),"",Q89/(1+'General inputs'!$H$34)^C89)</f>
        <v>2326019.5656625014</v>
      </c>
      <c r="T89" s="81">
        <f>('Reduction amount'!H62+'Reduction amount'!I62)*SUM($E$67:E89)</f>
        <v>2491354.5584739977</v>
      </c>
      <c r="U89" s="76">
        <f>IF(OR(LEFT(D89,4)*1&lt;LEFT('General inputs'!$I$16,4)*1,LEFT(D89,4)*1&gt;LEFT('General inputs'!$I$16,4)+'General inputs'!$H$38-1),"",T89/(1+'General inputs'!$H$34)^C89)</f>
        <v>1007733.559346632</v>
      </c>
      <c r="V89" s="47"/>
      <c r="W89" s="31"/>
      <c r="X89" s="31"/>
    </row>
    <row r="90" spans="2:24">
      <c r="B90" s="46"/>
      <c r="C90" s="26">
        <f>IF(D90='General inputs'!$I$16,0,IF(D90&lt;'General inputs'!$I$16,C91-1,C89+1))</f>
        <v>23</v>
      </c>
      <c r="D90" s="26" t="str">
        <f t="shared" si="1"/>
        <v>2045-46</v>
      </c>
      <c r="E90" s="76">
        <f>IF(LEFT(D90,4)*1&gt;LEFT('General inputs'!$I$16,4)+'General inputs'!$H$38-1,"",'ET inputs'!D62)</f>
        <v>642.83959642459376</v>
      </c>
      <c r="F90" s="76">
        <f>IF(LEFT(D90,4)*1&gt;LEFT('General inputs'!$I$16,4)+'General inputs'!$H$38-1,"",E90/(1+'General inputs'!$H$30)^C90)</f>
        <v>325.72151907221672</v>
      </c>
      <c r="G90" s="76">
        <f>IF(LEFT(D90,4)*1&gt;LEFT('General inputs'!$I$16,4)+'General inputs'!$H$38-1,"",E90/(1+'General inputs'!$H$32)^C90)</f>
        <v>249.54282288233264</v>
      </c>
      <c r="H90" s="76">
        <f>IF(LEFT(D90,4)*1&lt;LEFT('General inputs'!$I$16,4)*1,"",IF(LEFT(D90,4)*1&gt;LEFT('General inputs'!$I$16,4)+'General inputs'!$H$38-1,"",E90/(1+'General inputs'!$H$34)^C90))</f>
        <v>249.54282288233264</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assets'!$F$22:$F$33,$D90,'Uncommissioned assets'!$P$22:$P$33))</f>
        <v>0</v>
      </c>
      <c r="O90" s="177">
        <f>IF(N90="","",N90/(1+'General inputs'!$H$32)^C90)</f>
        <v>0</v>
      </c>
      <c r="Q90" s="81">
        <f>'Reduction amount'!F63*SUM($E$67:E90)</f>
        <v>6061602.2281890558</v>
      </c>
      <c r="R90" s="76">
        <f>IF(OR(LEFT(D90,4)*1&lt;LEFT('General inputs'!$I$16,4)*1,LEFT(D90,4)*1&gt;LEFT('General inputs'!$I$16,4)+'General inputs'!$H$38-1),"",Q90/(1+'General inputs'!$H$34)^C90)</f>
        <v>2353043.1846843595</v>
      </c>
      <c r="T90" s="81">
        <f>('Reduction amount'!H63+'Reduction amount'!I63)*SUM($E$67:E90)</f>
        <v>2788086.5455360492</v>
      </c>
      <c r="U90" s="76">
        <f>IF(OR(LEFT(D90,4)*1&lt;LEFT('General inputs'!$I$16,4)*1,LEFT(D90,4)*1&gt;LEFT('General inputs'!$I$16,4)+'General inputs'!$H$38-1),"",T90/(1+'General inputs'!$H$34)^C90)</f>
        <v>1082302.6317653558</v>
      </c>
      <c r="V90" s="47"/>
      <c r="W90" s="31"/>
      <c r="X90" s="31"/>
    </row>
    <row r="91" spans="2:24">
      <c r="B91" s="46"/>
      <c r="C91" s="26">
        <f>IF(D91='General inputs'!$I$16,0,IF(D91&lt;'General inputs'!$I$16,C92-1,C90+1))</f>
        <v>24</v>
      </c>
      <c r="D91" s="26" t="str">
        <f t="shared" si="1"/>
        <v>2046-47</v>
      </c>
      <c r="E91" s="76">
        <f>IF(LEFT(D91,4)*1&gt;LEFT('General inputs'!$I$16,4)+'General inputs'!$H$38-1,"",'ET inputs'!D63)</f>
        <v>655.08890493445506</v>
      </c>
      <c r="F91" s="76">
        <f>IF(LEFT(D91,4)*1&gt;LEFT('General inputs'!$I$16,4)+'General inputs'!$H$38-1,"",E91/(1+'General inputs'!$H$30)^C91)</f>
        <v>322.2603326389642</v>
      </c>
      <c r="G91" s="76">
        <f>IF(LEFT(D91,4)*1&gt;LEFT('General inputs'!$I$16,4)+'General inputs'!$H$38-1,"",E91/(1+'General inputs'!$H$32)^C91)</f>
        <v>244.04785160494419</v>
      </c>
      <c r="H91" s="76">
        <f>IF(LEFT(D91,4)*1&lt;LEFT('General inputs'!$I$16,4)*1,"",IF(LEFT(D91,4)*1&gt;LEFT('General inputs'!$I$16,4)+'General inputs'!$H$38-1,"",E91/(1+'General inputs'!$H$34)^C91))</f>
        <v>244.04785160494419</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assets'!$F$22:$F$33,$D91,'Uncommissioned assets'!$P$22:$P$33))</f>
        <v>0</v>
      </c>
      <c r="O91" s="177">
        <f>IF(N91="","",N91/(1+'General inputs'!$H$32)^C91)</f>
        <v>0</v>
      </c>
      <c r="Q91" s="81">
        <f>'Reduction amount'!F64*SUM($E$67:E91)</f>
        <v>6378665.2581773326</v>
      </c>
      <c r="R91" s="76">
        <f>IF(OR(LEFT(D91,4)*1&lt;LEFT('General inputs'!$I$16,4)*1,LEFT(D91,4)*1&gt;LEFT('General inputs'!$I$16,4)+'General inputs'!$H$38-1),"",Q91/(1+'General inputs'!$H$34)^C91)</f>
        <v>2376317.9938470037</v>
      </c>
      <c r="T91" s="81">
        <f>('Reduction amount'!H64+'Reduction amount'!I64)*SUM($E$67:E91)</f>
        <v>2927596.4885361828</v>
      </c>
      <c r="U91" s="76">
        <f>IF(OR(LEFT(D91,4)*1&lt;LEFT('General inputs'!$I$16,4)*1,LEFT(D91,4)*1&gt;LEFT('General inputs'!$I$16,4)+'General inputs'!$H$38-1),"",T91/(1+'General inputs'!$H$34)^C91)</f>
        <v>1090651.4032090358</v>
      </c>
      <c r="V91" s="47"/>
      <c r="W91" s="31"/>
      <c r="X91" s="31"/>
    </row>
    <row r="92" spans="2:24">
      <c r="B92" s="46"/>
      <c r="C92" s="26">
        <f>IF(D92='General inputs'!$I$16,0,IF(D92&lt;'General inputs'!$I$16,C93-1,C91+1))</f>
        <v>25</v>
      </c>
      <c r="D92" s="26" t="str">
        <f t="shared" si="1"/>
        <v>2047-48</v>
      </c>
      <c r="E92" s="76">
        <f>IF(LEFT(D92,4)*1&gt;LEFT('General inputs'!$I$16,4)+'General inputs'!$H$38-1,"",'ET inputs'!D64)</f>
        <v>667.57162401798996</v>
      </c>
      <c r="F92" s="76">
        <f>IF(LEFT(D92,4)*1&gt;LEFT('General inputs'!$I$16,4)+'General inputs'!$H$38-1,"",E92/(1+'General inputs'!$H$30)^C92)</f>
        <v>318.83592551204271</v>
      </c>
      <c r="G92" s="76">
        <f>IF(LEFT(D92,4)*1&gt;LEFT('General inputs'!$I$16,4)+'General inputs'!$H$38-1,"",E92/(1+'General inputs'!$H$32)^C92)</f>
        <v>238.6738804388481</v>
      </c>
      <c r="H92" s="76">
        <f>IF(LEFT(D92,4)*1&lt;LEFT('General inputs'!$I$16,4)*1,"",IF(LEFT(D92,4)*1&gt;LEFT('General inputs'!$I$16,4)+'General inputs'!$H$38-1,"",E92/(1+'General inputs'!$H$34)^C92))</f>
        <v>238.6738804388481</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assets'!$F$22:$F$33,$D92,'Uncommissioned assets'!$P$22:$P$33))</f>
        <v>0</v>
      </c>
      <c r="O92" s="177">
        <f>IF(N92="","",N92/(1+'General inputs'!$H$32)^C92)</f>
        <v>0</v>
      </c>
      <c r="Q92" s="81">
        <f>'Reduction amount'!F65*SUM($E$67:E92)</f>
        <v>6701769.9242020398</v>
      </c>
      <c r="R92" s="76">
        <f>IF(OR(LEFT(D92,4)*1&lt;LEFT('General inputs'!$I$16,4)*1,LEFT(D92,4)*1&gt;LEFT('General inputs'!$I$16,4)+'General inputs'!$H$38-1),"",Q92/(1+'General inputs'!$H$34)^C92)</f>
        <v>2396053.6608646517</v>
      </c>
      <c r="T92" s="81">
        <f>('Reduction amount'!H65+'Reduction amount'!I65)*SUM($E$67:E92)</f>
        <v>3069244.4656996364</v>
      </c>
      <c r="U92" s="76">
        <f>IF(OR(LEFT(D92,4)*1&lt;LEFT('General inputs'!$I$16,4)*1,LEFT(D92,4)*1&gt;LEFT('General inputs'!$I$16,4)+'General inputs'!$H$38-1),"",T92/(1+'General inputs'!$H$34)^C92)</f>
        <v>1097333.1703868981</v>
      </c>
      <c r="V92" s="47"/>
      <c r="W92" s="31"/>
      <c r="X92" s="31"/>
    </row>
    <row r="93" spans="2:24">
      <c r="B93" s="46"/>
      <c r="C93" s="26">
        <f>IF(D93='General inputs'!$I$16,0,IF(D93&lt;'General inputs'!$I$16,C94-1,C92+1))</f>
        <v>26</v>
      </c>
      <c r="D93" s="26" t="str">
        <f t="shared" si="1"/>
        <v>2048-49</v>
      </c>
      <c r="E93" s="76">
        <f>IF(LEFT(D93,4)*1&gt;LEFT('General inputs'!$I$16,4)+'General inputs'!$H$38-1,"",'ET inputs'!D65)</f>
        <v>680.29220131365582</v>
      </c>
      <c r="F93" s="76">
        <f>IF(LEFT(D93,4)*1&gt;LEFT('General inputs'!$I$16,4)+'General inputs'!$H$38-1,"",E93/(1+'General inputs'!$H$30)^C93)</f>
        <v>315.44790686667585</v>
      </c>
      <c r="G93" s="76">
        <f>IF(LEFT(D93,4)*1&gt;LEFT('General inputs'!$I$16,4)+'General inputs'!$H$38-1,"",E93/(1+'General inputs'!$H$32)^C93)</f>
        <v>233.41824494300519</v>
      </c>
      <c r="H93" s="76">
        <f>IF(LEFT(D93,4)*1&lt;LEFT('General inputs'!$I$16,4)*1,"",IF(LEFT(D93,4)*1&gt;LEFT('General inputs'!$I$16,4)+'General inputs'!$H$38-1,"",E93/(1+'General inputs'!$H$34)^C93))</f>
        <v>233.41824494300519</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assets'!$F$22:$F$33,$D93,'Uncommissioned assets'!$P$22:$P$33))</f>
        <v>0</v>
      </c>
      <c r="O93" s="177">
        <f>IF(N93="","",N93/(1+'General inputs'!$H$32)^C93)</f>
        <v>0</v>
      </c>
      <c r="Q93" s="81">
        <f>'Reduction amount'!F66*SUM($E$67:E93)</f>
        <v>7031031.3496378493</v>
      </c>
      <c r="R93" s="76">
        <f>IF(OR(LEFT(D93,4)*1&lt;LEFT('General inputs'!$I$16,4)*1,LEFT(D93,4)*1&gt;LEFT('General inputs'!$I$16,4)+'General inputs'!$H$38-1),"",Q93/(1+'General inputs'!$H$34)^C93)</f>
        <v>2412450.1127641723</v>
      </c>
      <c r="T93" s="81">
        <f>('Reduction amount'!H66+'Reduction amount'!I66)*SUM($E$67:E93)</f>
        <v>3213210.3806330492</v>
      </c>
      <c r="U93" s="76">
        <f>IF(OR(LEFT(D93,4)*1&lt;LEFT('General inputs'!$I$16,4)*1,LEFT(D93,4)*1&gt;LEFT('General inputs'!$I$16,4)+'General inputs'!$H$38-1),"",T93/(1+'General inputs'!$H$34)^C93)</f>
        <v>1102499.6703353454</v>
      </c>
      <c r="V93" s="47"/>
      <c r="W93" s="31"/>
      <c r="X93" s="31"/>
    </row>
    <row r="94" spans="2:24">
      <c r="B94" s="46"/>
      <c r="C94" s="26">
        <f>IF(D94='General inputs'!$I$16,0,IF(D94&lt;'General inputs'!$I$16,C95-1,C93+1))</f>
        <v>27</v>
      </c>
      <c r="D94" s="26" t="str">
        <f t="shared" si="1"/>
        <v>2049-50</v>
      </c>
      <c r="E94" s="76">
        <f>IF(LEFT(D94,4)*1&gt;LEFT('General inputs'!$I$16,4)+'General inputs'!$H$38-1,"",'ET inputs'!D66)</f>
        <v>693.25516920967493</v>
      </c>
      <c r="F94" s="76">
        <f>IF(LEFT(D94,4)*1&gt;LEFT('General inputs'!$I$16,4)+'General inputs'!$H$38-1,"",E94/(1+'General inputs'!$H$30)^C94)</f>
        <v>312.09589003108209</v>
      </c>
      <c r="G94" s="76">
        <f>IF(LEFT(D94,4)*1&gt;LEFT('General inputs'!$I$16,4)+'General inputs'!$H$38-1,"",E94/(1+'General inputs'!$H$32)^C94)</f>
        <v>228.27833934778292</v>
      </c>
      <c r="H94" s="76">
        <f>IF(LEFT(D94,4)*1&lt;LEFT('General inputs'!$I$16,4)*1,"",IF(LEFT(D94,4)*1&gt;LEFT('General inputs'!$I$16,4)+'General inputs'!$H$38-1,"",E94/(1+'General inputs'!$H$34)^C94))</f>
        <v>228.27833934778292</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assets'!$F$22:$F$33,$D94,'Uncommissioned assets'!$P$22:$P$33))</f>
        <v>0</v>
      </c>
      <c r="O94" s="177">
        <f>IF(N94="","",N94/(1+'General inputs'!$H$32)^C94)</f>
        <v>0</v>
      </c>
      <c r="Q94" s="81">
        <f>'Reduction amount'!F67*SUM($E$67:E94)</f>
        <v>7366566.8515353315</v>
      </c>
      <c r="R94" s="76">
        <f>IF(OR(LEFT(D94,4)*1&lt;LEFT('General inputs'!$I$16,4)*1,LEFT(D94,4)*1&gt;LEFT('General inputs'!$I$16,4)+'General inputs'!$H$38-1),"",Q94/(1+'General inputs'!$H$34)^C94)</f>
        <v>2425697.9569009217</v>
      </c>
      <c r="T94" s="81">
        <f>('Reduction amount'!H67+'Reduction amount'!I67)*SUM($E$67:E94)</f>
        <v>3359398.007171236</v>
      </c>
      <c r="U94" s="76">
        <f>IF(OR(LEFT(D94,4)*1&lt;LEFT('General inputs'!$I$16,4)*1,LEFT(D94,4)*1&gt;LEFT('General inputs'!$I$16,4)+'General inputs'!$H$38-1),"",T94/(1+'General inputs'!$H$34)^C94)</f>
        <v>1106198.4567090317</v>
      </c>
      <c r="V94" s="47"/>
      <c r="W94" s="31"/>
      <c r="X94" s="31"/>
    </row>
    <row r="95" spans="2:24">
      <c r="B95" s="46"/>
      <c r="C95" s="26">
        <f>IF(D95='General inputs'!$I$16,0,IF(D95&lt;'General inputs'!$I$16,C96-1,C94+1))</f>
        <v>28</v>
      </c>
      <c r="D95" s="26" t="str">
        <f t="shared" si="1"/>
        <v>2050-51</v>
      </c>
      <c r="E95" s="76">
        <f>IF(LEFT(D95,4)*1&gt;LEFT('General inputs'!$I$16,4)+'General inputs'!$H$38-1,"",'ET inputs'!D67)</f>
        <v>706.46514645898424</v>
      </c>
      <c r="F95" s="76">
        <f>IF(LEFT(D95,4)*1&gt;LEFT('General inputs'!$I$16,4)+'General inputs'!$H$38-1,"",E95/(1+'General inputs'!$H$30)^C95)</f>
        <v>308.77949244236203</v>
      </c>
      <c r="G95" s="76">
        <f>IF(LEFT(D95,4)*1&gt;LEFT('General inputs'!$I$16,4)+'General inputs'!$H$38-1,"",E95/(1+'General inputs'!$H$32)^C95)</f>
        <v>223.25161526301451</v>
      </c>
      <c r="H95" s="76">
        <f>IF(LEFT(D95,4)*1&lt;LEFT('General inputs'!$I$16,4)*1,"",IF(LEFT(D95,4)*1&gt;LEFT('General inputs'!$I$16,4)+'General inputs'!$H$38-1,"",E95/(1+'General inputs'!$H$34)^C95))</f>
        <v>223.25161526301451</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assets'!$F$22:$F$33,$D95,'Uncommissioned assets'!$P$22:$P$33))</f>
        <v>0</v>
      </c>
      <c r="O95" s="177">
        <f>IF(N95="","",N95/(1+'General inputs'!$H$32)^C95)</f>
        <v>0</v>
      </c>
      <c r="Q95" s="81">
        <f>'Reduction amount'!F68*SUM($E$67:E95)</f>
        <v>7708495.9824214801</v>
      </c>
      <c r="R95" s="76">
        <f>IF(OR(LEFT(D95,4)*1&lt;LEFT('General inputs'!$I$16,4)*1,LEFT(D95,4)*1&gt;LEFT('General inputs'!$I$16,4)+'General inputs'!$H$38-1),"",Q95/(1+'General inputs'!$H$34)^C95)</f>
        <v>2435978.8843793543</v>
      </c>
      <c r="T95" s="81">
        <f>('Reduction amount'!H68+'Reduction amount'!I68)*SUM($E$67:E95)</f>
        <v>3507843.4713395266</v>
      </c>
      <c r="U95" s="76">
        <f>IF(OR(LEFT(D95,4)*1&lt;LEFT('General inputs'!$I$16,4)*1,LEFT(D95,4)*1&gt;LEFT('General inputs'!$I$16,4)+'General inputs'!$H$38-1),"",T95/(1+'General inputs'!$H$34)^C95)</f>
        <v>1108521.3828193238</v>
      </c>
      <c r="V95" s="47"/>
      <c r="W95" s="31"/>
      <c r="X95" s="31"/>
    </row>
    <row r="96" spans="2:24">
      <c r="B96" s="46"/>
      <c r="C96" s="26">
        <f>IF(D96='General inputs'!$I$16,0,IF(D96&lt;'General inputs'!$I$16,C97-1,C95+1))</f>
        <v>29</v>
      </c>
      <c r="D96" s="26" t="str">
        <f t="shared" si="1"/>
        <v>2051-52</v>
      </c>
      <c r="E96" s="76">
        <f>IF(LEFT(D96,4)*1&gt;LEFT('General inputs'!$I$16,4)+'General inputs'!$H$38-1,"",'ET inputs'!D68)</f>
        <v>719.92683982474409</v>
      </c>
      <c r="F96" s="76">
        <f>IF(LEFT(D96,4)*1&gt;LEFT('General inputs'!$I$16,4)+'General inputs'!$H$38-1,"",E96/(1+'General inputs'!$H$30)^C96)</f>
        <v>305.49833560276141</v>
      </c>
      <c r="G96" s="76">
        <f>IF(LEFT(D96,4)*1&gt;LEFT('General inputs'!$I$16,4)+'General inputs'!$H$38-1,"",E96/(1+'General inputs'!$H$32)^C96)</f>
        <v>218.3355804144397</v>
      </c>
      <c r="H96" s="76">
        <f>IF(LEFT(D96,4)*1&lt;LEFT('General inputs'!$I$16,4)*1,"",IF(LEFT(D96,4)*1&gt;LEFT('General inputs'!$I$16,4)+'General inputs'!$H$38-1,"",E96/(1+'General inputs'!$H$34)^C96))</f>
        <v>218.3355804144397</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assets'!$F$22:$F$33,$D96,'Uncommissioned assets'!$P$22:$P$33))</f>
        <v>0</v>
      </c>
      <c r="O96" s="177">
        <f>IF(N96="","",N96/(1+'General inputs'!$H$32)^C96)</f>
        <v>0</v>
      </c>
      <c r="Q96" s="81">
        <f>'Reduction amount'!F69*SUM($E$67:E96)</f>
        <v>8056940.5728966566</v>
      </c>
      <c r="R96" s="76">
        <f>IF(OR(LEFT(D96,4)*1&lt;LEFT('General inputs'!$I$16,4)*1,LEFT(D96,4)*1&gt;LEFT('General inputs'!$I$16,4)+'General inputs'!$H$38-1),"",Q96/(1+'General inputs'!$H$34)^C96)</f>
        <v>2443466.0566013507</v>
      </c>
      <c r="T96" s="81">
        <f>('Reduction amount'!H69+'Reduction amount'!I69)*SUM($E$67:E96)</f>
        <v>3658749.9349523885</v>
      </c>
      <c r="U96" s="76">
        <f>IF(OR(LEFT(D96,4)*1&lt;LEFT('General inputs'!$I$16,4)*1,LEFT(D96,4)*1&gt;LEFT('General inputs'!$I$16,4)+'General inputs'!$H$38-1),"",T96/(1+'General inputs'!$H$34)^C96)</f>
        <v>1109606.2078107663</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assets'!$F$22:$F$33,$D97,'Uncommissioned assets'!$P$22:$P$33))</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assets'!$F$22:$F$33,$D98,'Uncommissioned assets'!$P$22:$P$33))</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assets'!$F$22:$F$33,$D99,'Uncommissioned assets'!$P$22:$P$33))</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assets'!$F$22:$F$33,$D100,'Uncommissioned assets'!$P$22:$P$33))</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assets'!$F$22:$F$33,$D101,'Uncommissioned assets'!$P$22:$P$33))</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assets'!$F$22:$F$33,$D102,'Uncommissioned assets'!$P$22:$P$33))</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assets'!$F$22:$F$33,$D103,'Uncommissioned assets'!$P$22:$P$33))</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assets'!$F$22:$F$33,$D104,'Uncommissioned assets'!$P$22:$P$33))</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assets'!$F$22:$F$33,$D105,'Uncommissioned assets'!$P$22:$P$33))</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assets'!$F$22:$F$33,$D106,'Uncommissioned assets'!$P$22:$P$33))</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assets'!$F$22:$F$33,$D107,'Uncommissioned assets'!$P$22:$P$33))</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assets'!$F$22:$F$33,$D108,'Uncommissioned assets'!$P$22:$P$33))</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assets'!$F$22:$F$33,$D109,'Uncommissioned assets'!$P$22:$P$33))</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assets'!$F$22:$F$33,$D110,'Uncommissioned assets'!$P$22:$P$33))</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assets'!$F$22:$F$33,$D111,'Uncommissioned assets'!$P$22:$P$33))</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assets'!$F$22:$F$33,$D112,'Uncommissioned assets'!$P$22:$P$33))</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assets'!$F$22:$F$33,$D113,'Uncommissioned assets'!$P$22:$P$33))</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assets'!$F$22:$F$33,$D114,'Uncommissioned assets'!$P$22:$P$33))</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assets'!$F$22:$F$33,$D115,'Uncommissioned assets'!$P$22:$P$33))</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assets'!$F$22:$F$33,$D116,'Uncommissioned assets'!$P$22:$P$33))</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assets'!$F$22:$F$33,$D117,'Uncommissioned assets'!$P$22:$P$33))</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assets'!$F$22:$F$33,$D118,'Uncommissioned assets'!$P$22:$P$33))</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assets'!$F$22:$F$33,$D119,'Uncommissioned assets'!$P$22:$P$33))</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assets'!$F$22:$F$33,$D120,'Uncommissioned assets'!$P$22:$P$33))</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assets'!$F$22:$F$33,$D121,'Uncommissioned assets'!$P$22:$P$33))</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assets'!$F$22:$F$33,$D122,'Uncommissioned assets'!$P$22:$P$33))</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assets'!$F$22:$F$33,$D123,'Uncommissioned assets'!$P$22:$P$33))</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assets'!$F$22:$F$33,$D124,'Uncommissioned assets'!$P$22:$P$33))</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assets'!$F$22:$F$33,$D125,'Uncommissioned assets'!$P$22:$P$33))</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assets'!$F$22:$F$33,$D126,'Uncommissioned assets'!$P$22:$P$33))</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assets'!$F$22:$F$33,$D127,'Uncommissioned assets'!$P$22:$P$33))</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assets'!$F$22:$F$33,$D128,'Uncommissioned assets'!$P$22:$P$33))</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assets'!$F$22:$F$33,$D129,'Uncommissioned assets'!$P$22:$P$33))</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assets'!$F$22:$F$33,$D130,'Uncommissioned assets'!$P$22:$P$33))</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13" sqref="H13"/>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6" t="s">
        <v>128</v>
      </c>
      <c r="I5" s="257"/>
      <c r="L5" s="6" t="str">
        <f>"Do not delete - data validation for option at "&amp;ADDRESS(ROW(H5),COLUMN(H5))</f>
        <v>Do not delete - data validation for option at $H$5</v>
      </c>
    </row>
    <row r="6" spans="3:13">
      <c r="L6" t="s">
        <v>125</v>
      </c>
      <c r="M6" t="s">
        <v>126</v>
      </c>
    </row>
    <row r="7" spans="3:13" ht="15.5">
      <c r="C7" s="2" t="s">
        <v>75</v>
      </c>
      <c r="H7" s="258" t="s">
        <v>279</v>
      </c>
      <c r="I7" s="257"/>
      <c r="L7" s="36" t="s">
        <v>127</v>
      </c>
      <c r="M7" s="109">
        <v>0</v>
      </c>
    </row>
    <row r="8" spans="3:13">
      <c r="L8" s="37" t="s">
        <v>128</v>
      </c>
      <c r="M8" s="110">
        <v>0.03</v>
      </c>
    </row>
    <row r="9" spans="3:13" ht="15.5">
      <c r="C9" s="2" t="s">
        <v>138</v>
      </c>
      <c r="H9" s="258" t="s">
        <v>280</v>
      </c>
      <c r="I9" s="257"/>
      <c r="L9" s="38" t="s">
        <v>129</v>
      </c>
      <c r="M9" s="111">
        <v>0.03</v>
      </c>
    </row>
    <row r="11" spans="3:13" ht="15.5">
      <c r="C11" s="2" t="s">
        <v>137</v>
      </c>
      <c r="H11" s="258" t="s">
        <v>139</v>
      </c>
      <c r="I11" s="257"/>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1468" activePane="bottomLeft" state="frozen"/>
      <selection activeCell="A22" sqref="A22"/>
      <selection pane="bottomLeft" activeCell="N1484" sqref="N1484"/>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4"/>
    </row>
    <row r="18" spans="3:18" ht="15.5">
      <c r="C18" s="2" t="s">
        <v>207</v>
      </c>
      <c r="I18" s="180"/>
    </row>
    <row r="19" spans="3:18">
      <c r="I19" s="180"/>
    </row>
    <row r="20" spans="3:18">
      <c r="C20" s="6" t="s">
        <v>16</v>
      </c>
      <c r="H20" s="6" t="s">
        <v>17</v>
      </c>
      <c r="I20" s="181"/>
      <c r="L20" s="6" t="s">
        <v>18</v>
      </c>
      <c r="Q20" s="214" t="s">
        <v>276</v>
      </c>
    </row>
    <row r="21" spans="3:18" ht="46">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281</v>
      </c>
      <c r="E22" s="162">
        <v>25569</v>
      </c>
      <c r="F22" s="163" t="str">
        <f>IF(E22="","-",IF(OR(E22&lt;$E$15,E22&gt;$E$16),"ERROR - date outside of range","Date check - OK"))</f>
        <v>Date check - OK</v>
      </c>
      <c r="G22" s="68"/>
      <c r="H22" s="162" t="s">
        <v>279</v>
      </c>
      <c r="I22" s="173">
        <v>41465.482549107437</v>
      </c>
      <c r="J22" s="168">
        <f>IFERROR(MIN('MP Calculations'!$E$30/I22,1),"-")</f>
        <v>0.60889065254951169</v>
      </c>
      <c r="K22" s="68"/>
      <c r="L22" s="158">
        <v>22.204405000000001</v>
      </c>
      <c r="M22" s="183" t="s">
        <v>315</v>
      </c>
      <c r="N22" s="183">
        <v>192.78728599999999</v>
      </c>
      <c r="O22" s="186">
        <f>IF(N22="","-",L22*N22)</f>
        <v>4280.7269771948304</v>
      </c>
      <c r="P22" s="186">
        <f t="shared" ref="P22" si="0">IF(O22="-","-",IF(OR(E22&lt;$E$15,E22&gt;$E$16),0,O22*J22))</f>
        <v>2606.4946425304588</v>
      </c>
      <c r="Q22" s="215">
        <f>IF(P22="-",0,P22/(1+'General inputs'!$H$30)^'MP Calculations'!$C$40)</f>
        <v>5789.777892530421</v>
      </c>
      <c r="R22" s="201"/>
    </row>
    <row r="23" spans="3:18">
      <c r="C23" s="159"/>
      <c r="D23" s="165" t="s">
        <v>281</v>
      </c>
      <c r="E23" s="162">
        <v>25569</v>
      </c>
      <c r="F23" s="166" t="str">
        <f t="shared" ref="F23:F86" si="1">IF(E23="","-",IF(OR(E23&lt;$E$15,E23&gt;$E$16),"ERROR - date outside of range","Date check - OK"))</f>
        <v>Date check - OK</v>
      </c>
      <c r="G23" s="68"/>
      <c r="H23" s="162" t="s">
        <v>279</v>
      </c>
      <c r="I23" s="173">
        <v>41465.482549107437</v>
      </c>
      <c r="J23" s="168">
        <f>IFERROR(MIN('MP Calculations'!$E$30/I23,1),"-")</f>
        <v>0.60889065254951169</v>
      </c>
      <c r="K23" s="68"/>
      <c r="L23" s="159">
        <v>44.098078999999998</v>
      </c>
      <c r="M23" s="184" t="s">
        <v>315</v>
      </c>
      <c r="N23" s="184">
        <v>192.78728599999999</v>
      </c>
      <c r="O23" s="186">
        <f t="shared" ref="O23:O86" si="2">IF(N23="","-",L23*N23)</f>
        <v>8501.548968223593</v>
      </c>
      <c r="P23" s="186">
        <f t="shared" ref="P23:P86" si="3">IF(O23="-","-",IF(OR(E23&lt;$E$15,E23&gt;$E$16),0,O23*J23))</f>
        <v>5176.5136989432913</v>
      </c>
      <c r="Q23" s="215">
        <f>IF(P23="-",0,P23/(1+'General inputs'!$H$30)^'MP Calculations'!$C$40)</f>
        <v>11498.532966646031</v>
      </c>
      <c r="R23" s="201"/>
    </row>
    <row r="24" spans="3:18">
      <c r="C24" s="159"/>
      <c r="D24" s="165" t="s">
        <v>281</v>
      </c>
      <c r="E24" s="162">
        <v>25569</v>
      </c>
      <c r="F24" s="166" t="str">
        <f t="shared" si="1"/>
        <v>Date check - OK</v>
      </c>
      <c r="G24" s="68"/>
      <c r="H24" s="162" t="s">
        <v>279</v>
      </c>
      <c r="I24" s="173">
        <v>41465.482549107437</v>
      </c>
      <c r="J24" s="168">
        <f>IFERROR(MIN('MP Calculations'!$E$30/I24,1),"-")</f>
        <v>0.60889065254951169</v>
      </c>
      <c r="K24" s="12"/>
      <c r="L24" s="159">
        <v>3.250534</v>
      </c>
      <c r="M24" s="187" t="s">
        <v>315</v>
      </c>
      <c r="N24" s="187">
        <v>192.78728599999999</v>
      </c>
      <c r="O24" s="186">
        <f t="shared" si="2"/>
        <v>626.66162791072395</v>
      </c>
      <c r="P24" s="186">
        <f t="shared" si="3"/>
        <v>381.56840754630002</v>
      </c>
      <c r="Q24" s="215">
        <f>IF(P24="-",0,P24/(1+'General inputs'!$H$30)^'MP Calculations'!$C$40)</f>
        <v>847.57370855550857</v>
      </c>
      <c r="R24" s="201"/>
    </row>
    <row r="25" spans="3:18">
      <c r="C25" s="159"/>
      <c r="D25" s="165" t="s">
        <v>281</v>
      </c>
      <c r="E25" s="162">
        <v>25569</v>
      </c>
      <c r="F25" s="166" t="str">
        <f t="shared" si="1"/>
        <v>Date check - OK</v>
      </c>
      <c r="G25" s="68"/>
      <c r="H25" s="162" t="s">
        <v>279</v>
      </c>
      <c r="I25" s="173">
        <v>41465.482549107437</v>
      </c>
      <c r="J25" s="168">
        <f>IFERROR(MIN('MP Calculations'!$E$30/I25,1),"-")</f>
        <v>0.60889065254951169</v>
      </c>
      <c r="K25" s="12"/>
      <c r="L25" s="159">
        <v>48.729911000000001</v>
      </c>
      <c r="M25" s="187" t="s">
        <v>315</v>
      </c>
      <c r="N25" s="187">
        <v>192.78728599999999</v>
      </c>
      <c r="O25" s="186">
        <f t="shared" si="2"/>
        <v>9394.5072887115457</v>
      </c>
      <c r="P25" s="186">
        <f t="shared" si="3"/>
        <v>5720.2276734047173</v>
      </c>
      <c r="Q25" s="215">
        <f>IF(P25="-",0,P25/(1+'General inputs'!$H$30)^'MP Calculations'!$C$40)</f>
        <v>12706.278840292049</v>
      </c>
      <c r="R25" s="201"/>
    </row>
    <row r="26" spans="3:18">
      <c r="C26" s="159"/>
      <c r="D26" s="165" t="s">
        <v>281</v>
      </c>
      <c r="E26" s="162">
        <v>25569</v>
      </c>
      <c r="F26" s="166" t="str">
        <f t="shared" si="1"/>
        <v>Date check - OK</v>
      </c>
      <c r="G26" s="68"/>
      <c r="H26" s="162" t="s">
        <v>279</v>
      </c>
      <c r="I26" s="173">
        <v>41465.482549107437</v>
      </c>
      <c r="J26" s="168">
        <f>IFERROR(MIN('MP Calculations'!$E$30/I26,1),"-")</f>
        <v>0.60889065254951169</v>
      </c>
      <c r="K26" s="12"/>
      <c r="L26" s="159">
        <v>59.070718999999997</v>
      </c>
      <c r="M26" s="187" t="s">
        <v>315</v>
      </c>
      <c r="N26" s="187">
        <v>192.78728599999999</v>
      </c>
      <c r="O26" s="186">
        <f t="shared" si="2"/>
        <v>11388.083598078632</v>
      </c>
      <c r="P26" s="186">
        <f t="shared" si="3"/>
        <v>6934.0976533224894</v>
      </c>
      <c r="Q26" s="215">
        <f>IF(P26="-",0,P26/(1+'General inputs'!$H$30)^'MP Calculations'!$C$40)</f>
        <v>15402.634880875061</v>
      </c>
      <c r="R26" s="201"/>
    </row>
    <row r="27" spans="3:18">
      <c r="C27" s="159"/>
      <c r="D27" s="165" t="s">
        <v>281</v>
      </c>
      <c r="E27" s="162">
        <v>25569</v>
      </c>
      <c r="F27" s="166" t="str">
        <f t="shared" si="1"/>
        <v>Date check - OK</v>
      </c>
      <c r="G27" s="68"/>
      <c r="H27" s="162" t="s">
        <v>279</v>
      </c>
      <c r="I27" s="173">
        <v>41465.482549107437</v>
      </c>
      <c r="J27" s="168">
        <f>IFERROR(MIN('MP Calculations'!$E$30/I27,1),"-")</f>
        <v>0.60889065254951169</v>
      </c>
      <c r="K27" s="12"/>
      <c r="L27" s="159">
        <v>41.434328000000001</v>
      </c>
      <c r="M27" s="187" t="s">
        <v>315</v>
      </c>
      <c r="N27" s="187">
        <v>192.78728599999999</v>
      </c>
      <c r="O27" s="186">
        <f t="shared" si="2"/>
        <v>7988.0116423538075</v>
      </c>
      <c r="P27" s="186">
        <f t="shared" si="3"/>
        <v>4863.8256214859066</v>
      </c>
      <c r="Q27" s="215">
        <f>IF(P27="-",0,P27/(1+'General inputs'!$H$30)^'MP Calculations'!$C$40)</f>
        <v>10803.962378017073</v>
      </c>
      <c r="R27" s="201"/>
    </row>
    <row r="28" spans="3:18">
      <c r="C28" s="159"/>
      <c r="D28" s="165" t="s">
        <v>281</v>
      </c>
      <c r="E28" s="162">
        <v>25569</v>
      </c>
      <c r="F28" s="166" t="str">
        <f t="shared" si="1"/>
        <v>Date check - OK</v>
      </c>
      <c r="G28" s="68"/>
      <c r="H28" s="162" t="s">
        <v>279</v>
      </c>
      <c r="I28" s="173">
        <v>41465.482549107437</v>
      </c>
      <c r="J28" s="168">
        <f>IFERROR(MIN('MP Calculations'!$E$30/I28,1),"-")</f>
        <v>0.60889065254951169</v>
      </c>
      <c r="K28" s="12"/>
      <c r="L28" s="159">
        <v>0.38652900000000001</v>
      </c>
      <c r="M28" s="187" t="s">
        <v>315</v>
      </c>
      <c r="N28" s="187">
        <v>192.78728599999999</v>
      </c>
      <c r="O28" s="186">
        <f t="shared" si="2"/>
        <v>74.517876870294003</v>
      </c>
      <c r="P28" s="186">
        <f t="shared" si="3"/>
        <v>45.373238674157477</v>
      </c>
      <c r="Q28" s="215">
        <f>IF(P28="-",0,P28/(1+'General inputs'!$H$30)^'MP Calculations'!$C$40)</f>
        <v>100.78707621401658</v>
      </c>
      <c r="R28" s="201"/>
    </row>
    <row r="29" spans="3:18">
      <c r="C29" s="159"/>
      <c r="D29" s="165" t="s">
        <v>281</v>
      </c>
      <c r="E29" s="162">
        <v>25569</v>
      </c>
      <c r="F29" s="166" t="str">
        <f t="shared" si="1"/>
        <v>Date check - OK</v>
      </c>
      <c r="G29" s="68"/>
      <c r="H29" s="162" t="s">
        <v>279</v>
      </c>
      <c r="I29" s="173">
        <v>41465.482549107437</v>
      </c>
      <c r="J29" s="168">
        <f>IFERROR(MIN('MP Calculations'!$E$30/I29,1),"-")</f>
        <v>0.60889065254951169</v>
      </c>
      <c r="K29" s="12"/>
      <c r="L29" s="159">
        <v>3.8340800000000002</v>
      </c>
      <c r="M29" s="187" t="s">
        <v>315</v>
      </c>
      <c r="N29" s="187">
        <v>192.78728599999999</v>
      </c>
      <c r="O29" s="186">
        <f t="shared" si="2"/>
        <v>739.16187750688005</v>
      </c>
      <c r="P29" s="186">
        <f t="shared" si="3"/>
        <v>450.06875793488643</v>
      </c>
      <c r="Q29" s="215">
        <f>IF(P29="-",0,P29/(1+'General inputs'!$H$30)^'MP Calculations'!$C$40)</f>
        <v>999.73278375137897</v>
      </c>
      <c r="R29" s="201"/>
    </row>
    <row r="30" spans="3:18">
      <c r="C30" s="159"/>
      <c r="D30" s="165" t="s">
        <v>281</v>
      </c>
      <c r="E30" s="162">
        <v>25569</v>
      </c>
      <c r="F30" s="166" t="str">
        <f t="shared" si="1"/>
        <v>Date check - OK</v>
      </c>
      <c r="G30" s="68"/>
      <c r="H30" s="162" t="s">
        <v>279</v>
      </c>
      <c r="I30" s="173">
        <v>41465.482549107437</v>
      </c>
      <c r="J30" s="168">
        <f>IFERROR(MIN('MP Calculations'!$E$30/I30,1),"-")</f>
        <v>0.60889065254951169</v>
      </c>
      <c r="K30" s="12"/>
      <c r="L30" s="159">
        <v>110.936519</v>
      </c>
      <c r="M30" s="187" t="s">
        <v>315</v>
      </c>
      <c r="N30" s="187">
        <v>192.78728599999999</v>
      </c>
      <c r="O30" s="186">
        <f t="shared" si="2"/>
        <v>21387.150416297434</v>
      </c>
      <c r="P30" s="186">
        <f t="shared" si="3"/>
        <v>13022.435973153906</v>
      </c>
      <c r="Q30" s="215">
        <f>IF(P30="-",0,P30/(1+'General inputs'!$H$30)^'MP Calculations'!$C$40)</f>
        <v>28926.593852908059</v>
      </c>
    </row>
    <row r="31" spans="3:18">
      <c r="C31" s="159"/>
      <c r="D31" s="165" t="s">
        <v>281</v>
      </c>
      <c r="E31" s="162">
        <v>25569</v>
      </c>
      <c r="F31" s="166" t="str">
        <f t="shared" si="1"/>
        <v>Date check - OK</v>
      </c>
      <c r="G31" s="68"/>
      <c r="H31" s="162" t="s">
        <v>279</v>
      </c>
      <c r="I31" s="173">
        <v>41465.482549107437</v>
      </c>
      <c r="J31" s="168">
        <f>IFERROR(MIN('MP Calculations'!$E$30/I31,1),"-")</f>
        <v>0.60889065254951169</v>
      </c>
      <c r="K31" s="12"/>
      <c r="L31" s="159">
        <v>445.22166700000002</v>
      </c>
      <c r="M31" s="187" t="s">
        <v>315</v>
      </c>
      <c r="N31" s="187">
        <v>192.78728599999999</v>
      </c>
      <c r="O31" s="186">
        <f t="shared" si="2"/>
        <v>85833.076849325764</v>
      </c>
      <c r="P31" s="186">
        <f t="shared" si="3"/>
        <v>52262.95817311835</v>
      </c>
      <c r="Q31" s="215">
        <f>IF(P31="-",0,P31/(1+'General inputs'!$H$30)^'MP Calculations'!$C$40)</f>
        <v>116091.13438852069</v>
      </c>
    </row>
    <row r="32" spans="3:18">
      <c r="C32" s="159"/>
      <c r="D32" s="165" t="s">
        <v>281</v>
      </c>
      <c r="E32" s="162">
        <v>25569</v>
      </c>
      <c r="F32" s="166" t="str">
        <f t="shared" si="1"/>
        <v>Date check - OK</v>
      </c>
      <c r="G32" s="68"/>
      <c r="H32" s="162" t="s">
        <v>279</v>
      </c>
      <c r="I32" s="173">
        <v>41465.482549107437</v>
      </c>
      <c r="J32" s="168">
        <f>IFERROR(MIN('MP Calculations'!$E$30/I32,1),"-")</f>
        <v>0.60889065254951169</v>
      </c>
      <c r="K32" s="12"/>
      <c r="L32" s="159">
        <v>320.97440699999999</v>
      </c>
      <c r="M32" s="187" t="s">
        <v>315</v>
      </c>
      <c r="N32" s="187">
        <v>192.78728599999999</v>
      </c>
      <c r="O32" s="186">
        <f t="shared" si="2"/>
        <v>61879.784800989401</v>
      </c>
      <c r="P32" s="186">
        <f t="shared" si="3"/>
        <v>37678.022547097789</v>
      </c>
      <c r="Q32" s="215">
        <f>IF(P32="-",0,P32/(1+'General inputs'!$H$30)^'MP Calculations'!$C$40)</f>
        <v>83693.777235492744</v>
      </c>
    </row>
    <row r="33" spans="3:17">
      <c r="C33" s="159"/>
      <c r="D33" s="165" t="s">
        <v>282</v>
      </c>
      <c r="E33" s="162">
        <v>25569</v>
      </c>
      <c r="F33" s="166" t="str">
        <f t="shared" si="1"/>
        <v>Date check - OK</v>
      </c>
      <c r="G33" s="68"/>
      <c r="H33" s="162" t="s">
        <v>279</v>
      </c>
      <c r="I33" s="173">
        <v>41465.482549107437</v>
      </c>
      <c r="J33" s="168">
        <f>IFERROR(MIN('MP Calculations'!$E$30/I33,1),"-")</f>
        <v>0.60889065254951169</v>
      </c>
      <c r="K33" s="12"/>
      <c r="L33" s="159">
        <v>4.0281560000000001</v>
      </c>
      <c r="M33" s="187" t="s">
        <v>315</v>
      </c>
      <c r="N33" s="187">
        <v>237.97403299999999</v>
      </c>
      <c r="O33" s="186">
        <f t="shared" si="2"/>
        <v>958.59652887314803</v>
      </c>
      <c r="P33" s="186">
        <f t="shared" si="3"/>
        <v>583.6804659972679</v>
      </c>
      <c r="Q33" s="215">
        <f>IF(P33="-",0,P33/(1+'General inputs'!$H$30)^'MP Calculations'!$C$40)</f>
        <v>1296.5230018857962</v>
      </c>
    </row>
    <row r="34" spans="3:17">
      <c r="C34" s="159"/>
      <c r="D34" s="165" t="s">
        <v>282</v>
      </c>
      <c r="E34" s="162">
        <v>25569</v>
      </c>
      <c r="F34" s="166" t="str">
        <f t="shared" si="1"/>
        <v>Date check - OK</v>
      </c>
      <c r="G34" s="68"/>
      <c r="H34" s="162" t="s">
        <v>279</v>
      </c>
      <c r="I34" s="173">
        <v>41465.482549107437</v>
      </c>
      <c r="J34" s="168">
        <f>IFERROR(MIN('MP Calculations'!$E$30/I34,1),"-")</f>
        <v>0.60889065254951169</v>
      </c>
      <c r="K34" s="12"/>
      <c r="L34" s="159">
        <v>1.7164239999999999</v>
      </c>
      <c r="M34" s="187" t="s">
        <v>315</v>
      </c>
      <c r="N34" s="187">
        <v>237.97403299999999</v>
      </c>
      <c r="O34" s="186">
        <f t="shared" si="2"/>
        <v>408.46434161799198</v>
      </c>
      <c r="P34" s="186">
        <f t="shared" si="3"/>
        <v>248.71011951098581</v>
      </c>
      <c r="Q34" s="215">
        <f>IF(P34="-",0,P34/(1+'General inputs'!$H$30)^'MP Calculations'!$C$40)</f>
        <v>552.45705404379225</v>
      </c>
    </row>
    <row r="35" spans="3:17">
      <c r="C35" s="159"/>
      <c r="D35" s="165" t="s">
        <v>281</v>
      </c>
      <c r="E35" s="162">
        <v>25569</v>
      </c>
      <c r="F35" s="166" t="str">
        <f t="shared" si="1"/>
        <v>Date check - OK</v>
      </c>
      <c r="G35" s="68"/>
      <c r="H35" s="162" t="s">
        <v>279</v>
      </c>
      <c r="I35" s="173">
        <v>41465.482549107437</v>
      </c>
      <c r="J35" s="168">
        <f>IFERROR(MIN('MP Calculations'!$E$30/I35,1),"-")</f>
        <v>0.60889065254951169</v>
      </c>
      <c r="K35" s="12"/>
      <c r="L35" s="159">
        <v>0.54464800000000002</v>
      </c>
      <c r="M35" s="187" t="s">
        <v>315</v>
      </c>
      <c r="N35" s="187">
        <v>192.78728599999999</v>
      </c>
      <c r="O35" s="186">
        <f t="shared" si="2"/>
        <v>105.001209745328</v>
      </c>
      <c r="P35" s="186">
        <f t="shared" si="3"/>
        <v>63.934255120320913</v>
      </c>
      <c r="Q35" s="215">
        <f>IF(P35="-",0,P35/(1+'General inputs'!$H$30)^'MP Calculations'!$C$40)</f>
        <v>142.01645797808627</v>
      </c>
    </row>
    <row r="36" spans="3:17">
      <c r="C36" s="159"/>
      <c r="D36" s="165" t="s">
        <v>281</v>
      </c>
      <c r="E36" s="162">
        <v>25569</v>
      </c>
      <c r="F36" s="166" t="str">
        <f t="shared" si="1"/>
        <v>Date check - OK</v>
      </c>
      <c r="G36" s="68"/>
      <c r="H36" s="162" t="s">
        <v>279</v>
      </c>
      <c r="I36" s="173">
        <v>41465.482549107437</v>
      </c>
      <c r="J36" s="168">
        <f>IFERROR(MIN('MP Calculations'!$E$30/I36,1),"-")</f>
        <v>0.60889065254951169</v>
      </c>
      <c r="K36" s="12"/>
      <c r="L36" s="159">
        <v>166.88064800000001</v>
      </c>
      <c r="M36" s="187" t="s">
        <v>315</v>
      </c>
      <c r="N36" s="187">
        <v>192.78728599999999</v>
      </c>
      <c r="O36" s="186">
        <f t="shared" si="2"/>
        <v>32172.46721384133</v>
      </c>
      <c r="P36" s="186">
        <f t="shared" si="3"/>
        <v>19589.514555963618</v>
      </c>
      <c r="Q36" s="215">
        <f>IF(P36="-",0,P36/(1+'General inputs'!$H$30)^'MP Calculations'!$C$40)</f>
        <v>43513.973307618515</v>
      </c>
    </row>
    <row r="37" spans="3:17">
      <c r="C37" s="159"/>
      <c r="D37" s="165" t="s">
        <v>281</v>
      </c>
      <c r="E37" s="162">
        <v>25569</v>
      </c>
      <c r="F37" s="166" t="str">
        <f t="shared" si="1"/>
        <v>Date check - OK</v>
      </c>
      <c r="G37" s="68"/>
      <c r="H37" s="162" t="s">
        <v>279</v>
      </c>
      <c r="I37" s="173">
        <v>41465.482549107437</v>
      </c>
      <c r="J37" s="168">
        <f>IFERROR(MIN('MP Calculations'!$E$30/I37,1),"-")</f>
        <v>0.60889065254951169</v>
      </c>
      <c r="K37" s="12"/>
      <c r="L37" s="159">
        <v>1.2559370000000001</v>
      </c>
      <c r="M37" s="187" t="s">
        <v>315</v>
      </c>
      <c r="N37" s="187">
        <v>192.78728599999999</v>
      </c>
      <c r="O37" s="186">
        <f t="shared" si="2"/>
        <v>242.12868561698201</v>
      </c>
      <c r="P37" s="186">
        <f t="shared" si="3"/>
        <v>147.42989338627973</v>
      </c>
      <c r="Q37" s="215">
        <f>IF(P37="-",0,P37/(1+'General inputs'!$H$30)^'MP Calculations'!$C$40)</f>
        <v>327.48440127132335</v>
      </c>
    </row>
    <row r="38" spans="3:17">
      <c r="C38" s="159"/>
      <c r="D38" s="165" t="s">
        <v>281</v>
      </c>
      <c r="E38" s="162">
        <v>25569</v>
      </c>
      <c r="F38" s="166" t="str">
        <f t="shared" si="1"/>
        <v>Date check - OK</v>
      </c>
      <c r="G38" s="68"/>
      <c r="H38" s="162" t="s">
        <v>279</v>
      </c>
      <c r="I38" s="173">
        <v>41465.482549107437</v>
      </c>
      <c r="J38" s="168">
        <f>IFERROR(MIN('MP Calculations'!$E$30/I38,1),"-")</f>
        <v>0.60889065254951169</v>
      </c>
      <c r="K38" s="12"/>
      <c r="L38" s="159">
        <v>92.408550000000005</v>
      </c>
      <c r="M38" s="187" t="s">
        <v>315</v>
      </c>
      <c r="N38" s="187">
        <v>192.78728599999999</v>
      </c>
      <c r="O38" s="186">
        <f t="shared" si="2"/>
        <v>17815.1935576953</v>
      </c>
      <c r="P38" s="186">
        <f t="shared" si="3"/>
        <v>10847.504830640948</v>
      </c>
      <c r="Q38" s="215">
        <f>IF(P38="-",0,P38/(1+'General inputs'!$H$30)^'MP Calculations'!$C$40)</f>
        <v>24095.443218171891</v>
      </c>
    </row>
    <row r="39" spans="3:17">
      <c r="C39" s="159"/>
      <c r="D39" s="165" t="s">
        <v>281</v>
      </c>
      <c r="E39" s="162">
        <v>25569</v>
      </c>
      <c r="F39" s="166" t="str">
        <f t="shared" si="1"/>
        <v>Date check - OK</v>
      </c>
      <c r="G39" s="68"/>
      <c r="H39" s="162" t="s">
        <v>279</v>
      </c>
      <c r="I39" s="173">
        <v>41465.482549107437</v>
      </c>
      <c r="J39" s="168">
        <f>IFERROR(MIN('MP Calculations'!$E$30/I39,1),"-")</f>
        <v>0.60889065254951169</v>
      </c>
      <c r="K39" s="12"/>
      <c r="L39" s="159">
        <v>69.860412999999994</v>
      </c>
      <c r="M39" s="187" t="s">
        <v>315</v>
      </c>
      <c r="N39" s="187">
        <v>192.78728599999999</v>
      </c>
      <c r="O39" s="186">
        <f t="shared" si="2"/>
        <v>13468.199421109117</v>
      </c>
      <c r="P39" s="186">
        <f t="shared" si="3"/>
        <v>8200.6607341860854</v>
      </c>
      <c r="Q39" s="215">
        <f>IF(P39="-",0,P39/(1+'General inputs'!$H$30)^'MP Calculations'!$C$40)</f>
        <v>18216.037527258432</v>
      </c>
    </row>
    <row r="40" spans="3:17">
      <c r="C40" s="159"/>
      <c r="D40" s="165" t="s">
        <v>281</v>
      </c>
      <c r="E40" s="162">
        <v>25569</v>
      </c>
      <c r="F40" s="166" t="str">
        <f t="shared" si="1"/>
        <v>Date check - OK</v>
      </c>
      <c r="G40" s="68"/>
      <c r="H40" s="162" t="s">
        <v>279</v>
      </c>
      <c r="I40" s="173">
        <v>41465.482549107437</v>
      </c>
      <c r="J40" s="168">
        <f>IFERROR(MIN('MP Calculations'!$E$30/I40,1),"-")</f>
        <v>0.60889065254951169</v>
      </c>
      <c r="K40" s="12"/>
      <c r="L40" s="159">
        <v>265.65250300000002</v>
      </c>
      <c r="M40" s="187" t="s">
        <v>315</v>
      </c>
      <c r="N40" s="187">
        <v>192.78728599999999</v>
      </c>
      <c r="O40" s="186">
        <f t="shared" si="2"/>
        <v>51214.425072476864</v>
      </c>
      <c r="P40" s="186">
        <f t="shared" si="3"/>
        <v>31183.984702328511</v>
      </c>
      <c r="Q40" s="215">
        <f>IF(P40="-",0,P40/(1+'General inputs'!$H$30)^'MP Calculations'!$C$40)</f>
        <v>69268.642369150242</v>
      </c>
    </row>
    <row r="41" spans="3:17">
      <c r="C41" s="159"/>
      <c r="D41" s="165" t="s">
        <v>281</v>
      </c>
      <c r="E41" s="162">
        <v>25569</v>
      </c>
      <c r="F41" s="166" t="str">
        <f t="shared" si="1"/>
        <v>Date check - OK</v>
      </c>
      <c r="G41" s="68"/>
      <c r="H41" s="162" t="s">
        <v>279</v>
      </c>
      <c r="I41" s="173">
        <v>41465.482549107437</v>
      </c>
      <c r="J41" s="168">
        <f>IFERROR(MIN('MP Calculations'!$E$30/I41,1),"-")</f>
        <v>0.60889065254951169</v>
      </c>
      <c r="K41" s="12"/>
      <c r="L41" s="159">
        <v>1.233989</v>
      </c>
      <c r="M41" s="187" t="s">
        <v>315</v>
      </c>
      <c r="N41" s="187">
        <v>192.78728599999999</v>
      </c>
      <c r="O41" s="186">
        <f t="shared" si="2"/>
        <v>237.89739026385399</v>
      </c>
      <c r="P41" s="186">
        <f t="shared" si="3"/>
        <v>144.85349719758392</v>
      </c>
      <c r="Q41" s="215">
        <f>IF(P41="-",0,P41/(1+'General inputs'!$H$30)^'MP Calculations'!$C$40)</f>
        <v>321.7614807433805</v>
      </c>
    </row>
    <row r="42" spans="3:17">
      <c r="C42" s="159"/>
      <c r="D42" s="165" t="s">
        <v>281</v>
      </c>
      <c r="E42" s="162">
        <v>25569</v>
      </c>
      <c r="F42" s="166" t="str">
        <f t="shared" si="1"/>
        <v>Date check - OK</v>
      </c>
      <c r="G42" s="68"/>
      <c r="H42" s="162" t="s">
        <v>279</v>
      </c>
      <c r="I42" s="173">
        <v>41465.482549107437</v>
      </c>
      <c r="J42" s="168">
        <f>IFERROR(MIN('MP Calculations'!$E$30/I42,1),"-")</f>
        <v>0.60889065254951169</v>
      </c>
      <c r="K42" s="12"/>
      <c r="L42" s="159">
        <v>128.08764600000001</v>
      </c>
      <c r="M42" s="187" t="s">
        <v>315</v>
      </c>
      <c r="N42" s="187">
        <v>192.78728599999999</v>
      </c>
      <c r="O42" s="186">
        <f t="shared" si="2"/>
        <v>24693.669642468758</v>
      </c>
      <c r="P42" s="186">
        <f t="shared" si="3"/>
        <v>15035.744622444869</v>
      </c>
      <c r="Q42" s="215">
        <f>IF(P42="-",0,P42/(1+'General inputs'!$H$30)^'MP Calculations'!$C$40)</f>
        <v>33398.734220397375</v>
      </c>
    </row>
    <row r="43" spans="3:17">
      <c r="C43" s="159"/>
      <c r="D43" s="165" t="s">
        <v>281</v>
      </c>
      <c r="E43" s="162">
        <v>25569</v>
      </c>
      <c r="F43" s="166" t="str">
        <f t="shared" si="1"/>
        <v>Date check - OK</v>
      </c>
      <c r="G43" s="68"/>
      <c r="H43" s="162" t="s">
        <v>279</v>
      </c>
      <c r="I43" s="173">
        <v>41465.482549107437</v>
      </c>
      <c r="J43" s="168">
        <f>IFERROR(MIN('MP Calculations'!$E$30/I43,1),"-")</f>
        <v>0.60889065254951169</v>
      </c>
      <c r="K43" s="12"/>
      <c r="L43" s="159">
        <v>12.254873</v>
      </c>
      <c r="M43" s="187" t="s">
        <v>315</v>
      </c>
      <c r="N43" s="187">
        <v>192.78728599999999</v>
      </c>
      <c r="O43" s="186">
        <f t="shared" si="2"/>
        <v>2362.5837059446781</v>
      </c>
      <c r="P43" s="186">
        <f t="shared" si="3"/>
        <v>1438.5551344154987</v>
      </c>
      <c r="Q43" s="215">
        <f>IF(P43="-",0,P43/(1+'General inputs'!$H$30)^'MP Calculations'!$C$40)</f>
        <v>3195.4467039836445</v>
      </c>
    </row>
    <row r="44" spans="3:17">
      <c r="C44" s="159"/>
      <c r="D44" s="165" t="s">
        <v>281</v>
      </c>
      <c r="E44" s="162">
        <v>25569</v>
      </c>
      <c r="F44" s="166" t="str">
        <f t="shared" si="1"/>
        <v>Date check - OK</v>
      </c>
      <c r="G44" s="68"/>
      <c r="H44" s="162" t="s">
        <v>279</v>
      </c>
      <c r="I44" s="173">
        <v>41465.482549107437</v>
      </c>
      <c r="J44" s="168">
        <f>IFERROR(MIN('MP Calculations'!$E$30/I44,1),"-")</f>
        <v>0.60889065254951169</v>
      </c>
      <c r="K44" s="12"/>
      <c r="L44" s="159">
        <v>3.429589</v>
      </c>
      <c r="M44" s="187" t="s">
        <v>315</v>
      </c>
      <c r="N44" s="187">
        <v>192.78728599999999</v>
      </c>
      <c r="O44" s="186">
        <f t="shared" si="2"/>
        <v>661.18115540545398</v>
      </c>
      <c r="P44" s="186">
        <f t="shared" si="3"/>
        <v>402.58702516826696</v>
      </c>
      <c r="Q44" s="215">
        <f>IF(P44="-",0,P44/(1+'General inputs'!$H$30)^'MP Calculations'!$C$40)</f>
        <v>894.26213279146691</v>
      </c>
    </row>
    <row r="45" spans="3:17">
      <c r="C45" s="159"/>
      <c r="D45" s="165" t="s">
        <v>281</v>
      </c>
      <c r="E45" s="162">
        <v>25569</v>
      </c>
      <c r="F45" s="166" t="str">
        <f t="shared" si="1"/>
        <v>Date check - OK</v>
      </c>
      <c r="G45" s="68"/>
      <c r="H45" s="162" t="s">
        <v>279</v>
      </c>
      <c r="I45" s="173">
        <v>41465.482549107437</v>
      </c>
      <c r="J45" s="168">
        <f>IFERROR(MIN('MP Calculations'!$E$30/I45,1),"-")</f>
        <v>0.60889065254951169</v>
      </c>
      <c r="K45" s="12"/>
      <c r="L45" s="159">
        <v>9.5868529999999996</v>
      </c>
      <c r="M45" s="187" t="s">
        <v>315</v>
      </c>
      <c r="N45" s="187">
        <v>192.78728599999999</v>
      </c>
      <c r="O45" s="186">
        <f t="shared" si="2"/>
        <v>1848.223371150958</v>
      </c>
      <c r="P45" s="186">
        <f t="shared" si="3"/>
        <v>1125.3659345173651</v>
      </c>
      <c r="Q45" s="215">
        <f>IF(P45="-",0,P45/(1+'General inputs'!$H$30)^'MP Calculations'!$C$40)</f>
        <v>2499.7629775866067</v>
      </c>
    </row>
    <row r="46" spans="3:17">
      <c r="C46" s="159"/>
      <c r="D46" s="165" t="s">
        <v>281</v>
      </c>
      <c r="E46" s="162">
        <v>25569</v>
      </c>
      <c r="F46" s="166" t="str">
        <f t="shared" si="1"/>
        <v>Date check - OK</v>
      </c>
      <c r="G46" s="68"/>
      <c r="H46" s="162" t="s">
        <v>279</v>
      </c>
      <c r="I46" s="173">
        <v>41465.482549107437</v>
      </c>
      <c r="J46" s="168">
        <f>IFERROR(MIN('MP Calculations'!$E$30/I46,1),"-")</f>
        <v>0.60889065254951169</v>
      </c>
      <c r="K46" s="12"/>
      <c r="L46" s="159">
        <v>10.979058999999999</v>
      </c>
      <c r="M46" s="187" t="s">
        <v>315</v>
      </c>
      <c r="N46" s="187">
        <v>192.78728599999999</v>
      </c>
      <c r="O46" s="186">
        <f t="shared" si="2"/>
        <v>2116.6229874438736</v>
      </c>
      <c r="P46" s="186">
        <f t="shared" si="3"/>
        <v>1288.791952025997</v>
      </c>
      <c r="Q46" s="215">
        <f>IF(P46="-",0,P46/(1+'General inputs'!$H$30)^'MP Calculations'!$C$40)</f>
        <v>2862.7793935026466</v>
      </c>
    </row>
    <row r="47" spans="3:17">
      <c r="C47" s="159"/>
      <c r="D47" s="165" t="s">
        <v>283</v>
      </c>
      <c r="E47" s="162">
        <v>25749</v>
      </c>
      <c r="F47" s="166" t="str">
        <f t="shared" si="1"/>
        <v>Date check - OK</v>
      </c>
      <c r="G47" s="68"/>
      <c r="H47" s="162" t="s">
        <v>279</v>
      </c>
      <c r="I47" s="173">
        <v>41465.482549107437</v>
      </c>
      <c r="J47" s="168">
        <f>IFERROR(MIN('MP Calculations'!$E$30/I47,1),"-")</f>
        <v>0.60889065254951169</v>
      </c>
      <c r="K47" s="12"/>
      <c r="L47" s="159">
        <v>1</v>
      </c>
      <c r="M47" s="187" t="s">
        <v>316</v>
      </c>
      <c r="N47" s="187">
        <v>427116.44150299998</v>
      </c>
      <c r="O47" s="186">
        <f t="shared" si="2"/>
        <v>427116.44150299998</v>
      </c>
      <c r="P47" s="186">
        <f t="shared" si="3"/>
        <v>260067.20878138699</v>
      </c>
      <c r="Q47" s="215">
        <f>IF(P47="-",0,P47/(1+'General inputs'!$H$30)^'MP Calculations'!$C$40)</f>
        <v>577684.43157541309</v>
      </c>
    </row>
    <row r="48" spans="3:17">
      <c r="C48" s="159"/>
      <c r="D48" s="165" t="s">
        <v>281</v>
      </c>
      <c r="E48" s="162">
        <v>26299</v>
      </c>
      <c r="F48" s="166" t="str">
        <f t="shared" si="1"/>
        <v>Date check - OK</v>
      </c>
      <c r="G48" s="68"/>
      <c r="H48" s="162" t="s">
        <v>279</v>
      </c>
      <c r="I48" s="173">
        <v>41465.482549107437</v>
      </c>
      <c r="J48" s="168">
        <f>IFERROR(MIN('MP Calculations'!$E$30/I48,1),"-")</f>
        <v>0.60889065254951169</v>
      </c>
      <c r="K48" s="12"/>
      <c r="L48" s="159">
        <v>131.40686700000001</v>
      </c>
      <c r="M48" s="187" t="s">
        <v>315</v>
      </c>
      <c r="N48" s="187">
        <v>192.78728599999999</v>
      </c>
      <c r="O48" s="186">
        <f t="shared" si="2"/>
        <v>25333.573250692963</v>
      </c>
      <c r="P48" s="186">
        <f t="shared" si="3"/>
        <v>15425.375948025292</v>
      </c>
      <c r="Q48" s="215">
        <f>IF(P48="-",0,P48/(1+'General inputs'!$H$30)^'MP Calculations'!$C$40)</f>
        <v>34264.218000134897</v>
      </c>
    </row>
    <row r="49" spans="3:17">
      <c r="C49" s="159"/>
      <c r="D49" s="165" t="s">
        <v>281</v>
      </c>
      <c r="E49" s="162">
        <v>26299</v>
      </c>
      <c r="F49" s="166" t="str">
        <f t="shared" si="1"/>
        <v>Date check - OK</v>
      </c>
      <c r="G49" s="68"/>
      <c r="H49" s="162" t="s">
        <v>279</v>
      </c>
      <c r="I49" s="173">
        <v>41465.482549107437</v>
      </c>
      <c r="J49" s="168">
        <f>IFERROR(MIN('MP Calculations'!$E$30/I49,1),"-")</f>
        <v>0.60889065254951169</v>
      </c>
      <c r="K49" s="12"/>
      <c r="L49" s="159">
        <v>0.60982400000000003</v>
      </c>
      <c r="M49" s="187" t="s">
        <v>315</v>
      </c>
      <c r="N49" s="187">
        <v>192.78728599999999</v>
      </c>
      <c r="O49" s="186">
        <f t="shared" si="2"/>
        <v>117.566313897664</v>
      </c>
      <c r="P49" s="186">
        <f t="shared" si="3"/>
        <v>71.585029586989364</v>
      </c>
      <c r="Q49" s="215">
        <f>IF(P49="-",0,P49/(1+'General inputs'!$H$30)^'MP Calculations'!$C$40)</f>
        <v>159.01103918499376</v>
      </c>
    </row>
    <row r="50" spans="3:17">
      <c r="C50" s="159"/>
      <c r="D50" s="165" t="s">
        <v>281</v>
      </c>
      <c r="E50" s="162">
        <v>26299</v>
      </c>
      <c r="F50" s="166" t="str">
        <f t="shared" si="1"/>
        <v>Date check - OK</v>
      </c>
      <c r="G50" s="68"/>
      <c r="H50" s="162" t="s">
        <v>279</v>
      </c>
      <c r="I50" s="173">
        <v>41465.482549107437</v>
      </c>
      <c r="J50" s="168">
        <f>IFERROR(MIN('MP Calculations'!$E$30/I50,1),"-")</f>
        <v>0.60889065254951169</v>
      </c>
      <c r="K50" s="12"/>
      <c r="L50" s="159">
        <v>93.252577000000002</v>
      </c>
      <c r="M50" s="187" t="s">
        <v>315</v>
      </c>
      <c r="N50" s="187">
        <v>192.78728599999999</v>
      </c>
      <c r="O50" s="186">
        <f t="shared" si="2"/>
        <v>17977.91123233602</v>
      </c>
      <c r="P50" s="186">
        <f t="shared" si="3"/>
        <v>10946.582101734275</v>
      </c>
      <c r="Q50" s="215">
        <f>IF(P50="-",0,P50/(1+'General inputs'!$H$30)^'MP Calculations'!$C$40)</f>
        <v>24315.522471153392</v>
      </c>
    </row>
    <row r="51" spans="3:17">
      <c r="C51" s="159"/>
      <c r="D51" s="165" t="s">
        <v>281</v>
      </c>
      <c r="E51" s="162">
        <v>26299</v>
      </c>
      <c r="F51" s="166" t="str">
        <f t="shared" si="1"/>
        <v>Date check - OK</v>
      </c>
      <c r="G51" s="68"/>
      <c r="H51" s="162" t="s">
        <v>279</v>
      </c>
      <c r="I51" s="173">
        <v>41465.482549107437</v>
      </c>
      <c r="J51" s="168">
        <f>IFERROR(MIN('MP Calculations'!$E$30/I51,1),"-")</f>
        <v>0.60889065254951169</v>
      </c>
      <c r="K51" s="12"/>
      <c r="L51" s="159">
        <v>226.70581899999999</v>
      </c>
      <c r="M51" s="187" t="s">
        <v>315</v>
      </c>
      <c r="N51" s="187">
        <v>192.78728599999999</v>
      </c>
      <c r="O51" s="186">
        <f t="shared" si="2"/>
        <v>43705.999565417231</v>
      </c>
      <c r="P51" s="186">
        <f t="shared" si="3"/>
        <v>26612.174595715573</v>
      </c>
      <c r="Q51" s="215">
        <f>IF(P51="-",0,P51/(1+'General inputs'!$H$30)^'MP Calculations'!$C$40)</f>
        <v>59113.330843776399</v>
      </c>
    </row>
    <row r="52" spans="3:17">
      <c r="C52" s="159"/>
      <c r="D52" s="165" t="s">
        <v>281</v>
      </c>
      <c r="E52" s="162">
        <v>26299</v>
      </c>
      <c r="F52" s="166" t="str">
        <f t="shared" si="1"/>
        <v>Date check - OK</v>
      </c>
      <c r="G52" s="68"/>
      <c r="H52" s="162" t="s">
        <v>279</v>
      </c>
      <c r="I52" s="173">
        <v>41465.482549107437</v>
      </c>
      <c r="J52" s="168">
        <f>IFERROR(MIN('MP Calculations'!$E$30/I52,1),"-")</f>
        <v>0.60889065254951169</v>
      </c>
      <c r="K52" s="12"/>
      <c r="L52" s="159">
        <v>163.00286800000001</v>
      </c>
      <c r="M52" s="187" t="s">
        <v>315</v>
      </c>
      <c r="N52" s="187">
        <v>192.78728599999999</v>
      </c>
      <c r="O52" s="186">
        <f t="shared" si="2"/>
        <v>31424.880531936247</v>
      </c>
      <c r="P52" s="186">
        <f t="shared" si="3"/>
        <v>19134.316013381107</v>
      </c>
      <c r="Q52" s="215">
        <f>IF(P52="-",0,P52/(1+'General inputs'!$H$30)^'MP Calculations'!$C$40)</f>
        <v>42502.845789628424</v>
      </c>
    </row>
    <row r="53" spans="3:17">
      <c r="C53" s="159"/>
      <c r="D53" s="165" t="s">
        <v>281</v>
      </c>
      <c r="E53" s="162">
        <v>26299</v>
      </c>
      <c r="F53" s="166" t="str">
        <f t="shared" si="1"/>
        <v>Date check - OK</v>
      </c>
      <c r="G53" s="68"/>
      <c r="H53" s="162" t="s">
        <v>279</v>
      </c>
      <c r="I53" s="173">
        <v>41465.482549107437</v>
      </c>
      <c r="J53" s="168">
        <f>IFERROR(MIN('MP Calculations'!$E$30/I53,1),"-")</f>
        <v>0.60889065254951169</v>
      </c>
      <c r="K53" s="12"/>
      <c r="L53" s="159">
        <v>161.01915500000001</v>
      </c>
      <c r="M53" s="187" t="s">
        <v>315</v>
      </c>
      <c r="N53" s="187">
        <v>192.78728599999999</v>
      </c>
      <c r="O53" s="186">
        <f t="shared" si="2"/>
        <v>31042.445886463331</v>
      </c>
      <c r="P53" s="186">
        <f t="shared" si="3"/>
        <v>18901.455132541563</v>
      </c>
      <c r="Q53" s="215">
        <f>IF(P53="-",0,P53/(1+'General inputs'!$H$30)^'MP Calculations'!$C$40)</f>
        <v>41985.594475192163</v>
      </c>
    </row>
    <row r="54" spans="3:17">
      <c r="C54" s="159"/>
      <c r="D54" s="165" t="s">
        <v>281</v>
      </c>
      <c r="E54" s="162">
        <v>26299</v>
      </c>
      <c r="F54" s="166" t="str">
        <f t="shared" si="1"/>
        <v>Date check - OK</v>
      </c>
      <c r="G54" s="68"/>
      <c r="H54" s="162" t="s">
        <v>279</v>
      </c>
      <c r="I54" s="173">
        <v>41465.482549107437</v>
      </c>
      <c r="J54" s="168">
        <f>IFERROR(MIN('MP Calculations'!$E$30/I54,1),"-")</f>
        <v>0.60889065254951169</v>
      </c>
      <c r="K54" s="12"/>
      <c r="L54" s="159">
        <v>213.03008299999999</v>
      </c>
      <c r="M54" s="187" t="s">
        <v>315</v>
      </c>
      <c r="N54" s="187">
        <v>192.78728599999999</v>
      </c>
      <c r="O54" s="186">
        <f t="shared" si="2"/>
        <v>41069.491537924732</v>
      </c>
      <c r="P54" s="186">
        <f t="shared" si="3"/>
        <v>25006.829502403638</v>
      </c>
      <c r="Q54" s="215">
        <f>IF(P54="-",0,P54/(1+'General inputs'!$H$30)^'MP Calculations'!$C$40)</f>
        <v>55547.395437856605</v>
      </c>
    </row>
    <row r="55" spans="3:17">
      <c r="C55" s="159"/>
      <c r="D55" s="165" t="s">
        <v>282</v>
      </c>
      <c r="E55" s="162">
        <v>26299</v>
      </c>
      <c r="F55" s="166" t="str">
        <f t="shared" si="1"/>
        <v>Date check - OK</v>
      </c>
      <c r="G55" s="68"/>
      <c r="H55" s="162" t="s">
        <v>279</v>
      </c>
      <c r="I55" s="173">
        <v>41465.482549107437</v>
      </c>
      <c r="J55" s="168">
        <f>IFERROR(MIN('MP Calculations'!$E$30/I55,1),"-")</f>
        <v>0.60889065254951169</v>
      </c>
      <c r="K55" s="12"/>
      <c r="L55" s="159">
        <v>1.627793</v>
      </c>
      <c r="M55" s="187" t="s">
        <v>315</v>
      </c>
      <c r="N55" s="187">
        <v>237.97403299999999</v>
      </c>
      <c r="O55" s="186">
        <f t="shared" si="2"/>
        <v>387.37246509916901</v>
      </c>
      <c r="P55" s="186">
        <f t="shared" si="3"/>
        <v>235.86747305394596</v>
      </c>
      <c r="Q55" s="215">
        <f>IF(P55="-",0,P55/(1+'General inputs'!$H$30)^'MP Calculations'!$C$40)</f>
        <v>523.9298246663451</v>
      </c>
    </row>
    <row r="56" spans="3:17">
      <c r="C56" s="159"/>
      <c r="D56" s="165" t="s">
        <v>282</v>
      </c>
      <c r="E56" s="162">
        <v>26299</v>
      </c>
      <c r="F56" s="166" t="str">
        <f t="shared" si="1"/>
        <v>Date check - OK</v>
      </c>
      <c r="G56" s="68"/>
      <c r="H56" s="162" t="s">
        <v>279</v>
      </c>
      <c r="I56" s="173">
        <v>41465.482549107437</v>
      </c>
      <c r="J56" s="168">
        <f>IFERROR(MIN('MP Calculations'!$E$30/I56,1),"-")</f>
        <v>0.60889065254951169</v>
      </c>
      <c r="K56" s="12"/>
      <c r="L56" s="159">
        <v>0.76771</v>
      </c>
      <c r="M56" s="187" t="s">
        <v>315</v>
      </c>
      <c r="N56" s="187">
        <v>237.97403299999999</v>
      </c>
      <c r="O56" s="186">
        <f t="shared" si="2"/>
        <v>182.69504487442998</v>
      </c>
      <c r="P56" s="186">
        <f t="shared" si="3"/>
        <v>111.24130509115399</v>
      </c>
      <c r="Q56" s="215">
        <f>IF(P56="-",0,P56/(1+'General inputs'!$H$30)^'MP Calculations'!$C$40)</f>
        <v>247.09908796425572</v>
      </c>
    </row>
    <row r="57" spans="3:17">
      <c r="C57" s="159"/>
      <c r="D57" s="165" t="s">
        <v>281</v>
      </c>
      <c r="E57" s="162">
        <v>26299</v>
      </c>
      <c r="F57" s="166" t="str">
        <f t="shared" si="1"/>
        <v>Date check - OK</v>
      </c>
      <c r="G57" s="68"/>
      <c r="H57" s="162" t="s">
        <v>279</v>
      </c>
      <c r="I57" s="173">
        <v>41465.482549107437</v>
      </c>
      <c r="J57" s="168">
        <f>IFERROR(MIN('MP Calculations'!$E$30/I57,1),"-")</f>
        <v>0.60889065254951169</v>
      </c>
      <c r="K57" s="12"/>
      <c r="L57" s="159">
        <v>141.58825200000001</v>
      </c>
      <c r="M57" s="187" t="s">
        <v>315</v>
      </c>
      <c r="N57" s="187">
        <v>192.78728599999999</v>
      </c>
      <c r="O57" s="186">
        <f t="shared" si="2"/>
        <v>27296.414832564074</v>
      </c>
      <c r="P57" s="186">
        <f t="shared" si="3"/>
        <v>16620.531839662108</v>
      </c>
      <c r="Q57" s="215">
        <f>IF(P57="-",0,P57/(1+'General inputs'!$H$30)^'MP Calculations'!$C$40)</f>
        <v>36919.004642170148</v>
      </c>
    </row>
    <row r="58" spans="3:17">
      <c r="C58" s="159"/>
      <c r="D58" s="165" t="s">
        <v>281</v>
      </c>
      <c r="E58" s="162">
        <v>26299</v>
      </c>
      <c r="F58" s="166" t="str">
        <f t="shared" si="1"/>
        <v>Date check - OK</v>
      </c>
      <c r="G58" s="68"/>
      <c r="H58" s="162" t="s">
        <v>279</v>
      </c>
      <c r="I58" s="173">
        <v>41465.482549107437</v>
      </c>
      <c r="J58" s="168">
        <f>IFERROR(MIN('MP Calculations'!$E$30/I58,1),"-")</f>
        <v>0.60889065254951169</v>
      </c>
      <c r="K58" s="12"/>
      <c r="L58" s="159">
        <v>288.30612200000002</v>
      </c>
      <c r="M58" s="187" t="s">
        <v>315</v>
      </c>
      <c r="N58" s="187">
        <v>192.78728599999999</v>
      </c>
      <c r="O58" s="186">
        <f t="shared" si="2"/>
        <v>55581.754797564892</v>
      </c>
      <c r="P58" s="186">
        <f t="shared" si="3"/>
        <v>33843.210948536238</v>
      </c>
      <c r="Q58" s="215">
        <f>IF(P58="-",0,P58/(1+'General inputs'!$H$30)^'MP Calculations'!$C$40)</f>
        <v>75175.552393175065</v>
      </c>
    </row>
    <row r="59" spans="3:17">
      <c r="C59" s="159"/>
      <c r="D59" s="165" t="s">
        <v>281</v>
      </c>
      <c r="E59" s="162">
        <v>26299</v>
      </c>
      <c r="F59" s="166" t="str">
        <f t="shared" si="1"/>
        <v>Date check - OK</v>
      </c>
      <c r="G59" s="68"/>
      <c r="H59" s="162" t="s">
        <v>279</v>
      </c>
      <c r="I59" s="173">
        <v>41465.482549107437</v>
      </c>
      <c r="J59" s="168">
        <f>IFERROR(MIN('MP Calculations'!$E$30/I59,1),"-")</f>
        <v>0.60889065254951169</v>
      </c>
      <c r="K59" s="12"/>
      <c r="L59" s="159">
        <v>66.432545000000005</v>
      </c>
      <c r="M59" s="187" t="s">
        <v>315</v>
      </c>
      <c r="N59" s="187">
        <v>192.78728599999999</v>
      </c>
      <c r="O59" s="186">
        <f t="shared" si="2"/>
        <v>12807.350052622871</v>
      </c>
      <c r="P59" s="186">
        <f t="shared" si="3"/>
        <v>7798.2757309715626</v>
      </c>
      <c r="Q59" s="215">
        <f>IF(P59="-",0,P59/(1+'General inputs'!$H$30)^'MP Calculations'!$C$40)</f>
        <v>17322.2241436117</v>
      </c>
    </row>
    <row r="60" spans="3:17">
      <c r="C60" s="159"/>
      <c r="D60" s="165" t="s">
        <v>281</v>
      </c>
      <c r="E60" s="162">
        <v>26299</v>
      </c>
      <c r="F60" s="166" t="str">
        <f t="shared" si="1"/>
        <v>Date check - OK</v>
      </c>
      <c r="G60" s="68"/>
      <c r="H60" s="162" t="s">
        <v>279</v>
      </c>
      <c r="I60" s="173">
        <v>41465.482549107437</v>
      </c>
      <c r="J60" s="168">
        <f>IFERROR(MIN('MP Calculations'!$E$30/I60,1),"-")</f>
        <v>0.60889065254951169</v>
      </c>
      <c r="K60" s="12"/>
      <c r="L60" s="159">
        <v>112.251903</v>
      </c>
      <c r="M60" s="187" t="s">
        <v>315</v>
      </c>
      <c r="N60" s="187">
        <v>192.78728599999999</v>
      </c>
      <c r="O60" s="186">
        <f t="shared" si="2"/>
        <v>21640.739727705259</v>
      </c>
      <c r="P60" s="186">
        <f t="shared" si="3"/>
        <v>13176.844134456596</v>
      </c>
      <c r="Q60" s="215">
        <f>IF(P60="-",0,P60/(1+'General inputs'!$H$30)^'MP Calculations'!$C$40)</f>
        <v>29269.57900398003</v>
      </c>
    </row>
    <row r="61" spans="3:17">
      <c r="C61" s="159"/>
      <c r="D61" s="165" t="s">
        <v>281</v>
      </c>
      <c r="E61" s="162">
        <v>26299</v>
      </c>
      <c r="F61" s="166" t="str">
        <f t="shared" si="1"/>
        <v>Date check - OK</v>
      </c>
      <c r="G61" s="68"/>
      <c r="H61" s="162" t="s">
        <v>279</v>
      </c>
      <c r="I61" s="173">
        <v>41465.482549107437</v>
      </c>
      <c r="J61" s="168">
        <f>IFERROR(MIN('MP Calculations'!$E$30/I61,1),"-")</f>
        <v>0.60889065254951169</v>
      </c>
      <c r="K61" s="12"/>
      <c r="L61" s="159">
        <v>114.274682</v>
      </c>
      <c r="M61" s="187" t="s">
        <v>315</v>
      </c>
      <c r="N61" s="187">
        <v>192.78728599999999</v>
      </c>
      <c r="O61" s="186">
        <f t="shared" si="2"/>
        <v>22030.70580129305</v>
      </c>
      <c r="P61" s="186">
        <f t="shared" si="3"/>
        <v>13414.290831475639</v>
      </c>
      <c r="Q61" s="215">
        <f>IF(P61="-",0,P61/(1+'General inputs'!$H$30)^'MP Calculations'!$C$40)</f>
        <v>29797.016741477375</v>
      </c>
    </row>
    <row r="62" spans="3:17">
      <c r="C62" s="159"/>
      <c r="D62" s="165" t="s">
        <v>281</v>
      </c>
      <c r="E62" s="162">
        <v>26299</v>
      </c>
      <c r="F62" s="166" t="str">
        <f t="shared" si="1"/>
        <v>Date check - OK</v>
      </c>
      <c r="G62" s="68"/>
      <c r="H62" s="162" t="s">
        <v>279</v>
      </c>
      <c r="I62" s="173">
        <v>41465.482549107437</v>
      </c>
      <c r="J62" s="168">
        <f>IFERROR(MIN('MP Calculations'!$E$30/I62,1),"-")</f>
        <v>0.60889065254951169</v>
      </c>
      <c r="K62" s="12"/>
      <c r="L62" s="159">
        <v>188.018305</v>
      </c>
      <c r="M62" s="187" t="s">
        <v>315</v>
      </c>
      <c r="N62" s="187">
        <v>192.78728599999999</v>
      </c>
      <c r="O62" s="186">
        <f t="shared" si="2"/>
        <v>36247.538739270225</v>
      </c>
      <c r="P62" s="186">
        <f t="shared" si="3"/>
        <v>22070.787516267952</v>
      </c>
      <c r="Q62" s="215">
        <f>IF(P62="-",0,P62/(1+'General inputs'!$H$30)^'MP Calculations'!$C$40)</f>
        <v>49025.597654161043</v>
      </c>
    </row>
    <row r="63" spans="3:17">
      <c r="C63" s="159"/>
      <c r="D63" s="165" t="s">
        <v>282</v>
      </c>
      <c r="E63" s="162">
        <v>26299</v>
      </c>
      <c r="F63" s="166" t="str">
        <f t="shared" si="1"/>
        <v>Date check - OK</v>
      </c>
      <c r="G63" s="68"/>
      <c r="H63" s="162" t="s">
        <v>279</v>
      </c>
      <c r="I63" s="173">
        <v>41465.482549107437</v>
      </c>
      <c r="J63" s="168">
        <f>IFERROR(MIN('MP Calculations'!$E$30/I63,1),"-")</f>
        <v>0.60889065254951169</v>
      </c>
      <c r="K63" s="12"/>
      <c r="L63" s="159">
        <v>4.7030269999999996</v>
      </c>
      <c r="M63" s="187" t="s">
        <v>315</v>
      </c>
      <c r="N63" s="187">
        <v>237.97403299999999</v>
      </c>
      <c r="O63" s="186">
        <f t="shared" si="2"/>
        <v>1119.1983024978908</v>
      </c>
      <c r="P63" s="186">
        <f t="shared" si="3"/>
        <v>681.46938474024648</v>
      </c>
      <c r="Q63" s="215">
        <f>IF(P63="-",0,P63/(1+'General inputs'!$H$30)^'MP Calculations'!$C$40)</f>
        <v>1513.7404519561678</v>
      </c>
    </row>
    <row r="64" spans="3:17">
      <c r="C64" s="159"/>
      <c r="D64" s="165" t="s">
        <v>282</v>
      </c>
      <c r="E64" s="162">
        <v>26299</v>
      </c>
      <c r="F64" s="166" t="str">
        <f t="shared" si="1"/>
        <v>Date check - OK</v>
      </c>
      <c r="G64" s="68"/>
      <c r="H64" s="162" t="s">
        <v>279</v>
      </c>
      <c r="I64" s="173">
        <v>41465.482549107437</v>
      </c>
      <c r="J64" s="168">
        <f>IFERROR(MIN('MP Calculations'!$E$30/I64,1),"-")</f>
        <v>0.60889065254951169</v>
      </c>
      <c r="K64" s="12"/>
      <c r="L64" s="159">
        <v>90.152578000000005</v>
      </c>
      <c r="M64" s="187" t="s">
        <v>315</v>
      </c>
      <c r="N64" s="187">
        <v>237.97403299999999</v>
      </c>
      <c r="O64" s="186">
        <f t="shared" si="2"/>
        <v>21453.972572007075</v>
      </c>
      <c r="P64" s="186">
        <f t="shared" si="3"/>
        <v>13063.123359148713</v>
      </c>
      <c r="Q64" s="215">
        <f>IF(P64="-",0,P64/(1+'General inputs'!$H$30)^'MP Calculations'!$C$40)</f>
        <v>29016.972296083713</v>
      </c>
    </row>
    <row r="65" spans="3:17">
      <c r="C65" s="159"/>
      <c r="D65" s="165" t="s">
        <v>282</v>
      </c>
      <c r="E65" s="162">
        <v>26299</v>
      </c>
      <c r="F65" s="166" t="str">
        <f t="shared" si="1"/>
        <v>Date check - OK</v>
      </c>
      <c r="G65" s="68"/>
      <c r="H65" s="162" t="s">
        <v>279</v>
      </c>
      <c r="I65" s="173">
        <v>41465.482549107437</v>
      </c>
      <c r="J65" s="168">
        <f>IFERROR(MIN('MP Calculations'!$E$30/I65,1),"-")</f>
        <v>0.60889065254951169</v>
      </c>
      <c r="K65" s="12"/>
      <c r="L65" s="159">
        <v>1.34829</v>
      </c>
      <c r="M65" s="187" t="s">
        <v>315</v>
      </c>
      <c r="N65" s="187">
        <v>237.97403299999999</v>
      </c>
      <c r="O65" s="186">
        <f t="shared" si="2"/>
        <v>320.85800895356999</v>
      </c>
      <c r="P65" s="186">
        <f t="shared" si="3"/>
        <v>195.36744244747629</v>
      </c>
      <c r="Q65" s="215">
        <f>IF(P65="-",0,P65/(1+'General inputs'!$H$30)^'MP Calculations'!$C$40)</f>
        <v>433.96755195493921</v>
      </c>
    </row>
    <row r="66" spans="3:17">
      <c r="C66" s="159"/>
      <c r="D66" s="165" t="s">
        <v>281</v>
      </c>
      <c r="E66" s="162">
        <v>26299</v>
      </c>
      <c r="F66" s="166" t="str">
        <f t="shared" si="1"/>
        <v>Date check - OK</v>
      </c>
      <c r="G66" s="68"/>
      <c r="H66" s="162" t="s">
        <v>279</v>
      </c>
      <c r="I66" s="173">
        <v>41465.482549107437</v>
      </c>
      <c r="J66" s="168">
        <f>IFERROR(MIN('MP Calculations'!$E$30/I66,1),"-")</f>
        <v>0.60889065254951169</v>
      </c>
      <c r="K66" s="12"/>
      <c r="L66" s="159">
        <v>110.879789</v>
      </c>
      <c r="M66" s="187" t="s">
        <v>315</v>
      </c>
      <c r="N66" s="187">
        <v>192.78728599999999</v>
      </c>
      <c r="O66" s="186">
        <f t="shared" si="2"/>
        <v>21376.213593562654</v>
      </c>
      <c r="P66" s="186">
        <f t="shared" si="3"/>
        <v>13015.776644022106</v>
      </c>
      <c r="Q66" s="215">
        <f>IF(P66="-",0,P66/(1+'General inputs'!$H$30)^'MP Calculations'!$C$40)</f>
        <v>28911.801558323121</v>
      </c>
    </row>
    <row r="67" spans="3:17">
      <c r="C67" s="159"/>
      <c r="D67" s="165" t="s">
        <v>282</v>
      </c>
      <c r="E67" s="162">
        <v>26299</v>
      </c>
      <c r="F67" s="166" t="str">
        <f t="shared" si="1"/>
        <v>Date check - OK</v>
      </c>
      <c r="G67" s="68"/>
      <c r="H67" s="162" t="s">
        <v>279</v>
      </c>
      <c r="I67" s="173">
        <v>41465.482549107437</v>
      </c>
      <c r="J67" s="168">
        <f>IFERROR(MIN('MP Calculations'!$E$30/I67,1),"-")</f>
        <v>0.60889065254951169</v>
      </c>
      <c r="K67" s="12"/>
      <c r="L67" s="159">
        <v>6.2901959999999999</v>
      </c>
      <c r="M67" s="187" t="s">
        <v>315</v>
      </c>
      <c r="N67" s="187">
        <v>237.97403299999999</v>
      </c>
      <c r="O67" s="186">
        <f t="shared" si="2"/>
        <v>1496.903310480468</v>
      </c>
      <c r="P67" s="186">
        <f t="shared" si="3"/>
        <v>911.45043352197649</v>
      </c>
      <c r="Q67" s="215">
        <f>IF(P67="-",0,P67/(1+'General inputs'!$H$30)^'MP Calculations'!$C$40)</f>
        <v>2024.5948271045183</v>
      </c>
    </row>
    <row r="68" spans="3:17">
      <c r="C68" s="159"/>
      <c r="D68" s="165" t="s">
        <v>281</v>
      </c>
      <c r="E68" s="162">
        <v>26299</v>
      </c>
      <c r="F68" s="166" t="str">
        <f t="shared" si="1"/>
        <v>Date check - OK</v>
      </c>
      <c r="G68" s="68"/>
      <c r="H68" s="162" t="s">
        <v>279</v>
      </c>
      <c r="I68" s="173">
        <v>41465.482549107437</v>
      </c>
      <c r="J68" s="168">
        <f>IFERROR(MIN('MP Calculations'!$E$30/I68,1),"-")</f>
        <v>0.60889065254951169</v>
      </c>
      <c r="K68" s="12"/>
      <c r="L68" s="159">
        <v>58.932552000000001</v>
      </c>
      <c r="M68" s="187" t="s">
        <v>315</v>
      </c>
      <c r="N68" s="187">
        <v>192.78728599999999</v>
      </c>
      <c r="O68" s="186">
        <f t="shared" si="2"/>
        <v>11361.446757133872</v>
      </c>
      <c r="P68" s="186">
        <f t="shared" si="3"/>
        <v>6917.8787298577763</v>
      </c>
      <c r="Q68" s="215">
        <f>IF(P68="-",0,P68/(1+'General inputs'!$H$30)^'MP Calculations'!$C$40)</f>
        <v>15366.60796450071</v>
      </c>
    </row>
    <row r="69" spans="3:17">
      <c r="C69" s="159"/>
      <c r="D69" s="165" t="s">
        <v>281</v>
      </c>
      <c r="E69" s="162">
        <v>26299</v>
      </c>
      <c r="F69" s="166" t="str">
        <f t="shared" si="1"/>
        <v>Date check - OK</v>
      </c>
      <c r="G69" s="68"/>
      <c r="H69" s="162" t="s">
        <v>279</v>
      </c>
      <c r="I69" s="173">
        <v>41465.482549107437</v>
      </c>
      <c r="J69" s="168">
        <f>IFERROR(MIN('MP Calculations'!$E$30/I69,1),"-")</f>
        <v>0.60889065254951169</v>
      </c>
      <c r="K69" s="12"/>
      <c r="L69" s="159">
        <v>3.6497839999999999</v>
      </c>
      <c r="M69" s="187" t="s">
        <v>315</v>
      </c>
      <c r="N69" s="187">
        <v>192.78728599999999</v>
      </c>
      <c r="O69" s="186">
        <f t="shared" si="2"/>
        <v>703.63195184622396</v>
      </c>
      <c r="P69" s="186">
        <f t="shared" si="3"/>
        <v>428.43491831433391</v>
      </c>
      <c r="Q69" s="215">
        <f>IF(P69="-",0,P69/(1+'General inputs'!$H$30)^'MP Calculations'!$C$40)</f>
        <v>951.67777365397762</v>
      </c>
    </row>
    <row r="70" spans="3:17">
      <c r="C70" s="159"/>
      <c r="D70" s="165" t="s">
        <v>281</v>
      </c>
      <c r="E70" s="162">
        <v>26299</v>
      </c>
      <c r="F70" s="166" t="str">
        <f t="shared" si="1"/>
        <v>Date check - OK</v>
      </c>
      <c r="G70" s="68"/>
      <c r="H70" s="162" t="s">
        <v>279</v>
      </c>
      <c r="I70" s="173">
        <v>41465.482549107437</v>
      </c>
      <c r="J70" s="168">
        <f>IFERROR(MIN('MP Calculations'!$E$30/I70,1),"-")</f>
        <v>0.60889065254951169</v>
      </c>
      <c r="K70" s="12"/>
      <c r="L70" s="159">
        <v>18.578502</v>
      </c>
      <c r="M70" s="187" t="s">
        <v>315</v>
      </c>
      <c r="N70" s="187">
        <v>192.78728599999999</v>
      </c>
      <c r="O70" s="186">
        <f t="shared" si="2"/>
        <v>3581.6989785255719</v>
      </c>
      <c r="P70" s="186">
        <f t="shared" si="3"/>
        <v>2180.8630282703548</v>
      </c>
      <c r="Q70" s="215">
        <f>IF(P70="-",0,P70/(1+'General inputs'!$H$30)^'MP Calculations'!$C$40)</f>
        <v>4844.3270673513744</v>
      </c>
    </row>
    <row r="71" spans="3:17">
      <c r="C71" s="159"/>
      <c r="D71" s="165" t="s">
        <v>282</v>
      </c>
      <c r="E71" s="162">
        <v>26299</v>
      </c>
      <c r="F71" s="166" t="str">
        <f t="shared" si="1"/>
        <v>Date check - OK</v>
      </c>
      <c r="G71" s="68"/>
      <c r="H71" s="162" t="s">
        <v>279</v>
      </c>
      <c r="I71" s="173">
        <v>41465.482549107437</v>
      </c>
      <c r="J71" s="168">
        <f>IFERROR(MIN('MP Calculations'!$E$30/I71,1),"-")</f>
        <v>0.60889065254951169</v>
      </c>
      <c r="K71" s="12"/>
      <c r="L71" s="159">
        <v>0.60048299999999999</v>
      </c>
      <c r="M71" s="187" t="s">
        <v>315</v>
      </c>
      <c r="N71" s="187">
        <v>237.97403299999999</v>
      </c>
      <c r="O71" s="186">
        <f t="shared" si="2"/>
        <v>142.89936125793901</v>
      </c>
      <c r="P71" s="186">
        <f t="shared" si="3"/>
        <v>87.010085325254892</v>
      </c>
      <c r="Q71" s="215">
        <f>IF(P71="-",0,P71/(1+'General inputs'!$H$30)^'MP Calculations'!$C$40)</f>
        <v>193.27454590670982</v>
      </c>
    </row>
    <row r="72" spans="3:17">
      <c r="C72" s="159"/>
      <c r="D72" s="165" t="s">
        <v>282</v>
      </c>
      <c r="E72" s="162">
        <v>26299</v>
      </c>
      <c r="F72" s="166" t="str">
        <f t="shared" si="1"/>
        <v>Date check - OK</v>
      </c>
      <c r="G72" s="68"/>
      <c r="H72" s="162" t="s">
        <v>279</v>
      </c>
      <c r="I72" s="173">
        <v>41465.482549107437</v>
      </c>
      <c r="J72" s="168">
        <f>IFERROR(MIN('MP Calculations'!$E$30/I72,1),"-")</f>
        <v>0.60889065254951169</v>
      </c>
      <c r="K72" s="12"/>
      <c r="L72" s="159">
        <v>0.61995599999999995</v>
      </c>
      <c r="M72" s="187" t="s">
        <v>315</v>
      </c>
      <c r="N72" s="187">
        <v>237.97403299999999</v>
      </c>
      <c r="O72" s="186">
        <f t="shared" si="2"/>
        <v>147.53342960254798</v>
      </c>
      <c r="P72" s="186">
        <f t="shared" si="3"/>
        <v>89.831726223562882</v>
      </c>
      <c r="Q72" s="215">
        <f>IF(P72="-",0,P72/(1+'General inputs'!$H$30)^'MP Calculations'!$C$40)</f>
        <v>199.54222581178846</v>
      </c>
    </row>
    <row r="73" spans="3:17">
      <c r="C73" s="159"/>
      <c r="D73" s="165" t="s">
        <v>282</v>
      </c>
      <c r="E73" s="162">
        <v>26299</v>
      </c>
      <c r="F73" s="166" t="str">
        <f t="shared" si="1"/>
        <v>Date check - OK</v>
      </c>
      <c r="G73" s="68"/>
      <c r="H73" s="162" t="s">
        <v>279</v>
      </c>
      <c r="I73" s="173">
        <v>41465.482549107437</v>
      </c>
      <c r="J73" s="168">
        <f>IFERROR(MIN('MP Calculations'!$E$30/I73,1),"-")</f>
        <v>0.60889065254951169</v>
      </c>
      <c r="K73" s="12"/>
      <c r="L73" s="159">
        <v>0.76910299999999998</v>
      </c>
      <c r="M73" s="187" t="s">
        <v>315</v>
      </c>
      <c r="N73" s="187">
        <v>237.97403299999999</v>
      </c>
      <c r="O73" s="186">
        <f t="shared" si="2"/>
        <v>183.02654270239898</v>
      </c>
      <c r="P73" s="186">
        <f t="shared" si="3"/>
        <v>111.44315101994478</v>
      </c>
      <c r="Q73" s="215">
        <f>IF(P73="-",0,P73/(1+'General inputs'!$H$30)^'MP Calculations'!$C$40)</f>
        <v>247.54744610669781</v>
      </c>
    </row>
    <row r="74" spans="3:17">
      <c r="C74" s="159"/>
      <c r="D74" s="165" t="s">
        <v>281</v>
      </c>
      <c r="E74" s="162">
        <v>26299</v>
      </c>
      <c r="F74" s="166" t="str">
        <f t="shared" si="1"/>
        <v>Date check - OK</v>
      </c>
      <c r="G74" s="68"/>
      <c r="H74" s="162" t="s">
        <v>279</v>
      </c>
      <c r="I74" s="173">
        <v>41465.482549107437</v>
      </c>
      <c r="J74" s="168">
        <f>IFERROR(MIN('MP Calculations'!$E$30/I74,1),"-")</f>
        <v>0.60889065254951169</v>
      </c>
      <c r="K74" s="12"/>
      <c r="L74" s="159">
        <v>36.584487000000003</v>
      </c>
      <c r="M74" s="187" t="s">
        <v>315</v>
      </c>
      <c r="N74" s="187">
        <v>192.78728599999999</v>
      </c>
      <c r="O74" s="186">
        <f t="shared" si="2"/>
        <v>7053.0239584322826</v>
      </c>
      <c r="P74" s="186">
        <f t="shared" si="3"/>
        <v>4294.520360497173</v>
      </c>
      <c r="Q74" s="215">
        <f>IF(P74="-",0,P74/(1+'General inputs'!$H$30)^'MP Calculations'!$C$40)</f>
        <v>9539.3708609695514</v>
      </c>
    </row>
    <row r="75" spans="3:17">
      <c r="C75" s="159"/>
      <c r="D75" s="165" t="s">
        <v>281</v>
      </c>
      <c r="E75" s="162">
        <v>26299</v>
      </c>
      <c r="F75" s="166" t="str">
        <f t="shared" si="1"/>
        <v>Date check - OK</v>
      </c>
      <c r="G75" s="68"/>
      <c r="H75" s="162" t="s">
        <v>279</v>
      </c>
      <c r="I75" s="173">
        <v>41465.482549107437</v>
      </c>
      <c r="J75" s="168">
        <f>IFERROR(MIN('MP Calculations'!$E$30/I75,1),"-")</f>
        <v>0.60889065254951169</v>
      </c>
      <c r="K75" s="12"/>
      <c r="L75" s="159">
        <v>217.50592700000001</v>
      </c>
      <c r="M75" s="187" t="s">
        <v>315</v>
      </c>
      <c r="N75" s="187">
        <v>192.78728599999999</v>
      </c>
      <c r="O75" s="186">
        <f t="shared" si="2"/>
        <v>41932.377355244127</v>
      </c>
      <c r="P75" s="186">
        <f t="shared" si="3"/>
        <v>25532.232610786963</v>
      </c>
      <c r="Q75" s="215">
        <f>IF(P75="-",0,P75/(1+'General inputs'!$H$30)^'MP Calculations'!$C$40)</f>
        <v>56714.467586000872</v>
      </c>
    </row>
    <row r="76" spans="3:17">
      <c r="C76" s="159"/>
      <c r="D76" s="165" t="s">
        <v>281</v>
      </c>
      <c r="E76" s="162">
        <v>26299</v>
      </c>
      <c r="F76" s="166" t="str">
        <f t="shared" si="1"/>
        <v>Date check - OK</v>
      </c>
      <c r="G76" s="68"/>
      <c r="H76" s="162" t="s">
        <v>279</v>
      </c>
      <c r="I76" s="173">
        <v>41465.482549107437</v>
      </c>
      <c r="J76" s="168">
        <f>IFERROR(MIN('MP Calculations'!$E$30/I76,1),"-")</f>
        <v>0.60889065254951169</v>
      </c>
      <c r="K76" s="12"/>
      <c r="L76" s="159">
        <v>23.559654999999999</v>
      </c>
      <c r="M76" s="187" t="s">
        <v>315</v>
      </c>
      <c r="N76" s="187">
        <v>192.78728599999999</v>
      </c>
      <c r="O76" s="186">
        <f t="shared" si="2"/>
        <v>4542.0019465463301</v>
      </c>
      <c r="P76" s="186">
        <f t="shared" si="3"/>
        <v>2765.5825291137471</v>
      </c>
      <c r="Q76" s="215">
        <f>IF(P76="-",0,P76/(1+'General inputs'!$H$30)^'MP Calculations'!$C$40)</f>
        <v>6143.1580659172714</v>
      </c>
    </row>
    <row r="77" spans="3:17">
      <c r="C77" s="159"/>
      <c r="D77" s="165" t="s">
        <v>281</v>
      </c>
      <c r="E77" s="162">
        <v>26299</v>
      </c>
      <c r="F77" s="166" t="str">
        <f t="shared" si="1"/>
        <v>Date check - OK</v>
      </c>
      <c r="G77" s="68"/>
      <c r="H77" s="162" t="s">
        <v>279</v>
      </c>
      <c r="I77" s="173">
        <v>41465.482549107437</v>
      </c>
      <c r="J77" s="168">
        <f>IFERROR(MIN('MP Calculations'!$E$30/I77,1),"-")</f>
        <v>0.60889065254951169</v>
      </c>
      <c r="K77" s="12"/>
      <c r="L77" s="159">
        <v>146.356427</v>
      </c>
      <c r="M77" s="187" t="s">
        <v>315</v>
      </c>
      <c r="N77" s="187">
        <v>192.78728599999999</v>
      </c>
      <c r="O77" s="186">
        <f t="shared" si="2"/>
        <v>28215.658349987119</v>
      </c>
      <c r="P77" s="186">
        <f t="shared" si="3"/>
        <v>17180.250624837736</v>
      </c>
      <c r="Q77" s="215">
        <f>IF(P77="-",0,P77/(1+'General inputs'!$H$30)^'MP Calculations'!$C$40)</f>
        <v>38162.30182589186</v>
      </c>
    </row>
    <row r="78" spans="3:17">
      <c r="C78" s="159"/>
      <c r="D78" s="165" t="s">
        <v>282</v>
      </c>
      <c r="E78" s="162">
        <v>26299</v>
      </c>
      <c r="F78" s="166" t="str">
        <f t="shared" si="1"/>
        <v>Date check - OK</v>
      </c>
      <c r="G78" s="68"/>
      <c r="H78" s="162" t="s">
        <v>279</v>
      </c>
      <c r="I78" s="173">
        <v>41465.482549107437</v>
      </c>
      <c r="J78" s="168">
        <f>IFERROR(MIN('MP Calculations'!$E$30/I78,1),"-")</f>
        <v>0.60889065254951169</v>
      </c>
      <c r="K78" s="12"/>
      <c r="L78" s="159">
        <v>96.315213</v>
      </c>
      <c r="M78" s="187" t="s">
        <v>315</v>
      </c>
      <c r="N78" s="187">
        <v>237.97403299999999</v>
      </c>
      <c r="O78" s="186">
        <f t="shared" si="2"/>
        <v>22920.519676864027</v>
      </c>
      <c r="P78" s="186">
        <f t="shared" si="3"/>
        <v>13956.09018281966</v>
      </c>
      <c r="Q78" s="215">
        <f>IF(P78="-",0,P78/(1+'General inputs'!$H$30)^'MP Calculations'!$C$40)</f>
        <v>31000.509683842894</v>
      </c>
    </row>
    <row r="79" spans="3:17">
      <c r="C79" s="159"/>
      <c r="D79" s="165" t="s">
        <v>281</v>
      </c>
      <c r="E79" s="162">
        <v>26299</v>
      </c>
      <c r="F79" s="166" t="str">
        <f t="shared" si="1"/>
        <v>Date check - OK</v>
      </c>
      <c r="G79" s="68"/>
      <c r="H79" s="162" t="s">
        <v>279</v>
      </c>
      <c r="I79" s="173">
        <v>41465.482549107437</v>
      </c>
      <c r="J79" s="168">
        <f>IFERROR(MIN('MP Calculations'!$E$30/I79,1),"-")</f>
        <v>0.60889065254951169</v>
      </c>
      <c r="K79" s="12"/>
      <c r="L79" s="159">
        <v>4.485976</v>
      </c>
      <c r="M79" s="187" t="s">
        <v>315</v>
      </c>
      <c r="N79" s="187">
        <v>192.78728599999999</v>
      </c>
      <c r="O79" s="186">
        <f t="shared" si="2"/>
        <v>864.83913810113597</v>
      </c>
      <c r="P79" s="186">
        <f t="shared" si="3"/>
        <v>526.59246714875792</v>
      </c>
      <c r="Q79" s="215">
        <f>IF(P79="-",0,P79/(1+'General inputs'!$H$30)^'MP Calculations'!$C$40)</f>
        <v>1169.7140576935992</v>
      </c>
    </row>
    <row r="80" spans="3:17">
      <c r="C80" s="159"/>
      <c r="D80" s="165" t="s">
        <v>281</v>
      </c>
      <c r="E80" s="162">
        <v>26299</v>
      </c>
      <c r="F80" s="166" t="str">
        <f t="shared" si="1"/>
        <v>Date check - OK</v>
      </c>
      <c r="G80" s="68"/>
      <c r="H80" s="162" t="s">
        <v>279</v>
      </c>
      <c r="I80" s="173">
        <v>41465.482549107437</v>
      </c>
      <c r="J80" s="168">
        <f>IFERROR(MIN('MP Calculations'!$E$30/I80,1),"-")</f>
        <v>0.60889065254951169</v>
      </c>
      <c r="K80" s="12"/>
      <c r="L80" s="159">
        <v>162.85636700000001</v>
      </c>
      <c r="M80" s="187" t="s">
        <v>315</v>
      </c>
      <c r="N80" s="187">
        <v>192.78728599999999</v>
      </c>
      <c r="O80" s="186">
        <f t="shared" si="2"/>
        <v>31396.637001749961</v>
      </c>
      <c r="P80" s="186">
        <f t="shared" si="3"/>
        <v>19117.118791855679</v>
      </c>
      <c r="Q80" s="215">
        <f>IF(P80="-",0,P80/(1+'General inputs'!$H$30)^'MP Calculations'!$C$40)</f>
        <v>42464.645790527633</v>
      </c>
    </row>
    <row r="81" spans="3:17">
      <c r="C81" s="159"/>
      <c r="D81" s="165" t="s">
        <v>281</v>
      </c>
      <c r="E81" s="162">
        <v>26299</v>
      </c>
      <c r="F81" s="166" t="str">
        <f t="shared" si="1"/>
        <v>Date check - OK</v>
      </c>
      <c r="G81" s="68"/>
      <c r="H81" s="162" t="s">
        <v>279</v>
      </c>
      <c r="I81" s="173">
        <v>41465.482549107437</v>
      </c>
      <c r="J81" s="168">
        <f>IFERROR(MIN('MP Calculations'!$E$30/I81,1),"-")</f>
        <v>0.60889065254951169</v>
      </c>
      <c r="K81" s="12"/>
      <c r="L81" s="159">
        <v>236.39296200000001</v>
      </c>
      <c r="M81" s="187" t="s">
        <v>315</v>
      </c>
      <c r="N81" s="187">
        <v>192.78728599999999</v>
      </c>
      <c r="O81" s="186">
        <f t="shared" si="2"/>
        <v>45573.557573481135</v>
      </c>
      <c r="P81" s="186">
        <f t="shared" si="3"/>
        <v>27749.31320991967</v>
      </c>
      <c r="Q81" s="215">
        <f>IF(P81="-",0,P81/(1+'General inputs'!$H$30)^'MP Calculations'!$C$40)</f>
        <v>61639.244345317245</v>
      </c>
    </row>
    <row r="82" spans="3:17">
      <c r="C82" s="159"/>
      <c r="D82" s="165" t="s">
        <v>281</v>
      </c>
      <c r="E82" s="162">
        <v>26299</v>
      </c>
      <c r="F82" s="166" t="str">
        <f t="shared" si="1"/>
        <v>Date check - OK</v>
      </c>
      <c r="G82" s="68"/>
      <c r="H82" s="162" t="s">
        <v>279</v>
      </c>
      <c r="I82" s="173">
        <v>41465.482549107437</v>
      </c>
      <c r="J82" s="168">
        <f>IFERROR(MIN('MP Calculations'!$E$30/I82,1),"-")</f>
        <v>0.60889065254951169</v>
      </c>
      <c r="K82" s="12"/>
      <c r="L82" s="159">
        <v>0.91814300000000004</v>
      </c>
      <c r="M82" s="187" t="s">
        <v>315</v>
      </c>
      <c r="N82" s="187">
        <v>192.78728599999999</v>
      </c>
      <c r="O82" s="186">
        <f t="shared" si="2"/>
        <v>177.006297129898</v>
      </c>
      <c r="P82" s="186">
        <f t="shared" si="3"/>
        <v>107.77747976479635</v>
      </c>
      <c r="Q82" s="215">
        <f>IF(P82="-",0,P82/(1+'General inputs'!$H$30)^'MP Calculations'!$C$40)</f>
        <v>239.40493084960207</v>
      </c>
    </row>
    <row r="83" spans="3:17">
      <c r="C83" s="159"/>
      <c r="D83" s="165" t="s">
        <v>281</v>
      </c>
      <c r="E83" s="162">
        <v>26299</v>
      </c>
      <c r="F83" s="166" t="str">
        <f t="shared" si="1"/>
        <v>Date check - OK</v>
      </c>
      <c r="G83" s="68"/>
      <c r="H83" s="162" t="s">
        <v>279</v>
      </c>
      <c r="I83" s="173">
        <v>41465.482549107437</v>
      </c>
      <c r="J83" s="168">
        <f>IFERROR(MIN('MP Calculations'!$E$30/I83,1),"-")</f>
        <v>0.60889065254951169</v>
      </c>
      <c r="K83" s="12"/>
      <c r="L83" s="159">
        <v>1.8276289999999999</v>
      </c>
      <c r="M83" s="187" t="s">
        <v>315</v>
      </c>
      <c r="N83" s="187">
        <v>192.78728599999999</v>
      </c>
      <c r="O83" s="186">
        <f t="shared" si="2"/>
        <v>352.343634724894</v>
      </c>
      <c r="P83" s="186">
        <f t="shared" si="3"/>
        <v>214.5387456693075</v>
      </c>
      <c r="Q83" s="215">
        <f>IF(P83="-",0,P83/(1+'General inputs'!$H$30)^'MP Calculations'!$C$40)</f>
        <v>476.55255702404457</v>
      </c>
    </row>
    <row r="84" spans="3:17">
      <c r="C84" s="159"/>
      <c r="D84" s="165" t="s">
        <v>281</v>
      </c>
      <c r="E84" s="162">
        <v>26299</v>
      </c>
      <c r="F84" s="166" t="str">
        <f t="shared" si="1"/>
        <v>Date check - OK</v>
      </c>
      <c r="G84" s="68"/>
      <c r="H84" s="162" t="s">
        <v>279</v>
      </c>
      <c r="I84" s="173">
        <v>41465.482549107437</v>
      </c>
      <c r="J84" s="168">
        <f>IFERROR(MIN('MP Calculations'!$E$30/I84,1),"-")</f>
        <v>0.60889065254951169</v>
      </c>
      <c r="K84" s="12"/>
      <c r="L84" s="159">
        <v>2.5342609999999999</v>
      </c>
      <c r="M84" s="187" t="s">
        <v>315</v>
      </c>
      <c r="N84" s="187">
        <v>192.78728599999999</v>
      </c>
      <c r="O84" s="186">
        <f t="shared" si="2"/>
        <v>488.57330020564598</v>
      </c>
      <c r="P84" s="186">
        <f t="shared" si="3"/>
        <v>297.48771558048423</v>
      </c>
      <c r="Q84" s="215">
        <f>IF(P84="-",0,P84/(1+'General inputs'!$H$30)^'MP Calculations'!$C$40)</f>
        <v>660.80619191111111</v>
      </c>
    </row>
    <row r="85" spans="3:17">
      <c r="C85" s="159"/>
      <c r="D85" s="165" t="s">
        <v>282</v>
      </c>
      <c r="E85" s="162">
        <v>26299</v>
      </c>
      <c r="F85" s="166" t="str">
        <f t="shared" si="1"/>
        <v>Date check - OK</v>
      </c>
      <c r="G85" s="68"/>
      <c r="H85" s="162" t="s">
        <v>279</v>
      </c>
      <c r="I85" s="173">
        <v>41465.482549107437</v>
      </c>
      <c r="J85" s="168">
        <f>IFERROR(MIN('MP Calculations'!$E$30/I85,1),"-")</f>
        <v>0.60889065254951169</v>
      </c>
      <c r="K85" s="12"/>
      <c r="L85" s="159">
        <v>5.5843069999999999</v>
      </c>
      <c r="M85" s="187" t="s">
        <v>315</v>
      </c>
      <c r="N85" s="187">
        <v>237.97403299999999</v>
      </c>
      <c r="O85" s="186">
        <f t="shared" si="2"/>
        <v>1328.9200583001309</v>
      </c>
      <c r="P85" s="186">
        <f t="shared" si="3"/>
        <v>809.16700148450184</v>
      </c>
      <c r="Q85" s="215">
        <f>IF(P85="-",0,P85/(1+'General inputs'!$H$30)^'MP Calculations'!$C$40)</f>
        <v>1797.3937640676936</v>
      </c>
    </row>
    <row r="86" spans="3:17">
      <c r="C86" s="159"/>
      <c r="D86" s="165" t="s">
        <v>281</v>
      </c>
      <c r="E86" s="162">
        <v>26299</v>
      </c>
      <c r="F86" s="166" t="str">
        <f t="shared" si="1"/>
        <v>Date check - OK</v>
      </c>
      <c r="G86" s="68"/>
      <c r="H86" s="162" t="s">
        <v>279</v>
      </c>
      <c r="I86" s="173">
        <v>41465.482549107437</v>
      </c>
      <c r="J86" s="168">
        <f>IFERROR(MIN('MP Calculations'!$E$30/I86,1),"-")</f>
        <v>0.60889065254951169</v>
      </c>
      <c r="K86" s="12"/>
      <c r="L86" s="159">
        <v>66.357944000000003</v>
      </c>
      <c r="M86" s="187" t="s">
        <v>315</v>
      </c>
      <c r="N86" s="187">
        <v>192.78728599999999</v>
      </c>
      <c r="O86" s="186">
        <f t="shared" si="2"/>
        <v>12792.967928299984</v>
      </c>
      <c r="P86" s="186">
        <f t="shared" si="3"/>
        <v>7789.5185899075523</v>
      </c>
      <c r="Q86" s="215">
        <f>IF(P86="-",0,P86/(1+'General inputs'!$H$30)^'MP Calculations'!$C$40)</f>
        <v>17302.772002445989</v>
      </c>
    </row>
    <row r="87" spans="3:17">
      <c r="C87" s="159"/>
      <c r="D87" s="165" t="s">
        <v>281</v>
      </c>
      <c r="E87" s="162">
        <v>26299</v>
      </c>
      <c r="F87" s="166" t="str">
        <f t="shared" ref="F87:F150" si="4">IF(E87="","-",IF(OR(E87&lt;$E$15,E87&gt;$E$16),"ERROR - date outside of range","Date check - OK"))</f>
        <v>Date check - OK</v>
      </c>
      <c r="G87" s="68"/>
      <c r="H87" s="162" t="s">
        <v>279</v>
      </c>
      <c r="I87" s="173">
        <v>41465.482549107437</v>
      </c>
      <c r="J87" s="168">
        <f>IFERROR(MIN('MP Calculations'!$E$30/I87,1),"-")</f>
        <v>0.60889065254951169</v>
      </c>
      <c r="K87" s="12"/>
      <c r="L87" s="159">
        <v>198.94526200000001</v>
      </c>
      <c r="M87" s="187" t="s">
        <v>315</v>
      </c>
      <c r="N87" s="187">
        <v>192.78728599999999</v>
      </c>
      <c r="O87" s="186">
        <f t="shared" ref="O87:O150" si="5">IF(N87="","-",L87*N87)</f>
        <v>38354.117123538934</v>
      </c>
      <c r="P87" s="186">
        <f t="shared" ref="P87:P150" si="6">IF(O87="-","-",IF(OR(E87&lt;$E$15,E87&gt;$E$16),0,O87*J87))</f>
        <v>23353.46340331202</v>
      </c>
      <c r="Q87" s="215">
        <f>IF(P87="-",0,P87/(1+'General inputs'!$H$30)^'MP Calculations'!$C$40)</f>
        <v>51874.791499761981</v>
      </c>
    </row>
    <row r="88" spans="3:17">
      <c r="C88" s="159"/>
      <c r="D88" s="165" t="s">
        <v>281</v>
      </c>
      <c r="E88" s="162">
        <v>26299</v>
      </c>
      <c r="F88" s="166" t="str">
        <f t="shared" si="4"/>
        <v>Date check - OK</v>
      </c>
      <c r="G88" s="68"/>
      <c r="H88" s="162" t="s">
        <v>279</v>
      </c>
      <c r="I88" s="173">
        <v>41465.482549107437</v>
      </c>
      <c r="J88" s="168">
        <f>IFERROR(MIN('MP Calculations'!$E$30/I88,1),"-")</f>
        <v>0.60889065254951169</v>
      </c>
      <c r="K88" s="12"/>
      <c r="L88" s="159">
        <v>0.60940700000000003</v>
      </c>
      <c r="M88" s="187" t="s">
        <v>315</v>
      </c>
      <c r="N88" s="187">
        <v>192.78728599999999</v>
      </c>
      <c r="O88" s="186">
        <f t="shared" si="5"/>
        <v>117.485921599402</v>
      </c>
      <c r="P88" s="186">
        <f t="shared" si="6"/>
        <v>71.536079468040654</v>
      </c>
      <c r="Q88" s="215">
        <f>IF(P88="-",0,P88/(1+'General inputs'!$H$30)^'MP Calculations'!$C$40)</f>
        <v>158.90230682395165</v>
      </c>
    </row>
    <row r="89" spans="3:17">
      <c r="C89" s="159"/>
      <c r="D89" s="165" t="s">
        <v>281</v>
      </c>
      <c r="E89" s="162">
        <v>26299</v>
      </c>
      <c r="F89" s="166" t="str">
        <f t="shared" si="4"/>
        <v>Date check - OK</v>
      </c>
      <c r="G89" s="68"/>
      <c r="H89" s="162" t="s">
        <v>279</v>
      </c>
      <c r="I89" s="173">
        <v>41465.482549107437</v>
      </c>
      <c r="J89" s="168">
        <f>IFERROR(MIN('MP Calculations'!$E$30/I89,1),"-")</f>
        <v>0.60889065254951169</v>
      </c>
      <c r="K89" s="12"/>
      <c r="L89" s="159">
        <v>108.93793700000001</v>
      </c>
      <c r="M89" s="187" t="s">
        <v>315</v>
      </c>
      <c r="N89" s="187">
        <v>192.78728599999999</v>
      </c>
      <c r="O89" s="186">
        <f t="shared" si="5"/>
        <v>21001.849216668983</v>
      </c>
      <c r="P89" s="186">
        <f t="shared" si="6"/>
        <v>12787.829674284028</v>
      </c>
      <c r="Q89" s="215">
        <f>IF(P89="-",0,P89/(1+'General inputs'!$H$30)^'MP Calculations'!$C$40)</f>
        <v>28405.465460590895</v>
      </c>
    </row>
    <row r="90" spans="3:17">
      <c r="C90" s="159"/>
      <c r="D90" s="165" t="s">
        <v>281</v>
      </c>
      <c r="E90" s="162">
        <v>26299</v>
      </c>
      <c r="F90" s="166" t="str">
        <f t="shared" si="4"/>
        <v>Date check - OK</v>
      </c>
      <c r="G90" s="68"/>
      <c r="H90" s="162" t="s">
        <v>279</v>
      </c>
      <c r="I90" s="173">
        <v>41465.482549107437</v>
      </c>
      <c r="J90" s="168">
        <f>IFERROR(MIN('MP Calculations'!$E$30/I90,1),"-")</f>
        <v>0.60889065254951169</v>
      </c>
      <c r="K90" s="12"/>
      <c r="L90" s="159">
        <v>165.77246</v>
      </c>
      <c r="M90" s="187" t="s">
        <v>315</v>
      </c>
      <c r="N90" s="187">
        <v>192.78728599999999</v>
      </c>
      <c r="O90" s="186">
        <f t="shared" si="5"/>
        <v>31958.822656943557</v>
      </c>
      <c r="P90" s="186">
        <f t="shared" si="6"/>
        <v>19459.428382300481</v>
      </c>
      <c r="Q90" s="215">
        <f>IF(P90="-",0,P90/(1+'General inputs'!$H$30)^'MP Calculations'!$C$40)</f>
        <v>43225.014320283895</v>
      </c>
    </row>
    <row r="91" spans="3:17">
      <c r="C91" s="159"/>
      <c r="D91" s="165" t="s">
        <v>281</v>
      </c>
      <c r="E91" s="162">
        <v>26299</v>
      </c>
      <c r="F91" s="166" t="str">
        <f t="shared" si="4"/>
        <v>Date check - OK</v>
      </c>
      <c r="G91" s="68"/>
      <c r="H91" s="162" t="s">
        <v>279</v>
      </c>
      <c r="I91" s="173">
        <v>41465.482549107437</v>
      </c>
      <c r="J91" s="168">
        <f>IFERROR(MIN('MP Calculations'!$E$30/I91,1),"-")</f>
        <v>0.60889065254951169</v>
      </c>
      <c r="K91" s="12"/>
      <c r="L91" s="159">
        <v>25.331992</v>
      </c>
      <c r="M91" s="187" t="s">
        <v>315</v>
      </c>
      <c r="N91" s="187">
        <v>192.78728599999999</v>
      </c>
      <c r="O91" s="186">
        <f t="shared" si="5"/>
        <v>4883.6859866537116</v>
      </c>
      <c r="P91" s="186">
        <f t="shared" si="6"/>
        <v>2973.6307472604844</v>
      </c>
      <c r="Q91" s="215">
        <f>IF(P91="-",0,P91/(1+'General inputs'!$H$30)^'MP Calculations'!$C$40)</f>
        <v>6605.2932855150802</v>
      </c>
    </row>
    <row r="92" spans="3:17">
      <c r="C92" s="159"/>
      <c r="D92" s="165" t="s">
        <v>281</v>
      </c>
      <c r="E92" s="162">
        <v>26299</v>
      </c>
      <c r="F92" s="166" t="str">
        <f t="shared" si="4"/>
        <v>Date check - OK</v>
      </c>
      <c r="G92" s="68"/>
      <c r="H92" s="162" t="s">
        <v>279</v>
      </c>
      <c r="I92" s="173">
        <v>41465.482549107437</v>
      </c>
      <c r="J92" s="168">
        <f>IFERROR(MIN('MP Calculations'!$E$30/I92,1),"-")</f>
        <v>0.60889065254951169</v>
      </c>
      <c r="K92" s="12"/>
      <c r="L92" s="159">
        <v>18.218308</v>
      </c>
      <c r="M92" s="187" t="s">
        <v>315</v>
      </c>
      <c r="N92" s="187">
        <v>192.78728599999999</v>
      </c>
      <c r="O92" s="186">
        <f t="shared" si="5"/>
        <v>3512.2581548320882</v>
      </c>
      <c r="P92" s="186">
        <f t="shared" si="6"/>
        <v>2138.5811598180539</v>
      </c>
      <c r="Q92" s="215">
        <f>IF(P92="-",0,P92/(1+'General inputs'!$H$30)^'MP Calculations'!$C$40)</f>
        <v>4750.4068178233147</v>
      </c>
    </row>
    <row r="93" spans="3:17">
      <c r="C93" s="159"/>
      <c r="D93" s="165" t="s">
        <v>281</v>
      </c>
      <c r="E93" s="162">
        <v>26299</v>
      </c>
      <c r="F93" s="166" t="str">
        <f t="shared" si="4"/>
        <v>Date check - OK</v>
      </c>
      <c r="G93" s="68"/>
      <c r="H93" s="162" t="s">
        <v>279</v>
      </c>
      <c r="I93" s="173">
        <v>41465.482549107437</v>
      </c>
      <c r="J93" s="168">
        <f>IFERROR(MIN('MP Calculations'!$E$30/I93,1),"-")</f>
        <v>0.60889065254951169</v>
      </c>
      <c r="K93" s="12"/>
      <c r="L93" s="159">
        <v>47.954720000000002</v>
      </c>
      <c r="M93" s="187" t="s">
        <v>315</v>
      </c>
      <c r="N93" s="187">
        <v>192.78728599999999</v>
      </c>
      <c r="O93" s="186">
        <f t="shared" si="5"/>
        <v>9245.0603196899192</v>
      </c>
      <c r="P93" s="186">
        <f t="shared" si="6"/>
        <v>5629.230810915592</v>
      </c>
      <c r="Q93" s="215">
        <f>IF(P93="-",0,P93/(1+'General inputs'!$H$30)^'MP Calculations'!$C$40)</f>
        <v>12504.148510103576</v>
      </c>
    </row>
    <row r="94" spans="3:17">
      <c r="C94" s="159"/>
      <c r="D94" s="165" t="s">
        <v>281</v>
      </c>
      <c r="E94" s="162">
        <v>26299</v>
      </c>
      <c r="F94" s="166" t="str">
        <f t="shared" si="4"/>
        <v>Date check - OK</v>
      </c>
      <c r="G94" s="68"/>
      <c r="H94" s="162" t="s">
        <v>279</v>
      </c>
      <c r="I94" s="173">
        <v>41465.482549107437</v>
      </c>
      <c r="J94" s="168">
        <f>IFERROR(MIN('MP Calculations'!$E$30/I94,1),"-")</f>
        <v>0.60889065254951169</v>
      </c>
      <c r="K94" s="12"/>
      <c r="L94" s="159">
        <v>58.087502999999998</v>
      </c>
      <c r="M94" s="187" t="s">
        <v>315</v>
      </c>
      <c r="N94" s="187">
        <v>192.78728599999999</v>
      </c>
      <c r="O94" s="186">
        <f t="shared" si="5"/>
        <v>11198.532053886858</v>
      </c>
      <c r="P94" s="186">
        <f t="shared" si="6"/>
        <v>6818.6814898877928</v>
      </c>
      <c r="Q94" s="215">
        <f>IF(P94="-",0,P94/(1+'General inputs'!$H$30)^'MP Calculations'!$C$40)</f>
        <v>15146.262225972481</v>
      </c>
    </row>
    <row r="95" spans="3:17">
      <c r="C95" s="159"/>
      <c r="D95" s="165" t="s">
        <v>281</v>
      </c>
      <c r="E95" s="162">
        <v>26299</v>
      </c>
      <c r="F95" s="166" t="str">
        <f t="shared" si="4"/>
        <v>Date check - OK</v>
      </c>
      <c r="G95" s="68"/>
      <c r="H95" s="162" t="s">
        <v>279</v>
      </c>
      <c r="I95" s="173">
        <v>41465.482549107437</v>
      </c>
      <c r="J95" s="168">
        <f>IFERROR(MIN('MP Calculations'!$E$30/I95,1),"-")</f>
        <v>0.60889065254951169</v>
      </c>
      <c r="K95" s="12"/>
      <c r="L95" s="159">
        <v>49.599170999999998</v>
      </c>
      <c r="M95" s="187" t="s">
        <v>315</v>
      </c>
      <c r="N95" s="187">
        <v>192.78728599999999</v>
      </c>
      <c r="O95" s="186">
        <f t="shared" si="5"/>
        <v>9562.0895649399063</v>
      </c>
      <c r="P95" s="186">
        <f t="shared" si="6"/>
        <v>5822.2669549331358</v>
      </c>
      <c r="Q95" s="215">
        <f>IF(P95="-",0,P95/(1+'General inputs'!$H$30)^'MP Calculations'!$C$40)</f>
        <v>12932.937574487403</v>
      </c>
    </row>
    <row r="96" spans="3:17">
      <c r="C96" s="159"/>
      <c r="D96" s="165" t="s">
        <v>282</v>
      </c>
      <c r="E96" s="162">
        <v>26299</v>
      </c>
      <c r="F96" s="166" t="str">
        <f t="shared" si="4"/>
        <v>Date check - OK</v>
      </c>
      <c r="G96" s="68"/>
      <c r="H96" s="162" t="s">
        <v>279</v>
      </c>
      <c r="I96" s="173">
        <v>41465.482549107437</v>
      </c>
      <c r="J96" s="168">
        <f>IFERROR(MIN('MP Calculations'!$E$30/I96,1),"-")</f>
        <v>0.60889065254951169</v>
      </c>
      <c r="K96" s="12"/>
      <c r="L96" s="159">
        <v>2.5321220000000002</v>
      </c>
      <c r="M96" s="187" t="s">
        <v>315</v>
      </c>
      <c r="N96" s="187">
        <v>237.97403299999999</v>
      </c>
      <c r="O96" s="186">
        <f t="shared" si="5"/>
        <v>602.57928438802605</v>
      </c>
      <c r="P96" s="186">
        <f t="shared" si="6"/>
        <v>366.90489368384294</v>
      </c>
      <c r="Q96" s="215">
        <f>IF(P96="-",0,P96/(1+'General inputs'!$H$30)^'MP Calculations'!$C$40)</f>
        <v>815.00180642980717</v>
      </c>
    </row>
    <row r="97" spans="3:17">
      <c r="C97" s="159"/>
      <c r="D97" s="165" t="s">
        <v>281</v>
      </c>
      <c r="E97" s="162">
        <v>26299</v>
      </c>
      <c r="F97" s="166" t="str">
        <f t="shared" si="4"/>
        <v>Date check - OK</v>
      </c>
      <c r="G97" s="68"/>
      <c r="H97" s="162" t="s">
        <v>279</v>
      </c>
      <c r="I97" s="173">
        <v>41465.482549107437</v>
      </c>
      <c r="J97" s="168">
        <f>IFERROR(MIN('MP Calculations'!$E$30/I97,1),"-")</f>
        <v>0.60889065254951169</v>
      </c>
      <c r="K97" s="12"/>
      <c r="L97" s="159">
        <v>39.761198999999998</v>
      </c>
      <c r="M97" s="187" t="s">
        <v>315</v>
      </c>
      <c r="N97" s="187">
        <v>192.78728599999999</v>
      </c>
      <c r="O97" s="186">
        <f t="shared" si="5"/>
        <v>7665.4536433159137</v>
      </c>
      <c r="P97" s="186">
        <f t="shared" si="6"/>
        <v>4667.4230709666581</v>
      </c>
      <c r="Q97" s="215">
        <f>IF(P97="-",0,P97/(1+'General inputs'!$H$30)^'MP Calculations'!$C$40)</f>
        <v>10367.695551882729</v>
      </c>
    </row>
    <row r="98" spans="3:17">
      <c r="C98" s="159"/>
      <c r="D98" s="165" t="s">
        <v>281</v>
      </c>
      <c r="E98" s="162">
        <v>26299</v>
      </c>
      <c r="F98" s="166" t="str">
        <f t="shared" si="4"/>
        <v>Date check - OK</v>
      </c>
      <c r="G98" s="68"/>
      <c r="H98" s="162" t="s">
        <v>279</v>
      </c>
      <c r="I98" s="173">
        <v>41465.482549107437</v>
      </c>
      <c r="J98" s="168">
        <f>IFERROR(MIN('MP Calculations'!$E$30/I98,1),"-")</f>
        <v>0.60889065254951169</v>
      </c>
      <c r="K98" s="12"/>
      <c r="L98" s="159">
        <v>59.876623000000002</v>
      </c>
      <c r="M98" s="187" t="s">
        <v>315</v>
      </c>
      <c r="N98" s="187">
        <v>192.78728599999999</v>
      </c>
      <c r="O98" s="186">
        <f t="shared" si="5"/>
        <v>11543.451643015178</v>
      </c>
      <c r="P98" s="186">
        <f t="shared" si="6"/>
        <v>7028.6998035892448</v>
      </c>
      <c r="Q98" s="215">
        <f>IF(P98="-",0,P98/(1+'General inputs'!$H$30)^'MP Calculations'!$C$40)</f>
        <v>15612.7735971659</v>
      </c>
    </row>
    <row r="99" spans="3:17">
      <c r="C99" s="159"/>
      <c r="D99" s="165" t="s">
        <v>281</v>
      </c>
      <c r="E99" s="162">
        <v>26299</v>
      </c>
      <c r="F99" s="166" t="str">
        <f t="shared" si="4"/>
        <v>Date check - OK</v>
      </c>
      <c r="G99" s="68"/>
      <c r="H99" s="162" t="s">
        <v>279</v>
      </c>
      <c r="I99" s="173">
        <v>41465.482549107437</v>
      </c>
      <c r="J99" s="168">
        <f>IFERROR(MIN('MP Calculations'!$E$30/I99,1),"-")</f>
        <v>0.60889065254951169</v>
      </c>
      <c r="K99" s="12"/>
      <c r="L99" s="159">
        <v>116.267657</v>
      </c>
      <c r="M99" s="187" t="s">
        <v>315</v>
      </c>
      <c r="N99" s="187">
        <v>192.78728599999999</v>
      </c>
      <c r="O99" s="186">
        <f t="shared" si="5"/>
        <v>22414.926042608902</v>
      </c>
      <c r="P99" s="186">
        <f t="shared" si="6"/>
        <v>13648.238944933179</v>
      </c>
      <c r="Q99" s="215">
        <f>IF(P99="-",0,P99/(1+'General inputs'!$H$30)^'MP Calculations'!$C$40)</f>
        <v>30316.683113774488</v>
      </c>
    </row>
    <row r="100" spans="3:17">
      <c r="C100" s="159"/>
      <c r="D100" s="165" t="s">
        <v>281</v>
      </c>
      <c r="E100" s="162">
        <v>26299</v>
      </c>
      <c r="F100" s="166" t="str">
        <f t="shared" si="4"/>
        <v>Date check - OK</v>
      </c>
      <c r="G100" s="68"/>
      <c r="H100" s="162" t="s">
        <v>279</v>
      </c>
      <c r="I100" s="173">
        <v>41465.482549107437</v>
      </c>
      <c r="J100" s="168">
        <f>IFERROR(MIN('MP Calculations'!$E$30/I100,1),"-")</f>
        <v>0.60889065254951169</v>
      </c>
      <c r="K100" s="12"/>
      <c r="L100" s="159">
        <v>18.750565000000002</v>
      </c>
      <c r="M100" s="187" t="s">
        <v>315</v>
      </c>
      <c r="N100" s="187">
        <v>192.78728599999999</v>
      </c>
      <c r="O100" s="186">
        <f t="shared" si="5"/>
        <v>3614.8705373165903</v>
      </c>
      <c r="P100" s="186">
        <f t="shared" si="6"/>
        <v>2201.0608803487025</v>
      </c>
      <c r="Q100" s="215">
        <f>IF(P100="-",0,P100/(1+'General inputs'!$H$30)^'MP Calculations'!$C$40)</f>
        <v>4889.1923341091406</v>
      </c>
    </row>
    <row r="101" spans="3:17">
      <c r="C101" s="159"/>
      <c r="D101" s="165" t="s">
        <v>281</v>
      </c>
      <c r="E101" s="162">
        <v>26299</v>
      </c>
      <c r="F101" s="166" t="str">
        <f t="shared" si="4"/>
        <v>Date check - OK</v>
      </c>
      <c r="G101" s="68"/>
      <c r="H101" s="162" t="s">
        <v>279</v>
      </c>
      <c r="I101" s="173">
        <v>41465.482549107437</v>
      </c>
      <c r="J101" s="168">
        <f>IFERROR(MIN('MP Calculations'!$E$30/I101,1),"-")</f>
        <v>0.60889065254951169</v>
      </c>
      <c r="K101" s="12"/>
      <c r="L101" s="159">
        <v>274.28759000000002</v>
      </c>
      <c r="M101" s="187" t="s">
        <v>315</v>
      </c>
      <c r="N101" s="187">
        <v>192.78728599999999</v>
      </c>
      <c r="O101" s="186">
        <f t="shared" si="5"/>
        <v>52879.160059580739</v>
      </c>
      <c r="P101" s="186">
        <f t="shared" si="6"/>
        <v>32197.62627494819</v>
      </c>
      <c r="Q101" s="215">
        <f>IF(P101="-",0,P101/(1+'General inputs'!$H$30)^'MP Calculations'!$C$40)</f>
        <v>71520.233249999175</v>
      </c>
    </row>
    <row r="102" spans="3:17">
      <c r="C102" s="159"/>
      <c r="D102" s="165" t="s">
        <v>281</v>
      </c>
      <c r="E102" s="162">
        <v>26299</v>
      </c>
      <c r="F102" s="166" t="str">
        <f t="shared" si="4"/>
        <v>Date check - OK</v>
      </c>
      <c r="G102" s="68"/>
      <c r="H102" s="162" t="s">
        <v>279</v>
      </c>
      <c r="I102" s="173">
        <v>41465.482549107437</v>
      </c>
      <c r="J102" s="168">
        <f>IFERROR(MIN('MP Calculations'!$E$30/I102,1),"-")</f>
        <v>0.60889065254951169</v>
      </c>
      <c r="K102" s="12"/>
      <c r="L102" s="159">
        <v>65.969663999999995</v>
      </c>
      <c r="M102" s="187" t="s">
        <v>315</v>
      </c>
      <c r="N102" s="187">
        <v>192.78728599999999</v>
      </c>
      <c r="O102" s="186">
        <f t="shared" si="5"/>
        <v>12718.112480891903</v>
      </c>
      <c r="P102" s="186">
        <f t="shared" si="6"/>
        <v>7743.9398076883599</v>
      </c>
      <c r="Q102" s="215">
        <f>IF(P102="-",0,P102/(1+'General inputs'!$H$30)^'MP Calculations'!$C$40)</f>
        <v>17201.528354615217</v>
      </c>
    </row>
    <row r="103" spans="3:17">
      <c r="C103" s="159"/>
      <c r="D103" s="165" t="s">
        <v>281</v>
      </c>
      <c r="E103" s="162">
        <v>26299</v>
      </c>
      <c r="F103" s="166" t="str">
        <f t="shared" si="4"/>
        <v>Date check - OK</v>
      </c>
      <c r="G103" s="68"/>
      <c r="H103" s="162" t="s">
        <v>279</v>
      </c>
      <c r="I103" s="173">
        <v>41465.482549107437</v>
      </c>
      <c r="J103" s="168">
        <f>IFERROR(MIN('MP Calculations'!$E$30/I103,1),"-")</f>
        <v>0.60889065254951169</v>
      </c>
      <c r="K103" s="12"/>
      <c r="L103" s="159">
        <v>6.9848850000000002</v>
      </c>
      <c r="M103" s="187" t="s">
        <v>315</v>
      </c>
      <c r="N103" s="187">
        <v>192.78728599999999</v>
      </c>
      <c r="O103" s="186">
        <f t="shared" si="5"/>
        <v>1346.59702217211</v>
      </c>
      <c r="P103" s="186">
        <f t="shared" si="6"/>
        <v>819.93033955160536</v>
      </c>
      <c r="Q103" s="215">
        <f>IF(P103="-",0,P103/(1+'General inputs'!$H$30)^'MP Calculations'!$C$40)</f>
        <v>1821.3022485793854</v>
      </c>
    </row>
    <row r="104" spans="3:17">
      <c r="C104" s="159"/>
      <c r="D104" s="165" t="s">
        <v>281</v>
      </c>
      <c r="E104" s="162">
        <v>26299</v>
      </c>
      <c r="F104" s="166" t="str">
        <f t="shared" si="4"/>
        <v>Date check - OK</v>
      </c>
      <c r="G104" s="68"/>
      <c r="H104" s="162" t="s">
        <v>279</v>
      </c>
      <c r="I104" s="173">
        <v>41465.482549107437</v>
      </c>
      <c r="J104" s="168">
        <f>IFERROR(MIN('MP Calculations'!$E$30/I104,1),"-")</f>
        <v>0.60889065254951169</v>
      </c>
      <c r="K104" s="12"/>
      <c r="L104" s="159">
        <v>109.74988999999999</v>
      </c>
      <c r="M104" s="187" t="s">
        <v>315</v>
      </c>
      <c r="N104" s="187">
        <v>192.78728599999999</v>
      </c>
      <c r="O104" s="186">
        <f t="shared" si="5"/>
        <v>21158.383431898539</v>
      </c>
      <c r="P104" s="186">
        <f t="shared" si="6"/>
        <v>12883.141894741479</v>
      </c>
      <c r="Q104" s="215">
        <f>IF(P104="-",0,P104/(1+'General inputs'!$H$30)^'MP Calculations'!$C$40)</f>
        <v>28617.181447989507</v>
      </c>
    </row>
    <row r="105" spans="3:17">
      <c r="C105" s="159"/>
      <c r="D105" s="165" t="s">
        <v>281</v>
      </c>
      <c r="E105" s="162">
        <v>26299</v>
      </c>
      <c r="F105" s="166" t="str">
        <f t="shared" si="4"/>
        <v>Date check - OK</v>
      </c>
      <c r="G105" s="68"/>
      <c r="H105" s="162" t="s">
        <v>279</v>
      </c>
      <c r="I105" s="173">
        <v>41465.482549107437</v>
      </c>
      <c r="J105" s="168">
        <f>IFERROR(MIN('MP Calculations'!$E$30/I105,1),"-")</f>
        <v>0.60889065254951169</v>
      </c>
      <c r="K105" s="12"/>
      <c r="L105" s="159">
        <v>200.53546600000001</v>
      </c>
      <c r="M105" s="187" t="s">
        <v>315</v>
      </c>
      <c r="N105" s="187">
        <v>192.78728599999999</v>
      </c>
      <c r="O105" s="186">
        <f t="shared" si="5"/>
        <v>38660.688236885275</v>
      </c>
      <c r="P105" s="186">
        <f t="shared" si="6"/>
        <v>23540.131688570305</v>
      </c>
      <c r="Q105" s="215">
        <f>IF(P105="-",0,P105/(1+'General inputs'!$H$30)^'MP Calculations'!$C$40)</f>
        <v>52289.435709494843</v>
      </c>
    </row>
    <row r="106" spans="3:17">
      <c r="C106" s="159"/>
      <c r="D106" s="165" t="s">
        <v>281</v>
      </c>
      <c r="E106" s="162">
        <v>26299</v>
      </c>
      <c r="F106" s="166" t="str">
        <f t="shared" si="4"/>
        <v>Date check - OK</v>
      </c>
      <c r="G106" s="68"/>
      <c r="H106" s="162" t="s">
        <v>279</v>
      </c>
      <c r="I106" s="173">
        <v>41465.482549107437</v>
      </c>
      <c r="J106" s="168">
        <f>IFERROR(MIN('MP Calculations'!$E$30/I106,1),"-")</f>
        <v>0.60889065254951169</v>
      </c>
      <c r="K106" s="12"/>
      <c r="L106" s="159">
        <v>41.875047000000002</v>
      </c>
      <c r="M106" s="187" t="s">
        <v>315</v>
      </c>
      <c r="N106" s="187">
        <v>192.78728599999999</v>
      </c>
      <c r="O106" s="186">
        <f t="shared" si="5"/>
        <v>8072.9766622524421</v>
      </c>
      <c r="P106" s="186">
        <f t="shared" si="6"/>
        <v>4915.5600278958682</v>
      </c>
      <c r="Q106" s="215">
        <f>IF(P106="-",0,P106/(1+'General inputs'!$H$30)^'MP Calculations'!$C$40)</f>
        <v>10918.879446185219</v>
      </c>
    </row>
    <row r="107" spans="3:17">
      <c r="C107" s="159"/>
      <c r="D107" s="165" t="s">
        <v>281</v>
      </c>
      <c r="E107" s="162">
        <v>26299</v>
      </c>
      <c r="F107" s="166" t="str">
        <f t="shared" si="4"/>
        <v>Date check - OK</v>
      </c>
      <c r="G107" s="68"/>
      <c r="H107" s="162" t="s">
        <v>279</v>
      </c>
      <c r="I107" s="173">
        <v>41465.482549107437</v>
      </c>
      <c r="J107" s="168">
        <f>IFERROR(MIN('MP Calculations'!$E$30/I107,1),"-")</f>
        <v>0.60889065254951169</v>
      </c>
      <c r="K107" s="12"/>
      <c r="L107" s="159">
        <v>128.461761</v>
      </c>
      <c r="M107" s="187" t="s">
        <v>315</v>
      </c>
      <c r="N107" s="187">
        <v>192.78728599999999</v>
      </c>
      <c r="O107" s="186">
        <f t="shared" si="5"/>
        <v>24765.794257970643</v>
      </c>
      <c r="P107" s="186">
        <f t="shared" si="6"/>
        <v>15079.660626642695</v>
      </c>
      <c r="Q107" s="215">
        <f>IF(P107="-",0,P107/(1+'General inputs'!$H$30)^'MP Calculations'!$C$40)</f>
        <v>33496.28435769058</v>
      </c>
    </row>
    <row r="108" spans="3:17">
      <c r="C108" s="159"/>
      <c r="D108" s="165" t="s">
        <v>282</v>
      </c>
      <c r="E108" s="162">
        <v>26299</v>
      </c>
      <c r="F108" s="166" t="str">
        <f t="shared" si="4"/>
        <v>Date check - OK</v>
      </c>
      <c r="G108" s="68"/>
      <c r="H108" s="162" t="s">
        <v>279</v>
      </c>
      <c r="I108" s="173">
        <v>41465.482549107437</v>
      </c>
      <c r="J108" s="168">
        <f>IFERROR(MIN('MP Calculations'!$E$30/I108,1),"-")</f>
        <v>0.60889065254951169</v>
      </c>
      <c r="K108" s="12"/>
      <c r="L108" s="159">
        <v>0.77635200000000004</v>
      </c>
      <c r="M108" s="187" t="s">
        <v>315</v>
      </c>
      <c r="N108" s="187">
        <v>237.97403299999999</v>
      </c>
      <c r="O108" s="186">
        <f t="shared" si="5"/>
        <v>184.751616467616</v>
      </c>
      <c r="P108" s="186">
        <f t="shared" si="6"/>
        <v>112.49353231054381</v>
      </c>
      <c r="Q108" s="215">
        <f>IF(P108="-",0,P108/(1+'General inputs'!$H$30)^'MP Calculations'!$C$40)</f>
        <v>249.88064651916204</v>
      </c>
    </row>
    <row r="109" spans="3:17">
      <c r="C109" s="159"/>
      <c r="D109" s="165" t="s">
        <v>281</v>
      </c>
      <c r="E109" s="162">
        <v>26299</v>
      </c>
      <c r="F109" s="166" t="str">
        <f t="shared" si="4"/>
        <v>Date check - OK</v>
      </c>
      <c r="G109" s="68"/>
      <c r="H109" s="162" t="s">
        <v>279</v>
      </c>
      <c r="I109" s="173">
        <v>41465.482549107437</v>
      </c>
      <c r="J109" s="168">
        <f>IFERROR(MIN('MP Calculations'!$E$30/I109,1),"-")</f>
        <v>0.60889065254951169</v>
      </c>
      <c r="K109" s="12"/>
      <c r="L109" s="159">
        <v>85.857313000000005</v>
      </c>
      <c r="M109" s="187" t="s">
        <v>315</v>
      </c>
      <c r="N109" s="187">
        <v>192.78728599999999</v>
      </c>
      <c r="O109" s="186">
        <f t="shared" si="5"/>
        <v>16552.19835652252</v>
      </c>
      <c r="P109" s="186">
        <f t="shared" si="6"/>
        <v>10078.478858431952</v>
      </c>
      <c r="Q109" s="215">
        <f>IF(P109="-",0,P109/(1+'General inputs'!$H$30)^'MP Calculations'!$C$40)</f>
        <v>22387.214281106146</v>
      </c>
    </row>
    <row r="110" spans="3:17">
      <c r="C110" s="159"/>
      <c r="D110" s="165" t="s">
        <v>281</v>
      </c>
      <c r="E110" s="162">
        <v>26299</v>
      </c>
      <c r="F110" s="166" t="str">
        <f t="shared" si="4"/>
        <v>Date check - OK</v>
      </c>
      <c r="G110" s="68"/>
      <c r="H110" s="162" t="s">
        <v>279</v>
      </c>
      <c r="I110" s="173">
        <v>41465.482549107437</v>
      </c>
      <c r="J110" s="168">
        <f>IFERROR(MIN('MP Calculations'!$E$30/I110,1),"-")</f>
        <v>0.60889065254951169</v>
      </c>
      <c r="K110" s="12"/>
      <c r="L110" s="159">
        <v>55.000013000000003</v>
      </c>
      <c r="M110" s="187" t="s">
        <v>315</v>
      </c>
      <c r="N110" s="187">
        <v>192.78728599999999</v>
      </c>
      <c r="O110" s="186">
        <f t="shared" si="5"/>
        <v>10603.303236234718</v>
      </c>
      <c r="P110" s="186">
        <f t="shared" si="6"/>
        <v>6456.2522266913065</v>
      </c>
      <c r="Q110" s="215">
        <f>IF(P110="-",0,P110/(1+'General inputs'!$H$30)^'MP Calculations'!$C$40)</f>
        <v>14341.202088337235</v>
      </c>
    </row>
    <row r="111" spans="3:17">
      <c r="C111" s="159"/>
      <c r="D111" s="165" t="s">
        <v>281</v>
      </c>
      <c r="E111" s="162">
        <v>26299</v>
      </c>
      <c r="F111" s="166" t="str">
        <f t="shared" si="4"/>
        <v>Date check - OK</v>
      </c>
      <c r="G111" s="68"/>
      <c r="H111" s="162" t="s">
        <v>279</v>
      </c>
      <c r="I111" s="173">
        <v>41465.482549107437</v>
      </c>
      <c r="J111" s="168">
        <f>IFERROR(MIN('MP Calculations'!$E$30/I111,1),"-")</f>
        <v>0.60889065254951169</v>
      </c>
      <c r="K111" s="12"/>
      <c r="L111" s="159">
        <v>2.3002579999999999</v>
      </c>
      <c r="M111" s="187" t="s">
        <v>315</v>
      </c>
      <c r="N111" s="187">
        <v>192.78728599999999</v>
      </c>
      <c r="O111" s="186">
        <f t="shared" si="5"/>
        <v>443.46049691978794</v>
      </c>
      <c r="P111" s="186">
        <f t="shared" si="6"/>
        <v>270.01895134942038</v>
      </c>
      <c r="Q111" s="215">
        <f>IF(P111="-",0,P111/(1+'General inputs'!$H$30)^'MP Calculations'!$C$40)</f>
        <v>599.7901279280502</v>
      </c>
    </row>
    <row r="112" spans="3:17">
      <c r="C112" s="159"/>
      <c r="D112" s="165" t="s">
        <v>281</v>
      </c>
      <c r="E112" s="162">
        <v>26299</v>
      </c>
      <c r="F112" s="166" t="str">
        <f t="shared" si="4"/>
        <v>Date check - OK</v>
      </c>
      <c r="G112" s="68"/>
      <c r="H112" s="162" t="s">
        <v>279</v>
      </c>
      <c r="I112" s="173">
        <v>41465.482549107437</v>
      </c>
      <c r="J112" s="168">
        <f>IFERROR(MIN('MP Calculations'!$E$30/I112,1),"-")</f>
        <v>0.60889065254951169</v>
      </c>
      <c r="K112" s="12"/>
      <c r="L112" s="159">
        <v>33.700279999999999</v>
      </c>
      <c r="M112" s="187" t="s">
        <v>315</v>
      </c>
      <c r="N112" s="187">
        <v>192.78728599999999</v>
      </c>
      <c r="O112" s="186">
        <f t="shared" si="5"/>
        <v>6496.98551864008</v>
      </c>
      <c r="P112" s="186">
        <f t="shared" si="6"/>
        <v>3955.953752049486</v>
      </c>
      <c r="Q112" s="215">
        <f>IF(P112="-",0,P112/(1+'General inputs'!$H$30)^'MP Calculations'!$C$40)</f>
        <v>8787.3165759715284</v>
      </c>
    </row>
    <row r="113" spans="3:17">
      <c r="C113" s="159"/>
      <c r="D113" s="165" t="s">
        <v>281</v>
      </c>
      <c r="E113" s="162">
        <v>26299</v>
      </c>
      <c r="F113" s="166" t="str">
        <f t="shared" si="4"/>
        <v>Date check - OK</v>
      </c>
      <c r="G113" s="68"/>
      <c r="H113" s="162" t="s">
        <v>279</v>
      </c>
      <c r="I113" s="173">
        <v>41465.482549107437</v>
      </c>
      <c r="J113" s="168">
        <f>IFERROR(MIN('MP Calculations'!$E$30/I113,1),"-")</f>
        <v>0.60889065254951169</v>
      </c>
      <c r="K113" s="12"/>
      <c r="L113" s="159">
        <v>5.000019</v>
      </c>
      <c r="M113" s="187" t="s">
        <v>315</v>
      </c>
      <c r="N113" s="187">
        <v>192.78728599999999</v>
      </c>
      <c r="O113" s="186">
        <f t="shared" si="5"/>
        <v>963.94009295843398</v>
      </c>
      <c r="P113" s="186">
        <f t="shared" si="6"/>
        <v>586.93411222009786</v>
      </c>
      <c r="Q113" s="215">
        <f>IF(P113="-",0,P113/(1+'General inputs'!$H$30)^'MP Calculations'!$C$40)</f>
        <v>1303.7502904685832</v>
      </c>
    </row>
    <row r="114" spans="3:17">
      <c r="C114" s="159"/>
      <c r="D114" s="165" t="s">
        <v>281</v>
      </c>
      <c r="E114" s="162">
        <v>26299</v>
      </c>
      <c r="F114" s="166" t="str">
        <f t="shared" si="4"/>
        <v>Date check - OK</v>
      </c>
      <c r="G114" s="68"/>
      <c r="H114" s="162" t="s">
        <v>279</v>
      </c>
      <c r="I114" s="173">
        <v>41465.482549107437</v>
      </c>
      <c r="J114" s="168">
        <f>IFERROR(MIN('MP Calculations'!$E$30/I114,1),"-")</f>
        <v>0.60889065254951169</v>
      </c>
      <c r="K114" s="12"/>
      <c r="L114" s="159">
        <v>112.762573</v>
      </c>
      <c r="M114" s="187" t="s">
        <v>315</v>
      </c>
      <c r="N114" s="187">
        <v>192.78728599999999</v>
      </c>
      <c r="O114" s="186">
        <f t="shared" si="5"/>
        <v>21739.190411046879</v>
      </c>
      <c r="P114" s="186">
        <f t="shared" si="6"/>
        <v>13236.78983528042</v>
      </c>
      <c r="Q114" s="215">
        <f>IF(P114="-",0,P114/(1+'General inputs'!$H$30)^'MP Calculations'!$C$40)</f>
        <v>29402.735730151187</v>
      </c>
    </row>
    <row r="115" spans="3:17">
      <c r="C115" s="159"/>
      <c r="D115" s="165" t="s">
        <v>281</v>
      </c>
      <c r="E115" s="162">
        <v>26299</v>
      </c>
      <c r="F115" s="166" t="str">
        <f t="shared" si="4"/>
        <v>Date check - OK</v>
      </c>
      <c r="G115" s="68"/>
      <c r="H115" s="162" t="s">
        <v>279</v>
      </c>
      <c r="I115" s="173">
        <v>41465.482549107437</v>
      </c>
      <c r="J115" s="168">
        <f>IFERROR(MIN('MP Calculations'!$E$30/I115,1),"-")</f>
        <v>0.60889065254951169</v>
      </c>
      <c r="K115" s="12"/>
      <c r="L115" s="159">
        <v>21.676324999999999</v>
      </c>
      <c r="M115" s="187" t="s">
        <v>315</v>
      </c>
      <c r="N115" s="187">
        <v>192.78728599999999</v>
      </c>
      <c r="O115" s="186">
        <f t="shared" si="5"/>
        <v>4178.9198672039493</v>
      </c>
      <c r="P115" s="186">
        <f t="shared" si="6"/>
        <v>2544.5052448939314</v>
      </c>
      <c r="Q115" s="215">
        <f>IF(P115="-",0,P115/(1+'General inputs'!$H$30)^'MP Calculations'!$C$40)</f>
        <v>5652.0815250984861</v>
      </c>
    </row>
    <row r="116" spans="3:17">
      <c r="C116" s="159"/>
      <c r="D116" s="165" t="s">
        <v>281</v>
      </c>
      <c r="E116" s="162">
        <v>26299</v>
      </c>
      <c r="F116" s="166" t="str">
        <f t="shared" si="4"/>
        <v>Date check - OK</v>
      </c>
      <c r="G116" s="68"/>
      <c r="H116" s="162" t="s">
        <v>279</v>
      </c>
      <c r="I116" s="173">
        <v>41465.482549107437</v>
      </c>
      <c r="J116" s="168">
        <f>IFERROR(MIN('MP Calculations'!$E$30/I116,1),"-")</f>
        <v>0.60889065254951169</v>
      </c>
      <c r="K116" s="12"/>
      <c r="L116" s="159">
        <v>217.89673500000001</v>
      </c>
      <c r="M116" s="187" t="s">
        <v>315</v>
      </c>
      <c r="N116" s="187">
        <v>192.78728599999999</v>
      </c>
      <c r="O116" s="186">
        <f t="shared" si="5"/>
        <v>42007.720168911212</v>
      </c>
      <c r="P116" s="186">
        <f t="shared" si="6"/>
        <v>25578.108145765633</v>
      </c>
      <c r="Q116" s="215">
        <f>IF(P116="-",0,P116/(1+'General inputs'!$H$30)^'MP Calculations'!$C$40)</f>
        <v>56816.370407473638</v>
      </c>
    </row>
    <row r="117" spans="3:17">
      <c r="C117" s="159"/>
      <c r="D117" s="165" t="s">
        <v>281</v>
      </c>
      <c r="E117" s="162">
        <v>26299</v>
      </c>
      <c r="F117" s="166" t="str">
        <f t="shared" si="4"/>
        <v>Date check - OK</v>
      </c>
      <c r="G117" s="68"/>
      <c r="H117" s="162" t="s">
        <v>279</v>
      </c>
      <c r="I117" s="173">
        <v>41465.482549107437</v>
      </c>
      <c r="J117" s="168">
        <f>IFERROR(MIN('MP Calculations'!$E$30/I117,1),"-")</f>
        <v>0.60889065254951169</v>
      </c>
      <c r="K117" s="12"/>
      <c r="L117" s="159">
        <v>0.91533200000000003</v>
      </c>
      <c r="M117" s="187" t="s">
        <v>315</v>
      </c>
      <c r="N117" s="187">
        <v>192.78728599999999</v>
      </c>
      <c r="O117" s="186">
        <f t="shared" si="5"/>
        <v>176.464372068952</v>
      </c>
      <c r="P117" s="186">
        <f t="shared" si="6"/>
        <v>107.44750666080401</v>
      </c>
      <c r="Q117" s="215">
        <f>IF(P117="-",0,P117/(1+'General inputs'!$H$30)^'MP Calculations'!$C$40)</f>
        <v>238.67196522156999</v>
      </c>
    </row>
    <row r="118" spans="3:17">
      <c r="C118" s="159"/>
      <c r="D118" s="165" t="s">
        <v>281</v>
      </c>
      <c r="E118" s="162">
        <v>26299</v>
      </c>
      <c r="F118" s="166" t="str">
        <f t="shared" si="4"/>
        <v>Date check - OK</v>
      </c>
      <c r="G118" s="68"/>
      <c r="H118" s="162" t="s">
        <v>279</v>
      </c>
      <c r="I118" s="173">
        <v>41465.482549107437</v>
      </c>
      <c r="J118" s="168">
        <f>IFERROR(MIN('MP Calculations'!$E$30/I118,1),"-")</f>
        <v>0.60889065254951169</v>
      </c>
      <c r="K118" s="12"/>
      <c r="L118" s="159">
        <v>42.362428999999999</v>
      </c>
      <c r="M118" s="187" t="s">
        <v>315</v>
      </c>
      <c r="N118" s="187">
        <v>192.78728599999999</v>
      </c>
      <c r="O118" s="186">
        <f t="shared" si="5"/>
        <v>8166.9377152776933</v>
      </c>
      <c r="P118" s="186">
        <f t="shared" si="6"/>
        <v>4972.7720347866525</v>
      </c>
      <c r="Q118" s="215">
        <f>IF(P118="-",0,P118/(1+'General inputs'!$H$30)^'MP Calculations'!$C$40)</f>
        <v>11045.963848078321</v>
      </c>
    </row>
    <row r="119" spans="3:17">
      <c r="C119" s="159"/>
      <c r="D119" s="165" t="s">
        <v>281</v>
      </c>
      <c r="E119" s="162">
        <v>26299</v>
      </c>
      <c r="F119" s="166" t="str">
        <f t="shared" si="4"/>
        <v>Date check - OK</v>
      </c>
      <c r="G119" s="68"/>
      <c r="H119" s="162" t="s">
        <v>279</v>
      </c>
      <c r="I119" s="173">
        <v>41465.482549107437</v>
      </c>
      <c r="J119" s="168">
        <f>IFERROR(MIN('MP Calculations'!$E$30/I119,1),"-")</f>
        <v>0.60889065254951169</v>
      </c>
      <c r="K119" s="12"/>
      <c r="L119" s="159">
        <v>12.213772000000001</v>
      </c>
      <c r="M119" s="187" t="s">
        <v>315</v>
      </c>
      <c r="N119" s="187">
        <v>192.78728599999999</v>
      </c>
      <c r="O119" s="186">
        <f t="shared" si="5"/>
        <v>2354.6599557027921</v>
      </c>
      <c r="P119" s="186">
        <f t="shared" si="6"/>
        <v>1433.7304369600774</v>
      </c>
      <c r="Q119" s="215">
        <f>IF(P119="-",0,P119/(1+'General inputs'!$H$30)^'MP Calculations'!$C$40)</f>
        <v>3184.7296565707152</v>
      </c>
    </row>
    <row r="120" spans="3:17">
      <c r="C120" s="159"/>
      <c r="D120" s="165" t="s">
        <v>281</v>
      </c>
      <c r="E120" s="162">
        <v>26299</v>
      </c>
      <c r="F120" s="166" t="str">
        <f t="shared" si="4"/>
        <v>Date check - OK</v>
      </c>
      <c r="G120" s="68"/>
      <c r="H120" s="162" t="s">
        <v>279</v>
      </c>
      <c r="I120" s="173">
        <v>41465.482549107437</v>
      </c>
      <c r="J120" s="168">
        <f>IFERROR(MIN('MP Calculations'!$E$30/I120,1),"-")</f>
        <v>0.60889065254951169</v>
      </c>
      <c r="K120" s="12"/>
      <c r="L120" s="159">
        <v>0.761988</v>
      </c>
      <c r="M120" s="187" t="s">
        <v>315</v>
      </c>
      <c r="N120" s="187">
        <v>192.78728599999999</v>
      </c>
      <c r="O120" s="186">
        <f t="shared" si="5"/>
        <v>146.90159848456798</v>
      </c>
      <c r="P120" s="186">
        <f t="shared" si="6"/>
        <v>89.447010161834953</v>
      </c>
      <c r="Q120" s="215">
        <f>IF(P120="-",0,P120/(1+'General inputs'!$H$30)^'MP Calculations'!$C$40)</f>
        <v>198.68766025360597</v>
      </c>
    </row>
    <row r="121" spans="3:17">
      <c r="C121" s="159"/>
      <c r="D121" s="165" t="s">
        <v>281</v>
      </c>
      <c r="E121" s="162">
        <v>26299</v>
      </c>
      <c r="F121" s="166" t="str">
        <f t="shared" si="4"/>
        <v>Date check - OK</v>
      </c>
      <c r="G121" s="68"/>
      <c r="H121" s="162" t="s">
        <v>279</v>
      </c>
      <c r="I121" s="173">
        <v>41465.482549107437</v>
      </c>
      <c r="J121" s="168">
        <f>IFERROR(MIN('MP Calculations'!$E$30/I121,1),"-")</f>
        <v>0.60889065254951169</v>
      </c>
      <c r="K121" s="12"/>
      <c r="L121" s="159">
        <v>11.267777000000001</v>
      </c>
      <c r="M121" s="187" t="s">
        <v>315</v>
      </c>
      <c r="N121" s="187">
        <v>192.78728599999999</v>
      </c>
      <c r="O121" s="186">
        <f t="shared" si="5"/>
        <v>2172.2841470832223</v>
      </c>
      <c r="P121" s="186">
        <f t="shared" si="6"/>
        <v>1322.6835118404626</v>
      </c>
      <c r="Q121" s="215">
        <f>IF(P121="-",0,P121/(1+'General inputs'!$H$30)^'MP Calculations'!$C$40)</f>
        <v>2938.0623427001424</v>
      </c>
    </row>
    <row r="122" spans="3:17">
      <c r="C122" s="159"/>
      <c r="D122" s="165" t="s">
        <v>281</v>
      </c>
      <c r="E122" s="162">
        <v>26299</v>
      </c>
      <c r="F122" s="166" t="str">
        <f t="shared" si="4"/>
        <v>Date check - OK</v>
      </c>
      <c r="G122" s="68"/>
      <c r="H122" s="162" t="s">
        <v>279</v>
      </c>
      <c r="I122" s="173">
        <v>41465.482549107437</v>
      </c>
      <c r="J122" s="168">
        <f>IFERROR(MIN('MP Calculations'!$E$30/I122,1),"-")</f>
        <v>0.60889065254951169</v>
      </c>
      <c r="K122" s="12"/>
      <c r="L122" s="159">
        <v>44.879615999999999</v>
      </c>
      <c r="M122" s="187" t="s">
        <v>315</v>
      </c>
      <c r="N122" s="187">
        <v>192.78728599999999</v>
      </c>
      <c r="O122" s="186">
        <f t="shared" si="5"/>
        <v>8652.2193653621762</v>
      </c>
      <c r="P122" s="186">
        <f t="shared" si="6"/>
        <v>5268.2554953768977</v>
      </c>
      <c r="Q122" s="215">
        <f>IF(P122="-",0,P122/(1+'General inputs'!$H$30)^'MP Calculations'!$C$40)</f>
        <v>11702.318010415256</v>
      </c>
    </row>
    <row r="123" spans="3:17">
      <c r="C123" s="159"/>
      <c r="D123" s="165" t="s">
        <v>281</v>
      </c>
      <c r="E123" s="162">
        <v>26299</v>
      </c>
      <c r="F123" s="166" t="str">
        <f t="shared" si="4"/>
        <v>Date check - OK</v>
      </c>
      <c r="G123" s="68"/>
      <c r="H123" s="162" t="s">
        <v>279</v>
      </c>
      <c r="I123" s="173">
        <v>41465.482549107437</v>
      </c>
      <c r="J123" s="168">
        <f>IFERROR(MIN('MP Calculations'!$E$30/I123,1),"-")</f>
        <v>0.60889065254951169</v>
      </c>
      <c r="K123" s="12"/>
      <c r="L123" s="159">
        <v>177.48684299999999</v>
      </c>
      <c r="M123" s="187" t="s">
        <v>315</v>
      </c>
      <c r="N123" s="187">
        <v>192.78728599999999</v>
      </c>
      <c r="O123" s="186">
        <f t="shared" si="5"/>
        <v>34217.206762678099</v>
      </c>
      <c r="P123" s="186">
        <f t="shared" si="6"/>
        <v>20834.537354148633</v>
      </c>
      <c r="Q123" s="215">
        <f>IF(P123="-",0,P123/(1+'General inputs'!$H$30)^'MP Calculations'!$C$40)</f>
        <v>46279.528760911075</v>
      </c>
    </row>
    <row r="124" spans="3:17">
      <c r="C124" s="159"/>
      <c r="D124" s="165" t="s">
        <v>282</v>
      </c>
      <c r="E124" s="162">
        <v>26299</v>
      </c>
      <c r="F124" s="166" t="str">
        <f t="shared" si="4"/>
        <v>Date check - OK</v>
      </c>
      <c r="G124" s="68"/>
      <c r="H124" s="162" t="s">
        <v>279</v>
      </c>
      <c r="I124" s="173">
        <v>41465.482549107437</v>
      </c>
      <c r="J124" s="168">
        <f>IFERROR(MIN('MP Calculations'!$E$30/I124,1),"-")</f>
        <v>0.60889065254951169</v>
      </c>
      <c r="K124" s="12"/>
      <c r="L124" s="159">
        <v>3.299547</v>
      </c>
      <c r="M124" s="187" t="s">
        <v>315</v>
      </c>
      <c r="N124" s="187">
        <v>237.97403299999999</v>
      </c>
      <c r="O124" s="186">
        <f t="shared" si="5"/>
        <v>785.20650666305096</v>
      </c>
      <c r="P124" s="186">
        <f t="shared" si="6"/>
        <v>478.1049022281876</v>
      </c>
      <c r="Q124" s="215">
        <f>IF(P124="-",0,P124/(1+'General inputs'!$H$30)^'MP Calculations'!$C$40)</f>
        <v>1062.0091628286673</v>
      </c>
    </row>
    <row r="125" spans="3:17">
      <c r="C125" s="159"/>
      <c r="D125" s="165" t="s">
        <v>282</v>
      </c>
      <c r="E125" s="162">
        <v>26299</v>
      </c>
      <c r="F125" s="166" t="str">
        <f t="shared" si="4"/>
        <v>Date check - OK</v>
      </c>
      <c r="G125" s="68"/>
      <c r="H125" s="162" t="s">
        <v>279</v>
      </c>
      <c r="I125" s="173">
        <v>41465.482549107437</v>
      </c>
      <c r="J125" s="168">
        <f>IFERROR(MIN('MP Calculations'!$E$30/I125,1),"-")</f>
        <v>0.60889065254951169</v>
      </c>
      <c r="K125" s="12"/>
      <c r="L125" s="159">
        <v>2.7026080000000001</v>
      </c>
      <c r="M125" s="187" t="s">
        <v>315</v>
      </c>
      <c r="N125" s="187">
        <v>237.97403299999999</v>
      </c>
      <c r="O125" s="186">
        <f t="shared" si="5"/>
        <v>643.150525378064</v>
      </c>
      <c r="P125" s="186">
        <f t="shared" si="6"/>
        <v>391.60834308501069</v>
      </c>
      <c r="Q125" s="215">
        <f>IF(P125="-",0,P125/(1+'General inputs'!$H$30)^'MP Calculations'!$C$40)</f>
        <v>869.87530698427963</v>
      </c>
    </row>
    <row r="126" spans="3:17">
      <c r="C126" s="159"/>
      <c r="D126" s="165" t="s">
        <v>281</v>
      </c>
      <c r="E126" s="162">
        <v>26299</v>
      </c>
      <c r="F126" s="166" t="str">
        <f t="shared" si="4"/>
        <v>Date check - OK</v>
      </c>
      <c r="G126" s="68"/>
      <c r="H126" s="162" t="s">
        <v>279</v>
      </c>
      <c r="I126" s="173">
        <v>41465.482549107437</v>
      </c>
      <c r="J126" s="168">
        <f>IFERROR(MIN('MP Calculations'!$E$30/I126,1),"-")</f>
        <v>0.60889065254951169</v>
      </c>
      <c r="K126" s="12"/>
      <c r="L126" s="159">
        <v>15.431349000000001</v>
      </c>
      <c r="M126" s="187" t="s">
        <v>315</v>
      </c>
      <c r="N126" s="187">
        <v>192.78728599999999</v>
      </c>
      <c r="O126" s="186">
        <f t="shared" si="5"/>
        <v>2974.9678930288142</v>
      </c>
      <c r="P126" s="186">
        <f t="shared" si="6"/>
        <v>1811.4301417001604</v>
      </c>
      <c r="Q126" s="215">
        <f>IF(P126="-",0,P126/(1+'General inputs'!$H$30)^'MP Calculations'!$C$40)</f>
        <v>4023.7098581169553</v>
      </c>
    </row>
    <row r="127" spans="3:17">
      <c r="C127" s="159"/>
      <c r="D127" s="165" t="s">
        <v>281</v>
      </c>
      <c r="E127" s="162">
        <v>26299</v>
      </c>
      <c r="F127" s="166" t="str">
        <f t="shared" si="4"/>
        <v>Date check - OK</v>
      </c>
      <c r="G127" s="68"/>
      <c r="H127" s="162" t="s">
        <v>279</v>
      </c>
      <c r="I127" s="173">
        <v>41465.482549107437</v>
      </c>
      <c r="J127" s="168">
        <f>IFERROR(MIN('MP Calculations'!$E$30/I127,1),"-")</f>
        <v>0.60889065254951169</v>
      </c>
      <c r="K127" s="12"/>
      <c r="L127" s="159">
        <v>165.16098199999999</v>
      </c>
      <c r="M127" s="187" t="s">
        <v>315</v>
      </c>
      <c r="N127" s="187">
        <v>192.78728599999999</v>
      </c>
      <c r="O127" s="186">
        <f t="shared" si="5"/>
        <v>31840.937472874848</v>
      </c>
      <c r="P127" s="186">
        <f t="shared" si="6"/>
        <v>19387.649195646965</v>
      </c>
      <c r="Q127" s="215">
        <f>IF(P127="-",0,P127/(1+'General inputs'!$H$30)^'MP Calculations'!$C$40)</f>
        <v>43065.572002141671</v>
      </c>
    </row>
    <row r="128" spans="3:17">
      <c r="C128" s="159"/>
      <c r="D128" s="165" t="s">
        <v>281</v>
      </c>
      <c r="E128" s="162">
        <v>26299</v>
      </c>
      <c r="F128" s="166" t="str">
        <f t="shared" si="4"/>
        <v>Date check - OK</v>
      </c>
      <c r="G128" s="68"/>
      <c r="H128" s="162" t="s">
        <v>279</v>
      </c>
      <c r="I128" s="173">
        <v>41465.482549107437</v>
      </c>
      <c r="J128" s="168">
        <f>IFERROR(MIN('MP Calculations'!$E$30/I128,1),"-")</f>
        <v>0.60889065254951169</v>
      </c>
      <c r="K128" s="12"/>
      <c r="L128" s="159">
        <v>0.91407000000000005</v>
      </c>
      <c r="M128" s="187" t="s">
        <v>315</v>
      </c>
      <c r="N128" s="187">
        <v>192.78728599999999</v>
      </c>
      <c r="O128" s="186">
        <f t="shared" si="5"/>
        <v>176.22107451402002</v>
      </c>
      <c r="P128" s="186">
        <f t="shared" si="6"/>
        <v>107.29936505381777</v>
      </c>
      <c r="Q128" s="215">
        <f>IF(P128="-",0,P128/(1+'General inputs'!$H$30)^'MP Calculations'!$C$40)</f>
        <v>238.34289989870396</v>
      </c>
    </row>
    <row r="129" spans="3:17">
      <c r="C129" s="159"/>
      <c r="D129" s="165" t="s">
        <v>282</v>
      </c>
      <c r="E129" s="162">
        <v>26299</v>
      </c>
      <c r="F129" s="166" t="str">
        <f t="shared" si="4"/>
        <v>Date check - OK</v>
      </c>
      <c r="G129" s="68"/>
      <c r="H129" s="162" t="s">
        <v>279</v>
      </c>
      <c r="I129" s="173">
        <v>41465.482549107437</v>
      </c>
      <c r="J129" s="168">
        <f>IFERROR(MIN('MP Calculations'!$E$30/I129,1),"-")</f>
        <v>0.60889065254951169</v>
      </c>
      <c r="K129" s="12"/>
      <c r="L129" s="159">
        <v>0.86070199999999997</v>
      </c>
      <c r="M129" s="187" t="s">
        <v>315</v>
      </c>
      <c r="N129" s="187">
        <v>237.97403299999999</v>
      </c>
      <c r="O129" s="186">
        <f t="shared" si="5"/>
        <v>204.82472615116598</v>
      </c>
      <c r="P129" s="186">
        <f t="shared" si="6"/>
        <v>124.71586116445849</v>
      </c>
      <c r="Q129" s="215">
        <f>IF(P129="-",0,P129/(1+'General inputs'!$H$30)^'MP Calculations'!$C$40)</f>
        <v>277.0299712248256</v>
      </c>
    </row>
    <row r="130" spans="3:17">
      <c r="C130" s="159"/>
      <c r="D130" s="165" t="s">
        <v>281</v>
      </c>
      <c r="E130" s="162">
        <v>26299</v>
      </c>
      <c r="F130" s="166" t="str">
        <f t="shared" si="4"/>
        <v>Date check - OK</v>
      </c>
      <c r="G130" s="68"/>
      <c r="H130" s="162" t="s">
        <v>279</v>
      </c>
      <c r="I130" s="173">
        <v>41465.482549107437</v>
      </c>
      <c r="J130" s="168">
        <f>IFERROR(MIN('MP Calculations'!$E$30/I130,1),"-")</f>
        <v>0.60889065254951169</v>
      </c>
      <c r="K130" s="12"/>
      <c r="L130" s="159">
        <v>6.7052680000000002</v>
      </c>
      <c r="M130" s="187" t="s">
        <v>315</v>
      </c>
      <c r="N130" s="187">
        <v>192.78728599999999</v>
      </c>
      <c r="O130" s="186">
        <f t="shared" si="5"/>
        <v>1292.6904196226481</v>
      </c>
      <c r="P130" s="186">
        <f t="shared" si="6"/>
        <v>787.10711314853631</v>
      </c>
      <c r="Q130" s="215">
        <f>IF(P130="-",0,P130/(1+'General inputs'!$H$30)^'MP Calculations'!$C$40)</f>
        <v>1748.3923766429082</v>
      </c>
    </row>
    <row r="131" spans="3:17">
      <c r="C131" s="159"/>
      <c r="D131" s="165" t="s">
        <v>281</v>
      </c>
      <c r="E131" s="162">
        <v>26299</v>
      </c>
      <c r="F131" s="166" t="str">
        <f t="shared" si="4"/>
        <v>Date check - OK</v>
      </c>
      <c r="G131" s="68"/>
      <c r="H131" s="162" t="s">
        <v>279</v>
      </c>
      <c r="I131" s="173">
        <v>41465.482549107437</v>
      </c>
      <c r="J131" s="168">
        <f>IFERROR(MIN('MP Calculations'!$E$30/I131,1),"-")</f>
        <v>0.60889065254951169</v>
      </c>
      <c r="K131" s="12"/>
      <c r="L131" s="159">
        <v>30.26474</v>
      </c>
      <c r="M131" s="187" t="s">
        <v>315</v>
      </c>
      <c r="N131" s="187">
        <v>192.78728599999999</v>
      </c>
      <c r="O131" s="186">
        <f t="shared" si="5"/>
        <v>5834.6570860956399</v>
      </c>
      <c r="P131" s="186">
        <f t="shared" si="6"/>
        <v>3552.6681605554068</v>
      </c>
      <c r="Q131" s="215">
        <f>IF(P131="-",0,P131/(1+'General inputs'!$H$30)^'MP Calculations'!$C$40)</f>
        <v>7891.5027254808729</v>
      </c>
    </row>
    <row r="132" spans="3:17">
      <c r="C132" s="159"/>
      <c r="D132" s="165" t="s">
        <v>281</v>
      </c>
      <c r="E132" s="162">
        <v>26299</v>
      </c>
      <c r="F132" s="166" t="str">
        <f t="shared" si="4"/>
        <v>Date check - OK</v>
      </c>
      <c r="G132" s="68"/>
      <c r="H132" s="162" t="s">
        <v>279</v>
      </c>
      <c r="I132" s="173">
        <v>41465.482549107437</v>
      </c>
      <c r="J132" s="168">
        <f>IFERROR(MIN('MP Calculations'!$E$30/I132,1),"-")</f>
        <v>0.60889065254951169</v>
      </c>
      <c r="K132" s="12"/>
      <c r="L132" s="159">
        <v>186.058055</v>
      </c>
      <c r="M132" s="187" t="s">
        <v>315</v>
      </c>
      <c r="N132" s="187">
        <v>192.78728599999999</v>
      </c>
      <c r="O132" s="186">
        <f t="shared" si="5"/>
        <v>35869.627461888726</v>
      </c>
      <c r="P132" s="186">
        <f t="shared" si="6"/>
        <v>21840.680871977311</v>
      </c>
      <c r="Q132" s="215">
        <f>IF(P132="-",0,P132/(1+'General inputs'!$H$30)^'MP Calculations'!$C$40)</f>
        <v>48514.464295089601</v>
      </c>
    </row>
    <row r="133" spans="3:17">
      <c r="C133" s="159"/>
      <c r="D133" s="165" t="s">
        <v>282</v>
      </c>
      <c r="E133" s="162">
        <v>26299</v>
      </c>
      <c r="F133" s="166" t="str">
        <f t="shared" si="4"/>
        <v>Date check - OK</v>
      </c>
      <c r="G133" s="68"/>
      <c r="H133" s="162" t="s">
        <v>279</v>
      </c>
      <c r="I133" s="173">
        <v>41465.482549107437</v>
      </c>
      <c r="J133" s="168">
        <f>IFERROR(MIN('MP Calculations'!$E$30/I133,1),"-")</f>
        <v>0.60889065254951169</v>
      </c>
      <c r="K133" s="12"/>
      <c r="L133" s="159">
        <v>2.7833130000000001</v>
      </c>
      <c r="M133" s="187" t="s">
        <v>315</v>
      </c>
      <c r="N133" s="187">
        <v>237.97403299999999</v>
      </c>
      <c r="O133" s="186">
        <f t="shared" si="5"/>
        <v>662.356219711329</v>
      </c>
      <c r="P133" s="186">
        <f t="shared" si="6"/>
        <v>403.30251084025883</v>
      </c>
      <c r="Q133" s="215">
        <f>IF(P133="-",0,P133/(1+'General inputs'!$H$30)^'MP Calculations'!$C$40)</f>
        <v>895.8514332483054</v>
      </c>
    </row>
    <row r="134" spans="3:17">
      <c r="C134" s="159"/>
      <c r="D134" s="165" t="s">
        <v>281</v>
      </c>
      <c r="E134" s="162">
        <v>26299</v>
      </c>
      <c r="F134" s="166" t="str">
        <f t="shared" si="4"/>
        <v>Date check - OK</v>
      </c>
      <c r="G134" s="68"/>
      <c r="H134" s="162" t="s">
        <v>279</v>
      </c>
      <c r="I134" s="173">
        <v>41465.482549107437</v>
      </c>
      <c r="J134" s="168">
        <f>IFERROR(MIN('MP Calculations'!$E$30/I134,1),"-")</f>
        <v>0.60889065254951169</v>
      </c>
      <c r="K134" s="12"/>
      <c r="L134" s="159">
        <v>74.716424000000004</v>
      </c>
      <c r="M134" s="187" t="s">
        <v>315</v>
      </c>
      <c r="N134" s="187">
        <v>192.78728599999999</v>
      </c>
      <c r="O134" s="186">
        <f t="shared" si="5"/>
        <v>14404.376602585264</v>
      </c>
      <c r="P134" s="186">
        <f t="shared" si="6"/>
        <v>8770.6902691170599</v>
      </c>
      <c r="Q134" s="215">
        <f>IF(P134="-",0,P134/(1+'General inputs'!$H$30)^'MP Calculations'!$C$40)</f>
        <v>19482.237866050873</v>
      </c>
    </row>
    <row r="135" spans="3:17">
      <c r="C135" s="159"/>
      <c r="D135" s="165" t="s">
        <v>281</v>
      </c>
      <c r="E135" s="162">
        <v>26299</v>
      </c>
      <c r="F135" s="166" t="str">
        <f t="shared" si="4"/>
        <v>Date check - OK</v>
      </c>
      <c r="G135" s="68"/>
      <c r="H135" s="162" t="s">
        <v>279</v>
      </c>
      <c r="I135" s="173">
        <v>41465.482549107437</v>
      </c>
      <c r="J135" s="168">
        <f>IFERROR(MIN('MP Calculations'!$E$30/I135,1),"-")</f>
        <v>0.60889065254951169</v>
      </c>
      <c r="K135" s="12"/>
      <c r="L135" s="159">
        <v>87.486813999999995</v>
      </c>
      <c r="M135" s="187" t="s">
        <v>315</v>
      </c>
      <c r="N135" s="187">
        <v>192.78728599999999</v>
      </c>
      <c r="O135" s="186">
        <f t="shared" si="5"/>
        <v>16866.345431846803</v>
      </c>
      <c r="P135" s="186">
        <f t="shared" si="6"/>
        <v>10269.760076122675</v>
      </c>
      <c r="Q135" s="215">
        <f>IF(P135="-",0,P135/(1+'General inputs'!$H$30)^'MP Calculations'!$C$40)</f>
        <v>22812.10514693462</v>
      </c>
    </row>
    <row r="136" spans="3:17">
      <c r="C136" s="159"/>
      <c r="D136" s="165" t="s">
        <v>281</v>
      </c>
      <c r="E136" s="162">
        <v>26299</v>
      </c>
      <c r="F136" s="166" t="str">
        <f t="shared" si="4"/>
        <v>Date check - OK</v>
      </c>
      <c r="G136" s="68"/>
      <c r="H136" s="162" t="s">
        <v>279</v>
      </c>
      <c r="I136" s="173">
        <v>41465.482549107437</v>
      </c>
      <c r="J136" s="168">
        <f>IFERROR(MIN('MP Calculations'!$E$30/I136,1),"-")</f>
        <v>0.60889065254951169</v>
      </c>
      <c r="K136" s="12"/>
      <c r="L136" s="159">
        <v>159.87923900000001</v>
      </c>
      <c r="M136" s="187" t="s">
        <v>315</v>
      </c>
      <c r="N136" s="187">
        <v>192.78728599999999</v>
      </c>
      <c r="O136" s="186">
        <f t="shared" si="5"/>
        <v>30822.684574555355</v>
      </c>
      <c r="P136" s="186">
        <f t="shared" si="6"/>
        <v>18767.644523928779</v>
      </c>
      <c r="Q136" s="215">
        <f>IF(P136="-",0,P136/(1+'General inputs'!$H$30)^'MP Calculations'!$C$40)</f>
        <v>41688.362441451929</v>
      </c>
    </row>
    <row r="137" spans="3:17">
      <c r="C137" s="159"/>
      <c r="D137" s="165" t="s">
        <v>281</v>
      </c>
      <c r="E137" s="162">
        <v>26299</v>
      </c>
      <c r="F137" s="166" t="str">
        <f t="shared" si="4"/>
        <v>Date check - OK</v>
      </c>
      <c r="G137" s="68"/>
      <c r="H137" s="162" t="s">
        <v>279</v>
      </c>
      <c r="I137" s="173">
        <v>41465.482549107437</v>
      </c>
      <c r="J137" s="168">
        <f>IFERROR(MIN('MP Calculations'!$E$30/I137,1),"-")</f>
        <v>0.60889065254951169</v>
      </c>
      <c r="K137" s="12"/>
      <c r="L137" s="159">
        <v>50.523519</v>
      </c>
      <c r="M137" s="187" t="s">
        <v>315</v>
      </c>
      <c r="N137" s="187">
        <v>192.78728599999999</v>
      </c>
      <c r="O137" s="186">
        <f t="shared" si="5"/>
        <v>9740.2921071794335</v>
      </c>
      <c r="P137" s="186">
        <f t="shared" si="6"/>
        <v>5930.7728171633435</v>
      </c>
      <c r="Q137" s="215">
        <f>IF(P137="-",0,P137/(1+'General inputs'!$H$30)^'MP Calculations'!$C$40)</f>
        <v>13173.960453299273</v>
      </c>
    </row>
    <row r="138" spans="3:17">
      <c r="C138" s="159"/>
      <c r="D138" s="165" t="s">
        <v>281</v>
      </c>
      <c r="E138" s="162">
        <v>26299</v>
      </c>
      <c r="F138" s="166" t="str">
        <f t="shared" si="4"/>
        <v>Date check - OK</v>
      </c>
      <c r="G138" s="68"/>
      <c r="H138" s="162" t="s">
        <v>279</v>
      </c>
      <c r="I138" s="173">
        <v>41465.482549107437</v>
      </c>
      <c r="J138" s="168">
        <f>IFERROR(MIN('MP Calculations'!$E$30/I138,1),"-")</f>
        <v>0.60889065254951169</v>
      </c>
      <c r="K138" s="12"/>
      <c r="L138" s="159">
        <v>21.806431</v>
      </c>
      <c r="M138" s="187" t="s">
        <v>315</v>
      </c>
      <c r="N138" s="187">
        <v>192.78728599999999</v>
      </c>
      <c r="O138" s="186">
        <f t="shared" si="5"/>
        <v>4204.0026498362658</v>
      </c>
      <c r="P138" s="186">
        <f t="shared" si="6"/>
        <v>2559.7779167786803</v>
      </c>
      <c r="Q138" s="215">
        <f>IF(P138="-",0,P138/(1+'General inputs'!$H$30)^'MP Calculations'!$C$40)</f>
        <v>5686.0065432417587</v>
      </c>
    </row>
    <row r="139" spans="3:17">
      <c r="C139" s="159"/>
      <c r="D139" s="165" t="s">
        <v>281</v>
      </c>
      <c r="E139" s="162">
        <v>26299</v>
      </c>
      <c r="F139" s="166" t="str">
        <f t="shared" si="4"/>
        <v>Date check - OK</v>
      </c>
      <c r="G139" s="68"/>
      <c r="H139" s="162" t="s">
        <v>279</v>
      </c>
      <c r="I139" s="173">
        <v>41465.482549107437</v>
      </c>
      <c r="J139" s="168">
        <f>IFERROR(MIN('MP Calculations'!$E$30/I139,1),"-")</f>
        <v>0.60889065254951169</v>
      </c>
      <c r="K139" s="12"/>
      <c r="L139" s="159">
        <v>23.284924</v>
      </c>
      <c r="M139" s="187" t="s">
        <v>315</v>
      </c>
      <c r="N139" s="187">
        <v>192.78728599999999</v>
      </c>
      <c r="O139" s="186">
        <f t="shared" si="5"/>
        <v>4489.0373026762636</v>
      </c>
      <c r="P139" s="186">
        <f t="shared" si="6"/>
        <v>2733.33285254565</v>
      </c>
      <c r="Q139" s="215">
        <f>IF(P139="-",0,P139/(1+'General inputs'!$H$30)^'MP Calculations'!$C$40)</f>
        <v>6071.5222139233638</v>
      </c>
    </row>
    <row r="140" spans="3:17">
      <c r="C140" s="159"/>
      <c r="D140" s="165" t="s">
        <v>281</v>
      </c>
      <c r="E140" s="162">
        <v>26299</v>
      </c>
      <c r="F140" s="166" t="str">
        <f t="shared" si="4"/>
        <v>Date check - OK</v>
      </c>
      <c r="G140" s="68"/>
      <c r="H140" s="162" t="s">
        <v>279</v>
      </c>
      <c r="I140" s="173">
        <v>41465.482549107437</v>
      </c>
      <c r="J140" s="168">
        <f>IFERROR(MIN('MP Calculations'!$E$30/I140,1),"-")</f>
        <v>0.60889065254951169</v>
      </c>
      <c r="K140" s="12"/>
      <c r="L140" s="159">
        <v>93.558569000000006</v>
      </c>
      <c r="M140" s="187" t="s">
        <v>315</v>
      </c>
      <c r="N140" s="187">
        <v>192.78728599999999</v>
      </c>
      <c r="O140" s="186">
        <f t="shared" si="5"/>
        <v>18036.902599553734</v>
      </c>
      <c r="P140" s="186">
        <f t="shared" si="6"/>
        <v>10982.501393814257</v>
      </c>
      <c r="Q140" s="215">
        <f>IF(P140="-",0,P140/(1+'General inputs'!$H$30)^'MP Calculations'!$C$40)</f>
        <v>24395.309599738517</v>
      </c>
    </row>
    <row r="141" spans="3:17">
      <c r="C141" s="159"/>
      <c r="D141" s="165" t="s">
        <v>281</v>
      </c>
      <c r="E141" s="162">
        <v>26299</v>
      </c>
      <c r="F141" s="166" t="str">
        <f t="shared" si="4"/>
        <v>Date check - OK</v>
      </c>
      <c r="G141" s="68"/>
      <c r="H141" s="162" t="s">
        <v>279</v>
      </c>
      <c r="I141" s="173">
        <v>41465.482549107437</v>
      </c>
      <c r="J141" s="168">
        <f>IFERROR(MIN('MP Calculations'!$E$30/I141,1),"-")</f>
        <v>0.60889065254951169</v>
      </c>
      <c r="K141" s="12"/>
      <c r="L141" s="159">
        <v>109.73429899999999</v>
      </c>
      <c r="M141" s="187" t="s">
        <v>315</v>
      </c>
      <c r="N141" s="187">
        <v>192.78728599999999</v>
      </c>
      <c r="O141" s="186">
        <f t="shared" si="5"/>
        <v>21155.377685322514</v>
      </c>
      <c r="P141" s="186">
        <f t="shared" si="6"/>
        <v>12881.311723747403</v>
      </c>
      <c r="Q141" s="215">
        <f>IF(P141="-",0,P141/(1+'General inputs'!$H$30)^'MP Calculations'!$C$40)</f>
        <v>28613.116109282055</v>
      </c>
    </row>
    <row r="142" spans="3:17">
      <c r="C142" s="159"/>
      <c r="D142" s="165" t="s">
        <v>281</v>
      </c>
      <c r="E142" s="162">
        <v>26299</v>
      </c>
      <c r="F142" s="166" t="str">
        <f t="shared" si="4"/>
        <v>Date check - OK</v>
      </c>
      <c r="G142" s="68"/>
      <c r="H142" s="162" t="s">
        <v>279</v>
      </c>
      <c r="I142" s="173">
        <v>41465.482549107437</v>
      </c>
      <c r="J142" s="168">
        <f>IFERROR(MIN('MP Calculations'!$E$30/I142,1),"-")</f>
        <v>0.60889065254951169</v>
      </c>
      <c r="K142" s="12"/>
      <c r="L142" s="159">
        <v>66.430464000000001</v>
      </c>
      <c r="M142" s="187" t="s">
        <v>315</v>
      </c>
      <c r="N142" s="187">
        <v>192.78728599999999</v>
      </c>
      <c r="O142" s="186">
        <f t="shared" si="5"/>
        <v>12806.948862280704</v>
      </c>
      <c r="P142" s="186">
        <f t="shared" si="6"/>
        <v>7798.0314499223241</v>
      </c>
      <c r="Q142" s="215">
        <f>IF(P142="-",0,P142/(1+'General inputs'!$H$30)^'MP Calculations'!$C$40)</f>
        <v>17321.681524802756</v>
      </c>
    </row>
    <row r="143" spans="3:17">
      <c r="C143" s="159"/>
      <c r="D143" s="165" t="s">
        <v>281</v>
      </c>
      <c r="E143" s="162">
        <v>26299</v>
      </c>
      <c r="F143" s="166" t="str">
        <f t="shared" si="4"/>
        <v>Date check - OK</v>
      </c>
      <c r="G143" s="68"/>
      <c r="H143" s="162" t="s">
        <v>279</v>
      </c>
      <c r="I143" s="173">
        <v>41465.482549107437</v>
      </c>
      <c r="J143" s="168">
        <f>IFERROR(MIN('MP Calculations'!$E$30/I143,1),"-")</f>
        <v>0.60889065254951169</v>
      </c>
      <c r="K143" s="12"/>
      <c r="L143" s="159">
        <v>0.99990400000000002</v>
      </c>
      <c r="M143" s="187" t="s">
        <v>315</v>
      </c>
      <c r="N143" s="187">
        <v>192.78728599999999</v>
      </c>
      <c r="O143" s="186">
        <f t="shared" si="5"/>
        <v>192.76877842054401</v>
      </c>
      <c r="P143" s="186">
        <f t="shared" si="6"/>
        <v>117.37510728365727</v>
      </c>
      <c r="Q143" s="215">
        <f>IF(P143="-",0,P143/(1+'General inputs'!$H$30)^'MP Calculations'!$C$40)</f>
        <v>260.7240353368054</v>
      </c>
    </row>
    <row r="144" spans="3:17">
      <c r="C144" s="159"/>
      <c r="D144" s="165" t="s">
        <v>281</v>
      </c>
      <c r="E144" s="162">
        <v>26299</v>
      </c>
      <c r="F144" s="166" t="str">
        <f t="shared" si="4"/>
        <v>Date check - OK</v>
      </c>
      <c r="G144" s="68"/>
      <c r="H144" s="162" t="s">
        <v>279</v>
      </c>
      <c r="I144" s="173">
        <v>41465.482549107437</v>
      </c>
      <c r="J144" s="168">
        <f>IFERROR(MIN('MP Calculations'!$E$30/I144,1),"-")</f>
        <v>0.60889065254951169</v>
      </c>
      <c r="K144" s="12"/>
      <c r="L144" s="159">
        <v>14.323364</v>
      </c>
      <c r="M144" s="187" t="s">
        <v>315</v>
      </c>
      <c r="N144" s="187">
        <v>192.78728599999999</v>
      </c>
      <c r="O144" s="186">
        <f t="shared" si="5"/>
        <v>2761.362471950104</v>
      </c>
      <c r="P144" s="186">
        <f t="shared" si="6"/>
        <v>1681.3677974714315</v>
      </c>
      <c r="Q144" s="215">
        <f>IF(P144="-",0,P144/(1+'General inputs'!$H$30)^'MP Calculations'!$C$40)</f>
        <v>3734.8038028429987</v>
      </c>
    </row>
    <row r="145" spans="3:17">
      <c r="C145" s="159"/>
      <c r="D145" s="165" t="s">
        <v>281</v>
      </c>
      <c r="E145" s="162">
        <v>26299</v>
      </c>
      <c r="F145" s="166" t="str">
        <f t="shared" si="4"/>
        <v>Date check - OK</v>
      </c>
      <c r="G145" s="68"/>
      <c r="H145" s="162" t="s">
        <v>279</v>
      </c>
      <c r="I145" s="173">
        <v>41465.482549107437</v>
      </c>
      <c r="J145" s="168">
        <f>IFERROR(MIN('MP Calculations'!$E$30/I145,1),"-")</f>
        <v>0.60889065254951169</v>
      </c>
      <c r="K145" s="12"/>
      <c r="L145" s="159">
        <v>32.374051000000001</v>
      </c>
      <c r="M145" s="187" t="s">
        <v>315</v>
      </c>
      <c r="N145" s="187">
        <v>192.78728599999999</v>
      </c>
      <c r="O145" s="186">
        <f t="shared" si="5"/>
        <v>6241.3054291155859</v>
      </c>
      <c r="P145" s="186">
        <f t="shared" si="6"/>
        <v>3800.2725354949994</v>
      </c>
      <c r="Q145" s="215">
        <f>IF(P145="-",0,P145/(1+'General inputs'!$H$30)^'MP Calculations'!$C$40)</f>
        <v>8441.5036012652599</v>
      </c>
    </row>
    <row r="146" spans="3:17">
      <c r="C146" s="159"/>
      <c r="D146" s="165" t="s">
        <v>281</v>
      </c>
      <c r="E146" s="162">
        <v>26299</v>
      </c>
      <c r="F146" s="166" t="str">
        <f t="shared" si="4"/>
        <v>Date check - OK</v>
      </c>
      <c r="G146" s="68"/>
      <c r="H146" s="162" t="s">
        <v>279</v>
      </c>
      <c r="I146" s="173">
        <v>41465.482549107437</v>
      </c>
      <c r="J146" s="168">
        <f>IFERROR(MIN('MP Calculations'!$E$30/I146,1),"-")</f>
        <v>0.60889065254951169</v>
      </c>
      <c r="K146" s="12"/>
      <c r="L146" s="159">
        <v>3.8100969999999998</v>
      </c>
      <c r="M146" s="187" t="s">
        <v>315</v>
      </c>
      <c r="N146" s="187">
        <v>192.78728599999999</v>
      </c>
      <c r="O146" s="186">
        <f t="shared" si="5"/>
        <v>734.53826002674191</v>
      </c>
      <c r="P146" s="186">
        <f t="shared" si="6"/>
        <v>447.2534804702658</v>
      </c>
      <c r="Q146" s="215">
        <f>IF(P146="-",0,P146/(1+'General inputs'!$H$30)^'MP Calculations'!$C$40)</f>
        <v>993.47923887158765</v>
      </c>
    </row>
    <row r="147" spans="3:17">
      <c r="C147" s="159"/>
      <c r="D147" s="165" t="s">
        <v>281</v>
      </c>
      <c r="E147" s="162">
        <v>26299</v>
      </c>
      <c r="F147" s="166" t="str">
        <f t="shared" si="4"/>
        <v>Date check - OK</v>
      </c>
      <c r="G147" s="68"/>
      <c r="H147" s="162" t="s">
        <v>279</v>
      </c>
      <c r="I147" s="173">
        <v>41465.482549107437</v>
      </c>
      <c r="J147" s="168">
        <f>IFERROR(MIN('MP Calculations'!$E$30/I147,1),"-")</f>
        <v>0.60889065254951169</v>
      </c>
      <c r="K147" s="12"/>
      <c r="L147" s="159">
        <v>17.575050000000001</v>
      </c>
      <c r="M147" s="187" t="s">
        <v>315</v>
      </c>
      <c r="N147" s="187">
        <v>192.78728599999999</v>
      </c>
      <c r="O147" s="186">
        <f t="shared" si="5"/>
        <v>3388.2461908143</v>
      </c>
      <c r="P147" s="186">
        <f t="shared" si="6"/>
        <v>2063.0714341233165</v>
      </c>
      <c r="Q147" s="215">
        <f>IF(P147="-",0,P147/(1+'General inputs'!$H$30)^'MP Calculations'!$C$40)</f>
        <v>4582.677894323976</v>
      </c>
    </row>
    <row r="148" spans="3:17">
      <c r="C148" s="159"/>
      <c r="D148" s="165" t="s">
        <v>281</v>
      </c>
      <c r="E148" s="162">
        <v>26299</v>
      </c>
      <c r="F148" s="166" t="str">
        <f t="shared" si="4"/>
        <v>Date check - OK</v>
      </c>
      <c r="G148" s="68"/>
      <c r="H148" s="162" t="s">
        <v>279</v>
      </c>
      <c r="I148" s="173">
        <v>41465.482549107437</v>
      </c>
      <c r="J148" s="168">
        <f>IFERROR(MIN('MP Calculations'!$E$30/I148,1),"-")</f>
        <v>0.60889065254951169</v>
      </c>
      <c r="K148" s="12"/>
      <c r="L148" s="159">
        <v>3.3894730000000002</v>
      </c>
      <c r="M148" s="187" t="s">
        <v>315</v>
      </c>
      <c r="N148" s="187">
        <v>192.78728599999999</v>
      </c>
      <c r="O148" s="186">
        <f t="shared" si="5"/>
        <v>653.44730064027806</v>
      </c>
      <c r="P148" s="186">
        <f t="shared" si="6"/>
        <v>397.87795329357584</v>
      </c>
      <c r="Q148" s="215">
        <f>IF(P148="-",0,P148/(1+'General inputs'!$H$30)^'MP Calculations'!$C$40)</f>
        <v>883.80192320977585</v>
      </c>
    </row>
    <row r="149" spans="3:17">
      <c r="C149" s="159"/>
      <c r="D149" s="165" t="s">
        <v>281</v>
      </c>
      <c r="E149" s="162">
        <v>26299</v>
      </c>
      <c r="F149" s="166" t="str">
        <f t="shared" si="4"/>
        <v>Date check - OK</v>
      </c>
      <c r="G149" s="68"/>
      <c r="H149" s="162" t="s">
        <v>279</v>
      </c>
      <c r="I149" s="173">
        <v>41465.482549107437</v>
      </c>
      <c r="J149" s="168">
        <f>IFERROR(MIN('MP Calculations'!$E$30/I149,1),"-")</f>
        <v>0.60889065254951169</v>
      </c>
      <c r="K149" s="12"/>
      <c r="L149" s="159">
        <v>87.162566999999996</v>
      </c>
      <c r="M149" s="187" t="s">
        <v>315</v>
      </c>
      <c r="N149" s="187">
        <v>192.78728599999999</v>
      </c>
      <c r="O149" s="186">
        <f t="shared" si="5"/>
        <v>16803.83473272316</v>
      </c>
      <c r="P149" s="186">
        <f t="shared" si="6"/>
        <v>10231.697895741954</v>
      </c>
      <c r="Q149" s="215">
        <f>IF(P149="-",0,P149/(1+'General inputs'!$H$30)^'MP Calculations'!$C$40)</f>
        <v>22727.558044126898</v>
      </c>
    </row>
    <row r="150" spans="3:17">
      <c r="C150" s="159"/>
      <c r="D150" s="165" t="s">
        <v>281</v>
      </c>
      <c r="E150" s="162">
        <v>26299</v>
      </c>
      <c r="F150" s="166" t="str">
        <f t="shared" si="4"/>
        <v>Date check - OK</v>
      </c>
      <c r="G150" s="68"/>
      <c r="H150" s="162" t="s">
        <v>279</v>
      </c>
      <c r="I150" s="173">
        <v>41465.482549107437</v>
      </c>
      <c r="J150" s="168">
        <f>IFERROR(MIN('MP Calculations'!$E$30/I150,1),"-")</f>
        <v>0.60889065254951169</v>
      </c>
      <c r="K150" s="12"/>
      <c r="L150" s="159">
        <v>65.338487999999998</v>
      </c>
      <c r="M150" s="187" t="s">
        <v>315</v>
      </c>
      <c r="N150" s="187">
        <v>192.78728599999999</v>
      </c>
      <c r="O150" s="186">
        <f t="shared" si="5"/>
        <v>12596.429772863567</v>
      </c>
      <c r="P150" s="186">
        <f t="shared" si="6"/>
        <v>7669.8483441929948</v>
      </c>
      <c r="Q150" s="215">
        <f>IF(P150="-",0,P150/(1+'General inputs'!$H$30)^'MP Calculations'!$C$40)</f>
        <v>17036.94980134636</v>
      </c>
    </row>
    <row r="151" spans="3:17">
      <c r="C151" s="159"/>
      <c r="D151" s="165" t="s">
        <v>281</v>
      </c>
      <c r="E151" s="162">
        <v>26299</v>
      </c>
      <c r="F151" s="166" t="str">
        <f t="shared" ref="F151:F214" si="7">IF(E151="","-",IF(OR(E151&lt;$E$15,E151&gt;$E$16),"ERROR - date outside of range","Date check - OK"))</f>
        <v>Date check - OK</v>
      </c>
      <c r="G151" s="68"/>
      <c r="H151" s="162" t="s">
        <v>279</v>
      </c>
      <c r="I151" s="173">
        <v>41465.482549107437</v>
      </c>
      <c r="J151" s="168">
        <f>IFERROR(MIN('MP Calculations'!$E$30/I151,1),"-")</f>
        <v>0.60889065254951169</v>
      </c>
      <c r="K151" s="12"/>
      <c r="L151" s="159">
        <v>34.573205999999999</v>
      </c>
      <c r="M151" s="187" t="s">
        <v>315</v>
      </c>
      <c r="N151" s="187">
        <v>192.78728599999999</v>
      </c>
      <c r="O151" s="186">
        <f t="shared" ref="O151:O214" si="8">IF(N151="","-",L151*N151)</f>
        <v>6665.2745530589154</v>
      </c>
      <c r="P151" s="186">
        <f t="shared" ref="P151:P214" si="9">IF(O151="-","-",IF(OR(E151&lt;$E$15,E151&gt;$E$16),0,O151*J151))</f>
        <v>4058.4233720336979</v>
      </c>
      <c r="Q151" s="215">
        <f>IF(P151="-",0,P151/(1+'General inputs'!$H$30)^'MP Calculations'!$C$40)</f>
        <v>9014.9312162474107</v>
      </c>
    </row>
    <row r="152" spans="3:17">
      <c r="C152" s="159"/>
      <c r="D152" s="165" t="s">
        <v>281</v>
      </c>
      <c r="E152" s="162">
        <v>26299</v>
      </c>
      <c r="F152" s="166" t="str">
        <f t="shared" si="7"/>
        <v>Date check - OK</v>
      </c>
      <c r="G152" s="68"/>
      <c r="H152" s="162" t="s">
        <v>279</v>
      </c>
      <c r="I152" s="173">
        <v>41465.482549107437</v>
      </c>
      <c r="J152" s="168">
        <f>IFERROR(MIN('MP Calculations'!$E$30/I152,1),"-")</f>
        <v>0.60889065254951169</v>
      </c>
      <c r="K152" s="12"/>
      <c r="L152" s="159">
        <v>1.330273</v>
      </c>
      <c r="M152" s="187" t="s">
        <v>315</v>
      </c>
      <c r="N152" s="187">
        <v>192.78728599999999</v>
      </c>
      <c r="O152" s="186">
        <f t="shared" si="8"/>
        <v>256.45972130907802</v>
      </c>
      <c r="P152" s="186">
        <f t="shared" si="9"/>
        <v>156.15592706055043</v>
      </c>
      <c r="Q152" s="215">
        <f>IF(P152="-",0,P152/(1+'General inputs'!$H$30)^'MP Calculations'!$C$40)</f>
        <v>346.86744393421577</v>
      </c>
    </row>
    <row r="153" spans="3:17">
      <c r="C153" s="159"/>
      <c r="D153" s="165" t="s">
        <v>281</v>
      </c>
      <c r="E153" s="162">
        <v>26299</v>
      </c>
      <c r="F153" s="166" t="str">
        <f t="shared" si="7"/>
        <v>Date check - OK</v>
      </c>
      <c r="G153" s="68"/>
      <c r="H153" s="162" t="s">
        <v>279</v>
      </c>
      <c r="I153" s="173">
        <v>41465.482549107437</v>
      </c>
      <c r="J153" s="168">
        <f>IFERROR(MIN('MP Calculations'!$E$30/I153,1),"-")</f>
        <v>0.60889065254951169</v>
      </c>
      <c r="K153" s="12"/>
      <c r="L153" s="159">
        <v>121.627803</v>
      </c>
      <c r="M153" s="187" t="s">
        <v>315</v>
      </c>
      <c r="N153" s="187">
        <v>192.78728599999999</v>
      </c>
      <c r="O153" s="186">
        <f t="shared" si="8"/>
        <v>23448.294042512658</v>
      </c>
      <c r="P153" s="186">
        <f t="shared" si="9"/>
        <v>14277.447060718359</v>
      </c>
      <c r="Q153" s="215">
        <f>IF(P153="-",0,P153/(1+'General inputs'!$H$30)^'MP Calculations'!$C$40)</f>
        <v>31714.336183583626</v>
      </c>
    </row>
    <row r="154" spans="3:17">
      <c r="C154" s="159"/>
      <c r="D154" s="165" t="s">
        <v>281</v>
      </c>
      <c r="E154" s="162">
        <v>26299</v>
      </c>
      <c r="F154" s="166" t="str">
        <f t="shared" si="7"/>
        <v>Date check - OK</v>
      </c>
      <c r="G154" s="68"/>
      <c r="H154" s="162" t="s">
        <v>279</v>
      </c>
      <c r="I154" s="173">
        <v>41465.482549107437</v>
      </c>
      <c r="J154" s="168">
        <f>IFERROR(MIN('MP Calculations'!$E$30/I154,1),"-")</f>
        <v>0.60889065254951169</v>
      </c>
      <c r="K154" s="12"/>
      <c r="L154" s="159">
        <v>1.29067</v>
      </c>
      <c r="M154" s="187" t="s">
        <v>315</v>
      </c>
      <c r="N154" s="187">
        <v>192.78728599999999</v>
      </c>
      <c r="O154" s="186">
        <f t="shared" si="8"/>
        <v>248.82476642161998</v>
      </c>
      <c r="P154" s="186">
        <f t="shared" si="9"/>
        <v>151.50707439694003</v>
      </c>
      <c r="Q154" s="215">
        <f>IF(P154="-",0,P154/(1+'General inputs'!$H$30)^'MP Calculations'!$C$40)</f>
        <v>336.54099862402251</v>
      </c>
    </row>
    <row r="155" spans="3:17">
      <c r="C155" s="159"/>
      <c r="D155" s="165" t="s">
        <v>281</v>
      </c>
      <c r="E155" s="162">
        <v>26299</v>
      </c>
      <c r="F155" s="166" t="str">
        <f t="shared" si="7"/>
        <v>Date check - OK</v>
      </c>
      <c r="G155" s="68"/>
      <c r="H155" s="162" t="s">
        <v>279</v>
      </c>
      <c r="I155" s="173">
        <v>41465.482549107437</v>
      </c>
      <c r="J155" s="168">
        <f>IFERROR(MIN('MP Calculations'!$E$30/I155,1),"-")</f>
        <v>0.60889065254951169</v>
      </c>
      <c r="K155" s="12"/>
      <c r="L155" s="159">
        <v>24.390678999999999</v>
      </c>
      <c r="M155" s="187" t="s">
        <v>315</v>
      </c>
      <c r="N155" s="187">
        <v>192.78728599999999</v>
      </c>
      <c r="O155" s="186">
        <f t="shared" si="8"/>
        <v>4702.2128081071933</v>
      </c>
      <c r="P155" s="186">
        <f t="shared" si="9"/>
        <v>2863.1334251550606</v>
      </c>
      <c r="Q155" s="215">
        <f>IF(P155="-",0,P155/(1+'General inputs'!$H$30)^'MP Calculations'!$C$40)</f>
        <v>6359.8467987773583</v>
      </c>
    </row>
    <row r="156" spans="3:17">
      <c r="C156" s="159"/>
      <c r="D156" s="165" t="s">
        <v>281</v>
      </c>
      <c r="E156" s="162">
        <v>26299</v>
      </c>
      <c r="F156" s="166" t="str">
        <f t="shared" si="7"/>
        <v>Date check - OK</v>
      </c>
      <c r="G156" s="68"/>
      <c r="H156" s="162" t="s">
        <v>279</v>
      </c>
      <c r="I156" s="173">
        <v>41465.482549107437</v>
      </c>
      <c r="J156" s="168">
        <f>IFERROR(MIN('MP Calculations'!$E$30/I156,1),"-")</f>
        <v>0.60889065254951169</v>
      </c>
      <c r="K156" s="12"/>
      <c r="L156" s="159">
        <v>2.82226</v>
      </c>
      <c r="M156" s="187" t="s">
        <v>315</v>
      </c>
      <c r="N156" s="187">
        <v>192.78728599999999</v>
      </c>
      <c r="O156" s="186">
        <f t="shared" si="8"/>
        <v>544.09584578635997</v>
      </c>
      <c r="P156" s="186">
        <f t="shared" si="9"/>
        <v>331.29487459033521</v>
      </c>
      <c r="Q156" s="215">
        <f>IF(P156="-",0,P156/(1+'General inputs'!$H$30)^'MP Calculations'!$C$40)</f>
        <v>735.90166252925508</v>
      </c>
    </row>
    <row r="157" spans="3:17">
      <c r="C157" s="159"/>
      <c r="D157" s="165" t="s">
        <v>281</v>
      </c>
      <c r="E157" s="162">
        <v>26299</v>
      </c>
      <c r="F157" s="166" t="str">
        <f t="shared" si="7"/>
        <v>Date check - OK</v>
      </c>
      <c r="G157" s="68"/>
      <c r="H157" s="162" t="s">
        <v>279</v>
      </c>
      <c r="I157" s="173">
        <v>41465.482549107437</v>
      </c>
      <c r="J157" s="168">
        <f>IFERROR(MIN('MP Calculations'!$E$30/I157,1),"-")</f>
        <v>0.60889065254951169</v>
      </c>
      <c r="K157" s="12"/>
      <c r="L157" s="159">
        <v>60.676909000000002</v>
      </c>
      <c r="M157" s="187" t="s">
        <v>315</v>
      </c>
      <c r="N157" s="187">
        <v>192.78728599999999</v>
      </c>
      <c r="O157" s="186">
        <f t="shared" si="8"/>
        <v>11697.736608978974</v>
      </c>
      <c r="P157" s="186">
        <f t="shared" si="9"/>
        <v>7122.6424771935199</v>
      </c>
      <c r="Q157" s="215">
        <f>IF(P157="-",0,P157/(1+'General inputs'!$H$30)^'MP Calculations'!$C$40)</f>
        <v>15821.447425196942</v>
      </c>
    </row>
    <row r="158" spans="3:17">
      <c r="C158" s="159"/>
      <c r="D158" s="165" t="s">
        <v>281</v>
      </c>
      <c r="E158" s="162">
        <v>26299</v>
      </c>
      <c r="F158" s="166" t="str">
        <f t="shared" si="7"/>
        <v>Date check - OK</v>
      </c>
      <c r="G158" s="68"/>
      <c r="H158" s="162" t="s">
        <v>279</v>
      </c>
      <c r="I158" s="173">
        <v>41465.482549107437</v>
      </c>
      <c r="J158" s="168">
        <f>IFERROR(MIN('MP Calculations'!$E$30/I158,1),"-")</f>
        <v>0.60889065254951169</v>
      </c>
      <c r="K158" s="12"/>
      <c r="L158" s="159">
        <v>3.374152</v>
      </c>
      <c r="M158" s="187" t="s">
        <v>315</v>
      </c>
      <c r="N158" s="187">
        <v>192.78728599999999</v>
      </c>
      <c r="O158" s="186">
        <f t="shared" si="8"/>
        <v>650.49360663147195</v>
      </c>
      <c r="P158" s="186">
        <f t="shared" si="9"/>
        <v>396.0794766211223</v>
      </c>
      <c r="Q158" s="215">
        <f>IF(P158="-",0,P158/(1+'General inputs'!$H$30)^'MP Calculations'!$C$40)</f>
        <v>879.80698675048041</v>
      </c>
    </row>
    <row r="159" spans="3:17">
      <c r="C159" s="159"/>
      <c r="D159" s="165" t="s">
        <v>281</v>
      </c>
      <c r="E159" s="162">
        <v>26299</v>
      </c>
      <c r="F159" s="166" t="str">
        <f t="shared" si="7"/>
        <v>Date check - OK</v>
      </c>
      <c r="G159" s="68"/>
      <c r="H159" s="162" t="s">
        <v>279</v>
      </c>
      <c r="I159" s="173">
        <v>41465.482549107437</v>
      </c>
      <c r="J159" s="168">
        <f>IFERROR(MIN('MP Calculations'!$E$30/I159,1),"-")</f>
        <v>0.60889065254951169</v>
      </c>
      <c r="K159" s="12"/>
      <c r="L159" s="159">
        <v>61.258211000000003</v>
      </c>
      <c r="M159" s="187" t="s">
        <v>315</v>
      </c>
      <c r="N159" s="187">
        <v>192.78728599999999</v>
      </c>
      <c r="O159" s="186">
        <f t="shared" si="8"/>
        <v>11809.804243905346</v>
      </c>
      <c r="P159" s="186">
        <f t="shared" si="9"/>
        <v>7190.8794125535187</v>
      </c>
      <c r="Q159" s="215">
        <f>IF(P159="-",0,P159/(1+'General inputs'!$H$30)^'MP Calculations'!$C$40)</f>
        <v>15973.02137948591</v>
      </c>
    </row>
    <row r="160" spans="3:17">
      <c r="C160" s="159"/>
      <c r="D160" s="165" t="s">
        <v>281</v>
      </c>
      <c r="E160" s="162">
        <v>26299</v>
      </c>
      <c r="F160" s="166" t="str">
        <f t="shared" si="7"/>
        <v>Date check - OK</v>
      </c>
      <c r="G160" s="68"/>
      <c r="H160" s="162" t="s">
        <v>279</v>
      </c>
      <c r="I160" s="173">
        <v>41465.482549107437</v>
      </c>
      <c r="J160" s="168">
        <f>IFERROR(MIN('MP Calculations'!$E$30/I160,1),"-")</f>
        <v>0.60889065254951169</v>
      </c>
      <c r="K160" s="12"/>
      <c r="L160" s="159">
        <v>83.048382000000004</v>
      </c>
      <c r="M160" s="187" t="s">
        <v>315</v>
      </c>
      <c r="N160" s="187">
        <v>192.78728599999999</v>
      </c>
      <c r="O160" s="186">
        <f t="shared" si="8"/>
        <v>16010.672172471252</v>
      </c>
      <c r="P160" s="186">
        <f t="shared" si="9"/>
        <v>9748.748626852328</v>
      </c>
      <c r="Q160" s="215">
        <f>IF(P160="-",0,P160/(1+'General inputs'!$H$30)^'MP Calculations'!$C$40)</f>
        <v>21654.788142894227</v>
      </c>
    </row>
    <row r="161" spans="3:17">
      <c r="C161" s="159"/>
      <c r="D161" s="165" t="s">
        <v>281</v>
      </c>
      <c r="E161" s="162">
        <v>26299</v>
      </c>
      <c r="F161" s="166" t="str">
        <f t="shared" si="7"/>
        <v>Date check - OK</v>
      </c>
      <c r="G161" s="68"/>
      <c r="H161" s="162" t="s">
        <v>279</v>
      </c>
      <c r="I161" s="173">
        <v>41465.482549107437</v>
      </c>
      <c r="J161" s="168">
        <f>IFERROR(MIN('MP Calculations'!$E$30/I161,1),"-")</f>
        <v>0.60889065254951169</v>
      </c>
      <c r="K161" s="12"/>
      <c r="L161" s="159">
        <v>1.7122250000000001</v>
      </c>
      <c r="M161" s="187" t="s">
        <v>315</v>
      </c>
      <c r="N161" s="187">
        <v>192.78728599999999</v>
      </c>
      <c r="O161" s="186">
        <f t="shared" si="8"/>
        <v>330.09521077135003</v>
      </c>
      <c r="P161" s="186">
        <f t="shared" si="9"/>
        <v>200.99188829003592</v>
      </c>
      <c r="Q161" s="215">
        <f>IF(P161="-",0,P161/(1+'General inputs'!$H$30)^'MP Calculations'!$C$40)</f>
        <v>446.46107166744167</v>
      </c>
    </row>
    <row r="162" spans="3:17">
      <c r="C162" s="159"/>
      <c r="D162" s="165" t="s">
        <v>281</v>
      </c>
      <c r="E162" s="162">
        <v>26299</v>
      </c>
      <c r="F162" s="166" t="str">
        <f t="shared" si="7"/>
        <v>Date check - OK</v>
      </c>
      <c r="G162" s="68"/>
      <c r="H162" s="162" t="s">
        <v>279</v>
      </c>
      <c r="I162" s="173">
        <v>41465.482549107437</v>
      </c>
      <c r="J162" s="168">
        <f>IFERROR(MIN('MP Calculations'!$E$30/I162,1),"-")</f>
        <v>0.60889065254951169</v>
      </c>
      <c r="K162" s="12"/>
      <c r="L162" s="159">
        <v>60.642513999999998</v>
      </c>
      <c r="M162" s="187" t="s">
        <v>315</v>
      </c>
      <c r="N162" s="187">
        <v>192.78728599999999</v>
      </c>
      <c r="O162" s="186">
        <f t="shared" si="8"/>
        <v>11691.105690277003</v>
      </c>
      <c r="P162" s="186">
        <f t="shared" si="9"/>
        <v>7118.6049727780737</v>
      </c>
      <c r="Q162" s="215">
        <f>IF(P162="-",0,P162/(1+'General inputs'!$H$30)^'MP Calculations'!$C$40)</f>
        <v>15812.478961028972</v>
      </c>
    </row>
    <row r="163" spans="3:17">
      <c r="C163" s="159"/>
      <c r="D163" s="165" t="s">
        <v>281</v>
      </c>
      <c r="E163" s="162">
        <v>26299</v>
      </c>
      <c r="F163" s="166" t="str">
        <f t="shared" si="7"/>
        <v>Date check - OK</v>
      </c>
      <c r="G163" s="68"/>
      <c r="H163" s="162" t="s">
        <v>279</v>
      </c>
      <c r="I163" s="173">
        <v>41465.482549107437</v>
      </c>
      <c r="J163" s="168">
        <f>IFERROR(MIN('MP Calculations'!$E$30/I163,1),"-")</f>
        <v>0.60889065254951169</v>
      </c>
      <c r="K163" s="12"/>
      <c r="L163" s="159">
        <v>66.031777000000005</v>
      </c>
      <c r="M163" s="187" t="s">
        <v>315</v>
      </c>
      <c r="N163" s="187">
        <v>192.78728599999999</v>
      </c>
      <c r="O163" s="186">
        <f t="shared" si="8"/>
        <v>12730.087077587223</v>
      </c>
      <c r="P163" s="186">
        <f t="shared" si="9"/>
        <v>7751.2310276841899</v>
      </c>
      <c r="Q163" s="215">
        <f>IF(P163="-",0,P163/(1+'General inputs'!$H$30)^'MP Calculations'!$C$40)</f>
        <v>17217.72426142915</v>
      </c>
    </row>
    <row r="164" spans="3:17">
      <c r="C164" s="159"/>
      <c r="D164" s="165" t="s">
        <v>281</v>
      </c>
      <c r="E164" s="162">
        <v>26299</v>
      </c>
      <c r="F164" s="166" t="str">
        <f t="shared" si="7"/>
        <v>Date check - OK</v>
      </c>
      <c r="G164" s="68"/>
      <c r="H164" s="162" t="s">
        <v>279</v>
      </c>
      <c r="I164" s="173">
        <v>41465.482549107437</v>
      </c>
      <c r="J164" s="168">
        <f>IFERROR(MIN('MP Calculations'!$E$30/I164,1),"-")</f>
        <v>0.60889065254951169</v>
      </c>
      <c r="K164" s="12"/>
      <c r="L164" s="159">
        <v>11.581346</v>
      </c>
      <c r="M164" s="187" t="s">
        <v>315</v>
      </c>
      <c r="N164" s="187">
        <v>192.78728599999999</v>
      </c>
      <c r="O164" s="186">
        <f t="shared" si="8"/>
        <v>2232.736263566956</v>
      </c>
      <c r="P164" s="186">
        <f t="shared" si="9"/>
        <v>1359.4922404942424</v>
      </c>
      <c r="Q164" s="215">
        <f>IF(P164="-",0,P164/(1+'General inputs'!$H$30)^'MP Calculations'!$C$40)</f>
        <v>3019.8251669677984</v>
      </c>
    </row>
    <row r="165" spans="3:17">
      <c r="C165" s="159"/>
      <c r="D165" s="165" t="s">
        <v>281</v>
      </c>
      <c r="E165" s="162">
        <v>26299</v>
      </c>
      <c r="F165" s="166" t="str">
        <f t="shared" si="7"/>
        <v>Date check - OK</v>
      </c>
      <c r="G165" s="68"/>
      <c r="H165" s="162" t="s">
        <v>279</v>
      </c>
      <c r="I165" s="173">
        <v>41465.482549107437</v>
      </c>
      <c r="J165" s="168">
        <f>IFERROR(MIN('MP Calculations'!$E$30/I165,1),"-")</f>
        <v>0.60889065254951169</v>
      </c>
      <c r="K165" s="12"/>
      <c r="L165" s="159">
        <v>42.843874</v>
      </c>
      <c r="M165" s="187" t="s">
        <v>315</v>
      </c>
      <c r="N165" s="187">
        <v>192.78728599999999</v>
      </c>
      <c r="O165" s="186">
        <f t="shared" si="8"/>
        <v>8259.754190185964</v>
      </c>
      <c r="P165" s="186">
        <f t="shared" si="9"/>
        <v>5029.2871187608953</v>
      </c>
      <c r="Q165" s="215">
        <f>IF(P165="-",0,P165/(1+'General inputs'!$H$30)^'MP Calculations'!$C$40)</f>
        <v>11171.500182759182</v>
      </c>
    </row>
    <row r="166" spans="3:17">
      <c r="C166" s="159"/>
      <c r="D166" s="165" t="s">
        <v>281</v>
      </c>
      <c r="E166" s="162">
        <v>26299</v>
      </c>
      <c r="F166" s="166" t="str">
        <f t="shared" si="7"/>
        <v>Date check - OK</v>
      </c>
      <c r="G166" s="68"/>
      <c r="H166" s="162" t="s">
        <v>279</v>
      </c>
      <c r="I166" s="173">
        <v>41465.482549107437</v>
      </c>
      <c r="J166" s="168">
        <f>IFERROR(MIN('MP Calculations'!$E$30/I166,1),"-")</f>
        <v>0.60889065254951169</v>
      </c>
      <c r="K166" s="12"/>
      <c r="L166" s="159">
        <v>51.357557</v>
      </c>
      <c r="M166" s="187" t="s">
        <v>315</v>
      </c>
      <c r="N166" s="187">
        <v>192.78728599999999</v>
      </c>
      <c r="O166" s="186">
        <f t="shared" si="8"/>
        <v>9901.0840296203023</v>
      </c>
      <c r="P166" s="186">
        <f t="shared" si="9"/>
        <v>6028.6775157430548</v>
      </c>
      <c r="Q166" s="215">
        <f>IF(P166="-",0,P166/(1+'General inputs'!$H$30)^'MP Calculations'!$C$40)</f>
        <v>13391.435083848046</v>
      </c>
    </row>
    <row r="167" spans="3:17">
      <c r="C167" s="159"/>
      <c r="D167" s="165" t="s">
        <v>281</v>
      </c>
      <c r="E167" s="162">
        <v>26299</v>
      </c>
      <c r="F167" s="166" t="str">
        <f t="shared" si="7"/>
        <v>Date check - OK</v>
      </c>
      <c r="G167" s="68"/>
      <c r="H167" s="162" t="s">
        <v>279</v>
      </c>
      <c r="I167" s="173">
        <v>41465.482549107437</v>
      </c>
      <c r="J167" s="168">
        <f>IFERROR(MIN('MP Calculations'!$E$30/I167,1),"-")</f>
        <v>0.60889065254951169</v>
      </c>
      <c r="K167" s="12"/>
      <c r="L167" s="159">
        <v>61.408904</v>
      </c>
      <c r="M167" s="187" t="s">
        <v>315</v>
      </c>
      <c r="N167" s="187">
        <v>192.78728599999999</v>
      </c>
      <c r="O167" s="186">
        <f t="shared" si="8"/>
        <v>11838.855938394543</v>
      </c>
      <c r="P167" s="186">
        <f t="shared" si="9"/>
        <v>7208.568717768715</v>
      </c>
      <c r="Q167" s="215">
        <f>IF(P167="-",0,P167/(1+'General inputs'!$H$30)^'MP Calculations'!$C$40)</f>
        <v>16012.3144386766</v>
      </c>
    </row>
    <row r="168" spans="3:17">
      <c r="C168" s="159"/>
      <c r="D168" s="165" t="s">
        <v>281</v>
      </c>
      <c r="E168" s="162">
        <v>26299</v>
      </c>
      <c r="F168" s="166" t="str">
        <f t="shared" si="7"/>
        <v>Date check - OK</v>
      </c>
      <c r="G168" s="68"/>
      <c r="H168" s="162" t="s">
        <v>279</v>
      </c>
      <c r="I168" s="173">
        <v>41465.482549107437</v>
      </c>
      <c r="J168" s="168">
        <f>IFERROR(MIN('MP Calculations'!$E$30/I168,1),"-")</f>
        <v>0.60889065254951169</v>
      </c>
      <c r="K168" s="12"/>
      <c r="L168" s="159">
        <v>1.9795590000000001</v>
      </c>
      <c r="M168" s="187" t="s">
        <v>315</v>
      </c>
      <c r="N168" s="187">
        <v>192.78728599999999</v>
      </c>
      <c r="O168" s="186">
        <f t="shared" si="8"/>
        <v>381.63380708687401</v>
      </c>
      <c r="P168" s="186">
        <f t="shared" si="9"/>
        <v>232.37325783208118</v>
      </c>
      <c r="Q168" s="215">
        <f>IF(P168="-",0,P168/(1+'General inputs'!$H$30)^'MP Calculations'!$C$40)</f>
        <v>516.16816281092099</v>
      </c>
    </row>
    <row r="169" spans="3:17">
      <c r="C169" s="159"/>
      <c r="D169" s="165" t="s">
        <v>281</v>
      </c>
      <c r="E169" s="162">
        <v>26299</v>
      </c>
      <c r="F169" s="166" t="str">
        <f t="shared" si="7"/>
        <v>Date check - OK</v>
      </c>
      <c r="G169" s="68"/>
      <c r="H169" s="162" t="s">
        <v>279</v>
      </c>
      <c r="I169" s="173">
        <v>41465.482549107437</v>
      </c>
      <c r="J169" s="168">
        <f>IFERROR(MIN('MP Calculations'!$E$30/I169,1),"-")</f>
        <v>0.60889065254951169</v>
      </c>
      <c r="K169" s="12"/>
      <c r="L169" s="159">
        <v>71.523373000000007</v>
      </c>
      <c r="M169" s="187" t="s">
        <v>315</v>
      </c>
      <c r="N169" s="187">
        <v>192.78728599999999</v>
      </c>
      <c r="O169" s="186">
        <f t="shared" si="8"/>
        <v>13788.796966235679</v>
      </c>
      <c r="P169" s="186">
        <f t="shared" si="9"/>
        <v>8395.8695826439689</v>
      </c>
      <c r="Q169" s="215">
        <f>IF(P169="-",0,P169/(1+'General inputs'!$H$30)^'MP Calculations'!$C$40)</f>
        <v>18649.652796127939</v>
      </c>
    </row>
    <row r="170" spans="3:17">
      <c r="C170" s="159"/>
      <c r="D170" s="165" t="s">
        <v>281</v>
      </c>
      <c r="E170" s="162">
        <v>26299</v>
      </c>
      <c r="F170" s="166" t="str">
        <f t="shared" si="7"/>
        <v>Date check - OK</v>
      </c>
      <c r="G170" s="68"/>
      <c r="H170" s="162" t="s">
        <v>279</v>
      </c>
      <c r="I170" s="173">
        <v>41465.482549107437</v>
      </c>
      <c r="J170" s="168">
        <f>IFERROR(MIN('MP Calculations'!$E$30/I170,1),"-")</f>
        <v>0.60889065254951169</v>
      </c>
      <c r="K170" s="12"/>
      <c r="L170" s="159">
        <v>4.9138840000000004</v>
      </c>
      <c r="M170" s="187" t="s">
        <v>315</v>
      </c>
      <c r="N170" s="187">
        <v>192.78728599999999</v>
      </c>
      <c r="O170" s="186">
        <f t="shared" si="8"/>
        <v>947.33436007882403</v>
      </c>
      <c r="P170" s="186">
        <f t="shared" si="9"/>
        <v>576.82303669096927</v>
      </c>
      <c r="Q170" s="215">
        <f>IF(P170="-",0,P170/(1+'General inputs'!$H$30)^'MP Calculations'!$C$40)</f>
        <v>1281.2906695612405</v>
      </c>
    </row>
    <row r="171" spans="3:17">
      <c r="C171" s="159"/>
      <c r="D171" s="165" t="s">
        <v>281</v>
      </c>
      <c r="E171" s="162">
        <v>26299</v>
      </c>
      <c r="F171" s="166" t="str">
        <f t="shared" si="7"/>
        <v>Date check - OK</v>
      </c>
      <c r="G171" s="68"/>
      <c r="H171" s="162" t="s">
        <v>279</v>
      </c>
      <c r="I171" s="173">
        <v>41465.482549107437</v>
      </c>
      <c r="J171" s="168">
        <f>IFERROR(MIN('MP Calculations'!$E$30/I171,1),"-")</f>
        <v>0.60889065254951169</v>
      </c>
      <c r="K171" s="12"/>
      <c r="L171" s="159">
        <v>0.62385699999999999</v>
      </c>
      <c r="M171" s="187" t="s">
        <v>315</v>
      </c>
      <c r="N171" s="187">
        <v>192.78728599999999</v>
      </c>
      <c r="O171" s="186">
        <f t="shared" si="8"/>
        <v>120.27169788210199</v>
      </c>
      <c r="P171" s="186">
        <f t="shared" si="9"/>
        <v>73.232312606670803</v>
      </c>
      <c r="Q171" s="215">
        <f>IF(P171="-",0,P171/(1+'General inputs'!$H$30)^'MP Calculations'!$C$40)</f>
        <v>162.67013084567455</v>
      </c>
    </row>
    <row r="172" spans="3:17">
      <c r="C172" s="159"/>
      <c r="D172" s="165" t="s">
        <v>281</v>
      </c>
      <c r="E172" s="162">
        <v>26299</v>
      </c>
      <c r="F172" s="166" t="str">
        <f t="shared" si="7"/>
        <v>Date check - OK</v>
      </c>
      <c r="G172" s="68"/>
      <c r="H172" s="162" t="s">
        <v>279</v>
      </c>
      <c r="I172" s="173">
        <v>41465.482549107437</v>
      </c>
      <c r="J172" s="168">
        <f>IFERROR(MIN('MP Calculations'!$E$30/I172,1),"-")</f>
        <v>0.60889065254951169</v>
      </c>
      <c r="K172" s="12"/>
      <c r="L172" s="159">
        <v>1.4495089999999999</v>
      </c>
      <c r="M172" s="187" t="s">
        <v>315</v>
      </c>
      <c r="N172" s="187">
        <v>192.78728599999999</v>
      </c>
      <c r="O172" s="186">
        <f t="shared" si="8"/>
        <v>279.44690614257399</v>
      </c>
      <c r="P172" s="186">
        <f t="shared" si="9"/>
        <v>170.15260903409401</v>
      </c>
      <c r="Q172" s="215">
        <f>IF(P172="-",0,P172/(1+'General inputs'!$H$30)^'MP Calculations'!$C$40)</f>
        <v>377.95811971651017</v>
      </c>
    </row>
    <row r="173" spans="3:17">
      <c r="C173" s="159"/>
      <c r="D173" s="165" t="s">
        <v>281</v>
      </c>
      <c r="E173" s="162">
        <v>26299</v>
      </c>
      <c r="F173" s="166" t="str">
        <f t="shared" si="7"/>
        <v>Date check - OK</v>
      </c>
      <c r="G173" s="68"/>
      <c r="H173" s="162" t="s">
        <v>279</v>
      </c>
      <c r="I173" s="173">
        <v>41465.482549107437</v>
      </c>
      <c r="J173" s="168">
        <f>IFERROR(MIN('MP Calculations'!$E$30/I173,1),"-")</f>
        <v>0.60889065254951169</v>
      </c>
      <c r="K173" s="12"/>
      <c r="L173" s="159">
        <v>36.473433999999997</v>
      </c>
      <c r="M173" s="187" t="s">
        <v>315</v>
      </c>
      <c r="N173" s="187">
        <v>192.78728599999999</v>
      </c>
      <c r="O173" s="186">
        <f t="shared" si="8"/>
        <v>7031.6143519601237</v>
      </c>
      <c r="P173" s="186">
        <f t="shared" si="9"/>
        <v>4281.4842512415116</v>
      </c>
      <c r="Q173" s="215">
        <f>IF(P173="-",0,P173/(1+'General inputs'!$H$30)^'MP Calculations'!$C$40)</f>
        <v>9510.4138948045402</v>
      </c>
    </row>
    <row r="174" spans="3:17">
      <c r="C174" s="159"/>
      <c r="D174" s="165" t="s">
        <v>281</v>
      </c>
      <c r="E174" s="162">
        <v>26299</v>
      </c>
      <c r="F174" s="166" t="str">
        <f t="shared" si="7"/>
        <v>Date check - OK</v>
      </c>
      <c r="G174" s="68"/>
      <c r="H174" s="162" t="s">
        <v>279</v>
      </c>
      <c r="I174" s="173">
        <v>41465.482549107437</v>
      </c>
      <c r="J174" s="168">
        <f>IFERROR(MIN('MP Calculations'!$E$30/I174,1),"-")</f>
        <v>0.60889065254951169</v>
      </c>
      <c r="K174" s="12"/>
      <c r="L174" s="159">
        <v>77.409499999999994</v>
      </c>
      <c r="M174" s="187" t="s">
        <v>315</v>
      </c>
      <c r="N174" s="187">
        <v>192.78728599999999</v>
      </c>
      <c r="O174" s="186">
        <f t="shared" si="8"/>
        <v>14923.567415616999</v>
      </c>
      <c r="P174" s="186">
        <f t="shared" si="9"/>
        <v>9086.8207020616646</v>
      </c>
      <c r="Q174" s="215">
        <f>IF(P174="-",0,P174/(1+'General inputs'!$H$30)^'MP Calculations'!$C$40)</f>
        <v>20184.454921076856</v>
      </c>
    </row>
    <row r="175" spans="3:17">
      <c r="C175" s="159"/>
      <c r="D175" s="165" t="s">
        <v>281</v>
      </c>
      <c r="E175" s="162">
        <v>26299</v>
      </c>
      <c r="F175" s="166" t="str">
        <f t="shared" si="7"/>
        <v>Date check - OK</v>
      </c>
      <c r="G175" s="68"/>
      <c r="H175" s="162" t="s">
        <v>279</v>
      </c>
      <c r="I175" s="173">
        <v>41465.482549107437</v>
      </c>
      <c r="J175" s="168">
        <f>IFERROR(MIN('MP Calculations'!$E$30/I175,1),"-")</f>
        <v>0.60889065254951169</v>
      </c>
      <c r="K175" s="12"/>
      <c r="L175" s="159">
        <v>24.930821000000002</v>
      </c>
      <c r="M175" s="187" t="s">
        <v>315</v>
      </c>
      <c r="N175" s="187">
        <v>192.78728599999999</v>
      </c>
      <c r="O175" s="186">
        <f t="shared" si="8"/>
        <v>4806.345318341806</v>
      </c>
      <c r="P175" s="186">
        <f t="shared" si="9"/>
        <v>2926.5387372634327</v>
      </c>
      <c r="Q175" s="215">
        <f>IF(P175="-",0,P175/(1+'General inputs'!$H$30)^'MP Calculations'!$C$40)</f>
        <v>6500.6883214584295</v>
      </c>
    </row>
    <row r="176" spans="3:17">
      <c r="C176" s="159"/>
      <c r="D176" s="165" t="s">
        <v>281</v>
      </c>
      <c r="E176" s="162">
        <v>26299</v>
      </c>
      <c r="F176" s="166" t="str">
        <f t="shared" si="7"/>
        <v>Date check - OK</v>
      </c>
      <c r="G176" s="68"/>
      <c r="H176" s="162" t="s">
        <v>279</v>
      </c>
      <c r="I176" s="173">
        <v>41465.482549107437</v>
      </c>
      <c r="J176" s="168">
        <f>IFERROR(MIN('MP Calculations'!$E$30/I176,1),"-")</f>
        <v>0.60889065254951169</v>
      </c>
      <c r="K176" s="12"/>
      <c r="L176" s="159">
        <v>1.198086</v>
      </c>
      <c r="M176" s="187" t="s">
        <v>315</v>
      </c>
      <c r="N176" s="187">
        <v>192.78728599999999</v>
      </c>
      <c r="O176" s="186">
        <f t="shared" si="8"/>
        <v>230.97574833459598</v>
      </c>
      <c r="P176" s="186">
        <f t="shared" si="9"/>
        <v>140.63897412656394</v>
      </c>
      <c r="Q176" s="215">
        <f>IF(P176="-",0,P176/(1+'General inputs'!$H$30)^'MP Calculations'!$C$40)</f>
        <v>312.39980698200202</v>
      </c>
    </row>
    <row r="177" spans="3:17">
      <c r="C177" s="159"/>
      <c r="D177" s="165" t="s">
        <v>281</v>
      </c>
      <c r="E177" s="162">
        <v>26299</v>
      </c>
      <c r="F177" s="166" t="str">
        <f t="shared" si="7"/>
        <v>Date check - OK</v>
      </c>
      <c r="G177" s="68"/>
      <c r="H177" s="162" t="s">
        <v>279</v>
      </c>
      <c r="I177" s="173">
        <v>41465.482549107437</v>
      </c>
      <c r="J177" s="168">
        <f>IFERROR(MIN('MP Calculations'!$E$30/I177,1),"-")</f>
        <v>0.60889065254951169</v>
      </c>
      <c r="K177" s="12"/>
      <c r="L177" s="159">
        <v>58.514007999999997</v>
      </c>
      <c r="M177" s="187" t="s">
        <v>315</v>
      </c>
      <c r="N177" s="187">
        <v>192.78728599999999</v>
      </c>
      <c r="O177" s="186">
        <f t="shared" si="8"/>
        <v>11280.756795302286</v>
      </c>
      <c r="P177" s="186">
        <f t="shared" si="9"/>
        <v>6868.7473663439478</v>
      </c>
      <c r="Q177" s="215">
        <f>IF(P177="-",0,P177/(1+'General inputs'!$H$30)^'MP Calculations'!$C$40)</f>
        <v>15257.473006898772</v>
      </c>
    </row>
    <row r="178" spans="3:17">
      <c r="C178" s="159"/>
      <c r="D178" s="165" t="s">
        <v>281</v>
      </c>
      <c r="E178" s="162">
        <v>26299</v>
      </c>
      <c r="F178" s="166" t="str">
        <f t="shared" si="7"/>
        <v>Date check - OK</v>
      </c>
      <c r="G178" s="68"/>
      <c r="H178" s="162" t="s">
        <v>279</v>
      </c>
      <c r="I178" s="173">
        <v>41465.482549107437</v>
      </c>
      <c r="J178" s="168">
        <f>IFERROR(MIN('MP Calculations'!$E$30/I178,1),"-")</f>
        <v>0.60889065254951169</v>
      </c>
      <c r="K178" s="12"/>
      <c r="L178" s="159">
        <v>67.810973000000004</v>
      </c>
      <c r="M178" s="187" t="s">
        <v>315</v>
      </c>
      <c r="N178" s="187">
        <v>192.78728599999999</v>
      </c>
      <c r="O178" s="186">
        <f t="shared" si="8"/>
        <v>13073.093445689279</v>
      </c>
      <c r="P178" s="186">
        <f t="shared" si="9"/>
        <v>7960.0843989864898</v>
      </c>
      <c r="Q178" s="215">
        <f>IF(P178="-",0,P178/(1+'General inputs'!$H$30)^'MP Calculations'!$C$40)</f>
        <v>17681.64795887921</v>
      </c>
    </row>
    <row r="179" spans="3:17">
      <c r="C179" s="159"/>
      <c r="D179" s="165" t="s">
        <v>281</v>
      </c>
      <c r="E179" s="162">
        <v>26299</v>
      </c>
      <c r="F179" s="166" t="str">
        <f t="shared" si="7"/>
        <v>Date check - OK</v>
      </c>
      <c r="G179" s="68"/>
      <c r="H179" s="162" t="s">
        <v>279</v>
      </c>
      <c r="I179" s="173">
        <v>41465.482549107437</v>
      </c>
      <c r="J179" s="168">
        <f>IFERROR(MIN('MP Calculations'!$E$30/I179,1),"-")</f>
        <v>0.60889065254951169</v>
      </c>
      <c r="K179" s="12"/>
      <c r="L179" s="159">
        <v>88.227718999999993</v>
      </c>
      <c r="M179" s="187" t="s">
        <v>315</v>
      </c>
      <c r="N179" s="187">
        <v>192.78728599999999</v>
      </c>
      <c r="O179" s="186">
        <f t="shared" si="8"/>
        <v>17009.182495980633</v>
      </c>
      <c r="P179" s="186">
        <f t="shared" si="9"/>
        <v>10356.732229311379</v>
      </c>
      <c r="Q179" s="215">
        <f>IF(P179="-",0,P179/(1+'General inputs'!$H$30)^'MP Calculations'!$C$40)</f>
        <v>23005.295434603453</v>
      </c>
    </row>
    <row r="180" spans="3:17">
      <c r="C180" s="159"/>
      <c r="D180" s="165" t="s">
        <v>281</v>
      </c>
      <c r="E180" s="162">
        <v>26299</v>
      </c>
      <c r="F180" s="166" t="str">
        <f t="shared" si="7"/>
        <v>Date check - OK</v>
      </c>
      <c r="G180" s="68"/>
      <c r="H180" s="162" t="s">
        <v>279</v>
      </c>
      <c r="I180" s="173">
        <v>41465.482549107437</v>
      </c>
      <c r="J180" s="168">
        <f>IFERROR(MIN('MP Calculations'!$E$30/I180,1),"-")</f>
        <v>0.60889065254951169</v>
      </c>
      <c r="K180" s="12"/>
      <c r="L180" s="159">
        <v>1.287541</v>
      </c>
      <c r="M180" s="187" t="s">
        <v>315</v>
      </c>
      <c r="N180" s="187">
        <v>192.78728599999999</v>
      </c>
      <c r="O180" s="186">
        <f t="shared" si="8"/>
        <v>248.22153500372599</v>
      </c>
      <c r="P180" s="186">
        <f t="shared" si="9"/>
        <v>151.13977242526016</v>
      </c>
      <c r="Q180" s="215">
        <f>IF(P180="-",0,P180/(1+'General inputs'!$H$30)^'MP Calculations'!$C$40)</f>
        <v>335.72511479260578</v>
      </c>
    </row>
    <row r="181" spans="3:17">
      <c r="C181" s="159"/>
      <c r="D181" s="165" t="s">
        <v>281</v>
      </c>
      <c r="E181" s="162">
        <v>26299</v>
      </c>
      <c r="F181" s="166" t="str">
        <f t="shared" si="7"/>
        <v>Date check - OK</v>
      </c>
      <c r="G181" s="68"/>
      <c r="H181" s="162" t="s">
        <v>279</v>
      </c>
      <c r="I181" s="173">
        <v>41465.482549107437</v>
      </c>
      <c r="J181" s="168">
        <f>IFERROR(MIN('MP Calculations'!$E$30/I181,1),"-")</f>
        <v>0.60889065254951169</v>
      </c>
      <c r="K181" s="12"/>
      <c r="L181" s="159">
        <v>5.7544259999999996</v>
      </c>
      <c r="M181" s="187" t="s">
        <v>315</v>
      </c>
      <c r="N181" s="187">
        <v>192.78728599999999</v>
      </c>
      <c r="O181" s="186">
        <f t="shared" si="8"/>
        <v>1109.3801710278358</v>
      </c>
      <c r="P181" s="186">
        <f t="shared" si="9"/>
        <v>675.49121626262786</v>
      </c>
      <c r="Q181" s="215">
        <f>IF(P181="-",0,P181/(1+'General inputs'!$H$30)^'MP Calculations'!$C$40)</f>
        <v>1500.4612120433876</v>
      </c>
    </row>
    <row r="182" spans="3:17">
      <c r="C182" s="159"/>
      <c r="D182" s="165" t="s">
        <v>281</v>
      </c>
      <c r="E182" s="162">
        <v>26299</v>
      </c>
      <c r="F182" s="166" t="str">
        <f t="shared" si="7"/>
        <v>Date check - OK</v>
      </c>
      <c r="G182" s="68"/>
      <c r="H182" s="162" t="s">
        <v>279</v>
      </c>
      <c r="I182" s="173">
        <v>41465.482549107437</v>
      </c>
      <c r="J182" s="168">
        <f>IFERROR(MIN('MP Calculations'!$E$30/I182,1),"-")</f>
        <v>0.60889065254951169</v>
      </c>
      <c r="K182" s="12"/>
      <c r="L182" s="159">
        <v>0.56364899999999996</v>
      </c>
      <c r="M182" s="187" t="s">
        <v>315</v>
      </c>
      <c r="N182" s="187">
        <v>192.78728599999999</v>
      </c>
      <c r="O182" s="186">
        <f t="shared" si="8"/>
        <v>108.66436096661398</v>
      </c>
      <c r="P182" s="186">
        <f t="shared" si="9"/>
        <v>66.164713657837282</v>
      </c>
      <c r="Q182" s="215">
        <f>IF(P182="-",0,P182/(1+'General inputs'!$H$30)^'MP Calculations'!$C$40)</f>
        <v>146.97095100485146</v>
      </c>
    </row>
    <row r="183" spans="3:17">
      <c r="C183" s="159"/>
      <c r="D183" s="165" t="s">
        <v>281</v>
      </c>
      <c r="E183" s="162">
        <v>26299</v>
      </c>
      <c r="F183" s="166" t="str">
        <f t="shared" si="7"/>
        <v>Date check - OK</v>
      </c>
      <c r="G183" s="68"/>
      <c r="H183" s="162" t="s">
        <v>279</v>
      </c>
      <c r="I183" s="173">
        <v>41465.482549107437</v>
      </c>
      <c r="J183" s="168">
        <f>IFERROR(MIN('MP Calculations'!$E$30/I183,1),"-")</f>
        <v>0.60889065254951169</v>
      </c>
      <c r="K183" s="12"/>
      <c r="L183" s="159">
        <v>3.8328549999999999</v>
      </c>
      <c r="M183" s="187" t="s">
        <v>315</v>
      </c>
      <c r="N183" s="187">
        <v>192.78728599999999</v>
      </c>
      <c r="O183" s="186">
        <f t="shared" si="8"/>
        <v>738.92571308152992</v>
      </c>
      <c r="P183" s="186">
        <f t="shared" si="9"/>
        <v>449.924959623826</v>
      </c>
      <c r="Q183" s="215">
        <f>IF(P183="-",0,P183/(1+'General inputs'!$H$30)^'MP Calculations'!$C$40)</f>
        <v>999.41336614400086</v>
      </c>
    </row>
    <row r="184" spans="3:17">
      <c r="C184" s="159"/>
      <c r="D184" s="165" t="s">
        <v>281</v>
      </c>
      <c r="E184" s="162">
        <v>26299</v>
      </c>
      <c r="F184" s="166" t="str">
        <f t="shared" si="7"/>
        <v>Date check - OK</v>
      </c>
      <c r="G184" s="68"/>
      <c r="H184" s="162" t="s">
        <v>279</v>
      </c>
      <c r="I184" s="173">
        <v>41465.482549107437</v>
      </c>
      <c r="J184" s="168">
        <f>IFERROR(MIN('MP Calculations'!$E$30/I184,1),"-")</f>
        <v>0.60889065254951169</v>
      </c>
      <c r="K184" s="12"/>
      <c r="L184" s="159">
        <v>2.0425080000000002</v>
      </c>
      <c r="M184" s="187" t="s">
        <v>315</v>
      </c>
      <c r="N184" s="187">
        <v>192.78728599999999</v>
      </c>
      <c r="O184" s="186">
        <f t="shared" si="8"/>
        <v>393.76957395328805</v>
      </c>
      <c r="P184" s="186">
        <f t="shared" si="9"/>
        <v>239.76261283856076</v>
      </c>
      <c r="Q184" s="215">
        <f>IF(P184="-",0,P184/(1+'General inputs'!$H$30)^'MP Calculations'!$C$40)</f>
        <v>532.58205584506879</v>
      </c>
    </row>
    <row r="185" spans="3:17">
      <c r="C185" s="159"/>
      <c r="D185" s="165" t="s">
        <v>281</v>
      </c>
      <c r="E185" s="162">
        <v>26299</v>
      </c>
      <c r="F185" s="166" t="str">
        <f t="shared" si="7"/>
        <v>Date check - OK</v>
      </c>
      <c r="G185" s="68"/>
      <c r="H185" s="162" t="s">
        <v>279</v>
      </c>
      <c r="I185" s="173">
        <v>41465.482549107437</v>
      </c>
      <c r="J185" s="168">
        <f>IFERROR(MIN('MP Calculations'!$E$30/I185,1),"-")</f>
        <v>0.60889065254951169</v>
      </c>
      <c r="K185" s="12"/>
      <c r="L185" s="159">
        <v>0.835395</v>
      </c>
      <c r="M185" s="187" t="s">
        <v>315</v>
      </c>
      <c r="N185" s="187">
        <v>192.78728599999999</v>
      </c>
      <c r="O185" s="186">
        <f t="shared" si="8"/>
        <v>161.05353478796999</v>
      </c>
      <c r="P185" s="186">
        <f t="shared" si="9"/>
        <v>98.063991892452535</v>
      </c>
      <c r="Q185" s="215">
        <f>IF(P185="-",0,P185/(1+'General inputs'!$H$30)^'MP Calculations'!$C$40)</f>
        <v>217.82846703302567</v>
      </c>
    </row>
    <row r="186" spans="3:17">
      <c r="C186" s="159"/>
      <c r="D186" s="165" t="s">
        <v>281</v>
      </c>
      <c r="E186" s="162">
        <v>26299</v>
      </c>
      <c r="F186" s="166" t="str">
        <f t="shared" si="7"/>
        <v>Date check - OK</v>
      </c>
      <c r="G186" s="68"/>
      <c r="H186" s="162" t="s">
        <v>279</v>
      </c>
      <c r="I186" s="173">
        <v>41465.482549107437</v>
      </c>
      <c r="J186" s="168">
        <f>IFERROR(MIN('MP Calculations'!$E$30/I186,1),"-")</f>
        <v>0.60889065254951169</v>
      </c>
      <c r="K186" s="12"/>
      <c r="L186" s="159">
        <v>0.61190299999999997</v>
      </c>
      <c r="M186" s="187" t="s">
        <v>315</v>
      </c>
      <c r="N186" s="187">
        <v>192.78728599999999</v>
      </c>
      <c r="O186" s="186">
        <f t="shared" si="8"/>
        <v>117.96711866525798</v>
      </c>
      <c r="P186" s="186">
        <f t="shared" si="9"/>
        <v>71.829075863474614</v>
      </c>
      <c r="Q186" s="215">
        <f>IF(P186="-",0,P186/(1+'General inputs'!$H$30)^'MP Calculations'!$C$40)</f>
        <v>159.5531364958008</v>
      </c>
    </row>
    <row r="187" spans="3:17">
      <c r="C187" s="159"/>
      <c r="D187" s="165" t="s">
        <v>281</v>
      </c>
      <c r="E187" s="162">
        <v>26299</v>
      </c>
      <c r="F187" s="166" t="str">
        <f t="shared" si="7"/>
        <v>Date check - OK</v>
      </c>
      <c r="G187" s="68"/>
      <c r="H187" s="162" t="s">
        <v>279</v>
      </c>
      <c r="I187" s="173">
        <v>41465.482549107437</v>
      </c>
      <c r="J187" s="168">
        <f>IFERROR(MIN('MP Calculations'!$E$30/I187,1),"-")</f>
        <v>0.60889065254951169</v>
      </c>
      <c r="K187" s="12"/>
      <c r="L187" s="159">
        <v>10.560171</v>
      </c>
      <c r="M187" s="187" t="s">
        <v>315</v>
      </c>
      <c r="N187" s="187">
        <v>192.78728599999999</v>
      </c>
      <c r="O187" s="186">
        <f t="shared" si="8"/>
        <v>2035.866706785906</v>
      </c>
      <c r="P187" s="186">
        <f t="shared" si="9"/>
        <v>1239.6202075986957</v>
      </c>
      <c r="Q187" s="215">
        <f>IF(P187="-",0,P187/(1+'General inputs'!$H$30)^'MP Calculations'!$C$40)</f>
        <v>2753.5547382215768</v>
      </c>
    </row>
    <row r="188" spans="3:17">
      <c r="C188" s="159"/>
      <c r="D188" s="165" t="s">
        <v>281</v>
      </c>
      <c r="E188" s="162">
        <v>26299</v>
      </c>
      <c r="F188" s="166" t="str">
        <f t="shared" si="7"/>
        <v>Date check - OK</v>
      </c>
      <c r="G188" s="68"/>
      <c r="H188" s="162" t="s">
        <v>279</v>
      </c>
      <c r="I188" s="173">
        <v>41465.482549107437</v>
      </c>
      <c r="J188" s="168">
        <f>IFERROR(MIN('MP Calculations'!$E$30/I188,1),"-")</f>
        <v>0.60889065254951169</v>
      </c>
      <c r="K188" s="12"/>
      <c r="L188" s="159">
        <v>22.552399000000001</v>
      </c>
      <c r="M188" s="187" t="s">
        <v>315</v>
      </c>
      <c r="N188" s="187">
        <v>192.78728599999999</v>
      </c>
      <c r="O188" s="186">
        <f t="shared" si="8"/>
        <v>4347.815795999114</v>
      </c>
      <c r="P188" s="186">
        <f t="shared" si="9"/>
        <v>2647.3443971909751</v>
      </c>
      <c r="Q188" s="215">
        <f>IF(P188="-",0,P188/(1+'General inputs'!$H$30)^'MP Calculations'!$C$40)</f>
        <v>5880.5170034380635</v>
      </c>
    </row>
    <row r="189" spans="3:17">
      <c r="C189" s="159"/>
      <c r="D189" s="165" t="s">
        <v>281</v>
      </c>
      <c r="E189" s="162">
        <v>26299</v>
      </c>
      <c r="F189" s="166" t="str">
        <f t="shared" si="7"/>
        <v>Date check - OK</v>
      </c>
      <c r="G189" s="68"/>
      <c r="H189" s="162" t="s">
        <v>279</v>
      </c>
      <c r="I189" s="173">
        <v>41465.482549107437</v>
      </c>
      <c r="J189" s="168">
        <f>IFERROR(MIN('MP Calculations'!$E$30/I189,1),"-")</f>
        <v>0.60889065254951169</v>
      </c>
      <c r="K189" s="12"/>
      <c r="L189" s="159">
        <v>336.59881999999999</v>
      </c>
      <c r="M189" s="187" t="s">
        <v>315</v>
      </c>
      <c r="N189" s="187">
        <v>192.78728599999999</v>
      </c>
      <c r="O189" s="186">
        <f t="shared" si="8"/>
        <v>64891.972978602513</v>
      </c>
      <c r="P189" s="186">
        <f t="shared" si="9"/>
        <v>39512.115772166566</v>
      </c>
      <c r="Q189" s="215">
        <f>IF(P189="-",0,P189/(1+'General inputs'!$H$30)^'MP Calculations'!$C$40)</f>
        <v>87767.828351528733</v>
      </c>
    </row>
    <row r="190" spans="3:17">
      <c r="C190" s="159"/>
      <c r="D190" s="165" t="s">
        <v>281</v>
      </c>
      <c r="E190" s="162">
        <v>26299</v>
      </c>
      <c r="F190" s="166" t="str">
        <f t="shared" si="7"/>
        <v>Date check - OK</v>
      </c>
      <c r="G190" s="68"/>
      <c r="H190" s="162" t="s">
        <v>279</v>
      </c>
      <c r="I190" s="173">
        <v>41465.482549107437</v>
      </c>
      <c r="J190" s="168">
        <f>IFERROR(MIN('MP Calculations'!$E$30/I190,1),"-")</f>
        <v>0.60889065254951169</v>
      </c>
      <c r="K190" s="12"/>
      <c r="L190" s="159">
        <v>16.413128</v>
      </c>
      <c r="M190" s="187" t="s">
        <v>315</v>
      </c>
      <c r="N190" s="187">
        <v>192.78728599999999</v>
      </c>
      <c r="O190" s="186">
        <f t="shared" si="8"/>
        <v>3164.2424018906081</v>
      </c>
      <c r="P190" s="186">
        <f t="shared" si="9"/>
        <v>1926.6776209120067</v>
      </c>
      <c r="Q190" s="215">
        <f>IF(P190="-",0,P190/(1+'General inputs'!$H$30)^'MP Calculations'!$C$40)</f>
        <v>4279.7078166099045</v>
      </c>
    </row>
    <row r="191" spans="3:17">
      <c r="C191" s="159"/>
      <c r="D191" s="165" t="s">
        <v>281</v>
      </c>
      <c r="E191" s="162">
        <v>26299</v>
      </c>
      <c r="F191" s="166" t="str">
        <f t="shared" si="7"/>
        <v>Date check - OK</v>
      </c>
      <c r="G191" s="68"/>
      <c r="H191" s="162" t="s">
        <v>279</v>
      </c>
      <c r="I191" s="173">
        <v>41465.482549107437</v>
      </c>
      <c r="J191" s="168">
        <f>IFERROR(MIN('MP Calculations'!$E$30/I191,1),"-")</f>
        <v>0.60889065254951169</v>
      </c>
      <c r="K191" s="12"/>
      <c r="L191" s="159">
        <v>0.999865</v>
      </c>
      <c r="M191" s="187" t="s">
        <v>315</v>
      </c>
      <c r="N191" s="187">
        <v>192.78728599999999</v>
      </c>
      <c r="O191" s="186">
        <f t="shared" si="8"/>
        <v>192.76125971638999</v>
      </c>
      <c r="P191" s="186">
        <f t="shared" si="9"/>
        <v>117.3705292149786</v>
      </c>
      <c r="Q191" s="215">
        <f>IF(P191="-",0,P191/(1+'General inputs'!$H$30)^'MP Calculations'!$C$40)</f>
        <v>260.7138661231827</v>
      </c>
    </row>
    <row r="192" spans="3:17">
      <c r="C192" s="159"/>
      <c r="D192" s="165" t="s">
        <v>281</v>
      </c>
      <c r="E192" s="162">
        <v>26299</v>
      </c>
      <c r="F192" s="166" t="str">
        <f t="shared" si="7"/>
        <v>Date check - OK</v>
      </c>
      <c r="G192" s="68"/>
      <c r="H192" s="162" t="s">
        <v>279</v>
      </c>
      <c r="I192" s="173">
        <v>41465.482549107437</v>
      </c>
      <c r="J192" s="168">
        <f>IFERROR(MIN('MP Calculations'!$E$30/I192,1),"-")</f>
        <v>0.60889065254951169</v>
      </c>
      <c r="K192" s="12"/>
      <c r="L192" s="159">
        <v>11.742000000000001</v>
      </c>
      <c r="M192" s="187" t="s">
        <v>315</v>
      </c>
      <c r="N192" s="187">
        <v>192.78728599999999</v>
      </c>
      <c r="O192" s="186">
        <f t="shared" si="8"/>
        <v>2263.7083122120002</v>
      </c>
      <c r="P192" s="186">
        <f t="shared" si="9"/>
        <v>1378.3508314045187</v>
      </c>
      <c r="Q192" s="215">
        <f>IF(P192="-",0,P192/(1+'General inputs'!$H$30)^'MP Calculations'!$C$40)</f>
        <v>3061.7155476173402</v>
      </c>
    </row>
    <row r="193" spans="3:17">
      <c r="C193" s="159"/>
      <c r="D193" s="165" t="s">
        <v>282</v>
      </c>
      <c r="E193" s="162">
        <v>26299</v>
      </c>
      <c r="F193" s="166" t="str">
        <f t="shared" si="7"/>
        <v>Date check - OK</v>
      </c>
      <c r="G193" s="68"/>
      <c r="H193" s="162" t="s">
        <v>279</v>
      </c>
      <c r="I193" s="173">
        <v>41465.482549107437</v>
      </c>
      <c r="J193" s="168">
        <f>IFERROR(MIN('MP Calculations'!$E$30/I193,1),"-")</f>
        <v>0.60889065254951169</v>
      </c>
      <c r="K193" s="12"/>
      <c r="L193" s="159">
        <v>0.47153</v>
      </c>
      <c r="M193" s="187" t="s">
        <v>315</v>
      </c>
      <c r="N193" s="187">
        <v>237.97403299999999</v>
      </c>
      <c r="O193" s="186">
        <f t="shared" si="8"/>
        <v>112.21189578049</v>
      </c>
      <c r="P193" s="186">
        <f t="shared" si="9"/>
        <v>68.324774445600355</v>
      </c>
      <c r="Q193" s="215">
        <f>IF(P193="-",0,P193/(1+'General inputs'!$H$30)^'MP Calculations'!$C$40)</f>
        <v>151.7690702840728</v>
      </c>
    </row>
    <row r="194" spans="3:17">
      <c r="C194" s="159"/>
      <c r="D194" s="165" t="s">
        <v>282</v>
      </c>
      <c r="E194" s="162">
        <v>26299</v>
      </c>
      <c r="F194" s="166" t="str">
        <f t="shared" si="7"/>
        <v>Date check - OK</v>
      </c>
      <c r="G194" s="68"/>
      <c r="H194" s="162" t="s">
        <v>279</v>
      </c>
      <c r="I194" s="173">
        <v>41465.482549107437</v>
      </c>
      <c r="J194" s="168">
        <f>IFERROR(MIN('MP Calculations'!$E$30/I194,1),"-")</f>
        <v>0.60889065254951169</v>
      </c>
      <c r="K194" s="12"/>
      <c r="L194" s="159">
        <v>0.65284900000000001</v>
      </c>
      <c r="M194" s="187" t="s">
        <v>315</v>
      </c>
      <c r="N194" s="187">
        <v>237.97403299999999</v>
      </c>
      <c r="O194" s="186">
        <f t="shared" si="8"/>
        <v>155.361109470017</v>
      </c>
      <c r="P194" s="186">
        <f t="shared" si="9"/>
        <v>94.597927326014769</v>
      </c>
      <c r="Q194" s="215">
        <f>IF(P194="-",0,P194/(1+'General inputs'!$H$30)^'MP Calculations'!$C$40)</f>
        <v>210.12933591900119</v>
      </c>
    </row>
    <row r="195" spans="3:17">
      <c r="C195" s="159"/>
      <c r="D195" s="165" t="s">
        <v>282</v>
      </c>
      <c r="E195" s="162">
        <v>26299</v>
      </c>
      <c r="F195" s="166" t="str">
        <f t="shared" si="7"/>
        <v>Date check - OK</v>
      </c>
      <c r="G195" s="68"/>
      <c r="H195" s="162" t="s">
        <v>279</v>
      </c>
      <c r="I195" s="173">
        <v>41465.482549107437</v>
      </c>
      <c r="J195" s="168">
        <f>IFERROR(MIN('MP Calculations'!$E$30/I195,1),"-")</f>
        <v>0.60889065254951169</v>
      </c>
      <c r="K195" s="12"/>
      <c r="L195" s="159">
        <v>0.611869</v>
      </c>
      <c r="M195" s="187" t="s">
        <v>315</v>
      </c>
      <c r="N195" s="187">
        <v>237.97403299999999</v>
      </c>
      <c r="O195" s="186">
        <f t="shared" si="8"/>
        <v>145.60893359767698</v>
      </c>
      <c r="P195" s="186">
        <f t="shared" si="9"/>
        <v>88.659918595328051</v>
      </c>
      <c r="Q195" s="215">
        <f>IF(P195="-",0,P195/(1+'General inputs'!$H$30)^'MP Calculations'!$C$40)</f>
        <v>196.93930241054719</v>
      </c>
    </row>
    <row r="196" spans="3:17">
      <c r="C196" s="159"/>
      <c r="D196" s="165" t="s">
        <v>284</v>
      </c>
      <c r="E196" s="162">
        <v>26480</v>
      </c>
      <c r="F196" s="166" t="str">
        <f t="shared" si="7"/>
        <v>Date check - OK</v>
      </c>
      <c r="G196" s="68"/>
      <c r="H196" s="162" t="s">
        <v>279</v>
      </c>
      <c r="I196" s="173">
        <v>41465.482549107437</v>
      </c>
      <c r="J196" s="168">
        <f>IFERROR(MIN('MP Calculations'!$E$30/I196,1),"-")</f>
        <v>0.60889065254951169</v>
      </c>
      <c r="K196" s="12"/>
      <c r="L196" s="159">
        <v>1</v>
      </c>
      <c r="M196" s="187" t="s">
        <v>316</v>
      </c>
      <c r="N196" s="187">
        <v>57949.188886000004</v>
      </c>
      <c r="O196" s="186">
        <f t="shared" si="8"/>
        <v>57949.188886000004</v>
      </c>
      <c r="P196" s="186">
        <f t="shared" si="9"/>
        <v>35284.719435511455</v>
      </c>
      <c r="Q196" s="215">
        <f>IF(P196="-",0,P196/(1+'General inputs'!$H$30)^'MP Calculations'!$C$40)</f>
        <v>78377.559346729176</v>
      </c>
    </row>
    <row r="197" spans="3:17">
      <c r="C197" s="159"/>
      <c r="D197" s="165" t="s">
        <v>285</v>
      </c>
      <c r="E197" s="162">
        <v>26480</v>
      </c>
      <c r="F197" s="166" t="str">
        <f t="shared" si="7"/>
        <v>Date check - OK</v>
      </c>
      <c r="G197" s="68"/>
      <c r="H197" s="162" t="s">
        <v>279</v>
      </c>
      <c r="I197" s="173">
        <v>41465.482549107437</v>
      </c>
      <c r="J197" s="168">
        <f>IFERROR(MIN('MP Calculations'!$E$30/I197,1),"-")</f>
        <v>0.60889065254951169</v>
      </c>
      <c r="K197" s="12"/>
      <c r="L197" s="159">
        <v>1</v>
      </c>
      <c r="M197" s="187" t="s">
        <v>316</v>
      </c>
      <c r="N197" s="187">
        <v>50937.708564</v>
      </c>
      <c r="O197" s="186">
        <f t="shared" si="8"/>
        <v>50937.708564</v>
      </c>
      <c r="P197" s="186">
        <f t="shared" si="9"/>
        <v>31015.494606910812</v>
      </c>
      <c r="Q197" s="215">
        <f>IF(P197="-",0,P197/(1+'General inputs'!$H$30)^'MP Calculations'!$C$40)</f>
        <v>68894.377172651439</v>
      </c>
    </row>
    <row r="198" spans="3:17">
      <c r="C198" s="159"/>
      <c r="D198" s="165" t="s">
        <v>281</v>
      </c>
      <c r="E198" s="162">
        <v>26665</v>
      </c>
      <c r="F198" s="166" t="str">
        <f t="shared" si="7"/>
        <v>Date check - OK</v>
      </c>
      <c r="G198" s="68"/>
      <c r="H198" s="162" t="s">
        <v>279</v>
      </c>
      <c r="I198" s="173">
        <v>41465.482549107437</v>
      </c>
      <c r="J198" s="168">
        <f>IFERROR(MIN('MP Calculations'!$E$30/I198,1),"-")</f>
        <v>0.60889065254951169</v>
      </c>
      <c r="K198" s="12"/>
      <c r="L198" s="159">
        <v>15.849605</v>
      </c>
      <c r="M198" s="187" t="s">
        <v>315</v>
      </c>
      <c r="N198" s="187">
        <v>192.78728599999999</v>
      </c>
      <c r="O198" s="186">
        <f t="shared" si="8"/>
        <v>3055.60233212203</v>
      </c>
      <c r="P198" s="186">
        <f t="shared" si="9"/>
        <v>1860.5276979375926</v>
      </c>
      <c r="Q198" s="215">
        <f>IF(P198="-",0,P198/(1+'General inputs'!$H$30)^'MP Calculations'!$C$40)</f>
        <v>4132.7697199875256</v>
      </c>
    </row>
    <row r="199" spans="3:17">
      <c r="C199" s="159"/>
      <c r="D199" s="165" t="s">
        <v>281</v>
      </c>
      <c r="E199" s="162">
        <v>26665</v>
      </c>
      <c r="F199" s="166" t="str">
        <f t="shared" si="7"/>
        <v>Date check - OK</v>
      </c>
      <c r="G199" s="68"/>
      <c r="H199" s="162" t="s">
        <v>279</v>
      </c>
      <c r="I199" s="173">
        <v>41465.482549107437</v>
      </c>
      <c r="J199" s="168">
        <f>IFERROR(MIN('MP Calculations'!$E$30/I199,1),"-")</f>
        <v>0.60889065254951169</v>
      </c>
      <c r="K199" s="12"/>
      <c r="L199" s="159">
        <v>1.4996350000000001</v>
      </c>
      <c r="M199" s="187" t="s">
        <v>315</v>
      </c>
      <c r="N199" s="187">
        <v>192.78728599999999</v>
      </c>
      <c r="O199" s="186">
        <f t="shared" si="8"/>
        <v>289.11056164061</v>
      </c>
      <c r="P199" s="186">
        <f t="shared" si="9"/>
        <v>176.03671853630684</v>
      </c>
      <c r="Q199" s="215">
        <f>IF(P199="-",0,P199/(1+'General inputs'!$H$30)^'MP Calculations'!$C$40)</f>
        <v>391.02842746134638</v>
      </c>
    </row>
    <row r="200" spans="3:17">
      <c r="C200" s="159"/>
      <c r="D200" s="165" t="s">
        <v>281</v>
      </c>
      <c r="E200" s="162">
        <v>26665</v>
      </c>
      <c r="F200" s="166" t="str">
        <f t="shared" si="7"/>
        <v>Date check - OK</v>
      </c>
      <c r="G200" s="68"/>
      <c r="H200" s="162" t="s">
        <v>279</v>
      </c>
      <c r="I200" s="173">
        <v>41465.482549107437</v>
      </c>
      <c r="J200" s="168">
        <f>IFERROR(MIN('MP Calculations'!$E$30/I200,1),"-")</f>
        <v>0.60889065254951169</v>
      </c>
      <c r="K200" s="12"/>
      <c r="L200" s="159">
        <v>31.220376000000002</v>
      </c>
      <c r="M200" s="187" t="s">
        <v>315</v>
      </c>
      <c r="N200" s="187">
        <v>192.78728599999999</v>
      </c>
      <c r="O200" s="186">
        <f t="shared" si="8"/>
        <v>6018.8915569395358</v>
      </c>
      <c r="P200" s="186">
        <f t="shared" si="9"/>
        <v>3664.8468077296602</v>
      </c>
      <c r="Q200" s="215">
        <f>IF(P200="-",0,P200/(1+'General inputs'!$H$30)^'MP Calculations'!$C$40)</f>
        <v>8140.6839211087763</v>
      </c>
    </row>
    <row r="201" spans="3:17">
      <c r="C201" s="159"/>
      <c r="D201" s="165" t="s">
        <v>281</v>
      </c>
      <c r="E201" s="162">
        <v>26665</v>
      </c>
      <c r="F201" s="166" t="str">
        <f t="shared" si="7"/>
        <v>Date check - OK</v>
      </c>
      <c r="G201" s="68"/>
      <c r="H201" s="162" t="s">
        <v>279</v>
      </c>
      <c r="I201" s="173">
        <v>41465.482549107437</v>
      </c>
      <c r="J201" s="168">
        <f>IFERROR(MIN('MP Calculations'!$E$30/I201,1),"-")</f>
        <v>0.60889065254951169</v>
      </c>
      <c r="K201" s="12"/>
      <c r="L201" s="159">
        <v>21.594066000000002</v>
      </c>
      <c r="M201" s="187" t="s">
        <v>315</v>
      </c>
      <c r="N201" s="187">
        <v>192.78728599999999</v>
      </c>
      <c r="O201" s="186">
        <f t="shared" si="8"/>
        <v>4163.061377844876</v>
      </c>
      <c r="P201" s="186">
        <f t="shared" si="9"/>
        <v>2534.8491589596356</v>
      </c>
      <c r="Q201" s="215">
        <f>IF(P201="-",0,P201/(1+'General inputs'!$H$30)^'MP Calculations'!$C$40)</f>
        <v>5630.6325675757944</v>
      </c>
    </row>
    <row r="202" spans="3:17">
      <c r="C202" s="159"/>
      <c r="D202" s="165" t="s">
        <v>281</v>
      </c>
      <c r="E202" s="162">
        <v>26665</v>
      </c>
      <c r="F202" s="166" t="str">
        <f t="shared" si="7"/>
        <v>Date check - OK</v>
      </c>
      <c r="G202" s="68"/>
      <c r="H202" s="162" t="s">
        <v>279</v>
      </c>
      <c r="I202" s="173">
        <v>41465.482549107437</v>
      </c>
      <c r="J202" s="168">
        <f>IFERROR(MIN('MP Calculations'!$E$30/I202,1),"-")</f>
        <v>0.60889065254951169</v>
      </c>
      <c r="K202" s="12"/>
      <c r="L202" s="159">
        <v>2.5028980000000001</v>
      </c>
      <c r="M202" s="187" t="s">
        <v>315</v>
      </c>
      <c r="N202" s="187">
        <v>192.78728599999999</v>
      </c>
      <c r="O202" s="186">
        <f t="shared" si="8"/>
        <v>482.52691255482802</v>
      </c>
      <c r="P202" s="186">
        <f t="shared" si="9"/>
        <v>293.80612665821042</v>
      </c>
      <c r="Q202" s="215">
        <f>IF(P202="-",0,P202/(1+'General inputs'!$H$30)^'MP Calculations'!$C$40)</f>
        <v>652.62831891503538</v>
      </c>
    </row>
    <row r="203" spans="3:17">
      <c r="C203" s="159"/>
      <c r="D203" s="165" t="s">
        <v>282</v>
      </c>
      <c r="E203" s="162">
        <v>26665</v>
      </c>
      <c r="F203" s="166" t="str">
        <f t="shared" si="7"/>
        <v>Date check - OK</v>
      </c>
      <c r="G203" s="68"/>
      <c r="H203" s="162" t="s">
        <v>279</v>
      </c>
      <c r="I203" s="173">
        <v>41465.482549107437</v>
      </c>
      <c r="J203" s="168">
        <f>IFERROR(MIN('MP Calculations'!$E$30/I203,1),"-")</f>
        <v>0.60889065254951169</v>
      </c>
      <c r="K203" s="12"/>
      <c r="L203" s="159">
        <v>3.1245880000000001</v>
      </c>
      <c r="M203" s="187" t="s">
        <v>315</v>
      </c>
      <c r="N203" s="187">
        <v>237.97403299999999</v>
      </c>
      <c r="O203" s="186">
        <f t="shared" si="8"/>
        <v>743.57080782340404</v>
      </c>
      <c r="P203" s="186">
        <f t="shared" si="9"/>
        <v>452.75331439236004</v>
      </c>
      <c r="Q203" s="215">
        <f>IF(P203="-",0,P203/(1+'General inputs'!$H$30)^'MP Calculations'!$C$40)</f>
        <v>1005.6959594951974</v>
      </c>
    </row>
    <row r="204" spans="3:17">
      <c r="C204" s="159"/>
      <c r="D204" s="165" t="s">
        <v>281</v>
      </c>
      <c r="E204" s="162">
        <v>26665</v>
      </c>
      <c r="F204" s="166" t="str">
        <f t="shared" si="7"/>
        <v>Date check - OK</v>
      </c>
      <c r="G204" s="68"/>
      <c r="H204" s="162" t="s">
        <v>279</v>
      </c>
      <c r="I204" s="173">
        <v>41465.482549107437</v>
      </c>
      <c r="J204" s="168">
        <f>IFERROR(MIN('MP Calculations'!$E$30/I204,1),"-")</f>
        <v>0.60889065254951169</v>
      </c>
      <c r="K204" s="12"/>
      <c r="L204" s="159">
        <v>37.336162000000002</v>
      </c>
      <c r="M204" s="187" t="s">
        <v>315</v>
      </c>
      <c r="N204" s="187">
        <v>192.78728599999999</v>
      </c>
      <c r="O204" s="186">
        <f t="shared" si="8"/>
        <v>7197.9373416363323</v>
      </c>
      <c r="P204" s="186">
        <f t="shared" si="9"/>
        <v>4382.7567649594439</v>
      </c>
      <c r="Q204" s="215">
        <f>IF(P204="-",0,P204/(1+'General inputs'!$H$30)^'MP Calculations'!$C$40)</f>
        <v>9735.3694160926352</v>
      </c>
    </row>
    <row r="205" spans="3:17">
      <c r="C205" s="159"/>
      <c r="D205" s="165" t="s">
        <v>281</v>
      </c>
      <c r="E205" s="162">
        <v>26665</v>
      </c>
      <c r="F205" s="166" t="str">
        <f t="shared" si="7"/>
        <v>Date check - OK</v>
      </c>
      <c r="G205" s="68"/>
      <c r="H205" s="162" t="s">
        <v>279</v>
      </c>
      <c r="I205" s="173">
        <v>41465.482549107437</v>
      </c>
      <c r="J205" s="168">
        <f>IFERROR(MIN('MP Calculations'!$E$30/I205,1),"-")</f>
        <v>0.60889065254951169</v>
      </c>
      <c r="K205" s="12"/>
      <c r="L205" s="159">
        <v>20.057859000000001</v>
      </c>
      <c r="M205" s="187" t="s">
        <v>315</v>
      </c>
      <c r="N205" s="187">
        <v>192.78728599999999</v>
      </c>
      <c r="O205" s="186">
        <f t="shared" si="8"/>
        <v>3866.9001995806739</v>
      </c>
      <c r="P205" s="186">
        <f t="shared" si="9"/>
        <v>2354.5193858665134</v>
      </c>
      <c r="Q205" s="215">
        <f>IF(P205="-",0,P205/(1+'General inputs'!$H$30)^'MP Calculations'!$C$40)</f>
        <v>5230.0680252270813</v>
      </c>
    </row>
    <row r="206" spans="3:17">
      <c r="C206" s="159"/>
      <c r="D206" s="165" t="s">
        <v>281</v>
      </c>
      <c r="E206" s="162">
        <v>26665</v>
      </c>
      <c r="F206" s="166" t="str">
        <f t="shared" si="7"/>
        <v>Date check - OK</v>
      </c>
      <c r="G206" s="68"/>
      <c r="H206" s="162" t="s">
        <v>279</v>
      </c>
      <c r="I206" s="173">
        <v>41465.482549107437</v>
      </c>
      <c r="J206" s="168">
        <f>IFERROR(MIN('MP Calculations'!$E$30/I206,1),"-")</f>
        <v>0.60889065254951169</v>
      </c>
      <c r="K206" s="12"/>
      <c r="L206" s="159">
        <v>4.310384</v>
      </c>
      <c r="M206" s="187" t="s">
        <v>315</v>
      </c>
      <c r="N206" s="187">
        <v>192.78728599999999</v>
      </c>
      <c r="O206" s="186">
        <f t="shared" si="8"/>
        <v>830.98723297782396</v>
      </c>
      <c r="P206" s="186">
        <f t="shared" si="9"/>
        <v>505.98035854818033</v>
      </c>
      <c r="Q206" s="215">
        <f>IF(P206="-",0,P206/(1+'General inputs'!$H$30)^'MP Calculations'!$C$40)</f>
        <v>1123.9286074775182</v>
      </c>
    </row>
    <row r="207" spans="3:17">
      <c r="C207" s="159"/>
      <c r="D207" s="165" t="s">
        <v>281</v>
      </c>
      <c r="E207" s="162">
        <v>26665</v>
      </c>
      <c r="F207" s="166" t="str">
        <f t="shared" si="7"/>
        <v>Date check - OK</v>
      </c>
      <c r="G207" s="68"/>
      <c r="H207" s="162" t="s">
        <v>279</v>
      </c>
      <c r="I207" s="173">
        <v>41465.482549107437</v>
      </c>
      <c r="J207" s="168">
        <f>IFERROR(MIN('MP Calculations'!$E$30/I207,1),"-")</f>
        <v>0.60889065254951169</v>
      </c>
      <c r="K207" s="12"/>
      <c r="L207" s="159">
        <v>5.7666339999999998</v>
      </c>
      <c r="M207" s="187" t="s">
        <v>315</v>
      </c>
      <c r="N207" s="187">
        <v>192.78728599999999</v>
      </c>
      <c r="O207" s="186">
        <f t="shared" si="8"/>
        <v>1111.733718215324</v>
      </c>
      <c r="P207" s="186">
        <f t="shared" si="9"/>
        <v>676.92426914542352</v>
      </c>
      <c r="Q207" s="215">
        <f>IF(P207="-",0,P207/(1+'General inputs'!$H$30)^'MP Calculations'!$C$40)</f>
        <v>1503.6444366563421</v>
      </c>
    </row>
    <row r="208" spans="3:17">
      <c r="C208" s="159"/>
      <c r="D208" s="165" t="s">
        <v>282</v>
      </c>
      <c r="E208" s="162">
        <v>26969</v>
      </c>
      <c r="F208" s="166" t="str">
        <f t="shared" si="7"/>
        <v>Date check - OK</v>
      </c>
      <c r="G208" s="68"/>
      <c r="H208" s="162" t="s">
        <v>279</v>
      </c>
      <c r="I208" s="173">
        <v>41465.482549107437</v>
      </c>
      <c r="J208" s="168">
        <f>IFERROR(MIN('MP Calculations'!$E$30/I208,1),"-")</f>
        <v>0.60889065254951169</v>
      </c>
      <c r="K208" s="12"/>
      <c r="L208" s="159">
        <v>20.064627000000002</v>
      </c>
      <c r="M208" s="187" t="s">
        <v>315</v>
      </c>
      <c r="N208" s="187">
        <v>237.97403299999999</v>
      </c>
      <c r="O208" s="186">
        <f t="shared" si="8"/>
        <v>4774.8602078306913</v>
      </c>
      <c r="P208" s="186">
        <f t="shared" si="9"/>
        <v>2907.3677477787264</v>
      </c>
      <c r="Q208" s="215">
        <f>IF(P208="-",0,P208/(1+'General inputs'!$H$30)^'MP Calculations'!$C$40)</f>
        <v>6458.1040132901499</v>
      </c>
    </row>
    <row r="209" spans="3:17">
      <c r="C209" s="159"/>
      <c r="D209" s="165" t="s">
        <v>282</v>
      </c>
      <c r="E209" s="162">
        <v>26969</v>
      </c>
      <c r="F209" s="166" t="str">
        <f t="shared" si="7"/>
        <v>Date check - OK</v>
      </c>
      <c r="G209" s="68"/>
      <c r="H209" s="162" t="s">
        <v>279</v>
      </c>
      <c r="I209" s="173">
        <v>41465.482549107437</v>
      </c>
      <c r="J209" s="168">
        <f>IFERROR(MIN('MP Calculations'!$E$30/I209,1),"-")</f>
        <v>0.60889065254951169</v>
      </c>
      <c r="K209" s="12"/>
      <c r="L209" s="159">
        <v>11.898104</v>
      </c>
      <c r="M209" s="187" t="s">
        <v>315</v>
      </c>
      <c r="N209" s="187">
        <v>237.97403299999999</v>
      </c>
      <c r="O209" s="186">
        <f t="shared" si="8"/>
        <v>2831.4397939334317</v>
      </c>
      <c r="P209" s="186">
        <f t="shared" si="9"/>
        <v>1724.0372237827821</v>
      </c>
      <c r="Q209" s="215">
        <f>IF(P209="-",0,P209/(1+'General inputs'!$H$30)^'MP Calculations'!$C$40)</f>
        <v>3829.5849303823879</v>
      </c>
    </row>
    <row r="210" spans="3:17">
      <c r="C210" s="159"/>
      <c r="D210" s="165" t="s">
        <v>282</v>
      </c>
      <c r="E210" s="162">
        <v>26969</v>
      </c>
      <c r="F210" s="166" t="str">
        <f t="shared" si="7"/>
        <v>Date check - OK</v>
      </c>
      <c r="G210" s="68"/>
      <c r="H210" s="162" t="s">
        <v>279</v>
      </c>
      <c r="I210" s="173">
        <v>41465.482549107437</v>
      </c>
      <c r="J210" s="168">
        <f>IFERROR(MIN('MP Calculations'!$E$30/I210,1),"-")</f>
        <v>0.60889065254951169</v>
      </c>
      <c r="K210" s="12"/>
      <c r="L210" s="159">
        <v>8.045458</v>
      </c>
      <c r="M210" s="187" t="s">
        <v>315</v>
      </c>
      <c r="N210" s="187">
        <v>237.97403299999999</v>
      </c>
      <c r="O210" s="186">
        <f t="shared" si="8"/>
        <v>1914.610087592114</v>
      </c>
      <c r="P210" s="186">
        <f t="shared" si="9"/>
        <v>1165.7881856118402</v>
      </c>
      <c r="Q210" s="215">
        <f>IF(P210="-",0,P210/(1+'General inputs'!$H$30)^'MP Calculations'!$C$40)</f>
        <v>2589.5524795231604</v>
      </c>
    </row>
    <row r="211" spans="3:17">
      <c r="C211" s="159"/>
      <c r="D211" s="165" t="s">
        <v>282</v>
      </c>
      <c r="E211" s="162">
        <v>26969</v>
      </c>
      <c r="F211" s="166" t="str">
        <f t="shared" si="7"/>
        <v>Date check - OK</v>
      </c>
      <c r="G211" s="68"/>
      <c r="H211" s="162" t="s">
        <v>279</v>
      </c>
      <c r="I211" s="173">
        <v>41465.482549107437</v>
      </c>
      <c r="J211" s="168">
        <f>IFERROR(MIN('MP Calculations'!$E$30/I211,1),"-")</f>
        <v>0.60889065254951169</v>
      </c>
      <c r="K211" s="12"/>
      <c r="L211" s="159">
        <v>13.973506</v>
      </c>
      <c r="M211" s="187" t="s">
        <v>315</v>
      </c>
      <c r="N211" s="187">
        <v>237.97403299999999</v>
      </c>
      <c r="O211" s="186">
        <f t="shared" si="8"/>
        <v>3325.3315779696982</v>
      </c>
      <c r="P211" s="186">
        <f t="shared" si="9"/>
        <v>2024.763314453467</v>
      </c>
      <c r="Q211" s="215">
        <f>IF(P211="-",0,P211/(1+'General inputs'!$H$30)^'MP Calculations'!$C$40)</f>
        <v>4497.5844892772739</v>
      </c>
    </row>
    <row r="212" spans="3:17">
      <c r="C212" s="159"/>
      <c r="D212" s="165" t="s">
        <v>282</v>
      </c>
      <c r="E212" s="162">
        <v>26969</v>
      </c>
      <c r="F212" s="166" t="str">
        <f t="shared" si="7"/>
        <v>Date check - OK</v>
      </c>
      <c r="G212" s="68"/>
      <c r="H212" s="162" t="s">
        <v>279</v>
      </c>
      <c r="I212" s="173">
        <v>41465.482549107437</v>
      </c>
      <c r="J212" s="168">
        <f>IFERROR(MIN('MP Calculations'!$E$30/I212,1),"-")</f>
        <v>0.60889065254951169</v>
      </c>
      <c r="K212" s="12"/>
      <c r="L212" s="159">
        <v>46.989235000000001</v>
      </c>
      <c r="M212" s="187" t="s">
        <v>315</v>
      </c>
      <c r="N212" s="187">
        <v>237.97403299999999</v>
      </c>
      <c r="O212" s="186">
        <f t="shared" si="8"/>
        <v>11182.217760534755</v>
      </c>
      <c r="P212" s="186">
        <f t="shared" si="9"/>
        <v>6808.7478691627466</v>
      </c>
      <c r="Q212" s="215">
        <f>IF(P212="-",0,P212/(1+'General inputs'!$H$30)^'MP Calculations'!$C$40)</f>
        <v>15124.196783470434</v>
      </c>
    </row>
    <row r="213" spans="3:17">
      <c r="C213" s="159"/>
      <c r="D213" s="165" t="s">
        <v>282</v>
      </c>
      <c r="E213" s="162">
        <v>26969</v>
      </c>
      <c r="F213" s="166" t="str">
        <f t="shared" si="7"/>
        <v>Date check - OK</v>
      </c>
      <c r="G213" s="68"/>
      <c r="H213" s="162" t="s">
        <v>279</v>
      </c>
      <c r="I213" s="173">
        <v>41465.482549107437</v>
      </c>
      <c r="J213" s="168">
        <f>IFERROR(MIN('MP Calculations'!$E$30/I213,1),"-")</f>
        <v>0.60889065254951169</v>
      </c>
      <c r="K213" s="12"/>
      <c r="L213" s="159">
        <v>7.0097420000000001</v>
      </c>
      <c r="M213" s="187" t="s">
        <v>315</v>
      </c>
      <c r="N213" s="187">
        <v>237.97403299999999</v>
      </c>
      <c r="O213" s="186">
        <f t="shared" si="8"/>
        <v>1668.1365740294859</v>
      </c>
      <c r="P213" s="186">
        <f t="shared" si="9"/>
        <v>1015.7127671025205</v>
      </c>
      <c r="Q213" s="215">
        <f>IF(P213="-",0,P213/(1+'General inputs'!$H$30)^'MP Calculations'!$C$40)</f>
        <v>2256.1916023820686</v>
      </c>
    </row>
    <row r="214" spans="3:17">
      <c r="C214" s="159"/>
      <c r="D214" s="165" t="s">
        <v>282</v>
      </c>
      <c r="E214" s="162">
        <v>26969</v>
      </c>
      <c r="F214" s="166" t="str">
        <f t="shared" si="7"/>
        <v>Date check - OK</v>
      </c>
      <c r="G214" s="68"/>
      <c r="H214" s="162" t="s">
        <v>279</v>
      </c>
      <c r="I214" s="173">
        <v>41465.482549107437</v>
      </c>
      <c r="J214" s="168">
        <f>IFERROR(MIN('MP Calculations'!$E$30/I214,1),"-")</f>
        <v>0.60889065254951169</v>
      </c>
      <c r="K214" s="12"/>
      <c r="L214" s="159">
        <v>5.4999140000000004</v>
      </c>
      <c r="M214" s="187" t="s">
        <v>315</v>
      </c>
      <c r="N214" s="187">
        <v>237.97403299999999</v>
      </c>
      <c r="O214" s="186">
        <f t="shared" si="8"/>
        <v>1308.836715733162</v>
      </c>
      <c r="P214" s="186">
        <f t="shared" si="9"/>
        <v>796.93844192352481</v>
      </c>
      <c r="Q214" s="215">
        <f>IF(P214="-",0,P214/(1+'General inputs'!$H$30)^'MP Calculations'!$C$40)</f>
        <v>1770.2305991609355</v>
      </c>
    </row>
    <row r="215" spans="3:17">
      <c r="C215" s="159"/>
      <c r="D215" s="165" t="s">
        <v>282</v>
      </c>
      <c r="E215" s="162">
        <v>26969</v>
      </c>
      <c r="F215" s="166" t="str">
        <f t="shared" ref="F215:F278" si="10">IF(E215="","-",IF(OR(E215&lt;$E$15,E215&gt;$E$16),"ERROR - date outside of range","Date check - OK"))</f>
        <v>Date check - OK</v>
      </c>
      <c r="G215" s="68"/>
      <c r="H215" s="162" t="s">
        <v>279</v>
      </c>
      <c r="I215" s="173">
        <v>41465.482549107437</v>
      </c>
      <c r="J215" s="168">
        <f>IFERROR(MIN('MP Calculations'!$E$30/I215,1),"-")</f>
        <v>0.60889065254951169</v>
      </c>
      <c r="K215" s="12"/>
      <c r="L215" s="159">
        <v>71.835374000000002</v>
      </c>
      <c r="M215" s="187" t="s">
        <v>315</v>
      </c>
      <c r="N215" s="187">
        <v>237.97403299999999</v>
      </c>
      <c r="O215" s="186">
        <f t="shared" ref="O215:O278" si="11">IF(N215="","-",L215*N215)</f>
        <v>17094.953662843342</v>
      </c>
      <c r="P215" s="186">
        <f t="shared" ref="P215:P278" si="12">IF(O215="-","-",IF(OR(E215&lt;$E$15,E215&gt;$E$16),0,O215*J215))</f>
        <v>10408.957491072348</v>
      </c>
      <c r="Q215" s="215">
        <f>IF(P215="-",0,P215/(1+'General inputs'!$H$30)^'MP Calculations'!$C$40)</f>
        <v>23121.302834366117</v>
      </c>
    </row>
    <row r="216" spans="3:17">
      <c r="C216" s="159"/>
      <c r="D216" s="165" t="s">
        <v>282</v>
      </c>
      <c r="E216" s="162">
        <v>26969</v>
      </c>
      <c r="F216" s="166" t="str">
        <f t="shared" si="10"/>
        <v>Date check - OK</v>
      </c>
      <c r="G216" s="68"/>
      <c r="H216" s="162" t="s">
        <v>279</v>
      </c>
      <c r="I216" s="173">
        <v>41465.482549107437</v>
      </c>
      <c r="J216" s="168">
        <f>IFERROR(MIN('MP Calculations'!$E$30/I216,1),"-")</f>
        <v>0.60889065254951169</v>
      </c>
      <c r="K216" s="12"/>
      <c r="L216" s="159">
        <v>7.1318400000000004</v>
      </c>
      <c r="M216" s="187" t="s">
        <v>315</v>
      </c>
      <c r="N216" s="187">
        <v>237.97403299999999</v>
      </c>
      <c r="O216" s="186">
        <f t="shared" si="11"/>
        <v>1697.19272751072</v>
      </c>
      <c r="P216" s="186">
        <f t="shared" si="12"/>
        <v>1033.4047873562879</v>
      </c>
      <c r="Q216" s="215">
        <f>IF(P216="-",0,P216/(1+'General inputs'!$H$30)^'MP Calculations'!$C$40)</f>
        <v>2295.4906924580869</v>
      </c>
    </row>
    <row r="217" spans="3:17">
      <c r="C217" s="159"/>
      <c r="D217" s="165" t="s">
        <v>282</v>
      </c>
      <c r="E217" s="162">
        <v>26969</v>
      </c>
      <c r="F217" s="166" t="str">
        <f t="shared" si="10"/>
        <v>Date check - OK</v>
      </c>
      <c r="G217" s="68"/>
      <c r="H217" s="162" t="s">
        <v>279</v>
      </c>
      <c r="I217" s="173">
        <v>41465.482549107437</v>
      </c>
      <c r="J217" s="168">
        <f>IFERROR(MIN('MP Calculations'!$E$30/I217,1),"-")</f>
        <v>0.60889065254951169</v>
      </c>
      <c r="K217" s="12"/>
      <c r="L217" s="159">
        <v>8.9995770000000004</v>
      </c>
      <c r="M217" s="187" t="s">
        <v>315</v>
      </c>
      <c r="N217" s="187">
        <v>237.97403299999999</v>
      </c>
      <c r="O217" s="186">
        <f t="shared" si="11"/>
        <v>2141.6656339840411</v>
      </c>
      <c r="P217" s="186">
        <f t="shared" si="12"/>
        <v>1304.0401854194065</v>
      </c>
      <c r="Q217" s="215">
        <f>IF(P217="-",0,P217/(1+'General inputs'!$H$30)^'MP Calculations'!$C$40)</f>
        <v>2896.6501266937948</v>
      </c>
    </row>
    <row r="218" spans="3:17">
      <c r="C218" s="159"/>
      <c r="D218" s="165" t="s">
        <v>282</v>
      </c>
      <c r="E218" s="162">
        <v>26969</v>
      </c>
      <c r="F218" s="166" t="str">
        <f t="shared" si="10"/>
        <v>Date check - OK</v>
      </c>
      <c r="G218" s="68"/>
      <c r="H218" s="162" t="s">
        <v>279</v>
      </c>
      <c r="I218" s="173">
        <v>41465.482549107437</v>
      </c>
      <c r="J218" s="168">
        <f>IFERROR(MIN('MP Calculations'!$E$30/I218,1),"-")</f>
        <v>0.60889065254951169</v>
      </c>
      <c r="K218" s="12"/>
      <c r="L218" s="159">
        <v>32.918669000000001</v>
      </c>
      <c r="M218" s="187" t="s">
        <v>315</v>
      </c>
      <c r="N218" s="187">
        <v>237.97403299999999</v>
      </c>
      <c r="O218" s="186">
        <f t="shared" si="11"/>
        <v>7833.7884229220772</v>
      </c>
      <c r="P218" s="186">
        <f t="shared" si="12"/>
        <v>4769.9205447678332</v>
      </c>
      <c r="Q218" s="215">
        <f>IF(P218="-",0,P218/(1+'General inputs'!$H$30)^'MP Calculations'!$C$40)</f>
        <v>10595.372063535995</v>
      </c>
    </row>
    <row r="219" spans="3:17">
      <c r="C219" s="159"/>
      <c r="D219" s="165" t="s">
        <v>282</v>
      </c>
      <c r="E219" s="162">
        <v>27030</v>
      </c>
      <c r="F219" s="166" t="str">
        <f t="shared" si="10"/>
        <v>Date check - OK</v>
      </c>
      <c r="G219" s="68"/>
      <c r="H219" s="162" t="s">
        <v>279</v>
      </c>
      <c r="I219" s="173">
        <v>41465.482549107437</v>
      </c>
      <c r="J219" s="168">
        <f>IFERROR(MIN('MP Calculations'!$E$30/I219,1),"-")</f>
        <v>0.60889065254951169</v>
      </c>
      <c r="K219" s="12"/>
      <c r="L219" s="159">
        <v>290.46478300000001</v>
      </c>
      <c r="M219" s="187" t="s">
        <v>315</v>
      </c>
      <c r="N219" s="187">
        <v>237.97403299999999</v>
      </c>
      <c r="O219" s="186">
        <f t="shared" si="11"/>
        <v>69123.075854979834</v>
      </c>
      <c r="P219" s="186">
        <f t="shared" si="12"/>
        <v>42088.394763568067</v>
      </c>
      <c r="Q219" s="215">
        <f>IF(P219="-",0,P219/(1+'General inputs'!$H$30)^'MP Calculations'!$C$40)</f>
        <v>93490.488550410257</v>
      </c>
    </row>
    <row r="220" spans="3:17">
      <c r="C220" s="159"/>
      <c r="D220" s="165" t="s">
        <v>281</v>
      </c>
      <c r="E220" s="162">
        <v>27030</v>
      </c>
      <c r="F220" s="166" t="str">
        <f t="shared" si="10"/>
        <v>Date check - OK</v>
      </c>
      <c r="G220" s="68"/>
      <c r="H220" s="162" t="s">
        <v>279</v>
      </c>
      <c r="I220" s="173">
        <v>41465.482549107437</v>
      </c>
      <c r="J220" s="168">
        <f>IFERROR(MIN('MP Calculations'!$E$30/I220,1),"-")</f>
        <v>0.60889065254951169</v>
      </c>
      <c r="K220" s="12"/>
      <c r="L220" s="159">
        <v>34.838908000000004</v>
      </c>
      <c r="M220" s="187" t="s">
        <v>315</v>
      </c>
      <c r="N220" s="187">
        <v>192.78728599999999</v>
      </c>
      <c r="O220" s="186">
        <f t="shared" si="11"/>
        <v>6716.4985205236881</v>
      </c>
      <c r="P220" s="186">
        <f t="shared" si="12"/>
        <v>4089.6131670094983</v>
      </c>
      <c r="Q220" s="215">
        <f>IF(P220="-",0,P220/(1+'General inputs'!$H$30)^'MP Calculations'!$C$40)</f>
        <v>9084.2127649131435</v>
      </c>
    </row>
    <row r="221" spans="3:17">
      <c r="C221" s="159"/>
      <c r="D221" s="165" t="s">
        <v>282</v>
      </c>
      <c r="E221" s="162">
        <v>27030</v>
      </c>
      <c r="F221" s="166" t="str">
        <f t="shared" si="10"/>
        <v>Date check - OK</v>
      </c>
      <c r="G221" s="68"/>
      <c r="H221" s="162" t="s">
        <v>279</v>
      </c>
      <c r="I221" s="173">
        <v>41465.482549107437</v>
      </c>
      <c r="J221" s="168">
        <f>IFERROR(MIN('MP Calculations'!$E$30/I221,1),"-")</f>
        <v>0.60889065254951169</v>
      </c>
      <c r="K221" s="12"/>
      <c r="L221" s="159">
        <v>194.320888</v>
      </c>
      <c r="M221" s="187" t="s">
        <v>315</v>
      </c>
      <c r="N221" s="187">
        <v>237.97403299999999</v>
      </c>
      <c r="O221" s="186">
        <f t="shared" si="11"/>
        <v>46243.325413501305</v>
      </c>
      <c r="P221" s="186">
        <f t="shared" si="12"/>
        <v>28157.128587086227</v>
      </c>
      <c r="Q221" s="215">
        <f>IF(P221="-",0,P221/(1+'General inputs'!$H$30)^'MP Calculations'!$C$40)</f>
        <v>62545.120158919766</v>
      </c>
    </row>
    <row r="222" spans="3:17">
      <c r="C222" s="159"/>
      <c r="D222" s="165" t="s">
        <v>282</v>
      </c>
      <c r="E222" s="162">
        <v>27030</v>
      </c>
      <c r="F222" s="166" t="str">
        <f t="shared" si="10"/>
        <v>Date check - OK</v>
      </c>
      <c r="G222" s="68"/>
      <c r="H222" s="162" t="s">
        <v>279</v>
      </c>
      <c r="I222" s="173">
        <v>41465.482549107437</v>
      </c>
      <c r="J222" s="168">
        <f>IFERROR(MIN('MP Calculations'!$E$30/I222,1),"-")</f>
        <v>0.60889065254951169</v>
      </c>
      <c r="K222" s="12"/>
      <c r="L222" s="159">
        <v>127.05456</v>
      </c>
      <c r="M222" s="187" t="s">
        <v>315</v>
      </c>
      <c r="N222" s="187">
        <v>237.97403299999999</v>
      </c>
      <c r="O222" s="186">
        <f t="shared" si="11"/>
        <v>30235.686054240479</v>
      </c>
      <c r="P222" s="186">
        <f t="shared" si="12"/>
        <v>18410.226611848655</v>
      </c>
      <c r="Q222" s="215">
        <f>IF(P222="-",0,P222/(1+'General inputs'!$H$30)^'MP Calculations'!$C$40)</f>
        <v>40894.433962954514</v>
      </c>
    </row>
    <row r="223" spans="3:17">
      <c r="C223" s="159"/>
      <c r="D223" s="165" t="s">
        <v>282</v>
      </c>
      <c r="E223" s="162">
        <v>27030</v>
      </c>
      <c r="F223" s="166" t="str">
        <f t="shared" si="10"/>
        <v>Date check - OK</v>
      </c>
      <c r="G223" s="68"/>
      <c r="H223" s="162" t="s">
        <v>279</v>
      </c>
      <c r="I223" s="173">
        <v>41465.482549107437</v>
      </c>
      <c r="J223" s="168">
        <f>IFERROR(MIN('MP Calculations'!$E$30/I223,1),"-")</f>
        <v>0.60889065254951169</v>
      </c>
      <c r="K223" s="12"/>
      <c r="L223" s="159">
        <v>43.591554000000002</v>
      </c>
      <c r="M223" s="187" t="s">
        <v>315</v>
      </c>
      <c r="N223" s="187">
        <v>237.97403299999999</v>
      </c>
      <c r="O223" s="186">
        <f t="shared" si="11"/>
        <v>10373.657910117283</v>
      </c>
      <c r="P223" s="186">
        <f t="shared" si="12"/>
        <v>6316.4233342167163</v>
      </c>
      <c r="Q223" s="215">
        <f>IF(P223="-",0,P223/(1+'General inputs'!$H$30)^'MP Calculations'!$C$40)</f>
        <v>14030.601706822375</v>
      </c>
    </row>
    <row r="224" spans="3:17">
      <c r="C224" s="159"/>
      <c r="D224" s="165" t="s">
        <v>281</v>
      </c>
      <c r="E224" s="162">
        <v>27030</v>
      </c>
      <c r="F224" s="166" t="str">
        <f t="shared" si="10"/>
        <v>Date check - OK</v>
      </c>
      <c r="G224" s="68"/>
      <c r="H224" s="162" t="s">
        <v>279</v>
      </c>
      <c r="I224" s="173">
        <v>41465.482549107437</v>
      </c>
      <c r="J224" s="168">
        <f>IFERROR(MIN('MP Calculations'!$E$30/I224,1),"-")</f>
        <v>0.60889065254951169</v>
      </c>
      <c r="K224" s="12"/>
      <c r="L224" s="159">
        <v>55.029552000000002</v>
      </c>
      <c r="M224" s="187" t="s">
        <v>315</v>
      </c>
      <c r="N224" s="187">
        <v>192.78728599999999</v>
      </c>
      <c r="O224" s="186">
        <f t="shared" si="11"/>
        <v>10608.997979875872</v>
      </c>
      <c r="P224" s="186">
        <f t="shared" si="12"/>
        <v>6459.7197028630708</v>
      </c>
      <c r="Q224" s="215">
        <f>IF(P224="-",0,P224/(1+'General inputs'!$H$30)^'MP Calculations'!$C$40)</f>
        <v>14348.904355034651</v>
      </c>
    </row>
    <row r="225" spans="3:17">
      <c r="C225" s="159"/>
      <c r="D225" s="165" t="s">
        <v>281</v>
      </c>
      <c r="E225" s="162">
        <v>27030</v>
      </c>
      <c r="F225" s="166" t="str">
        <f t="shared" si="10"/>
        <v>Date check - OK</v>
      </c>
      <c r="G225" s="68"/>
      <c r="H225" s="162" t="s">
        <v>279</v>
      </c>
      <c r="I225" s="173">
        <v>41465.482549107437</v>
      </c>
      <c r="J225" s="168">
        <f>IFERROR(MIN('MP Calculations'!$E$30/I225,1),"-")</f>
        <v>0.60889065254951169</v>
      </c>
      <c r="K225" s="12"/>
      <c r="L225" s="159">
        <v>68.272622999999996</v>
      </c>
      <c r="M225" s="187" t="s">
        <v>315</v>
      </c>
      <c r="N225" s="187">
        <v>192.78728599999999</v>
      </c>
      <c r="O225" s="186">
        <f t="shared" si="11"/>
        <v>13162.093696271177</v>
      </c>
      <c r="P225" s="186">
        <f t="shared" si="12"/>
        <v>8014.2758196403711</v>
      </c>
      <c r="Q225" s="215">
        <f>IF(P225="-",0,P225/(1+'General inputs'!$H$30)^'MP Calculations'!$C$40)</f>
        <v>17802.022765773901</v>
      </c>
    </row>
    <row r="226" spans="3:17">
      <c r="C226" s="159"/>
      <c r="D226" s="165" t="s">
        <v>281</v>
      </c>
      <c r="E226" s="162">
        <v>27030</v>
      </c>
      <c r="F226" s="166" t="str">
        <f t="shared" si="10"/>
        <v>Date check - OK</v>
      </c>
      <c r="G226" s="68"/>
      <c r="H226" s="162" t="s">
        <v>279</v>
      </c>
      <c r="I226" s="173">
        <v>41465.482549107437</v>
      </c>
      <c r="J226" s="168">
        <f>IFERROR(MIN('MP Calculations'!$E$30/I226,1),"-")</f>
        <v>0.60889065254951169</v>
      </c>
      <c r="K226" s="12"/>
      <c r="L226" s="159">
        <v>18.718653</v>
      </c>
      <c r="M226" s="187" t="s">
        <v>315</v>
      </c>
      <c r="N226" s="187">
        <v>192.78728599999999</v>
      </c>
      <c r="O226" s="186">
        <f t="shared" si="11"/>
        <v>3608.7183094457578</v>
      </c>
      <c r="P226" s="186">
        <f t="shared" si="12"/>
        <v>2197.3148463057983</v>
      </c>
      <c r="Q226" s="215">
        <f>IF(P226="-",0,P226/(1+'General inputs'!$H$30)^'MP Calculations'!$C$40)</f>
        <v>4880.8713098751459</v>
      </c>
    </row>
    <row r="227" spans="3:17">
      <c r="C227" s="159"/>
      <c r="D227" s="165" t="s">
        <v>282</v>
      </c>
      <c r="E227" s="162">
        <v>27030</v>
      </c>
      <c r="F227" s="166" t="str">
        <f t="shared" si="10"/>
        <v>Date check - OK</v>
      </c>
      <c r="G227" s="68"/>
      <c r="H227" s="162" t="s">
        <v>279</v>
      </c>
      <c r="I227" s="173">
        <v>41465.482549107437</v>
      </c>
      <c r="J227" s="168">
        <f>IFERROR(MIN('MP Calculations'!$E$30/I227,1),"-")</f>
        <v>0.60889065254951169</v>
      </c>
      <c r="K227" s="12"/>
      <c r="L227" s="159">
        <v>42.080668000000003</v>
      </c>
      <c r="M227" s="187" t="s">
        <v>315</v>
      </c>
      <c r="N227" s="187">
        <v>237.97403299999999</v>
      </c>
      <c r="O227" s="186">
        <f t="shared" si="11"/>
        <v>10014.106275294045</v>
      </c>
      <c r="P227" s="186">
        <f t="shared" si="12"/>
        <v>6097.4957046639511</v>
      </c>
      <c r="Q227" s="215">
        <f>IF(P227="-",0,P227/(1+'General inputs'!$H$30)^'MP Calculations'!$C$40)</f>
        <v>13544.300170281283</v>
      </c>
    </row>
    <row r="228" spans="3:17">
      <c r="C228" s="159"/>
      <c r="D228" s="165" t="s">
        <v>282</v>
      </c>
      <c r="E228" s="162">
        <v>27395</v>
      </c>
      <c r="F228" s="166" t="str">
        <f t="shared" si="10"/>
        <v>Date check - OK</v>
      </c>
      <c r="G228" s="68"/>
      <c r="H228" s="162" t="s">
        <v>279</v>
      </c>
      <c r="I228" s="173">
        <v>41465.482549107437</v>
      </c>
      <c r="J228" s="168">
        <f>IFERROR(MIN('MP Calculations'!$E$30/I228,1),"-")</f>
        <v>0.60889065254951169</v>
      </c>
      <c r="K228" s="12"/>
      <c r="L228" s="159">
        <v>0.38147300000000001</v>
      </c>
      <c r="M228" s="187" t="s">
        <v>315</v>
      </c>
      <c r="N228" s="187">
        <v>237.97403299999999</v>
      </c>
      <c r="O228" s="186">
        <f t="shared" si="11"/>
        <v>90.780668290609</v>
      </c>
      <c r="P228" s="186">
        <f t="shared" si="12"/>
        <v>55.275500354349681</v>
      </c>
      <c r="Q228" s="215">
        <f>IF(P228="-",0,P228/(1+'General inputs'!$H$30)^'MP Calculations'!$C$40)</f>
        <v>122.78286121450618</v>
      </c>
    </row>
    <row r="229" spans="3:17">
      <c r="C229" s="159"/>
      <c r="D229" s="165" t="s">
        <v>282</v>
      </c>
      <c r="E229" s="162">
        <v>27395</v>
      </c>
      <c r="F229" s="166" t="str">
        <f t="shared" si="10"/>
        <v>Date check - OK</v>
      </c>
      <c r="G229" s="68"/>
      <c r="H229" s="162" t="s">
        <v>279</v>
      </c>
      <c r="I229" s="173">
        <v>41465.482549107437</v>
      </c>
      <c r="J229" s="168">
        <f>IFERROR(MIN('MP Calculations'!$E$30/I229,1),"-")</f>
        <v>0.60889065254951169</v>
      </c>
      <c r="K229" s="12"/>
      <c r="L229" s="159">
        <v>10.000045999999999</v>
      </c>
      <c r="M229" s="187" t="s">
        <v>315</v>
      </c>
      <c r="N229" s="187">
        <v>237.97403299999999</v>
      </c>
      <c r="O229" s="186">
        <f t="shared" si="11"/>
        <v>2379.7512768055176</v>
      </c>
      <c r="P229" s="186">
        <f t="shared" si="12"/>
        <v>1449.0083078396453</v>
      </c>
      <c r="Q229" s="215">
        <f>IF(P229="-",0,P229/(1+'General inputs'!$H$30)^'MP Calculations'!$C$40)</f>
        <v>3218.6662231840196</v>
      </c>
    </row>
    <row r="230" spans="3:17">
      <c r="C230" s="159"/>
      <c r="D230" s="165" t="s">
        <v>281</v>
      </c>
      <c r="E230" s="162">
        <v>27395</v>
      </c>
      <c r="F230" s="166" t="str">
        <f t="shared" si="10"/>
        <v>Date check - OK</v>
      </c>
      <c r="G230" s="68"/>
      <c r="H230" s="162" t="s">
        <v>279</v>
      </c>
      <c r="I230" s="173">
        <v>41465.482549107437</v>
      </c>
      <c r="J230" s="168">
        <f>IFERROR(MIN('MP Calculations'!$E$30/I230,1),"-")</f>
        <v>0.60889065254951169</v>
      </c>
      <c r="K230" s="12"/>
      <c r="L230" s="159">
        <v>0.60080299999999998</v>
      </c>
      <c r="M230" s="187" t="s">
        <v>315</v>
      </c>
      <c r="N230" s="187">
        <v>192.78728599999999</v>
      </c>
      <c r="O230" s="186">
        <f t="shared" si="11"/>
        <v>115.82717979065799</v>
      </c>
      <c r="P230" s="186">
        <f t="shared" si="12"/>
        <v>70.526087085703352</v>
      </c>
      <c r="Q230" s="215">
        <f>IF(P230="-",0,P230/(1+'General inputs'!$H$30)^'MP Calculations'!$C$40)</f>
        <v>156.6588218493562</v>
      </c>
    </row>
    <row r="231" spans="3:17">
      <c r="C231" s="159"/>
      <c r="D231" s="165" t="s">
        <v>282</v>
      </c>
      <c r="E231" s="162">
        <v>27513</v>
      </c>
      <c r="F231" s="166" t="str">
        <f t="shared" si="10"/>
        <v>Date check - OK</v>
      </c>
      <c r="G231" s="68"/>
      <c r="H231" s="162" t="s">
        <v>279</v>
      </c>
      <c r="I231" s="173">
        <v>41465.482549107437</v>
      </c>
      <c r="J231" s="168">
        <f>IFERROR(MIN('MP Calculations'!$E$30/I231,1),"-")</f>
        <v>0.60889065254951169</v>
      </c>
      <c r="K231" s="12"/>
      <c r="L231" s="159">
        <v>118.792451</v>
      </c>
      <c r="M231" s="187" t="s">
        <v>315</v>
      </c>
      <c r="N231" s="187">
        <v>237.97403299999999</v>
      </c>
      <c r="O231" s="186">
        <f t="shared" si="11"/>
        <v>28269.518654424883</v>
      </c>
      <c r="P231" s="186">
        <f t="shared" si="12"/>
        <v>17213.04566075336</v>
      </c>
      <c r="Q231" s="215">
        <f>IF(P231="-",0,P231/(1+'General inputs'!$H$30)^'MP Calculations'!$C$40)</f>
        <v>38235.149078608512</v>
      </c>
    </row>
    <row r="232" spans="3:17">
      <c r="C232" s="159"/>
      <c r="D232" s="165" t="s">
        <v>282</v>
      </c>
      <c r="E232" s="162">
        <v>27513</v>
      </c>
      <c r="F232" s="166" t="str">
        <f t="shared" si="10"/>
        <v>Date check - OK</v>
      </c>
      <c r="G232" s="68"/>
      <c r="H232" s="162" t="s">
        <v>279</v>
      </c>
      <c r="I232" s="173">
        <v>41465.482549107437</v>
      </c>
      <c r="J232" s="168">
        <f>IFERROR(MIN('MP Calculations'!$E$30/I232,1),"-")</f>
        <v>0.60889065254951169</v>
      </c>
      <c r="K232" s="12"/>
      <c r="L232" s="159">
        <v>27.262920999999999</v>
      </c>
      <c r="M232" s="187" t="s">
        <v>315</v>
      </c>
      <c r="N232" s="187">
        <v>237.97403299999999</v>
      </c>
      <c r="O232" s="186">
        <f t="shared" si="11"/>
        <v>6487.8672617303928</v>
      </c>
      <c r="P232" s="186">
        <f t="shared" si="12"/>
        <v>3950.4017306496326</v>
      </c>
      <c r="Q232" s="215">
        <f>IF(P232="-",0,P232/(1+'General inputs'!$H$30)^'MP Calculations'!$C$40)</f>
        <v>8774.9839318773429</v>
      </c>
    </row>
    <row r="233" spans="3:17">
      <c r="C233" s="159"/>
      <c r="D233" s="165" t="s">
        <v>282</v>
      </c>
      <c r="E233" s="162">
        <v>27513</v>
      </c>
      <c r="F233" s="166" t="str">
        <f t="shared" si="10"/>
        <v>Date check - OK</v>
      </c>
      <c r="G233" s="68"/>
      <c r="H233" s="162" t="s">
        <v>279</v>
      </c>
      <c r="I233" s="173">
        <v>41465.482549107437</v>
      </c>
      <c r="J233" s="168">
        <f>IFERROR(MIN('MP Calculations'!$E$30/I233,1),"-")</f>
        <v>0.60889065254951169</v>
      </c>
      <c r="K233" s="12"/>
      <c r="L233" s="159">
        <v>69.499133</v>
      </c>
      <c r="M233" s="187" t="s">
        <v>315</v>
      </c>
      <c r="N233" s="187">
        <v>237.97403299999999</v>
      </c>
      <c r="O233" s="186">
        <f t="shared" si="11"/>
        <v>16538.98897001339</v>
      </c>
      <c r="P233" s="186">
        <f t="shared" si="12"/>
        <v>10070.43578646063</v>
      </c>
      <c r="Q233" s="215">
        <f>IF(P233="-",0,P233/(1+'General inputs'!$H$30)^'MP Calculations'!$C$40)</f>
        <v>22369.348293765241</v>
      </c>
    </row>
    <row r="234" spans="3:17">
      <c r="C234" s="159"/>
      <c r="D234" s="165" t="s">
        <v>282</v>
      </c>
      <c r="E234" s="162">
        <v>27513</v>
      </c>
      <c r="F234" s="166" t="str">
        <f t="shared" si="10"/>
        <v>Date check - OK</v>
      </c>
      <c r="G234" s="68"/>
      <c r="H234" s="162" t="s">
        <v>279</v>
      </c>
      <c r="I234" s="173">
        <v>41465.482549107437</v>
      </c>
      <c r="J234" s="168">
        <f>IFERROR(MIN('MP Calculations'!$E$30/I234,1),"-")</f>
        <v>0.60889065254951169</v>
      </c>
      <c r="K234" s="12"/>
      <c r="L234" s="159">
        <v>28.998449999999998</v>
      </c>
      <c r="M234" s="187" t="s">
        <v>315</v>
      </c>
      <c r="N234" s="187">
        <v>237.97403299999999</v>
      </c>
      <c r="O234" s="186">
        <f t="shared" si="11"/>
        <v>6900.8780972488494</v>
      </c>
      <c r="P234" s="186">
        <f t="shared" si="12"/>
        <v>4201.8801677984848</v>
      </c>
      <c r="Q234" s="215">
        <f>IF(P234="-",0,P234/(1+'General inputs'!$H$30)^'MP Calculations'!$C$40)</f>
        <v>9333.590219454054</v>
      </c>
    </row>
    <row r="235" spans="3:17">
      <c r="C235" s="159"/>
      <c r="D235" s="165" t="s">
        <v>282</v>
      </c>
      <c r="E235" s="162">
        <v>27513</v>
      </c>
      <c r="F235" s="166" t="str">
        <f t="shared" si="10"/>
        <v>Date check - OK</v>
      </c>
      <c r="G235" s="68"/>
      <c r="H235" s="162" t="s">
        <v>279</v>
      </c>
      <c r="I235" s="173">
        <v>41465.482549107437</v>
      </c>
      <c r="J235" s="168">
        <f>IFERROR(MIN('MP Calculations'!$E$30/I235,1),"-")</f>
        <v>0.60889065254951169</v>
      </c>
      <c r="K235" s="12"/>
      <c r="L235" s="159">
        <v>84.600744000000006</v>
      </c>
      <c r="M235" s="187" t="s">
        <v>315</v>
      </c>
      <c r="N235" s="187">
        <v>237.97403299999999</v>
      </c>
      <c r="O235" s="186">
        <f t="shared" si="11"/>
        <v>20132.780244480553</v>
      </c>
      <c r="P235" s="186">
        <f t="shared" si="12"/>
        <v>12258.661700697681</v>
      </c>
      <c r="Q235" s="215">
        <f>IF(P235="-",0,P235/(1+'General inputs'!$H$30)^'MP Calculations'!$C$40)</f>
        <v>27230.030458763704</v>
      </c>
    </row>
    <row r="236" spans="3:17">
      <c r="C236" s="159"/>
      <c r="D236" s="165" t="s">
        <v>281</v>
      </c>
      <c r="E236" s="162">
        <v>27513</v>
      </c>
      <c r="F236" s="166" t="str">
        <f t="shared" si="10"/>
        <v>Date check - OK</v>
      </c>
      <c r="G236" s="68"/>
      <c r="H236" s="162" t="s">
        <v>279</v>
      </c>
      <c r="I236" s="173">
        <v>41465.482549107437</v>
      </c>
      <c r="J236" s="168">
        <f>IFERROR(MIN('MP Calculations'!$E$30/I236,1),"-")</f>
        <v>0.60889065254951169</v>
      </c>
      <c r="K236" s="12"/>
      <c r="L236" s="159">
        <v>56.379928</v>
      </c>
      <c r="M236" s="187" t="s">
        <v>315</v>
      </c>
      <c r="N236" s="187">
        <v>192.78728599999999</v>
      </c>
      <c r="O236" s="186">
        <f t="shared" si="11"/>
        <v>10869.333303995407</v>
      </c>
      <c r="P236" s="186">
        <f t="shared" si="12"/>
        <v>6618.2354482479032</v>
      </c>
      <c r="Q236" s="215">
        <f>IF(P236="-",0,P236/(1+'General inputs'!$H$30)^'MP Calculations'!$C$40)</f>
        <v>14701.013637467737</v>
      </c>
    </row>
    <row r="237" spans="3:17">
      <c r="C237" s="159"/>
      <c r="D237" s="165" t="s">
        <v>281</v>
      </c>
      <c r="E237" s="162">
        <v>27513</v>
      </c>
      <c r="F237" s="166" t="str">
        <f t="shared" si="10"/>
        <v>Date check - OK</v>
      </c>
      <c r="G237" s="68"/>
      <c r="H237" s="162" t="s">
        <v>279</v>
      </c>
      <c r="I237" s="173">
        <v>41465.482549107437</v>
      </c>
      <c r="J237" s="168">
        <f>IFERROR(MIN('MP Calculations'!$E$30/I237,1),"-")</f>
        <v>0.60889065254951169</v>
      </c>
      <c r="K237" s="12"/>
      <c r="L237" s="159">
        <v>0.99895800000000001</v>
      </c>
      <c r="M237" s="187" t="s">
        <v>315</v>
      </c>
      <c r="N237" s="187">
        <v>192.78728599999999</v>
      </c>
      <c r="O237" s="186">
        <f t="shared" si="11"/>
        <v>192.586401647988</v>
      </c>
      <c r="P237" s="186">
        <f t="shared" si="12"/>
        <v>117.26405977160577</v>
      </c>
      <c r="Q237" s="215">
        <f>IF(P237="-",0,P237/(1+'General inputs'!$H$30)^'MP Calculations'!$C$40)</f>
        <v>260.47736671918949</v>
      </c>
    </row>
    <row r="238" spans="3:17">
      <c r="C238" s="159"/>
      <c r="D238" s="165" t="s">
        <v>282</v>
      </c>
      <c r="E238" s="162">
        <v>27513</v>
      </c>
      <c r="F238" s="166" t="str">
        <f t="shared" si="10"/>
        <v>Date check - OK</v>
      </c>
      <c r="G238" s="68"/>
      <c r="H238" s="162" t="s">
        <v>279</v>
      </c>
      <c r="I238" s="173">
        <v>41465.482549107437</v>
      </c>
      <c r="J238" s="168">
        <f>IFERROR(MIN('MP Calculations'!$E$30/I238,1),"-")</f>
        <v>0.60889065254951169</v>
      </c>
      <c r="K238" s="12"/>
      <c r="L238" s="159">
        <v>137.59052299999999</v>
      </c>
      <c r="M238" s="187" t="s">
        <v>315</v>
      </c>
      <c r="N238" s="187">
        <v>237.97403299999999</v>
      </c>
      <c r="O238" s="186">
        <f t="shared" si="11"/>
        <v>32742.971660889256</v>
      </c>
      <c r="P238" s="186">
        <f t="shared" si="12"/>
        <v>19936.889381009027</v>
      </c>
      <c r="Q238" s="215">
        <f>IF(P238="-",0,P238/(1+'General inputs'!$H$30)^'MP Calculations'!$C$40)</f>
        <v>44285.593187303733</v>
      </c>
    </row>
    <row r="239" spans="3:17">
      <c r="C239" s="159"/>
      <c r="D239" s="165" t="s">
        <v>281</v>
      </c>
      <c r="E239" s="162">
        <v>27513</v>
      </c>
      <c r="F239" s="166" t="str">
        <f t="shared" si="10"/>
        <v>Date check - OK</v>
      </c>
      <c r="G239" s="68"/>
      <c r="H239" s="162" t="s">
        <v>279</v>
      </c>
      <c r="I239" s="173">
        <v>41465.482549107437</v>
      </c>
      <c r="J239" s="168">
        <f>IFERROR(MIN('MP Calculations'!$E$30/I239,1),"-")</f>
        <v>0.60889065254951169</v>
      </c>
      <c r="K239" s="12"/>
      <c r="L239" s="159">
        <v>61.307338000000001</v>
      </c>
      <c r="M239" s="187" t="s">
        <v>315</v>
      </c>
      <c r="N239" s="187">
        <v>192.78728599999999</v>
      </c>
      <c r="O239" s="186">
        <f t="shared" si="11"/>
        <v>11819.275304904668</v>
      </c>
      <c r="P239" s="186">
        <f t="shared" si="12"/>
        <v>7196.6462530657318</v>
      </c>
      <c r="Q239" s="215">
        <f>IF(P239="-",0,P239/(1+'General inputs'!$H$30)^'MP Calculations'!$C$40)</f>
        <v>15985.831198912565</v>
      </c>
    </row>
    <row r="240" spans="3:17">
      <c r="C240" s="159"/>
      <c r="D240" s="165" t="s">
        <v>282</v>
      </c>
      <c r="E240" s="162">
        <v>27513</v>
      </c>
      <c r="F240" s="166" t="str">
        <f t="shared" si="10"/>
        <v>Date check - OK</v>
      </c>
      <c r="G240" s="68"/>
      <c r="H240" s="162" t="s">
        <v>279</v>
      </c>
      <c r="I240" s="173">
        <v>41465.482549107437</v>
      </c>
      <c r="J240" s="168">
        <f>IFERROR(MIN('MP Calculations'!$E$30/I240,1),"-")</f>
        <v>0.60889065254951169</v>
      </c>
      <c r="K240" s="12"/>
      <c r="L240" s="159">
        <v>4.2550280000000003</v>
      </c>
      <c r="M240" s="187" t="s">
        <v>315</v>
      </c>
      <c r="N240" s="187">
        <v>237.97403299999999</v>
      </c>
      <c r="O240" s="186">
        <f t="shared" si="11"/>
        <v>1012.586173687924</v>
      </c>
      <c r="P240" s="186">
        <f t="shared" si="12"/>
        <v>616.55425605945322</v>
      </c>
      <c r="Q240" s="215">
        <f>IF(P240="-",0,P240/(1+'General inputs'!$H$30)^'MP Calculations'!$C$40)</f>
        <v>1369.54519032235</v>
      </c>
    </row>
    <row r="241" spans="3:17">
      <c r="C241" s="159"/>
      <c r="D241" s="165" t="s">
        <v>282</v>
      </c>
      <c r="E241" s="162">
        <v>27513</v>
      </c>
      <c r="F241" s="166" t="str">
        <f t="shared" si="10"/>
        <v>Date check - OK</v>
      </c>
      <c r="G241" s="68"/>
      <c r="H241" s="162" t="s">
        <v>279</v>
      </c>
      <c r="I241" s="173">
        <v>41465.482549107437</v>
      </c>
      <c r="J241" s="168">
        <f>IFERROR(MIN('MP Calculations'!$E$30/I241,1),"-")</f>
        <v>0.60889065254951169</v>
      </c>
      <c r="K241" s="12"/>
      <c r="L241" s="159">
        <v>41.298008000000003</v>
      </c>
      <c r="M241" s="187" t="s">
        <v>315</v>
      </c>
      <c r="N241" s="187">
        <v>237.97403299999999</v>
      </c>
      <c r="O241" s="186">
        <f t="shared" si="11"/>
        <v>9827.8535186262652</v>
      </c>
      <c r="P241" s="186">
        <f t="shared" si="12"/>
        <v>5984.0881421173608</v>
      </c>
      <c r="Q241" s="215">
        <f>IF(P241="-",0,P241/(1+'General inputs'!$H$30)^'MP Calculations'!$C$40)</f>
        <v>13292.389198448032</v>
      </c>
    </row>
    <row r="242" spans="3:17">
      <c r="C242" s="159"/>
      <c r="D242" s="165" t="s">
        <v>281</v>
      </c>
      <c r="E242" s="162">
        <v>27513</v>
      </c>
      <c r="F242" s="166" t="str">
        <f t="shared" si="10"/>
        <v>Date check - OK</v>
      </c>
      <c r="G242" s="68"/>
      <c r="H242" s="162" t="s">
        <v>279</v>
      </c>
      <c r="I242" s="173">
        <v>41465.482549107437</v>
      </c>
      <c r="J242" s="168">
        <f>IFERROR(MIN('MP Calculations'!$E$30/I242,1),"-")</f>
        <v>0.60889065254951169</v>
      </c>
      <c r="K242" s="12"/>
      <c r="L242" s="159">
        <v>24.384148</v>
      </c>
      <c r="M242" s="187" t="s">
        <v>315</v>
      </c>
      <c r="N242" s="187">
        <v>192.78728599999999</v>
      </c>
      <c r="O242" s="186">
        <f t="shared" si="11"/>
        <v>4700.9537143423277</v>
      </c>
      <c r="P242" s="186">
        <f t="shared" si="12"/>
        <v>2862.3667747309505</v>
      </c>
      <c r="Q242" s="215">
        <f>IF(P242="-",0,P242/(1+'General inputs'!$H$30)^'MP Calculations'!$C$40)</f>
        <v>6358.1438466191667</v>
      </c>
    </row>
    <row r="243" spans="3:17">
      <c r="C243" s="159"/>
      <c r="D243" s="165" t="s">
        <v>282</v>
      </c>
      <c r="E243" s="162">
        <v>27513</v>
      </c>
      <c r="F243" s="166" t="str">
        <f t="shared" si="10"/>
        <v>Date check - OK</v>
      </c>
      <c r="G243" s="68"/>
      <c r="H243" s="162" t="s">
        <v>279</v>
      </c>
      <c r="I243" s="173">
        <v>41465.482549107437</v>
      </c>
      <c r="J243" s="168">
        <f>IFERROR(MIN('MP Calculations'!$E$30/I243,1),"-")</f>
        <v>0.60889065254951169</v>
      </c>
      <c r="K243" s="12"/>
      <c r="L243" s="159">
        <v>15.648868999999999</v>
      </c>
      <c r="M243" s="187" t="s">
        <v>315</v>
      </c>
      <c r="N243" s="187">
        <v>237.97403299999999</v>
      </c>
      <c r="O243" s="186">
        <f t="shared" si="11"/>
        <v>3724.0244678186768</v>
      </c>
      <c r="P243" s="186">
        <f t="shared" si="12"/>
        <v>2267.523688320462</v>
      </c>
      <c r="Q243" s="215">
        <f>IF(P243="-",0,P243/(1+'General inputs'!$H$30)^'MP Calculations'!$C$40)</f>
        <v>5036.8254387361303</v>
      </c>
    </row>
    <row r="244" spans="3:17">
      <c r="C244" s="159"/>
      <c r="D244" s="165" t="s">
        <v>282</v>
      </c>
      <c r="E244" s="162">
        <v>27513</v>
      </c>
      <c r="F244" s="166" t="str">
        <f t="shared" si="10"/>
        <v>Date check - OK</v>
      </c>
      <c r="G244" s="68"/>
      <c r="H244" s="162" t="s">
        <v>279</v>
      </c>
      <c r="I244" s="173">
        <v>41465.482549107437</v>
      </c>
      <c r="J244" s="168">
        <f>IFERROR(MIN('MP Calculations'!$E$30/I244,1),"-")</f>
        <v>0.60889065254951169</v>
      </c>
      <c r="K244" s="12"/>
      <c r="L244" s="159">
        <v>3.9156149999999998</v>
      </c>
      <c r="M244" s="187" t="s">
        <v>315</v>
      </c>
      <c r="N244" s="187">
        <v>237.97403299999999</v>
      </c>
      <c r="O244" s="186">
        <f t="shared" si="11"/>
        <v>931.81469322529495</v>
      </c>
      <c r="P244" s="186">
        <f t="shared" si="12"/>
        <v>567.37325661317288</v>
      </c>
      <c r="Q244" s="215">
        <f>IF(P244="-",0,P244/(1+'General inputs'!$H$30)^'MP Calculations'!$C$40)</f>
        <v>1260.2999769693754</v>
      </c>
    </row>
    <row r="245" spans="3:17">
      <c r="C245" s="159"/>
      <c r="D245" s="165" t="s">
        <v>281</v>
      </c>
      <c r="E245" s="162">
        <v>27513</v>
      </c>
      <c r="F245" s="166" t="str">
        <f t="shared" si="10"/>
        <v>Date check - OK</v>
      </c>
      <c r="G245" s="68"/>
      <c r="H245" s="162" t="s">
        <v>279</v>
      </c>
      <c r="I245" s="173">
        <v>41465.482549107437</v>
      </c>
      <c r="J245" s="168">
        <f>IFERROR(MIN('MP Calculations'!$E$30/I245,1),"-")</f>
        <v>0.60889065254951169</v>
      </c>
      <c r="K245" s="12"/>
      <c r="L245" s="159">
        <v>65.495362</v>
      </c>
      <c r="M245" s="187" t="s">
        <v>315</v>
      </c>
      <c r="N245" s="187">
        <v>192.78728599999999</v>
      </c>
      <c r="O245" s="186">
        <f t="shared" si="11"/>
        <v>12626.673085567532</v>
      </c>
      <c r="P245" s="186">
        <f t="shared" si="12"/>
        <v>7688.2632146005708</v>
      </c>
      <c r="Q245" s="215">
        <f>IF(P245="-",0,P245/(1+'General inputs'!$H$30)^'MP Calculations'!$C$40)</f>
        <v>17077.854550521708</v>
      </c>
    </row>
    <row r="246" spans="3:17">
      <c r="C246" s="159"/>
      <c r="D246" s="165" t="s">
        <v>281</v>
      </c>
      <c r="E246" s="162">
        <v>27513</v>
      </c>
      <c r="F246" s="166" t="str">
        <f t="shared" si="10"/>
        <v>Date check - OK</v>
      </c>
      <c r="G246" s="68"/>
      <c r="H246" s="162" t="s">
        <v>279</v>
      </c>
      <c r="I246" s="173">
        <v>41465.482549107437</v>
      </c>
      <c r="J246" s="168">
        <f>IFERROR(MIN('MP Calculations'!$E$30/I246,1),"-")</f>
        <v>0.60889065254951169</v>
      </c>
      <c r="K246" s="12"/>
      <c r="L246" s="159">
        <v>66.594066999999995</v>
      </c>
      <c r="M246" s="187" t="s">
        <v>315</v>
      </c>
      <c r="N246" s="187">
        <v>192.78728599999999</v>
      </c>
      <c r="O246" s="186">
        <f t="shared" si="11"/>
        <v>12838.48944063216</v>
      </c>
      <c r="P246" s="186">
        <f t="shared" si="12"/>
        <v>7817.2362132565313</v>
      </c>
      <c r="Q246" s="215">
        <f>IF(P246="-",0,P246/(1+'General inputs'!$H$30)^'MP Calculations'!$C$40)</f>
        <v>17364.34085445161</v>
      </c>
    </row>
    <row r="247" spans="3:17">
      <c r="C247" s="159"/>
      <c r="D247" s="165" t="s">
        <v>282</v>
      </c>
      <c r="E247" s="162">
        <v>27513</v>
      </c>
      <c r="F247" s="166" t="str">
        <f t="shared" si="10"/>
        <v>Date check - OK</v>
      </c>
      <c r="G247" s="68"/>
      <c r="H247" s="162" t="s">
        <v>279</v>
      </c>
      <c r="I247" s="173">
        <v>41465.482549107437</v>
      </c>
      <c r="J247" s="168">
        <f>IFERROR(MIN('MP Calculations'!$E$30/I247,1),"-")</f>
        <v>0.60889065254951169</v>
      </c>
      <c r="K247" s="12"/>
      <c r="L247" s="159">
        <v>38.816572999999998</v>
      </c>
      <c r="M247" s="187" t="s">
        <v>315</v>
      </c>
      <c r="N247" s="187">
        <v>237.97403299999999</v>
      </c>
      <c r="O247" s="186">
        <f t="shared" si="11"/>
        <v>9237.3364240489082</v>
      </c>
      <c r="P247" s="186">
        <f t="shared" si="12"/>
        <v>5624.5278030585123</v>
      </c>
      <c r="Q247" s="215">
        <f>IF(P247="-",0,P247/(1+'General inputs'!$H$30)^'MP Calculations'!$C$40)</f>
        <v>12493.701770457534</v>
      </c>
    </row>
    <row r="248" spans="3:17">
      <c r="C248" s="159"/>
      <c r="D248" s="165" t="s">
        <v>282</v>
      </c>
      <c r="E248" s="162">
        <v>27513</v>
      </c>
      <c r="F248" s="166" t="str">
        <f t="shared" si="10"/>
        <v>Date check - OK</v>
      </c>
      <c r="G248" s="68"/>
      <c r="H248" s="162" t="s">
        <v>279</v>
      </c>
      <c r="I248" s="173">
        <v>41465.482549107437</v>
      </c>
      <c r="J248" s="168">
        <f>IFERROR(MIN('MP Calculations'!$E$30/I248,1),"-")</f>
        <v>0.60889065254951169</v>
      </c>
      <c r="K248" s="12"/>
      <c r="L248" s="159">
        <v>21.698550999999998</v>
      </c>
      <c r="M248" s="187" t="s">
        <v>315</v>
      </c>
      <c r="N248" s="187">
        <v>237.97403299999999</v>
      </c>
      <c r="O248" s="186">
        <f t="shared" si="11"/>
        <v>5163.6916917261824</v>
      </c>
      <c r="P248" s="186">
        <f t="shared" si="12"/>
        <v>3144.123603739647</v>
      </c>
      <c r="Q248" s="215">
        <f>IF(P248="-",0,P248/(1+'General inputs'!$H$30)^'MP Calculations'!$C$40)</f>
        <v>6984.0071931404946</v>
      </c>
    </row>
    <row r="249" spans="3:17">
      <c r="C249" s="159"/>
      <c r="D249" s="165" t="s">
        <v>281</v>
      </c>
      <c r="E249" s="162">
        <v>27513</v>
      </c>
      <c r="F249" s="166" t="str">
        <f t="shared" si="10"/>
        <v>Date check - OK</v>
      </c>
      <c r="G249" s="68"/>
      <c r="H249" s="162" t="s">
        <v>279</v>
      </c>
      <c r="I249" s="173">
        <v>41465.482549107437</v>
      </c>
      <c r="J249" s="168">
        <f>IFERROR(MIN('MP Calculations'!$E$30/I249,1),"-")</f>
        <v>0.60889065254951169</v>
      </c>
      <c r="K249" s="12"/>
      <c r="L249" s="159">
        <v>6.4003420000000002</v>
      </c>
      <c r="M249" s="187" t="s">
        <v>315</v>
      </c>
      <c r="N249" s="187">
        <v>192.78728599999999</v>
      </c>
      <c r="O249" s="186">
        <f t="shared" si="11"/>
        <v>1233.9045636518119</v>
      </c>
      <c r="P249" s="186">
        <f t="shared" si="12"/>
        <v>751.31295494577228</v>
      </c>
      <c r="Q249" s="215">
        <f>IF(P249="-",0,P249/(1+'General inputs'!$H$30)^'MP Calculations'!$C$40)</f>
        <v>1668.8832065634697</v>
      </c>
    </row>
    <row r="250" spans="3:17">
      <c r="C250" s="159"/>
      <c r="D250" s="165" t="s">
        <v>282</v>
      </c>
      <c r="E250" s="162">
        <v>27513</v>
      </c>
      <c r="F250" s="166" t="str">
        <f t="shared" si="10"/>
        <v>Date check - OK</v>
      </c>
      <c r="G250" s="68"/>
      <c r="H250" s="162" t="s">
        <v>279</v>
      </c>
      <c r="I250" s="173">
        <v>41465.482549107437</v>
      </c>
      <c r="J250" s="168">
        <f>IFERROR(MIN('MP Calculations'!$E$30/I250,1),"-")</f>
        <v>0.60889065254951169</v>
      </c>
      <c r="K250" s="12"/>
      <c r="L250" s="159">
        <v>57.640300000000003</v>
      </c>
      <c r="M250" s="187" t="s">
        <v>315</v>
      </c>
      <c r="N250" s="187">
        <v>237.97403299999999</v>
      </c>
      <c r="O250" s="186">
        <f t="shared" si="11"/>
        <v>13716.894654329901</v>
      </c>
      <c r="P250" s="186">
        <f t="shared" si="12"/>
        <v>8352.0889370278419</v>
      </c>
      <c r="Q250" s="215">
        <f>IF(P250="-",0,P250/(1+'General inputs'!$H$30)^'MP Calculations'!$C$40)</f>
        <v>18552.403329364071</v>
      </c>
    </row>
    <row r="251" spans="3:17">
      <c r="C251" s="159"/>
      <c r="D251" s="165" t="s">
        <v>281</v>
      </c>
      <c r="E251" s="162">
        <v>27513</v>
      </c>
      <c r="F251" s="166" t="str">
        <f t="shared" si="10"/>
        <v>Date check - OK</v>
      </c>
      <c r="G251" s="68"/>
      <c r="H251" s="162" t="s">
        <v>279</v>
      </c>
      <c r="I251" s="173">
        <v>41465.482549107437</v>
      </c>
      <c r="J251" s="168">
        <f>IFERROR(MIN('MP Calculations'!$E$30/I251,1),"-")</f>
        <v>0.60889065254951169</v>
      </c>
      <c r="K251" s="12"/>
      <c r="L251" s="159">
        <v>7.0005009999999999</v>
      </c>
      <c r="M251" s="187" t="s">
        <v>315</v>
      </c>
      <c r="N251" s="187">
        <v>192.78728599999999</v>
      </c>
      <c r="O251" s="186">
        <f t="shared" si="11"/>
        <v>1349.6075884302859</v>
      </c>
      <c r="P251" s="186">
        <f t="shared" si="12"/>
        <v>821.76344520508962</v>
      </c>
      <c r="Q251" s="215">
        <f>IF(P251="-",0,P251/(1+'General inputs'!$H$30)^'MP Calculations'!$C$40)</f>
        <v>1825.3741060135185</v>
      </c>
    </row>
    <row r="252" spans="3:17">
      <c r="C252" s="159"/>
      <c r="D252" s="165" t="s">
        <v>281</v>
      </c>
      <c r="E252" s="162">
        <v>27513</v>
      </c>
      <c r="F252" s="166" t="str">
        <f t="shared" si="10"/>
        <v>Date check - OK</v>
      </c>
      <c r="G252" s="68"/>
      <c r="H252" s="162" t="s">
        <v>279</v>
      </c>
      <c r="I252" s="173">
        <v>41465.482549107437</v>
      </c>
      <c r="J252" s="168">
        <f>IFERROR(MIN('MP Calculations'!$E$30/I252,1),"-")</f>
        <v>0.60889065254951169</v>
      </c>
      <c r="K252" s="12"/>
      <c r="L252" s="159">
        <v>58.495989000000002</v>
      </c>
      <c r="M252" s="187" t="s">
        <v>315</v>
      </c>
      <c r="N252" s="187">
        <v>192.78728599999999</v>
      </c>
      <c r="O252" s="186">
        <f t="shared" si="11"/>
        <v>11277.282961195853</v>
      </c>
      <c r="P252" s="186">
        <f t="shared" si="12"/>
        <v>6866.632181228033</v>
      </c>
      <c r="Q252" s="215">
        <f>IF(P252="-",0,P252/(1+'General inputs'!$H$30)^'MP Calculations'!$C$40)</f>
        <v>15252.774569456045</v>
      </c>
    </row>
    <row r="253" spans="3:17">
      <c r="C253" s="159"/>
      <c r="D253" s="165" t="s">
        <v>281</v>
      </c>
      <c r="E253" s="162">
        <v>27513</v>
      </c>
      <c r="F253" s="166" t="str">
        <f t="shared" si="10"/>
        <v>Date check - OK</v>
      </c>
      <c r="G253" s="68"/>
      <c r="H253" s="162" t="s">
        <v>279</v>
      </c>
      <c r="I253" s="173">
        <v>41465.482549107437</v>
      </c>
      <c r="J253" s="168">
        <f>IFERROR(MIN('MP Calculations'!$E$30/I253,1),"-")</f>
        <v>0.60889065254951169</v>
      </c>
      <c r="K253" s="12"/>
      <c r="L253" s="159">
        <v>0.70003599999999999</v>
      </c>
      <c r="M253" s="187" t="s">
        <v>315</v>
      </c>
      <c r="N253" s="187">
        <v>192.78728599999999</v>
      </c>
      <c r="O253" s="186">
        <f t="shared" si="11"/>
        <v>134.958040542296</v>
      </c>
      <c r="P253" s="186">
        <f t="shared" si="12"/>
        <v>82.174689372602074</v>
      </c>
      <c r="Q253" s="215">
        <f>IF(P253="-",0,P253/(1+'General inputs'!$H$30)^'MP Calculations'!$C$40)</f>
        <v>182.53373403950368</v>
      </c>
    </row>
    <row r="254" spans="3:17">
      <c r="C254" s="159"/>
      <c r="D254" s="165" t="s">
        <v>282</v>
      </c>
      <c r="E254" s="162">
        <v>27513</v>
      </c>
      <c r="F254" s="166" t="str">
        <f t="shared" si="10"/>
        <v>Date check - OK</v>
      </c>
      <c r="G254" s="68"/>
      <c r="H254" s="162" t="s">
        <v>279</v>
      </c>
      <c r="I254" s="173">
        <v>41465.482549107437</v>
      </c>
      <c r="J254" s="168">
        <f>IFERROR(MIN('MP Calculations'!$E$30/I254,1),"-")</f>
        <v>0.60889065254951169</v>
      </c>
      <c r="K254" s="12"/>
      <c r="L254" s="159">
        <v>2.9948790000000001</v>
      </c>
      <c r="M254" s="187" t="s">
        <v>315</v>
      </c>
      <c r="N254" s="187">
        <v>237.97403299999999</v>
      </c>
      <c r="O254" s="186">
        <f t="shared" si="11"/>
        <v>712.70343397700697</v>
      </c>
      <c r="P254" s="186">
        <f t="shared" si="12"/>
        <v>433.95845898853759</v>
      </c>
      <c r="Q254" s="215">
        <f>IF(P254="-",0,P254/(1+'General inputs'!$H$30)^'MP Calculations'!$C$40)</f>
        <v>963.94715382540574</v>
      </c>
    </row>
    <row r="255" spans="3:17">
      <c r="C255" s="159"/>
      <c r="D255" s="165" t="s">
        <v>282</v>
      </c>
      <c r="E255" s="162">
        <v>27514</v>
      </c>
      <c r="F255" s="166" t="str">
        <f t="shared" si="10"/>
        <v>Date check - OK</v>
      </c>
      <c r="G255" s="68"/>
      <c r="H255" s="162" t="s">
        <v>279</v>
      </c>
      <c r="I255" s="173">
        <v>41465.482549107437</v>
      </c>
      <c r="J255" s="168">
        <f>IFERROR(MIN('MP Calculations'!$E$30/I255,1),"-")</f>
        <v>0.60889065254951169</v>
      </c>
      <c r="K255" s="12"/>
      <c r="L255" s="159">
        <v>4.0991200000000001</v>
      </c>
      <c r="M255" s="187" t="s">
        <v>315</v>
      </c>
      <c r="N255" s="187">
        <v>237.97403299999999</v>
      </c>
      <c r="O255" s="186">
        <f t="shared" si="11"/>
        <v>975.48411815095994</v>
      </c>
      <c r="P255" s="186">
        <f t="shared" si="12"/>
        <v>593.96316125262297</v>
      </c>
      <c r="Q255" s="215">
        <f>IF(P255="-",0,P255/(1+'General inputs'!$H$30)^'MP Calculations'!$C$40)</f>
        <v>1319.3638398041448</v>
      </c>
    </row>
    <row r="256" spans="3:17">
      <c r="C256" s="159"/>
      <c r="D256" s="165" t="s">
        <v>286</v>
      </c>
      <c r="E256" s="162">
        <v>27575</v>
      </c>
      <c r="F256" s="166" t="str">
        <f t="shared" si="10"/>
        <v>Date check - OK</v>
      </c>
      <c r="G256" s="68"/>
      <c r="H256" s="162" t="s">
        <v>279</v>
      </c>
      <c r="I256" s="173">
        <v>41465.482549107437</v>
      </c>
      <c r="J256" s="168">
        <f>IFERROR(MIN('MP Calculations'!$E$30/I256,1),"-")</f>
        <v>0.60889065254951169</v>
      </c>
      <c r="K256" s="12"/>
      <c r="L256" s="159">
        <v>1</v>
      </c>
      <c r="M256" s="187" t="s">
        <v>316</v>
      </c>
      <c r="N256" s="187">
        <v>380362.49937099998</v>
      </c>
      <c r="O256" s="186">
        <f t="shared" si="11"/>
        <v>380362.49937099998</v>
      </c>
      <c r="P256" s="186">
        <f t="shared" si="12"/>
        <v>231599.17044737141</v>
      </c>
      <c r="Q256" s="215">
        <f>IF(P256="-",0,P256/(1+'General inputs'!$H$30)^'MP Calculations'!$C$40)</f>
        <v>514448.69101391459</v>
      </c>
    </row>
    <row r="257" spans="3:17">
      <c r="C257" s="159"/>
      <c r="D257" s="165" t="s">
        <v>287</v>
      </c>
      <c r="E257" s="162">
        <v>27575</v>
      </c>
      <c r="F257" s="166" t="str">
        <f t="shared" si="10"/>
        <v>Date check - OK</v>
      </c>
      <c r="G257" s="68"/>
      <c r="H257" s="162" t="s">
        <v>279</v>
      </c>
      <c r="I257" s="173">
        <v>41465.482549107437</v>
      </c>
      <c r="J257" s="168">
        <f>IFERROR(MIN('MP Calculations'!$E$30/I257,1),"-")</f>
        <v>0.60889065254951169</v>
      </c>
      <c r="K257" s="12"/>
      <c r="L257" s="159">
        <v>1</v>
      </c>
      <c r="M257" s="187" t="s">
        <v>316</v>
      </c>
      <c r="N257" s="187">
        <v>110720.49359699999</v>
      </c>
      <c r="O257" s="186">
        <f t="shared" si="11"/>
        <v>110720.49359699999</v>
      </c>
      <c r="P257" s="186">
        <f t="shared" si="12"/>
        <v>67416.673596881359</v>
      </c>
      <c r="Q257" s="215">
        <f>IF(P257="-",0,P257/(1+'General inputs'!$H$30)^'MP Calculations'!$C$40)</f>
        <v>149751.91585286436</v>
      </c>
    </row>
    <row r="258" spans="3:17">
      <c r="C258" s="159"/>
      <c r="D258" s="165" t="s">
        <v>282</v>
      </c>
      <c r="E258" s="162">
        <v>27703</v>
      </c>
      <c r="F258" s="166" t="str">
        <f t="shared" si="10"/>
        <v>Date check - OK</v>
      </c>
      <c r="G258" s="68"/>
      <c r="H258" s="162" t="s">
        <v>279</v>
      </c>
      <c r="I258" s="173">
        <v>41465.482549107437</v>
      </c>
      <c r="J258" s="168">
        <f>IFERROR(MIN('MP Calculations'!$E$30/I258,1),"-")</f>
        <v>0.60889065254951169</v>
      </c>
      <c r="K258" s="12"/>
      <c r="L258" s="159">
        <v>37.740136</v>
      </c>
      <c r="M258" s="187" t="s">
        <v>315</v>
      </c>
      <c r="N258" s="187">
        <v>237.97403299999999</v>
      </c>
      <c r="O258" s="186">
        <f t="shared" si="11"/>
        <v>8981.1723698884871</v>
      </c>
      <c r="P258" s="186">
        <f t="shared" si="12"/>
        <v>5468.5519049610457</v>
      </c>
      <c r="Q258" s="215">
        <f>IF(P258="-",0,P258/(1+'General inputs'!$H$30)^'MP Calculations'!$C$40)</f>
        <v>12147.234222879701</v>
      </c>
    </row>
    <row r="259" spans="3:17">
      <c r="C259" s="159"/>
      <c r="D259" s="165" t="s">
        <v>281</v>
      </c>
      <c r="E259" s="162">
        <v>27703</v>
      </c>
      <c r="F259" s="166" t="str">
        <f t="shared" si="10"/>
        <v>Date check - OK</v>
      </c>
      <c r="G259" s="68"/>
      <c r="H259" s="162" t="s">
        <v>279</v>
      </c>
      <c r="I259" s="173">
        <v>41465.482549107437</v>
      </c>
      <c r="J259" s="168">
        <f>IFERROR(MIN('MP Calculations'!$E$30/I259,1),"-")</f>
        <v>0.60889065254951169</v>
      </c>
      <c r="K259" s="12"/>
      <c r="L259" s="159">
        <v>2.3996400000000002</v>
      </c>
      <c r="M259" s="187" t="s">
        <v>315</v>
      </c>
      <c r="N259" s="187">
        <v>192.78728599999999</v>
      </c>
      <c r="O259" s="186">
        <f t="shared" si="11"/>
        <v>462.62008297704006</v>
      </c>
      <c r="P259" s="186">
        <f t="shared" si="12"/>
        <v>281.68504420639914</v>
      </c>
      <c r="Q259" s="215">
        <f>IF(P259="-",0,P259/(1+'General inputs'!$H$30)^'MP Calculations'!$C$40)</f>
        <v>625.70389172921762</v>
      </c>
    </row>
    <row r="260" spans="3:17">
      <c r="C260" s="159"/>
      <c r="D260" s="165" t="s">
        <v>281</v>
      </c>
      <c r="E260" s="162">
        <v>27703</v>
      </c>
      <c r="F260" s="166" t="str">
        <f t="shared" si="10"/>
        <v>Date check - OK</v>
      </c>
      <c r="G260" s="68"/>
      <c r="H260" s="162" t="s">
        <v>279</v>
      </c>
      <c r="I260" s="173">
        <v>41465.482549107437</v>
      </c>
      <c r="J260" s="168">
        <f>IFERROR(MIN('MP Calculations'!$E$30/I260,1),"-")</f>
        <v>0.60889065254951169</v>
      </c>
      <c r="K260" s="12"/>
      <c r="L260" s="159">
        <v>24.998616999999999</v>
      </c>
      <c r="M260" s="187" t="s">
        <v>315</v>
      </c>
      <c r="N260" s="187">
        <v>192.78728599999999</v>
      </c>
      <c r="O260" s="186">
        <f t="shared" si="11"/>
        <v>4819.4155251834618</v>
      </c>
      <c r="P260" s="186">
        <f t="shared" si="12"/>
        <v>2934.4970640362058</v>
      </c>
      <c r="Q260" s="215">
        <f>IF(P260="-",0,P260/(1+'General inputs'!$H$30)^'MP Calculations'!$C$40)</f>
        <v>6518.3660652215249</v>
      </c>
    </row>
    <row r="261" spans="3:17">
      <c r="C261" s="159"/>
      <c r="D261" s="165" t="s">
        <v>281</v>
      </c>
      <c r="E261" s="162">
        <v>27703</v>
      </c>
      <c r="F261" s="166" t="str">
        <f t="shared" si="10"/>
        <v>Date check - OK</v>
      </c>
      <c r="G261" s="68"/>
      <c r="H261" s="162" t="s">
        <v>279</v>
      </c>
      <c r="I261" s="173">
        <v>41465.482549107437</v>
      </c>
      <c r="J261" s="168">
        <f>IFERROR(MIN('MP Calculations'!$E$30/I261,1),"-")</f>
        <v>0.60889065254951169</v>
      </c>
      <c r="K261" s="12"/>
      <c r="L261" s="159">
        <v>19.796168000000002</v>
      </c>
      <c r="M261" s="187" t="s">
        <v>315</v>
      </c>
      <c r="N261" s="187">
        <v>192.78728599999999</v>
      </c>
      <c r="O261" s="186">
        <f t="shared" si="11"/>
        <v>3816.4495019200481</v>
      </c>
      <c r="P261" s="186">
        <f t="shared" si="12"/>
        <v>2323.8004276463571</v>
      </c>
      <c r="Q261" s="215">
        <f>IF(P261="-",0,P261/(1+'General inputs'!$H$30)^'MP Calculations'!$C$40)</f>
        <v>5161.8323410700787</v>
      </c>
    </row>
    <row r="262" spans="3:17">
      <c r="C262" s="159"/>
      <c r="D262" s="165" t="s">
        <v>282</v>
      </c>
      <c r="E262" s="162">
        <v>27703</v>
      </c>
      <c r="F262" s="166" t="str">
        <f t="shared" si="10"/>
        <v>Date check - OK</v>
      </c>
      <c r="G262" s="68"/>
      <c r="H262" s="162" t="s">
        <v>279</v>
      </c>
      <c r="I262" s="173">
        <v>41465.482549107437</v>
      </c>
      <c r="J262" s="168">
        <f>IFERROR(MIN('MP Calculations'!$E$30/I262,1),"-")</f>
        <v>0.60889065254951169</v>
      </c>
      <c r="K262" s="12"/>
      <c r="L262" s="159">
        <v>2.0102190000000002</v>
      </c>
      <c r="M262" s="187" t="s">
        <v>315</v>
      </c>
      <c r="N262" s="187">
        <v>237.97403299999999</v>
      </c>
      <c r="O262" s="186">
        <f t="shared" si="11"/>
        <v>478.37992264322702</v>
      </c>
      <c r="P262" s="186">
        <f t="shared" si="12"/>
        <v>291.28106326481941</v>
      </c>
      <c r="Q262" s="215">
        <f>IF(P262="-",0,P262/(1+'General inputs'!$H$30)^'MP Calculations'!$C$40)</f>
        <v>647.01942336092827</v>
      </c>
    </row>
    <row r="263" spans="3:17">
      <c r="C263" s="159"/>
      <c r="D263" s="165" t="s">
        <v>282</v>
      </c>
      <c r="E263" s="162">
        <v>27703</v>
      </c>
      <c r="F263" s="166" t="str">
        <f t="shared" si="10"/>
        <v>Date check - OK</v>
      </c>
      <c r="G263" s="68"/>
      <c r="H263" s="162" t="s">
        <v>279</v>
      </c>
      <c r="I263" s="173">
        <v>41465.482549107437</v>
      </c>
      <c r="J263" s="168">
        <f>IFERROR(MIN('MP Calculations'!$E$30/I263,1),"-")</f>
        <v>0.60889065254951169</v>
      </c>
      <c r="K263" s="12"/>
      <c r="L263" s="159">
        <v>8.3041689999999999</v>
      </c>
      <c r="M263" s="187" t="s">
        <v>315</v>
      </c>
      <c r="N263" s="187">
        <v>237.97403299999999</v>
      </c>
      <c r="O263" s="186">
        <f t="shared" si="11"/>
        <v>1976.1765876435768</v>
      </c>
      <c r="P263" s="186">
        <f t="shared" si="12"/>
        <v>1203.2754520033648</v>
      </c>
      <c r="Q263" s="215">
        <f>IF(P263="-",0,P263/(1+'General inputs'!$H$30)^'MP Calculations'!$C$40)</f>
        <v>2672.8225322075336</v>
      </c>
    </row>
    <row r="264" spans="3:17">
      <c r="C264" s="159"/>
      <c r="D264" s="165" t="s">
        <v>282</v>
      </c>
      <c r="E264" s="162">
        <v>27703</v>
      </c>
      <c r="F264" s="166" t="str">
        <f t="shared" si="10"/>
        <v>Date check - OK</v>
      </c>
      <c r="G264" s="68"/>
      <c r="H264" s="162" t="s">
        <v>279</v>
      </c>
      <c r="I264" s="173">
        <v>41465.482549107437</v>
      </c>
      <c r="J264" s="168">
        <f>IFERROR(MIN('MP Calculations'!$E$30/I264,1),"-")</f>
        <v>0.60889065254951169</v>
      </c>
      <c r="K264" s="12"/>
      <c r="L264" s="159">
        <v>3.487476</v>
      </c>
      <c r="M264" s="187" t="s">
        <v>315</v>
      </c>
      <c r="N264" s="187">
        <v>237.97403299999999</v>
      </c>
      <c r="O264" s="186">
        <f t="shared" si="11"/>
        <v>829.92872871070801</v>
      </c>
      <c r="P264" s="186">
        <f t="shared" si="12"/>
        <v>505.33584519424966</v>
      </c>
      <c r="Q264" s="215">
        <f>IF(P264="-",0,P264/(1+'General inputs'!$H$30)^'MP Calculations'!$C$40)</f>
        <v>1122.4969570504888</v>
      </c>
    </row>
    <row r="265" spans="3:17">
      <c r="C265" s="159"/>
      <c r="D265" s="165" t="s">
        <v>282</v>
      </c>
      <c r="E265" s="162">
        <v>27703</v>
      </c>
      <c r="F265" s="166" t="str">
        <f t="shared" si="10"/>
        <v>Date check - OK</v>
      </c>
      <c r="G265" s="68"/>
      <c r="H265" s="162" t="s">
        <v>279</v>
      </c>
      <c r="I265" s="173">
        <v>41465.482549107437</v>
      </c>
      <c r="J265" s="168">
        <f>IFERROR(MIN('MP Calculations'!$E$30/I265,1),"-")</f>
        <v>0.60889065254951169</v>
      </c>
      <c r="K265" s="12"/>
      <c r="L265" s="159">
        <v>1.250991</v>
      </c>
      <c r="M265" s="187" t="s">
        <v>315</v>
      </c>
      <c r="N265" s="187">
        <v>237.97403299999999</v>
      </c>
      <c r="O265" s="186">
        <f t="shared" si="11"/>
        <v>297.70337351670298</v>
      </c>
      <c r="P265" s="186">
        <f t="shared" si="12"/>
        <v>181.2688013667763</v>
      </c>
      <c r="Q265" s="215">
        <f>IF(P265="-",0,P265/(1+'General inputs'!$H$30)^'MP Calculations'!$C$40)</f>
        <v>402.65039552890056</v>
      </c>
    </row>
    <row r="266" spans="3:17">
      <c r="C266" s="159"/>
      <c r="D266" s="165" t="s">
        <v>281</v>
      </c>
      <c r="E266" s="162">
        <v>27703</v>
      </c>
      <c r="F266" s="166" t="str">
        <f t="shared" si="10"/>
        <v>Date check - OK</v>
      </c>
      <c r="G266" s="68"/>
      <c r="H266" s="162" t="s">
        <v>279</v>
      </c>
      <c r="I266" s="173">
        <v>41465.482549107437</v>
      </c>
      <c r="J266" s="168">
        <f>IFERROR(MIN('MP Calculations'!$E$30/I266,1),"-")</f>
        <v>0.60889065254951169</v>
      </c>
      <c r="K266" s="12"/>
      <c r="L266" s="159">
        <v>6.8960949999999999</v>
      </c>
      <c r="M266" s="187" t="s">
        <v>315</v>
      </c>
      <c r="N266" s="187">
        <v>192.78728599999999</v>
      </c>
      <c r="O266" s="186">
        <f t="shared" si="11"/>
        <v>1329.47943904817</v>
      </c>
      <c r="P266" s="186">
        <f t="shared" si="12"/>
        <v>809.50760319319897</v>
      </c>
      <c r="Q266" s="215">
        <f>IF(P266="-",0,P266/(1+'General inputs'!$H$30)^'MP Calculations'!$C$40)</f>
        <v>1798.1503388985011</v>
      </c>
    </row>
    <row r="267" spans="3:17">
      <c r="C267" s="159"/>
      <c r="D267" s="165" t="s">
        <v>281</v>
      </c>
      <c r="E267" s="162">
        <v>27703</v>
      </c>
      <c r="F267" s="166" t="str">
        <f t="shared" si="10"/>
        <v>Date check - OK</v>
      </c>
      <c r="G267" s="68"/>
      <c r="H267" s="162" t="s">
        <v>279</v>
      </c>
      <c r="I267" s="173">
        <v>41465.482549107437</v>
      </c>
      <c r="J267" s="168">
        <f>IFERROR(MIN('MP Calculations'!$E$30/I267,1),"-")</f>
        <v>0.60889065254951169</v>
      </c>
      <c r="K267" s="12"/>
      <c r="L267" s="159">
        <v>1.000513</v>
      </c>
      <c r="M267" s="187" t="s">
        <v>315</v>
      </c>
      <c r="N267" s="187">
        <v>192.78728599999999</v>
      </c>
      <c r="O267" s="186">
        <f t="shared" si="11"/>
        <v>192.88618587771799</v>
      </c>
      <c r="P267" s="186">
        <f t="shared" si="12"/>
        <v>117.44659558687012</v>
      </c>
      <c r="Q267" s="215">
        <f>IF(P267="-",0,P267/(1+'General inputs'!$H$30)^'MP Calculations'!$C$40)</f>
        <v>260.88283151875896</v>
      </c>
    </row>
    <row r="268" spans="3:17">
      <c r="C268" s="159"/>
      <c r="D268" s="165" t="s">
        <v>282</v>
      </c>
      <c r="E268" s="162">
        <v>27703</v>
      </c>
      <c r="F268" s="166" t="str">
        <f t="shared" si="10"/>
        <v>Date check - OK</v>
      </c>
      <c r="G268" s="68"/>
      <c r="H268" s="162" t="s">
        <v>279</v>
      </c>
      <c r="I268" s="173">
        <v>41465.482549107437</v>
      </c>
      <c r="J268" s="168">
        <f>IFERROR(MIN('MP Calculations'!$E$30/I268,1),"-")</f>
        <v>0.60889065254951169</v>
      </c>
      <c r="K268" s="12"/>
      <c r="L268" s="159">
        <v>0.29874400000000001</v>
      </c>
      <c r="M268" s="187" t="s">
        <v>315</v>
      </c>
      <c r="N268" s="187">
        <v>237.97403299999999</v>
      </c>
      <c r="O268" s="186">
        <f t="shared" si="11"/>
        <v>71.093314514552006</v>
      </c>
      <c r="P268" s="186">
        <f t="shared" si="12"/>
        <v>43.28805466667324</v>
      </c>
      <c r="Q268" s="215">
        <f>IF(P268="-",0,P268/(1+'General inputs'!$H$30)^'MP Calculations'!$C$40)</f>
        <v>96.155279903601127</v>
      </c>
    </row>
    <row r="269" spans="3:17">
      <c r="C269" s="159"/>
      <c r="D269" s="165" t="s">
        <v>282</v>
      </c>
      <c r="E269" s="162">
        <v>27703</v>
      </c>
      <c r="F269" s="166" t="str">
        <f t="shared" si="10"/>
        <v>Date check - OK</v>
      </c>
      <c r="G269" s="68"/>
      <c r="H269" s="162" t="s">
        <v>279</v>
      </c>
      <c r="I269" s="173">
        <v>41465.482549107437</v>
      </c>
      <c r="J269" s="168">
        <f>IFERROR(MIN('MP Calculations'!$E$30/I269,1),"-")</f>
        <v>0.60889065254951169</v>
      </c>
      <c r="K269" s="12"/>
      <c r="L269" s="159">
        <v>2.034891</v>
      </c>
      <c r="M269" s="187" t="s">
        <v>315</v>
      </c>
      <c r="N269" s="187">
        <v>237.97403299999999</v>
      </c>
      <c r="O269" s="186">
        <f t="shared" si="11"/>
        <v>484.251217985403</v>
      </c>
      <c r="P269" s="186">
        <f t="shared" si="12"/>
        <v>294.85604011702787</v>
      </c>
      <c r="Q269" s="215">
        <f>IF(P269="-",0,P269/(1+'General inputs'!$H$30)^'MP Calculations'!$C$40)</f>
        <v>654.96048013790676</v>
      </c>
    </row>
    <row r="270" spans="3:17">
      <c r="C270" s="159"/>
      <c r="D270" s="165" t="s">
        <v>281</v>
      </c>
      <c r="E270" s="162">
        <v>27703</v>
      </c>
      <c r="F270" s="166" t="str">
        <f t="shared" si="10"/>
        <v>Date check - OK</v>
      </c>
      <c r="G270" s="68"/>
      <c r="H270" s="162" t="s">
        <v>279</v>
      </c>
      <c r="I270" s="173">
        <v>41465.482549107437</v>
      </c>
      <c r="J270" s="168">
        <f>IFERROR(MIN('MP Calculations'!$E$30/I270,1),"-")</f>
        <v>0.60889065254951169</v>
      </c>
      <c r="K270" s="12"/>
      <c r="L270" s="159">
        <v>42.703009000000002</v>
      </c>
      <c r="M270" s="187" t="s">
        <v>315</v>
      </c>
      <c r="N270" s="187">
        <v>192.78728599999999</v>
      </c>
      <c r="O270" s="186">
        <f t="shared" si="11"/>
        <v>8232.5972091435742</v>
      </c>
      <c r="P270" s="186">
        <f t="shared" si="12"/>
        <v>5012.7514868527196</v>
      </c>
      <c r="Q270" s="215">
        <f>IF(P270="-",0,P270/(1+'General inputs'!$H$30)^'MP Calculations'!$C$40)</f>
        <v>11134.769765401395</v>
      </c>
    </row>
    <row r="271" spans="3:17">
      <c r="C271" s="159"/>
      <c r="D271" s="165" t="s">
        <v>281</v>
      </c>
      <c r="E271" s="162">
        <v>27703</v>
      </c>
      <c r="F271" s="166" t="str">
        <f t="shared" si="10"/>
        <v>Date check - OK</v>
      </c>
      <c r="G271" s="68"/>
      <c r="H271" s="162" t="s">
        <v>279</v>
      </c>
      <c r="I271" s="173">
        <v>41465.482549107437</v>
      </c>
      <c r="J271" s="168">
        <f>IFERROR(MIN('MP Calculations'!$E$30/I271,1),"-")</f>
        <v>0.60889065254951169</v>
      </c>
      <c r="K271" s="12"/>
      <c r="L271" s="159">
        <v>3.0331060000000001</v>
      </c>
      <c r="M271" s="187" t="s">
        <v>315</v>
      </c>
      <c r="N271" s="187">
        <v>192.78728599999999</v>
      </c>
      <c r="O271" s="186">
        <f t="shared" si="11"/>
        <v>584.74427389031598</v>
      </c>
      <c r="P271" s="186">
        <f t="shared" si="12"/>
        <v>356.04532250366486</v>
      </c>
      <c r="Q271" s="215">
        <f>IF(P271="-",0,P271/(1+'General inputs'!$H$30)^'MP Calculations'!$C$40)</f>
        <v>790.87956036207106</v>
      </c>
    </row>
    <row r="272" spans="3:17">
      <c r="C272" s="159"/>
      <c r="D272" s="165" t="s">
        <v>281</v>
      </c>
      <c r="E272" s="162">
        <v>27703</v>
      </c>
      <c r="F272" s="166" t="str">
        <f t="shared" si="10"/>
        <v>Date check - OK</v>
      </c>
      <c r="G272" s="68"/>
      <c r="H272" s="162" t="s">
        <v>279</v>
      </c>
      <c r="I272" s="173">
        <v>41465.482549107437</v>
      </c>
      <c r="J272" s="168">
        <f>IFERROR(MIN('MP Calculations'!$E$30/I272,1),"-")</f>
        <v>0.60889065254951169</v>
      </c>
      <c r="K272" s="12"/>
      <c r="L272" s="159">
        <v>22.715</v>
      </c>
      <c r="M272" s="187" t="s">
        <v>315</v>
      </c>
      <c r="N272" s="187">
        <v>192.78728599999999</v>
      </c>
      <c r="O272" s="186">
        <f t="shared" si="11"/>
        <v>4379.1632014899997</v>
      </c>
      <c r="P272" s="186">
        <f t="shared" si="12"/>
        <v>2666.4315393760548</v>
      </c>
      <c r="Q272" s="215">
        <f>IF(P272="-",0,P272/(1+'General inputs'!$H$30)^'MP Calculations'!$C$40)</f>
        <v>5922.9150625215361</v>
      </c>
    </row>
    <row r="273" spans="3:17">
      <c r="C273" s="159"/>
      <c r="D273" s="165" t="s">
        <v>288</v>
      </c>
      <c r="E273" s="162">
        <v>28126</v>
      </c>
      <c r="F273" s="166" t="str">
        <f t="shared" si="10"/>
        <v>Date check - OK</v>
      </c>
      <c r="G273" s="68"/>
      <c r="H273" s="162" t="s">
        <v>279</v>
      </c>
      <c r="I273" s="173">
        <v>41465.482549107437</v>
      </c>
      <c r="J273" s="168">
        <f>IFERROR(MIN('MP Calculations'!$E$30/I273,1),"-")</f>
        <v>0.60889065254951169</v>
      </c>
      <c r="K273" s="12"/>
      <c r="L273" s="159">
        <v>10.241598</v>
      </c>
      <c r="M273" s="187" t="s">
        <v>315</v>
      </c>
      <c r="N273" s="187">
        <v>297.51652200000001</v>
      </c>
      <c r="O273" s="186">
        <f t="shared" si="11"/>
        <v>3047.0446166821562</v>
      </c>
      <c r="P273" s="186">
        <f t="shared" si="12"/>
        <v>1855.3169849990747</v>
      </c>
      <c r="Q273" s="215">
        <f>IF(P273="-",0,P273/(1+'General inputs'!$H$30)^'MP Calculations'!$C$40)</f>
        <v>4121.1952206260139</v>
      </c>
    </row>
    <row r="274" spans="3:17">
      <c r="C274" s="159"/>
      <c r="D274" s="165" t="s">
        <v>288</v>
      </c>
      <c r="E274" s="162">
        <v>28126</v>
      </c>
      <c r="F274" s="166" t="str">
        <f t="shared" si="10"/>
        <v>Date check - OK</v>
      </c>
      <c r="G274" s="68"/>
      <c r="H274" s="162" t="s">
        <v>279</v>
      </c>
      <c r="I274" s="173">
        <v>41465.482549107437</v>
      </c>
      <c r="J274" s="168">
        <f>IFERROR(MIN('MP Calculations'!$E$30/I274,1),"-")</f>
        <v>0.60889065254951169</v>
      </c>
      <c r="K274" s="12"/>
      <c r="L274" s="159">
        <v>19.115506</v>
      </c>
      <c r="M274" s="187" t="s">
        <v>315</v>
      </c>
      <c r="N274" s="187">
        <v>297.51652200000001</v>
      </c>
      <c r="O274" s="186">
        <f t="shared" si="11"/>
        <v>5687.1788613901317</v>
      </c>
      <c r="P274" s="186">
        <f t="shared" si="12"/>
        <v>3462.8700480776261</v>
      </c>
      <c r="Q274" s="215">
        <f>IF(P274="-",0,P274/(1+'General inputs'!$H$30)^'MP Calculations'!$C$40)</f>
        <v>7692.0351655130271</v>
      </c>
    </row>
    <row r="275" spans="3:17">
      <c r="C275" s="159"/>
      <c r="D275" s="165" t="s">
        <v>288</v>
      </c>
      <c r="E275" s="162">
        <v>28126</v>
      </c>
      <c r="F275" s="166" t="str">
        <f t="shared" si="10"/>
        <v>Date check - OK</v>
      </c>
      <c r="G275" s="68"/>
      <c r="H275" s="162" t="s">
        <v>279</v>
      </c>
      <c r="I275" s="173">
        <v>41465.482549107437</v>
      </c>
      <c r="J275" s="168">
        <f>IFERROR(MIN('MP Calculations'!$E$30/I275,1),"-")</f>
        <v>0.60889065254951169</v>
      </c>
      <c r="K275" s="12"/>
      <c r="L275" s="159">
        <v>1.781091</v>
      </c>
      <c r="M275" s="187" t="s">
        <v>315</v>
      </c>
      <c r="N275" s="187">
        <v>297.51652200000001</v>
      </c>
      <c r="O275" s="186">
        <f t="shared" si="11"/>
        <v>529.90399968550196</v>
      </c>
      <c r="P275" s="186">
        <f t="shared" si="12"/>
        <v>322.65359215710151</v>
      </c>
      <c r="Q275" s="215">
        <f>IF(P275="-",0,P275/(1+'General inputs'!$H$30)^'MP Calculations'!$C$40)</f>
        <v>716.70687686628651</v>
      </c>
    </row>
    <row r="276" spans="3:17">
      <c r="C276" s="159"/>
      <c r="D276" s="165" t="s">
        <v>288</v>
      </c>
      <c r="E276" s="162">
        <v>28126</v>
      </c>
      <c r="F276" s="166" t="str">
        <f t="shared" si="10"/>
        <v>Date check - OK</v>
      </c>
      <c r="G276" s="68"/>
      <c r="H276" s="162" t="s">
        <v>279</v>
      </c>
      <c r="I276" s="173">
        <v>41465.482549107437</v>
      </c>
      <c r="J276" s="168">
        <f>IFERROR(MIN('MP Calculations'!$E$30/I276,1),"-")</f>
        <v>0.60889065254951169</v>
      </c>
      <c r="K276" s="12"/>
      <c r="L276" s="159">
        <v>4.9605810000000004</v>
      </c>
      <c r="M276" s="187" t="s">
        <v>315</v>
      </c>
      <c r="N276" s="187">
        <v>297.51652200000001</v>
      </c>
      <c r="O276" s="186">
        <f t="shared" si="11"/>
        <v>1475.8548062192822</v>
      </c>
      <c r="P276" s="186">
        <f t="shared" si="12"/>
        <v>898.63419602719182</v>
      </c>
      <c r="Q276" s="215">
        <f>IF(P276="-",0,P276/(1+'General inputs'!$H$30)^'MP Calculations'!$C$40)</f>
        <v>1996.1262596645772</v>
      </c>
    </row>
    <row r="277" spans="3:17">
      <c r="C277" s="159"/>
      <c r="D277" s="165" t="s">
        <v>288</v>
      </c>
      <c r="E277" s="162">
        <v>28126</v>
      </c>
      <c r="F277" s="166" t="str">
        <f t="shared" si="10"/>
        <v>Date check - OK</v>
      </c>
      <c r="G277" s="68"/>
      <c r="H277" s="162" t="s">
        <v>279</v>
      </c>
      <c r="I277" s="173">
        <v>41465.482549107437</v>
      </c>
      <c r="J277" s="168">
        <f>IFERROR(MIN('MP Calculations'!$E$30/I277,1),"-")</f>
        <v>0.60889065254951169</v>
      </c>
      <c r="K277" s="12"/>
      <c r="L277" s="159">
        <v>1.481595</v>
      </c>
      <c r="M277" s="187" t="s">
        <v>315</v>
      </c>
      <c r="N277" s="187">
        <v>297.51652200000001</v>
      </c>
      <c r="O277" s="186">
        <f t="shared" si="11"/>
        <v>440.79899141259</v>
      </c>
      <c r="P277" s="186">
        <f t="shared" si="12"/>
        <v>268.39838552437851</v>
      </c>
      <c r="Q277" s="215">
        <f>IF(P277="-",0,P277/(1+'General inputs'!$H$30)^'MP Calculations'!$C$40)</f>
        <v>596.190382878082</v>
      </c>
    </row>
    <row r="278" spans="3:17">
      <c r="C278" s="159"/>
      <c r="D278" s="165" t="s">
        <v>288</v>
      </c>
      <c r="E278" s="162">
        <v>28126</v>
      </c>
      <c r="F278" s="166" t="str">
        <f t="shared" si="10"/>
        <v>Date check - OK</v>
      </c>
      <c r="G278" s="68"/>
      <c r="H278" s="162" t="s">
        <v>279</v>
      </c>
      <c r="I278" s="173">
        <v>41465.482549107437</v>
      </c>
      <c r="J278" s="168">
        <f>IFERROR(MIN('MP Calculations'!$E$30/I278,1),"-")</f>
        <v>0.60889065254951169</v>
      </c>
      <c r="K278" s="12"/>
      <c r="L278" s="159">
        <v>18.209147999999999</v>
      </c>
      <c r="M278" s="187" t="s">
        <v>315</v>
      </c>
      <c r="N278" s="187">
        <v>297.51652200000001</v>
      </c>
      <c r="O278" s="186">
        <f t="shared" si="11"/>
        <v>5417.5223815432555</v>
      </c>
      <c r="P278" s="186">
        <f t="shared" si="12"/>
        <v>3298.6787380994574</v>
      </c>
      <c r="Q278" s="215">
        <f>IF(P278="-",0,P278/(1+'General inputs'!$H$30)^'MP Calculations'!$C$40)</f>
        <v>7327.3188138483592</v>
      </c>
    </row>
    <row r="279" spans="3:17">
      <c r="C279" s="159"/>
      <c r="D279" s="165" t="s">
        <v>288</v>
      </c>
      <c r="E279" s="162">
        <v>28126</v>
      </c>
      <c r="F279" s="166" t="str">
        <f t="shared" ref="F279:F342" si="13">IF(E279="","-",IF(OR(E279&lt;$E$15,E279&gt;$E$16),"ERROR - date outside of range","Date check - OK"))</f>
        <v>Date check - OK</v>
      </c>
      <c r="G279" s="68"/>
      <c r="H279" s="162" t="s">
        <v>279</v>
      </c>
      <c r="I279" s="173">
        <v>41465.482549107437</v>
      </c>
      <c r="J279" s="168">
        <f>IFERROR(MIN('MP Calculations'!$E$30/I279,1),"-")</f>
        <v>0.60889065254951169</v>
      </c>
      <c r="K279" s="12"/>
      <c r="L279" s="159">
        <v>22.811523999999999</v>
      </c>
      <c r="M279" s="187" t="s">
        <v>315</v>
      </c>
      <c r="N279" s="187">
        <v>297.51652200000001</v>
      </c>
      <c r="O279" s="186">
        <f t="shared" ref="O279:O342" si="14">IF(N279="","-",L279*N279)</f>
        <v>6786.8052819995282</v>
      </c>
      <c r="P279" s="186">
        <f t="shared" ref="P279:P342" si="15">IF(O279="-","-",IF(OR(E279&lt;$E$15,E279&gt;$E$16),0,O279*J279))</f>
        <v>4132.4222968831655</v>
      </c>
      <c r="Q279" s="215">
        <f>IF(P279="-",0,P279/(1+'General inputs'!$H$30)^'MP Calculations'!$C$40)</f>
        <v>9179.304214439544</v>
      </c>
    </row>
    <row r="280" spans="3:17">
      <c r="C280" s="159"/>
      <c r="D280" s="165" t="s">
        <v>282</v>
      </c>
      <c r="E280" s="162">
        <v>28126</v>
      </c>
      <c r="F280" s="166" t="str">
        <f t="shared" si="13"/>
        <v>Date check - OK</v>
      </c>
      <c r="G280" s="68"/>
      <c r="H280" s="162" t="s">
        <v>279</v>
      </c>
      <c r="I280" s="173">
        <v>41465.482549107437</v>
      </c>
      <c r="J280" s="168">
        <f>IFERROR(MIN('MP Calculations'!$E$30/I280,1),"-")</f>
        <v>0.60889065254951169</v>
      </c>
      <c r="K280" s="12"/>
      <c r="L280" s="159">
        <v>1.140487</v>
      </c>
      <c r="M280" s="187" t="s">
        <v>315</v>
      </c>
      <c r="N280" s="187">
        <v>237.97403299999999</v>
      </c>
      <c r="O280" s="186">
        <f t="shared" si="14"/>
        <v>271.406290974071</v>
      </c>
      <c r="P280" s="186">
        <f t="shared" si="15"/>
        <v>165.25675361724473</v>
      </c>
      <c r="Q280" s="215">
        <f>IF(P280="-",0,P280/(1+'General inputs'!$H$30)^'MP Calculations'!$C$40)</f>
        <v>367.08300990620177</v>
      </c>
    </row>
    <row r="281" spans="3:17">
      <c r="C281" s="159"/>
      <c r="D281" s="165" t="s">
        <v>282</v>
      </c>
      <c r="E281" s="162">
        <v>28126</v>
      </c>
      <c r="F281" s="166" t="str">
        <f t="shared" si="13"/>
        <v>Date check - OK</v>
      </c>
      <c r="G281" s="68"/>
      <c r="H281" s="162" t="s">
        <v>279</v>
      </c>
      <c r="I281" s="173">
        <v>41465.482549107437</v>
      </c>
      <c r="J281" s="168">
        <f>IFERROR(MIN('MP Calculations'!$E$30/I281,1),"-")</f>
        <v>0.60889065254951169</v>
      </c>
      <c r="K281" s="12"/>
      <c r="L281" s="159">
        <v>0.417906</v>
      </c>
      <c r="M281" s="187" t="s">
        <v>315</v>
      </c>
      <c r="N281" s="187">
        <v>237.97403299999999</v>
      </c>
      <c r="O281" s="186">
        <f t="shared" si="14"/>
        <v>99.450776234898001</v>
      </c>
      <c r="P281" s="186">
        <f t="shared" si="15"/>
        <v>60.55464803822251</v>
      </c>
      <c r="Q281" s="215">
        <f>IF(P281="-",0,P281/(1+'General inputs'!$H$30)^'MP Calculations'!$C$40)</f>
        <v>134.50937392347404</v>
      </c>
    </row>
    <row r="282" spans="3:17">
      <c r="C282" s="159"/>
      <c r="D282" s="165" t="s">
        <v>288</v>
      </c>
      <c r="E282" s="162">
        <v>28126</v>
      </c>
      <c r="F282" s="166" t="str">
        <f t="shared" si="13"/>
        <v>Date check - OK</v>
      </c>
      <c r="G282" s="68"/>
      <c r="H282" s="162" t="s">
        <v>279</v>
      </c>
      <c r="I282" s="173">
        <v>41465.482549107437</v>
      </c>
      <c r="J282" s="168">
        <f>IFERROR(MIN('MP Calculations'!$E$30/I282,1),"-")</f>
        <v>0.60889065254951169</v>
      </c>
      <c r="K282" s="12"/>
      <c r="L282" s="159">
        <v>2.5747979999999999</v>
      </c>
      <c r="M282" s="187" t="s">
        <v>315</v>
      </c>
      <c r="N282" s="187">
        <v>297.51652200000001</v>
      </c>
      <c r="O282" s="186">
        <f t="shared" si="14"/>
        <v>766.04494581255597</v>
      </c>
      <c r="P282" s="186">
        <f t="shared" si="15"/>
        <v>466.43760693806252</v>
      </c>
      <c r="Q282" s="215">
        <f>IF(P282="-",0,P282/(1+'General inputs'!$H$30)^'MP Calculations'!$C$40)</f>
        <v>1036.092728075972</v>
      </c>
    </row>
    <row r="283" spans="3:17">
      <c r="C283" s="159"/>
      <c r="D283" s="165" t="s">
        <v>288</v>
      </c>
      <c r="E283" s="162">
        <v>28126</v>
      </c>
      <c r="F283" s="166" t="str">
        <f t="shared" si="13"/>
        <v>Date check - OK</v>
      </c>
      <c r="G283" s="68"/>
      <c r="H283" s="162" t="s">
        <v>279</v>
      </c>
      <c r="I283" s="173">
        <v>41465.482549107437</v>
      </c>
      <c r="J283" s="168">
        <f>IFERROR(MIN('MP Calculations'!$E$30/I283,1),"-")</f>
        <v>0.60889065254951169</v>
      </c>
      <c r="K283" s="12"/>
      <c r="L283" s="159">
        <v>1.7809120000000001</v>
      </c>
      <c r="M283" s="187" t="s">
        <v>315</v>
      </c>
      <c r="N283" s="187">
        <v>297.51652200000001</v>
      </c>
      <c r="O283" s="186">
        <f t="shared" si="14"/>
        <v>529.85074422806406</v>
      </c>
      <c r="P283" s="186">
        <f t="shared" si="15"/>
        <v>322.62116540687032</v>
      </c>
      <c r="Q283" s="215">
        <f>IF(P283="-",0,P283/(1+'General inputs'!$H$30)^'MP Calculations'!$C$40)</f>
        <v>716.63484768251169</v>
      </c>
    </row>
    <row r="284" spans="3:17">
      <c r="C284" s="159"/>
      <c r="D284" s="165" t="s">
        <v>288</v>
      </c>
      <c r="E284" s="162">
        <v>28126</v>
      </c>
      <c r="F284" s="166" t="str">
        <f t="shared" si="13"/>
        <v>Date check - OK</v>
      </c>
      <c r="G284" s="68"/>
      <c r="H284" s="162" t="s">
        <v>279</v>
      </c>
      <c r="I284" s="173">
        <v>41465.482549107437</v>
      </c>
      <c r="J284" s="168">
        <f>IFERROR(MIN('MP Calculations'!$E$30/I284,1),"-")</f>
        <v>0.60889065254951169</v>
      </c>
      <c r="K284" s="12"/>
      <c r="L284" s="159">
        <v>0.44789400000000001</v>
      </c>
      <c r="M284" s="187" t="s">
        <v>315</v>
      </c>
      <c r="N284" s="187">
        <v>297.51652200000001</v>
      </c>
      <c r="O284" s="186">
        <f t="shared" si="14"/>
        <v>133.255865104668</v>
      </c>
      <c r="P284" s="186">
        <f t="shared" si="15"/>
        <v>81.138250659630998</v>
      </c>
      <c r="Q284" s="215">
        <f>IF(P284="-",0,P284/(1+'General inputs'!$H$30)^'MP Calculations'!$C$40)</f>
        <v>180.23150412143374</v>
      </c>
    </row>
    <row r="285" spans="3:17">
      <c r="C285" s="159"/>
      <c r="D285" s="165" t="s">
        <v>288</v>
      </c>
      <c r="E285" s="162">
        <v>28126</v>
      </c>
      <c r="F285" s="166" t="str">
        <f t="shared" si="13"/>
        <v>Date check - OK</v>
      </c>
      <c r="G285" s="68"/>
      <c r="H285" s="162" t="s">
        <v>279</v>
      </c>
      <c r="I285" s="173">
        <v>41465.482549107437</v>
      </c>
      <c r="J285" s="168">
        <f>IFERROR(MIN('MP Calculations'!$E$30/I285,1),"-")</f>
        <v>0.60889065254951169</v>
      </c>
      <c r="K285" s="12"/>
      <c r="L285" s="159">
        <v>10.301057</v>
      </c>
      <c r="M285" s="187" t="s">
        <v>315</v>
      </c>
      <c r="N285" s="187">
        <v>297.51652200000001</v>
      </c>
      <c r="O285" s="186">
        <f t="shared" si="14"/>
        <v>3064.7346515637541</v>
      </c>
      <c r="P285" s="186">
        <f t="shared" si="15"/>
        <v>1866.0882818817547</v>
      </c>
      <c r="Q285" s="215">
        <f>IF(P285="-",0,P285/(1+'General inputs'!$H$30)^'MP Calculations'!$C$40)</f>
        <v>4145.1213839672428</v>
      </c>
    </row>
    <row r="286" spans="3:17">
      <c r="C286" s="159"/>
      <c r="D286" s="165" t="s">
        <v>289</v>
      </c>
      <c r="E286" s="162">
        <v>28126</v>
      </c>
      <c r="F286" s="166" t="str">
        <f t="shared" si="13"/>
        <v>Date check - OK</v>
      </c>
      <c r="G286" s="68"/>
      <c r="H286" s="162" t="s">
        <v>279</v>
      </c>
      <c r="I286" s="173">
        <v>41465.482549107437</v>
      </c>
      <c r="J286" s="168">
        <f>IFERROR(MIN('MP Calculations'!$E$30/I286,1),"-")</f>
        <v>0.60889065254951169</v>
      </c>
      <c r="K286" s="12"/>
      <c r="L286" s="159">
        <v>0.31310700000000002</v>
      </c>
      <c r="M286" s="187" t="s">
        <v>315</v>
      </c>
      <c r="N286" s="187">
        <v>315.45229399999999</v>
      </c>
      <c r="O286" s="186">
        <f t="shared" si="14"/>
        <v>98.770321417458007</v>
      </c>
      <c r="P286" s="186">
        <f t="shared" si="15"/>
        <v>60.140325460401016</v>
      </c>
      <c r="Q286" s="215">
        <f>IF(P286="-",0,P286/(1+'General inputs'!$H$30)^'MP Calculations'!$C$40)</f>
        <v>133.58904373659968</v>
      </c>
    </row>
    <row r="287" spans="3:17">
      <c r="C287" s="159"/>
      <c r="D287" s="165" t="s">
        <v>290</v>
      </c>
      <c r="E287" s="162">
        <v>28126</v>
      </c>
      <c r="F287" s="166" t="str">
        <f t="shared" si="13"/>
        <v>Date check - OK</v>
      </c>
      <c r="G287" s="68"/>
      <c r="H287" s="162" t="s">
        <v>279</v>
      </c>
      <c r="I287" s="173">
        <v>41465.482549107437</v>
      </c>
      <c r="J287" s="168">
        <f>IFERROR(MIN('MP Calculations'!$E$30/I287,1),"-")</f>
        <v>0.60889065254951169</v>
      </c>
      <c r="K287" s="12"/>
      <c r="L287" s="159">
        <v>2.9815870000000002</v>
      </c>
      <c r="M287" s="187" t="s">
        <v>315</v>
      </c>
      <c r="N287" s="187">
        <v>707.97319300000004</v>
      </c>
      <c r="O287" s="186">
        <f t="shared" si="14"/>
        <v>2110.883668597291</v>
      </c>
      <c r="P287" s="186">
        <f t="shared" si="15"/>
        <v>1285.2973344283116</v>
      </c>
      <c r="Q287" s="215">
        <f>IF(P287="-",0,P287/(1+'General inputs'!$H$30)^'MP Calculations'!$C$40)</f>
        <v>2855.0168378542357</v>
      </c>
    </row>
    <row r="288" spans="3:17">
      <c r="C288" s="159"/>
      <c r="D288" s="165" t="s">
        <v>290</v>
      </c>
      <c r="E288" s="162">
        <v>28126</v>
      </c>
      <c r="F288" s="166" t="str">
        <f t="shared" si="13"/>
        <v>Date check - OK</v>
      </c>
      <c r="G288" s="68"/>
      <c r="H288" s="162" t="s">
        <v>279</v>
      </c>
      <c r="I288" s="173">
        <v>41465.482549107437</v>
      </c>
      <c r="J288" s="168">
        <f>IFERROR(MIN('MP Calculations'!$E$30/I288,1),"-")</f>
        <v>0.60889065254951169</v>
      </c>
      <c r="K288" s="12"/>
      <c r="L288" s="159">
        <v>12.905004999999999</v>
      </c>
      <c r="M288" s="187" t="s">
        <v>315</v>
      </c>
      <c r="N288" s="187">
        <v>707.97319300000004</v>
      </c>
      <c r="O288" s="186">
        <f t="shared" si="14"/>
        <v>9136.3975955309652</v>
      </c>
      <c r="P288" s="186">
        <f t="shared" si="15"/>
        <v>5563.0670938946387</v>
      </c>
      <c r="Q288" s="215">
        <f>IF(P288="-",0,P288/(1+'General inputs'!$H$30)^'MP Calculations'!$C$40)</f>
        <v>12357.179772917278</v>
      </c>
    </row>
    <row r="289" spans="3:17">
      <c r="C289" s="159"/>
      <c r="D289" s="165" t="s">
        <v>289</v>
      </c>
      <c r="E289" s="162">
        <v>28126</v>
      </c>
      <c r="F289" s="166" t="str">
        <f t="shared" si="13"/>
        <v>Date check - OK</v>
      </c>
      <c r="G289" s="68"/>
      <c r="H289" s="162" t="s">
        <v>279</v>
      </c>
      <c r="I289" s="173">
        <v>41465.482549107437</v>
      </c>
      <c r="J289" s="168">
        <f>IFERROR(MIN('MP Calculations'!$E$30/I289,1),"-")</f>
        <v>0.60889065254951169</v>
      </c>
      <c r="K289" s="12"/>
      <c r="L289" s="159">
        <v>4.0946230000000003</v>
      </c>
      <c r="M289" s="187" t="s">
        <v>315</v>
      </c>
      <c r="N289" s="187">
        <v>315.45229399999999</v>
      </c>
      <c r="O289" s="186">
        <f t="shared" si="14"/>
        <v>1291.6582184151621</v>
      </c>
      <c r="P289" s="186">
        <f t="shared" si="15"/>
        <v>786.47861548174774</v>
      </c>
      <c r="Q289" s="215">
        <f>IF(P289="-",0,P289/(1+'General inputs'!$H$30)^'MP Calculations'!$C$40)</f>
        <v>1746.9963016856441</v>
      </c>
    </row>
    <row r="290" spans="3:17">
      <c r="C290" s="159"/>
      <c r="D290" s="165" t="s">
        <v>290</v>
      </c>
      <c r="E290" s="162">
        <v>28126</v>
      </c>
      <c r="F290" s="166" t="str">
        <f t="shared" si="13"/>
        <v>Date check - OK</v>
      </c>
      <c r="G290" s="68"/>
      <c r="H290" s="162" t="s">
        <v>279</v>
      </c>
      <c r="I290" s="173">
        <v>41465.482549107437</v>
      </c>
      <c r="J290" s="168">
        <f>IFERROR(MIN('MP Calculations'!$E$30/I290,1),"-")</f>
        <v>0.60889065254951169</v>
      </c>
      <c r="K290" s="12"/>
      <c r="L290" s="159">
        <v>1.149813</v>
      </c>
      <c r="M290" s="187" t="s">
        <v>315</v>
      </c>
      <c r="N290" s="187">
        <v>707.97319300000004</v>
      </c>
      <c r="O290" s="186">
        <f t="shared" si="14"/>
        <v>814.03678096290901</v>
      </c>
      <c r="P290" s="186">
        <f t="shared" si="15"/>
        <v>495.65938675980959</v>
      </c>
      <c r="Q290" s="215">
        <f>IF(P290="-",0,P290/(1+'General inputs'!$H$30)^'MP Calculations'!$C$40)</f>
        <v>1101.0027463172105</v>
      </c>
    </row>
    <row r="291" spans="3:17">
      <c r="C291" s="159"/>
      <c r="D291" s="165" t="s">
        <v>289</v>
      </c>
      <c r="E291" s="162">
        <v>28126</v>
      </c>
      <c r="F291" s="166" t="str">
        <f t="shared" si="13"/>
        <v>Date check - OK</v>
      </c>
      <c r="G291" s="68"/>
      <c r="H291" s="162" t="s">
        <v>279</v>
      </c>
      <c r="I291" s="173">
        <v>41465.482549107437</v>
      </c>
      <c r="J291" s="168">
        <f>IFERROR(MIN('MP Calculations'!$E$30/I291,1),"-")</f>
        <v>0.60889065254951169</v>
      </c>
      <c r="K291" s="12"/>
      <c r="L291" s="159">
        <v>1.9273670000000001</v>
      </c>
      <c r="M291" s="187" t="s">
        <v>315</v>
      </c>
      <c r="N291" s="187">
        <v>315.45229399999999</v>
      </c>
      <c r="O291" s="186">
        <f t="shared" si="14"/>
        <v>607.992341529898</v>
      </c>
      <c r="P291" s="186">
        <f t="shared" si="15"/>
        <v>370.20085357924518</v>
      </c>
      <c r="Q291" s="215">
        <f>IF(P291="-",0,P291/(1+'General inputs'!$H$30)^'MP Calculations'!$C$40)</f>
        <v>822.32308590826426</v>
      </c>
    </row>
    <row r="292" spans="3:17">
      <c r="C292" s="159"/>
      <c r="D292" s="165" t="s">
        <v>290</v>
      </c>
      <c r="E292" s="162">
        <v>28126</v>
      </c>
      <c r="F292" s="166" t="str">
        <f t="shared" si="13"/>
        <v>Date check - OK</v>
      </c>
      <c r="G292" s="68"/>
      <c r="H292" s="162" t="s">
        <v>279</v>
      </c>
      <c r="I292" s="173">
        <v>41465.482549107437</v>
      </c>
      <c r="J292" s="168">
        <f>IFERROR(MIN('MP Calculations'!$E$30/I292,1),"-")</f>
        <v>0.60889065254951169</v>
      </c>
      <c r="K292" s="12"/>
      <c r="L292" s="159">
        <v>2.6713870000000002</v>
      </c>
      <c r="M292" s="187" t="s">
        <v>315</v>
      </c>
      <c r="N292" s="187">
        <v>707.97319300000004</v>
      </c>
      <c r="O292" s="186">
        <f t="shared" si="14"/>
        <v>1891.2703841286911</v>
      </c>
      <c r="P292" s="186">
        <f t="shared" si="15"/>
        <v>1151.5768583396843</v>
      </c>
      <c r="Q292" s="215">
        <f>IF(P292="-",0,P292/(1+'General inputs'!$H$30)^'MP Calculations'!$C$40)</f>
        <v>2557.9850144989614</v>
      </c>
    </row>
    <row r="293" spans="3:17">
      <c r="C293" s="159"/>
      <c r="D293" s="165" t="s">
        <v>290</v>
      </c>
      <c r="E293" s="162">
        <v>28126</v>
      </c>
      <c r="F293" s="166" t="str">
        <f t="shared" si="13"/>
        <v>Date check - OK</v>
      </c>
      <c r="G293" s="68"/>
      <c r="H293" s="162" t="s">
        <v>279</v>
      </c>
      <c r="I293" s="173">
        <v>41465.482549107437</v>
      </c>
      <c r="J293" s="168">
        <f>IFERROR(MIN('MP Calculations'!$E$30/I293,1),"-")</f>
        <v>0.60889065254951169</v>
      </c>
      <c r="K293" s="12"/>
      <c r="L293" s="159">
        <v>3.2605430000000002</v>
      </c>
      <c r="M293" s="187" t="s">
        <v>315</v>
      </c>
      <c r="N293" s="187">
        <v>707.97319300000004</v>
      </c>
      <c r="O293" s="186">
        <f t="shared" si="14"/>
        <v>2308.3770386237993</v>
      </c>
      <c r="P293" s="186">
        <f t="shared" si="15"/>
        <v>1405.5492013779544</v>
      </c>
      <c r="Q293" s="215">
        <f>IF(P293="-",0,P293/(1+'General inputs'!$H$30)^'MP Calculations'!$C$40)</f>
        <v>3122.1309878087627</v>
      </c>
    </row>
    <row r="294" spans="3:17">
      <c r="C294" s="159"/>
      <c r="D294" s="165" t="s">
        <v>289</v>
      </c>
      <c r="E294" s="162">
        <v>28126</v>
      </c>
      <c r="F294" s="166" t="str">
        <f t="shared" si="13"/>
        <v>Date check - OK</v>
      </c>
      <c r="G294" s="68"/>
      <c r="H294" s="162" t="s">
        <v>279</v>
      </c>
      <c r="I294" s="173">
        <v>41465.482549107437</v>
      </c>
      <c r="J294" s="168">
        <f>IFERROR(MIN('MP Calculations'!$E$30/I294,1),"-")</f>
        <v>0.60889065254951169</v>
      </c>
      <c r="K294" s="12"/>
      <c r="L294" s="159">
        <v>0.79932999999999998</v>
      </c>
      <c r="M294" s="187" t="s">
        <v>315</v>
      </c>
      <c r="N294" s="187">
        <v>315.45229399999999</v>
      </c>
      <c r="O294" s="186">
        <f t="shared" si="14"/>
        <v>252.15048216302</v>
      </c>
      <c r="P294" s="186">
        <f t="shared" si="15"/>
        <v>153.53207162491526</v>
      </c>
      <c r="Q294" s="215">
        <f>IF(P294="-",0,P294/(1+'General inputs'!$H$30)^'MP Calculations'!$C$40)</f>
        <v>341.03910270283393</v>
      </c>
    </row>
    <row r="295" spans="3:17">
      <c r="C295" s="159"/>
      <c r="D295" s="165" t="s">
        <v>289</v>
      </c>
      <c r="E295" s="162">
        <v>28126</v>
      </c>
      <c r="F295" s="166" t="str">
        <f t="shared" si="13"/>
        <v>Date check - OK</v>
      </c>
      <c r="G295" s="68"/>
      <c r="H295" s="162" t="s">
        <v>279</v>
      </c>
      <c r="I295" s="173">
        <v>41465.482549107437</v>
      </c>
      <c r="J295" s="168">
        <f>IFERROR(MIN('MP Calculations'!$E$30/I295,1),"-")</f>
        <v>0.60889065254951169</v>
      </c>
      <c r="K295" s="12"/>
      <c r="L295" s="159">
        <v>0.899594</v>
      </c>
      <c r="M295" s="187" t="s">
        <v>315</v>
      </c>
      <c r="N295" s="187">
        <v>315.45229399999999</v>
      </c>
      <c r="O295" s="186">
        <f t="shared" si="14"/>
        <v>283.77899096863598</v>
      </c>
      <c r="P295" s="186">
        <f t="shared" si="15"/>
        <v>172.79037499073473</v>
      </c>
      <c r="Q295" s="215">
        <f>IF(P295="-",0,P295/(1+'General inputs'!$H$30)^'MP Calculations'!$C$40)</f>
        <v>383.81736023526344</v>
      </c>
    </row>
    <row r="296" spans="3:17">
      <c r="C296" s="159"/>
      <c r="D296" s="165" t="s">
        <v>289</v>
      </c>
      <c r="E296" s="162">
        <v>28126</v>
      </c>
      <c r="F296" s="166" t="str">
        <f t="shared" si="13"/>
        <v>Date check - OK</v>
      </c>
      <c r="G296" s="68"/>
      <c r="H296" s="162" t="s">
        <v>279</v>
      </c>
      <c r="I296" s="173">
        <v>41465.482549107437</v>
      </c>
      <c r="J296" s="168">
        <f>IFERROR(MIN('MP Calculations'!$E$30/I296,1),"-")</f>
        <v>0.60889065254951169</v>
      </c>
      <c r="K296" s="12"/>
      <c r="L296" s="159">
        <v>0.76448199999999999</v>
      </c>
      <c r="M296" s="187" t="s">
        <v>315</v>
      </c>
      <c r="N296" s="187">
        <v>315.45229399999999</v>
      </c>
      <c r="O296" s="186">
        <f t="shared" si="14"/>
        <v>241.15760062170799</v>
      </c>
      <c r="P296" s="186">
        <f t="shared" si="15"/>
        <v>146.8386088098263</v>
      </c>
      <c r="Q296" s="215">
        <f>IF(P296="-",0,P296/(1+'General inputs'!$H$30)^'MP Calculations'!$C$40)</f>
        <v>326.17098734248412</v>
      </c>
    </row>
    <row r="297" spans="3:17">
      <c r="C297" s="159"/>
      <c r="D297" s="165" t="s">
        <v>289</v>
      </c>
      <c r="E297" s="162">
        <v>28126</v>
      </c>
      <c r="F297" s="166" t="str">
        <f t="shared" si="13"/>
        <v>Date check - OK</v>
      </c>
      <c r="G297" s="68"/>
      <c r="H297" s="162" t="s">
        <v>279</v>
      </c>
      <c r="I297" s="173">
        <v>41465.482549107437</v>
      </c>
      <c r="J297" s="168">
        <f>IFERROR(MIN('MP Calculations'!$E$30/I297,1),"-")</f>
        <v>0.60889065254951169</v>
      </c>
      <c r="K297" s="12"/>
      <c r="L297" s="159">
        <v>1.4994829999999999</v>
      </c>
      <c r="M297" s="187" t="s">
        <v>315</v>
      </c>
      <c r="N297" s="187">
        <v>315.45229399999999</v>
      </c>
      <c r="O297" s="186">
        <f t="shared" si="14"/>
        <v>473.01535216400197</v>
      </c>
      <c r="P297" s="186">
        <f t="shared" si="15"/>
        <v>288.01462644507626</v>
      </c>
      <c r="Q297" s="215">
        <f>IF(P297="-",0,P297/(1+'General inputs'!$H$30)^'MP Calculations'!$C$40)</f>
        <v>639.76372316584332</v>
      </c>
    </row>
    <row r="298" spans="3:17">
      <c r="C298" s="159"/>
      <c r="D298" s="165" t="s">
        <v>290</v>
      </c>
      <c r="E298" s="162">
        <v>28126</v>
      </c>
      <c r="F298" s="166" t="str">
        <f t="shared" si="13"/>
        <v>Date check - OK</v>
      </c>
      <c r="G298" s="68"/>
      <c r="H298" s="162" t="s">
        <v>279</v>
      </c>
      <c r="I298" s="173">
        <v>41465.482549107437</v>
      </c>
      <c r="J298" s="168">
        <f>IFERROR(MIN('MP Calculations'!$E$30/I298,1),"-")</f>
        <v>0.60889065254951169</v>
      </c>
      <c r="K298" s="12"/>
      <c r="L298" s="159">
        <v>2.6517400000000002</v>
      </c>
      <c r="M298" s="187" t="s">
        <v>315</v>
      </c>
      <c r="N298" s="187">
        <v>707.97319300000004</v>
      </c>
      <c r="O298" s="186">
        <f t="shared" si="14"/>
        <v>1877.3608348058203</v>
      </c>
      <c r="P298" s="186">
        <f t="shared" si="15"/>
        <v>1143.107463775812</v>
      </c>
      <c r="Q298" s="215">
        <f>IF(P298="-",0,P298/(1+'General inputs'!$H$30)^'MP Calculations'!$C$40)</f>
        <v>2539.1720414703959</v>
      </c>
    </row>
    <row r="299" spans="3:17">
      <c r="C299" s="159"/>
      <c r="D299" s="165" t="s">
        <v>289</v>
      </c>
      <c r="E299" s="162">
        <v>28126</v>
      </c>
      <c r="F299" s="166" t="str">
        <f t="shared" si="13"/>
        <v>Date check - OK</v>
      </c>
      <c r="G299" s="68"/>
      <c r="H299" s="162" t="s">
        <v>279</v>
      </c>
      <c r="I299" s="173">
        <v>41465.482549107437</v>
      </c>
      <c r="J299" s="168">
        <f>IFERROR(MIN('MP Calculations'!$E$30/I299,1),"-")</f>
        <v>0.60889065254951169</v>
      </c>
      <c r="K299" s="12"/>
      <c r="L299" s="159">
        <v>0.32140000000000002</v>
      </c>
      <c r="M299" s="187" t="s">
        <v>315</v>
      </c>
      <c r="N299" s="187">
        <v>315.45229399999999</v>
      </c>
      <c r="O299" s="186">
        <f t="shared" si="14"/>
        <v>101.38636729160001</v>
      </c>
      <c r="P299" s="186">
        <f t="shared" si="15"/>
        <v>61.7332113398068</v>
      </c>
      <c r="Q299" s="215">
        <f>IF(P299="-",0,P299/(1+'General inputs'!$H$30)^'MP Calculations'!$C$40)</f>
        <v>137.12730362765168</v>
      </c>
    </row>
    <row r="300" spans="3:17">
      <c r="C300" s="159"/>
      <c r="D300" s="165" t="s">
        <v>289</v>
      </c>
      <c r="E300" s="162">
        <v>28126</v>
      </c>
      <c r="F300" s="166" t="str">
        <f t="shared" si="13"/>
        <v>Date check - OK</v>
      </c>
      <c r="G300" s="68"/>
      <c r="H300" s="162" t="s">
        <v>279</v>
      </c>
      <c r="I300" s="173">
        <v>41465.482549107437</v>
      </c>
      <c r="J300" s="168">
        <f>IFERROR(MIN('MP Calculations'!$E$30/I300,1),"-")</f>
        <v>0.60889065254951169</v>
      </c>
      <c r="K300" s="12"/>
      <c r="L300" s="159">
        <v>1.0450550000000001</v>
      </c>
      <c r="M300" s="187" t="s">
        <v>315</v>
      </c>
      <c r="N300" s="187">
        <v>315.45229399999999</v>
      </c>
      <c r="O300" s="186">
        <f t="shared" si="14"/>
        <v>329.66499710617001</v>
      </c>
      <c r="P300" s="186">
        <f t="shared" si="15"/>
        <v>200.72993521070873</v>
      </c>
      <c r="Q300" s="215">
        <f>IF(P300="-",0,P300/(1+'General inputs'!$H$30)^'MP Calculations'!$C$40)</f>
        <v>445.87919817235695</v>
      </c>
    </row>
    <row r="301" spans="3:17">
      <c r="C301" s="159"/>
      <c r="D301" s="165" t="s">
        <v>289</v>
      </c>
      <c r="E301" s="162">
        <v>28126</v>
      </c>
      <c r="F301" s="166" t="str">
        <f t="shared" si="13"/>
        <v>Date check - OK</v>
      </c>
      <c r="G301" s="68"/>
      <c r="H301" s="162" t="s">
        <v>279</v>
      </c>
      <c r="I301" s="173">
        <v>41465.482549107437</v>
      </c>
      <c r="J301" s="168">
        <f>IFERROR(MIN('MP Calculations'!$E$30/I301,1),"-")</f>
        <v>0.60889065254951169</v>
      </c>
      <c r="K301" s="12"/>
      <c r="L301" s="159">
        <v>0.90074699999999996</v>
      </c>
      <c r="M301" s="187" t="s">
        <v>315</v>
      </c>
      <c r="N301" s="187">
        <v>315.45229399999999</v>
      </c>
      <c r="O301" s="186">
        <f t="shared" si="14"/>
        <v>284.14270746361797</v>
      </c>
      <c r="P301" s="186">
        <f t="shared" si="15"/>
        <v>173.01183856470735</v>
      </c>
      <c r="Q301" s="215">
        <f>IF(P301="-",0,P301/(1+'General inputs'!$H$30)^'MP Calculations'!$C$40)</f>
        <v>384.30929483726305</v>
      </c>
    </row>
    <row r="302" spans="3:17">
      <c r="C302" s="159"/>
      <c r="D302" s="165" t="s">
        <v>289</v>
      </c>
      <c r="E302" s="162">
        <v>28126</v>
      </c>
      <c r="F302" s="166" t="str">
        <f t="shared" si="13"/>
        <v>Date check - OK</v>
      </c>
      <c r="G302" s="68"/>
      <c r="H302" s="162" t="s">
        <v>279</v>
      </c>
      <c r="I302" s="173">
        <v>41465.482549107437</v>
      </c>
      <c r="J302" s="168">
        <f>IFERROR(MIN('MP Calculations'!$E$30/I302,1),"-")</f>
        <v>0.60889065254951169</v>
      </c>
      <c r="K302" s="12"/>
      <c r="L302" s="159">
        <v>0.32700600000000002</v>
      </c>
      <c r="M302" s="187" t="s">
        <v>315</v>
      </c>
      <c r="N302" s="187">
        <v>315.45229399999999</v>
      </c>
      <c r="O302" s="186">
        <f t="shared" si="14"/>
        <v>103.154792851764</v>
      </c>
      <c r="P302" s="186">
        <f t="shared" si="15"/>
        <v>62.809989133120283</v>
      </c>
      <c r="Q302" s="215">
        <f>IF(P302="-",0,P302/(1+'General inputs'!$H$30)^'MP Calculations'!$C$40)</f>
        <v>139.51913830138102</v>
      </c>
    </row>
    <row r="303" spans="3:17">
      <c r="C303" s="159"/>
      <c r="D303" s="165" t="s">
        <v>290</v>
      </c>
      <c r="E303" s="162">
        <v>28126</v>
      </c>
      <c r="F303" s="166" t="str">
        <f t="shared" si="13"/>
        <v>Date check - OK</v>
      </c>
      <c r="G303" s="68"/>
      <c r="H303" s="162" t="s">
        <v>279</v>
      </c>
      <c r="I303" s="173">
        <v>41465.482549107437</v>
      </c>
      <c r="J303" s="168">
        <f>IFERROR(MIN('MP Calculations'!$E$30/I303,1),"-")</f>
        <v>0.60889065254951169</v>
      </c>
      <c r="K303" s="12"/>
      <c r="L303" s="159">
        <v>0.60042399999999996</v>
      </c>
      <c r="M303" s="187" t="s">
        <v>315</v>
      </c>
      <c r="N303" s="187">
        <v>707.97319300000004</v>
      </c>
      <c r="O303" s="186">
        <f t="shared" si="14"/>
        <v>425.08409643383197</v>
      </c>
      <c r="P303" s="186">
        <f t="shared" si="15"/>
        <v>258.82973286601549</v>
      </c>
      <c r="Q303" s="215">
        <f>IF(P303="-",0,P303/(1+'General inputs'!$H$30)^'MP Calculations'!$C$40)</f>
        <v>574.93563992994052</v>
      </c>
    </row>
    <row r="304" spans="3:17">
      <c r="C304" s="159"/>
      <c r="D304" s="165" t="s">
        <v>289</v>
      </c>
      <c r="E304" s="162">
        <v>28126</v>
      </c>
      <c r="F304" s="166" t="str">
        <f t="shared" si="13"/>
        <v>Date check - OK</v>
      </c>
      <c r="G304" s="68"/>
      <c r="H304" s="162" t="s">
        <v>279</v>
      </c>
      <c r="I304" s="173">
        <v>41465.482549107437</v>
      </c>
      <c r="J304" s="168">
        <f>IFERROR(MIN('MP Calculations'!$E$30/I304,1),"-")</f>
        <v>0.60889065254951169</v>
      </c>
      <c r="K304" s="12"/>
      <c r="L304" s="159">
        <v>1.287685</v>
      </c>
      <c r="M304" s="187" t="s">
        <v>315</v>
      </c>
      <c r="N304" s="187">
        <v>315.45229399999999</v>
      </c>
      <c r="O304" s="186">
        <f t="shared" si="14"/>
        <v>406.20318719938996</v>
      </c>
      <c r="P304" s="186">
        <f t="shared" si="15"/>
        <v>247.33332372152802</v>
      </c>
      <c r="Q304" s="215">
        <f>IF(P304="-",0,P304/(1+'General inputs'!$H$30)^'MP Calculations'!$C$40)</f>
        <v>549.39879269375433</v>
      </c>
    </row>
    <row r="305" spans="3:17">
      <c r="C305" s="159"/>
      <c r="D305" s="165" t="s">
        <v>289</v>
      </c>
      <c r="E305" s="162">
        <v>28126</v>
      </c>
      <c r="F305" s="166" t="str">
        <f t="shared" si="13"/>
        <v>Date check - OK</v>
      </c>
      <c r="G305" s="68"/>
      <c r="H305" s="162" t="s">
        <v>279</v>
      </c>
      <c r="I305" s="173">
        <v>41465.482549107437</v>
      </c>
      <c r="J305" s="168">
        <f>IFERROR(MIN('MP Calculations'!$E$30/I305,1),"-")</f>
        <v>0.60889065254951169</v>
      </c>
      <c r="K305" s="12"/>
      <c r="L305" s="159">
        <v>1.6435249999999999</v>
      </c>
      <c r="M305" s="187" t="s">
        <v>315</v>
      </c>
      <c r="N305" s="187">
        <v>315.45229399999999</v>
      </c>
      <c r="O305" s="186">
        <f t="shared" si="14"/>
        <v>518.45373149634997</v>
      </c>
      <c r="P305" s="186">
        <f t="shared" si="15"/>
        <v>315.68163088754187</v>
      </c>
      <c r="Q305" s="215">
        <f>IF(P305="-",0,P305/(1+'General inputs'!$H$30)^'MP Calculations'!$C$40)</f>
        <v>701.22013595095279</v>
      </c>
    </row>
    <row r="306" spans="3:17">
      <c r="C306" s="159"/>
      <c r="D306" s="165" t="s">
        <v>289</v>
      </c>
      <c r="E306" s="162">
        <v>28126</v>
      </c>
      <c r="F306" s="166" t="str">
        <f t="shared" si="13"/>
        <v>Date check - OK</v>
      </c>
      <c r="G306" s="68"/>
      <c r="H306" s="162" t="s">
        <v>279</v>
      </c>
      <c r="I306" s="173">
        <v>41465.482549107437</v>
      </c>
      <c r="J306" s="168">
        <f>IFERROR(MIN('MP Calculations'!$E$30/I306,1),"-")</f>
        <v>0.60889065254951169</v>
      </c>
      <c r="K306" s="12"/>
      <c r="L306" s="159">
        <v>0.89980300000000002</v>
      </c>
      <c r="M306" s="187" t="s">
        <v>315</v>
      </c>
      <c r="N306" s="187">
        <v>315.45229399999999</v>
      </c>
      <c r="O306" s="186">
        <f t="shared" si="14"/>
        <v>283.84492049808199</v>
      </c>
      <c r="P306" s="186">
        <f t="shared" si="15"/>
        <v>172.83051886494141</v>
      </c>
      <c r="Q306" s="215">
        <f>IF(P306="-",0,P306/(1+'General inputs'!$H$30)^'MP Calculations'!$C$40)</f>
        <v>383.90653138167971</v>
      </c>
    </row>
    <row r="307" spans="3:17">
      <c r="C307" s="159"/>
      <c r="D307" s="165" t="s">
        <v>281</v>
      </c>
      <c r="E307" s="162">
        <v>28126</v>
      </c>
      <c r="F307" s="166" t="str">
        <f t="shared" si="13"/>
        <v>Date check - OK</v>
      </c>
      <c r="G307" s="68"/>
      <c r="H307" s="162" t="s">
        <v>279</v>
      </c>
      <c r="I307" s="173">
        <v>41465.482549107437</v>
      </c>
      <c r="J307" s="168">
        <f>IFERROR(MIN('MP Calculations'!$E$30/I307,1),"-")</f>
        <v>0.60889065254951169</v>
      </c>
      <c r="K307" s="12"/>
      <c r="L307" s="159">
        <v>0.83047599999999999</v>
      </c>
      <c r="M307" s="187" t="s">
        <v>315</v>
      </c>
      <c r="N307" s="187">
        <v>192.78728599999999</v>
      </c>
      <c r="O307" s="186">
        <f t="shared" si="14"/>
        <v>160.105214128136</v>
      </c>
      <c r="P307" s="186">
        <f t="shared" si="15"/>
        <v>97.486568307060026</v>
      </c>
      <c r="Q307" s="215">
        <f>IF(P307="-",0,P307/(1+'General inputs'!$H$30)^'MP Calculations'!$C$40)</f>
        <v>216.5458423712364</v>
      </c>
    </row>
    <row r="308" spans="3:17">
      <c r="C308" s="159"/>
      <c r="D308" s="165" t="s">
        <v>289</v>
      </c>
      <c r="E308" s="162">
        <v>28126</v>
      </c>
      <c r="F308" s="166" t="str">
        <f t="shared" si="13"/>
        <v>Date check - OK</v>
      </c>
      <c r="G308" s="68"/>
      <c r="H308" s="162" t="s">
        <v>279</v>
      </c>
      <c r="I308" s="173">
        <v>41465.482549107437</v>
      </c>
      <c r="J308" s="168">
        <f>IFERROR(MIN('MP Calculations'!$E$30/I308,1),"-")</f>
        <v>0.60889065254951169</v>
      </c>
      <c r="K308" s="12"/>
      <c r="L308" s="159">
        <v>0.75238300000000002</v>
      </c>
      <c r="M308" s="187" t="s">
        <v>315</v>
      </c>
      <c r="N308" s="187">
        <v>315.45229399999999</v>
      </c>
      <c r="O308" s="186">
        <f t="shared" si="14"/>
        <v>237.34094331660199</v>
      </c>
      <c r="P308" s="186">
        <f t="shared" si="15"/>
        <v>144.51468185276246</v>
      </c>
      <c r="Q308" s="215">
        <f>IF(P308="-",0,P308/(1+'General inputs'!$H$30)^'MP Calculations'!$C$40)</f>
        <v>321.00887394301014</v>
      </c>
    </row>
    <row r="309" spans="3:17">
      <c r="C309" s="159"/>
      <c r="D309" s="165" t="s">
        <v>289</v>
      </c>
      <c r="E309" s="162">
        <v>28126</v>
      </c>
      <c r="F309" s="166" t="str">
        <f t="shared" si="13"/>
        <v>Date check - OK</v>
      </c>
      <c r="G309" s="68"/>
      <c r="H309" s="162" t="s">
        <v>279</v>
      </c>
      <c r="I309" s="173">
        <v>41465.482549107437</v>
      </c>
      <c r="J309" s="168">
        <f>IFERROR(MIN('MP Calculations'!$E$30/I309,1),"-")</f>
        <v>0.60889065254951169</v>
      </c>
      <c r="K309" s="12"/>
      <c r="L309" s="159">
        <v>0.379444</v>
      </c>
      <c r="M309" s="187" t="s">
        <v>315</v>
      </c>
      <c r="N309" s="187">
        <v>315.45229399999999</v>
      </c>
      <c r="O309" s="186">
        <f t="shared" si="14"/>
        <v>119.696480244536</v>
      </c>
      <c r="P309" s="186">
        <f t="shared" si="15"/>
        <v>72.88206796397526</v>
      </c>
      <c r="Q309" s="215">
        <f>IF(P309="-",0,P309/(1+'General inputs'!$H$30)^'MP Calculations'!$C$40)</f>
        <v>161.89213627159509</v>
      </c>
    </row>
    <row r="310" spans="3:17">
      <c r="C310" s="159"/>
      <c r="D310" s="165" t="s">
        <v>289</v>
      </c>
      <c r="E310" s="162">
        <v>28126</v>
      </c>
      <c r="F310" s="166" t="str">
        <f t="shared" si="13"/>
        <v>Date check - OK</v>
      </c>
      <c r="G310" s="68"/>
      <c r="H310" s="162" t="s">
        <v>279</v>
      </c>
      <c r="I310" s="173">
        <v>41465.482549107437</v>
      </c>
      <c r="J310" s="168">
        <f>IFERROR(MIN('MP Calculations'!$E$30/I310,1),"-")</f>
        <v>0.60889065254951169</v>
      </c>
      <c r="K310" s="12"/>
      <c r="L310" s="159">
        <v>0.90016200000000002</v>
      </c>
      <c r="M310" s="187" t="s">
        <v>315</v>
      </c>
      <c r="N310" s="187">
        <v>315.45229399999999</v>
      </c>
      <c r="O310" s="186">
        <f t="shared" si="14"/>
        <v>283.95816787162801</v>
      </c>
      <c r="P310" s="186">
        <f t="shared" si="15"/>
        <v>172.89947413211937</v>
      </c>
      <c r="Q310" s="215">
        <f>IF(P310="-",0,P310/(1+'General inputs'!$H$30)^'MP Calculations'!$C$40)</f>
        <v>384.05970095853826</v>
      </c>
    </row>
    <row r="311" spans="3:17">
      <c r="C311" s="159"/>
      <c r="D311" s="165" t="s">
        <v>290</v>
      </c>
      <c r="E311" s="162">
        <v>28126</v>
      </c>
      <c r="F311" s="166" t="str">
        <f t="shared" si="13"/>
        <v>Date check - OK</v>
      </c>
      <c r="G311" s="68"/>
      <c r="H311" s="162" t="s">
        <v>279</v>
      </c>
      <c r="I311" s="173">
        <v>41465.482549107437</v>
      </c>
      <c r="J311" s="168">
        <f>IFERROR(MIN('MP Calculations'!$E$30/I311,1),"-")</f>
        <v>0.60889065254951169</v>
      </c>
      <c r="K311" s="12"/>
      <c r="L311" s="159">
        <v>1.300338</v>
      </c>
      <c r="M311" s="187" t="s">
        <v>315</v>
      </c>
      <c r="N311" s="187">
        <v>707.97319300000004</v>
      </c>
      <c r="O311" s="186">
        <f t="shared" si="14"/>
        <v>920.60444583923402</v>
      </c>
      <c r="P311" s="186">
        <f t="shared" si="15"/>
        <v>560.54744176703275</v>
      </c>
      <c r="Q311" s="215">
        <f>IF(P311="-",0,P311/(1+'General inputs'!$H$30)^'MP Calculations'!$C$40)</f>
        <v>1245.137869497587</v>
      </c>
    </row>
    <row r="312" spans="3:17">
      <c r="C312" s="159"/>
      <c r="D312" s="165" t="s">
        <v>290</v>
      </c>
      <c r="E312" s="162">
        <v>28126</v>
      </c>
      <c r="F312" s="166" t="str">
        <f t="shared" si="13"/>
        <v>Date check - OK</v>
      </c>
      <c r="G312" s="68"/>
      <c r="H312" s="162" t="s">
        <v>279</v>
      </c>
      <c r="I312" s="173">
        <v>41465.482549107437</v>
      </c>
      <c r="J312" s="168">
        <f>IFERROR(MIN('MP Calculations'!$E$30/I312,1),"-")</f>
        <v>0.60889065254951169</v>
      </c>
      <c r="K312" s="12"/>
      <c r="L312" s="159">
        <v>3.1594579999999999</v>
      </c>
      <c r="M312" s="187" t="s">
        <v>315</v>
      </c>
      <c r="N312" s="187">
        <v>707.97319300000004</v>
      </c>
      <c r="O312" s="186">
        <f t="shared" si="14"/>
        <v>2236.8115684093941</v>
      </c>
      <c r="P312" s="186">
        <f t="shared" si="15"/>
        <v>1361.9736555190927</v>
      </c>
      <c r="Q312" s="215">
        <f>IF(P312="-",0,P312/(1+'General inputs'!$H$30)^'MP Calculations'!$C$40)</f>
        <v>3025.3371068807551</v>
      </c>
    </row>
    <row r="313" spans="3:17">
      <c r="C313" s="159"/>
      <c r="D313" s="165" t="s">
        <v>281</v>
      </c>
      <c r="E313" s="162">
        <v>28126</v>
      </c>
      <c r="F313" s="166" t="str">
        <f t="shared" si="13"/>
        <v>Date check - OK</v>
      </c>
      <c r="G313" s="68"/>
      <c r="H313" s="162" t="s">
        <v>279</v>
      </c>
      <c r="I313" s="173">
        <v>41465.482549107437</v>
      </c>
      <c r="J313" s="168">
        <f>IFERROR(MIN('MP Calculations'!$E$30/I313,1),"-")</f>
        <v>0.60889065254951169</v>
      </c>
      <c r="K313" s="12"/>
      <c r="L313" s="159">
        <v>1.7988249999999999</v>
      </c>
      <c r="M313" s="187" t="s">
        <v>315</v>
      </c>
      <c r="N313" s="187">
        <v>192.78728599999999</v>
      </c>
      <c r="O313" s="186">
        <f t="shared" si="14"/>
        <v>346.79058973894996</v>
      </c>
      <c r="P313" s="186">
        <f t="shared" si="15"/>
        <v>211.15754848417924</v>
      </c>
      <c r="Q313" s="215">
        <f>IF(P313="-",0,P313/(1+'General inputs'!$H$30)^'MP Calculations'!$C$40)</f>
        <v>469.04194089105442</v>
      </c>
    </row>
    <row r="314" spans="3:17">
      <c r="C314" s="159"/>
      <c r="D314" s="165" t="s">
        <v>290</v>
      </c>
      <c r="E314" s="162">
        <v>28126</v>
      </c>
      <c r="F314" s="166" t="str">
        <f t="shared" si="13"/>
        <v>Date check - OK</v>
      </c>
      <c r="G314" s="68"/>
      <c r="H314" s="162" t="s">
        <v>279</v>
      </c>
      <c r="I314" s="173">
        <v>41465.482549107437</v>
      </c>
      <c r="J314" s="168">
        <f>IFERROR(MIN('MP Calculations'!$E$30/I314,1),"-")</f>
        <v>0.60889065254951169</v>
      </c>
      <c r="K314" s="12"/>
      <c r="L314" s="159">
        <v>2.044584</v>
      </c>
      <c r="M314" s="187" t="s">
        <v>315</v>
      </c>
      <c r="N314" s="187">
        <v>707.97319300000004</v>
      </c>
      <c r="O314" s="186">
        <f t="shared" si="14"/>
        <v>1447.5106628367121</v>
      </c>
      <c r="P314" s="186">
        <f t="shared" si="15"/>
        <v>881.37571206702182</v>
      </c>
      <c r="Q314" s="215">
        <f>IF(P314="-",0,P314/(1+'General inputs'!$H$30)^'MP Calculations'!$C$40)</f>
        <v>1957.7901789910427</v>
      </c>
    </row>
    <row r="315" spans="3:17">
      <c r="C315" s="159"/>
      <c r="D315" s="165" t="s">
        <v>281</v>
      </c>
      <c r="E315" s="162">
        <v>28126</v>
      </c>
      <c r="F315" s="166" t="str">
        <f t="shared" si="13"/>
        <v>Date check - OK</v>
      </c>
      <c r="G315" s="68"/>
      <c r="H315" s="162" t="s">
        <v>279</v>
      </c>
      <c r="I315" s="173">
        <v>41465.482549107437</v>
      </c>
      <c r="J315" s="168">
        <f>IFERROR(MIN('MP Calculations'!$E$30/I315,1),"-")</f>
        <v>0.60889065254951169</v>
      </c>
      <c r="K315" s="12"/>
      <c r="L315" s="159">
        <v>5.839232</v>
      </c>
      <c r="M315" s="187" t="s">
        <v>315</v>
      </c>
      <c r="N315" s="187">
        <v>192.78728599999999</v>
      </c>
      <c r="O315" s="186">
        <f t="shared" si="14"/>
        <v>1125.729689604352</v>
      </c>
      <c r="P315" s="186">
        <f t="shared" si="15"/>
        <v>685.44628529755312</v>
      </c>
      <c r="Q315" s="215">
        <f>IF(P315="-",0,P315/(1+'General inputs'!$H$30)^'MP Calculations'!$C$40)</f>
        <v>1522.5742974403588</v>
      </c>
    </row>
    <row r="316" spans="3:17">
      <c r="C316" s="159"/>
      <c r="D316" s="165" t="s">
        <v>281</v>
      </c>
      <c r="E316" s="162">
        <v>28126</v>
      </c>
      <c r="F316" s="166" t="str">
        <f t="shared" si="13"/>
        <v>Date check - OK</v>
      </c>
      <c r="G316" s="68"/>
      <c r="H316" s="162" t="s">
        <v>279</v>
      </c>
      <c r="I316" s="173">
        <v>41465.482549107437</v>
      </c>
      <c r="J316" s="168">
        <f>IFERROR(MIN('MP Calculations'!$E$30/I316,1),"-")</f>
        <v>0.60889065254951169</v>
      </c>
      <c r="K316" s="12"/>
      <c r="L316" s="159">
        <v>9.8043010000000006</v>
      </c>
      <c r="M316" s="187" t="s">
        <v>315</v>
      </c>
      <c r="N316" s="187">
        <v>192.78728599999999</v>
      </c>
      <c r="O316" s="186">
        <f t="shared" si="14"/>
        <v>1890.1445809170862</v>
      </c>
      <c r="P316" s="186">
        <f t="shared" si="15"/>
        <v>1150.8913672875278</v>
      </c>
      <c r="Q316" s="215">
        <f>IF(P316="-",0,P316/(1+'General inputs'!$H$30)^'MP Calculations'!$C$40)</f>
        <v>2556.4623407613894</v>
      </c>
    </row>
    <row r="317" spans="3:17">
      <c r="C317" s="159"/>
      <c r="D317" s="165" t="s">
        <v>281</v>
      </c>
      <c r="E317" s="162">
        <v>28126</v>
      </c>
      <c r="F317" s="166" t="str">
        <f t="shared" si="13"/>
        <v>Date check - OK</v>
      </c>
      <c r="G317" s="68"/>
      <c r="H317" s="162" t="s">
        <v>279</v>
      </c>
      <c r="I317" s="173">
        <v>41465.482549107437</v>
      </c>
      <c r="J317" s="168">
        <f>IFERROR(MIN('MP Calculations'!$E$30/I317,1),"-")</f>
        <v>0.60889065254951169</v>
      </c>
      <c r="K317" s="12"/>
      <c r="L317" s="159">
        <v>66.023814000000002</v>
      </c>
      <c r="M317" s="187" t="s">
        <v>315</v>
      </c>
      <c r="N317" s="187">
        <v>192.78728599999999</v>
      </c>
      <c r="O317" s="186">
        <f t="shared" si="14"/>
        <v>12728.551912428804</v>
      </c>
      <c r="P317" s="186">
        <f t="shared" si="15"/>
        <v>7750.2962799691095</v>
      </c>
      <c r="Q317" s="215">
        <f>IF(P317="-",0,P317/(1+'General inputs'!$H$30)^'MP Calculations'!$C$40)</f>
        <v>17215.64791660666</v>
      </c>
    </row>
    <row r="318" spans="3:17">
      <c r="C318" s="159"/>
      <c r="D318" s="165" t="s">
        <v>281</v>
      </c>
      <c r="E318" s="162">
        <v>28126</v>
      </c>
      <c r="F318" s="166" t="str">
        <f t="shared" si="13"/>
        <v>Date check - OK</v>
      </c>
      <c r="G318" s="68"/>
      <c r="H318" s="162" t="s">
        <v>279</v>
      </c>
      <c r="I318" s="173">
        <v>41465.482549107437</v>
      </c>
      <c r="J318" s="168">
        <f>IFERROR(MIN('MP Calculations'!$E$30/I318,1),"-")</f>
        <v>0.60889065254951169</v>
      </c>
      <c r="K318" s="12"/>
      <c r="L318" s="159">
        <v>77.430593999999999</v>
      </c>
      <c r="M318" s="187" t="s">
        <v>315</v>
      </c>
      <c r="N318" s="187">
        <v>192.78728599999999</v>
      </c>
      <c r="O318" s="186">
        <f t="shared" si="14"/>
        <v>14927.634070627884</v>
      </c>
      <c r="P318" s="186">
        <f t="shared" si="15"/>
        <v>9089.2968502849362</v>
      </c>
      <c r="Q318" s="215">
        <f>IF(P318="-",0,P318/(1+'General inputs'!$H$30)^'MP Calculations'!$C$40)</f>
        <v>20189.955161901373</v>
      </c>
    </row>
    <row r="319" spans="3:17">
      <c r="C319" s="159"/>
      <c r="D319" s="165" t="s">
        <v>281</v>
      </c>
      <c r="E319" s="162">
        <v>28126</v>
      </c>
      <c r="F319" s="166" t="str">
        <f t="shared" si="13"/>
        <v>Date check - OK</v>
      </c>
      <c r="G319" s="68"/>
      <c r="H319" s="162" t="s">
        <v>279</v>
      </c>
      <c r="I319" s="173">
        <v>41465.482549107437</v>
      </c>
      <c r="J319" s="168">
        <f>IFERROR(MIN('MP Calculations'!$E$30/I319,1),"-")</f>
        <v>0.60889065254951169</v>
      </c>
      <c r="K319" s="12"/>
      <c r="L319" s="159">
        <v>8.722073</v>
      </c>
      <c r="M319" s="187" t="s">
        <v>315</v>
      </c>
      <c r="N319" s="187">
        <v>192.78728599999999</v>
      </c>
      <c r="O319" s="186">
        <f t="shared" si="14"/>
        <v>1681.504781963878</v>
      </c>
      <c r="P319" s="186">
        <f t="shared" si="15"/>
        <v>1023.85254395511</v>
      </c>
      <c r="Q319" s="215">
        <f>IF(P319="-",0,P319/(1+'General inputs'!$H$30)^'MP Calculations'!$C$40)</f>
        <v>2274.2723992125202</v>
      </c>
    </row>
    <row r="320" spans="3:17">
      <c r="C320" s="159"/>
      <c r="D320" s="165" t="s">
        <v>281</v>
      </c>
      <c r="E320" s="162">
        <v>28126</v>
      </c>
      <c r="F320" s="166" t="str">
        <f t="shared" si="13"/>
        <v>Date check - OK</v>
      </c>
      <c r="G320" s="68"/>
      <c r="H320" s="162" t="s">
        <v>279</v>
      </c>
      <c r="I320" s="173">
        <v>41465.482549107437</v>
      </c>
      <c r="J320" s="168">
        <f>IFERROR(MIN('MP Calculations'!$E$30/I320,1),"-")</f>
        <v>0.60889065254951169</v>
      </c>
      <c r="K320" s="12"/>
      <c r="L320" s="159">
        <v>70.677923000000007</v>
      </c>
      <c r="M320" s="187" t="s">
        <v>315</v>
      </c>
      <c r="N320" s="187">
        <v>192.78728599999999</v>
      </c>
      <c r="O320" s="186">
        <f t="shared" si="14"/>
        <v>13625.80495528698</v>
      </c>
      <c r="P320" s="186">
        <f t="shared" si="15"/>
        <v>8296.6252707370586</v>
      </c>
      <c r="Q320" s="215">
        <f>IF(P320="-",0,P320/(1+'General inputs'!$H$30)^'MP Calculations'!$C$40)</f>
        <v>18429.202497223745</v>
      </c>
    </row>
    <row r="321" spans="3:17">
      <c r="C321" s="159"/>
      <c r="D321" s="165" t="s">
        <v>281</v>
      </c>
      <c r="E321" s="162">
        <v>28126</v>
      </c>
      <c r="F321" s="166" t="str">
        <f t="shared" si="13"/>
        <v>Date check - OK</v>
      </c>
      <c r="G321" s="68"/>
      <c r="H321" s="162" t="s">
        <v>279</v>
      </c>
      <c r="I321" s="173">
        <v>41465.482549107437</v>
      </c>
      <c r="J321" s="168">
        <f>IFERROR(MIN('MP Calculations'!$E$30/I321,1),"-")</f>
        <v>0.60889065254951169</v>
      </c>
      <c r="K321" s="12"/>
      <c r="L321" s="159">
        <v>23.638442000000001</v>
      </c>
      <c r="M321" s="187" t="s">
        <v>315</v>
      </c>
      <c r="N321" s="187">
        <v>192.78728599999999</v>
      </c>
      <c r="O321" s="186">
        <f t="shared" si="14"/>
        <v>4557.1910784484126</v>
      </c>
      <c r="P321" s="186">
        <f t="shared" si="15"/>
        <v>2774.8310495492669</v>
      </c>
      <c r="Q321" s="215">
        <f>IF(P321="-",0,P321/(1+'General inputs'!$H$30)^'MP Calculations'!$C$40)</f>
        <v>6163.7017026784824</v>
      </c>
    </row>
    <row r="322" spans="3:17">
      <c r="C322" s="159"/>
      <c r="D322" s="165" t="s">
        <v>281</v>
      </c>
      <c r="E322" s="162">
        <v>28126</v>
      </c>
      <c r="F322" s="166" t="str">
        <f t="shared" si="13"/>
        <v>Date check - OK</v>
      </c>
      <c r="G322" s="68"/>
      <c r="H322" s="162" t="s">
        <v>279</v>
      </c>
      <c r="I322" s="173">
        <v>41465.482549107437</v>
      </c>
      <c r="J322" s="168">
        <f>IFERROR(MIN('MP Calculations'!$E$30/I322,1),"-")</f>
        <v>0.60889065254951169</v>
      </c>
      <c r="K322" s="12"/>
      <c r="L322" s="159">
        <v>4.3304549999999997</v>
      </c>
      <c r="M322" s="187" t="s">
        <v>315</v>
      </c>
      <c r="N322" s="187">
        <v>192.78728599999999</v>
      </c>
      <c r="O322" s="186">
        <f t="shared" si="14"/>
        <v>834.85666659512992</v>
      </c>
      <c r="P322" s="186">
        <f t="shared" si="15"/>
        <v>508.33642050841877</v>
      </c>
      <c r="Q322" s="215">
        <f>IF(P322="-",0,P322/(1+'General inputs'!$H$30)^'MP Calculations'!$C$40)</f>
        <v>1129.162102006238</v>
      </c>
    </row>
    <row r="323" spans="3:17">
      <c r="C323" s="159"/>
      <c r="D323" s="165" t="s">
        <v>281</v>
      </c>
      <c r="E323" s="162">
        <v>28126</v>
      </c>
      <c r="F323" s="166" t="str">
        <f t="shared" si="13"/>
        <v>Date check - OK</v>
      </c>
      <c r="G323" s="68"/>
      <c r="H323" s="162" t="s">
        <v>279</v>
      </c>
      <c r="I323" s="173">
        <v>41465.482549107437</v>
      </c>
      <c r="J323" s="168">
        <f>IFERROR(MIN('MP Calculations'!$E$30/I323,1),"-")</f>
        <v>0.60889065254951169</v>
      </c>
      <c r="K323" s="12"/>
      <c r="L323" s="159">
        <v>2.4011339999999999</v>
      </c>
      <c r="M323" s="187" t="s">
        <v>315</v>
      </c>
      <c r="N323" s="187">
        <v>192.78728599999999</v>
      </c>
      <c r="O323" s="186">
        <f t="shared" si="14"/>
        <v>462.90810718232399</v>
      </c>
      <c r="P323" s="186">
        <f t="shared" si="15"/>
        <v>281.86041945270455</v>
      </c>
      <c r="Q323" s="215">
        <f>IF(P323="-",0,P323/(1+'General inputs'!$H$30)^'MP Calculations'!$C$40)</f>
        <v>626.09345083568496</v>
      </c>
    </row>
    <row r="324" spans="3:17">
      <c r="C324" s="159"/>
      <c r="D324" s="165" t="s">
        <v>281</v>
      </c>
      <c r="E324" s="162">
        <v>28126</v>
      </c>
      <c r="F324" s="166" t="str">
        <f t="shared" si="13"/>
        <v>Date check - OK</v>
      </c>
      <c r="G324" s="68"/>
      <c r="H324" s="162" t="s">
        <v>279</v>
      </c>
      <c r="I324" s="173">
        <v>41465.482549107437</v>
      </c>
      <c r="J324" s="168">
        <f>IFERROR(MIN('MP Calculations'!$E$30/I324,1),"-")</f>
        <v>0.60889065254951169</v>
      </c>
      <c r="K324" s="12"/>
      <c r="L324" s="159">
        <v>55.213045999999999</v>
      </c>
      <c r="M324" s="187" t="s">
        <v>315</v>
      </c>
      <c r="N324" s="187">
        <v>192.78728599999999</v>
      </c>
      <c r="O324" s="186">
        <f t="shared" si="14"/>
        <v>10644.373290133155</v>
      </c>
      <c r="P324" s="186">
        <f t="shared" si="15"/>
        <v>6481.2593986097691</v>
      </c>
      <c r="Q324" s="215">
        <f>IF(P324="-",0,P324/(1+'General inputs'!$H$30)^'MP Calculations'!$C$40)</f>
        <v>14396.750244380119</v>
      </c>
    </row>
    <row r="325" spans="3:17">
      <c r="C325" s="159"/>
      <c r="D325" s="165" t="s">
        <v>281</v>
      </c>
      <c r="E325" s="162">
        <v>28126</v>
      </c>
      <c r="F325" s="166" t="str">
        <f t="shared" si="13"/>
        <v>Date check - OK</v>
      </c>
      <c r="G325" s="68"/>
      <c r="H325" s="162" t="s">
        <v>279</v>
      </c>
      <c r="I325" s="173">
        <v>41465.482549107437</v>
      </c>
      <c r="J325" s="168">
        <f>IFERROR(MIN('MP Calculations'!$E$30/I325,1),"-")</f>
        <v>0.60889065254951169</v>
      </c>
      <c r="K325" s="12"/>
      <c r="L325" s="159">
        <v>66.343193999999997</v>
      </c>
      <c r="M325" s="187" t="s">
        <v>315</v>
      </c>
      <c r="N325" s="187">
        <v>192.78728599999999</v>
      </c>
      <c r="O325" s="186">
        <f t="shared" si="14"/>
        <v>12790.124315831483</v>
      </c>
      <c r="P325" s="186">
        <f t="shared" si="15"/>
        <v>7787.7871408560086</v>
      </c>
      <c r="Q325" s="215">
        <f>IF(P325="-",0,P325/(1+'General inputs'!$H$30)^'MP Calculations'!$C$40)</f>
        <v>17298.925953704089</v>
      </c>
    </row>
    <row r="326" spans="3:17">
      <c r="C326" s="159"/>
      <c r="D326" s="165" t="s">
        <v>281</v>
      </c>
      <c r="E326" s="162">
        <v>28126</v>
      </c>
      <c r="F326" s="166" t="str">
        <f t="shared" si="13"/>
        <v>Date check - OK</v>
      </c>
      <c r="G326" s="68"/>
      <c r="H326" s="162" t="s">
        <v>279</v>
      </c>
      <c r="I326" s="173">
        <v>41465.482549107437</v>
      </c>
      <c r="J326" s="168">
        <f>IFERROR(MIN('MP Calculations'!$E$30/I326,1),"-")</f>
        <v>0.60889065254951169</v>
      </c>
      <c r="K326" s="12"/>
      <c r="L326" s="159">
        <v>0.99924900000000005</v>
      </c>
      <c r="M326" s="187" t="s">
        <v>315</v>
      </c>
      <c r="N326" s="187">
        <v>192.78728599999999</v>
      </c>
      <c r="O326" s="186">
        <f t="shared" si="14"/>
        <v>192.64250274821401</v>
      </c>
      <c r="P326" s="186">
        <f t="shared" si="15"/>
        <v>117.29821920713113</v>
      </c>
      <c r="Q326" s="215">
        <f>IF(P326="-",0,P326/(1+'General inputs'!$H$30)^'MP Calculations'!$C$40)</f>
        <v>260.55324469775843</v>
      </c>
    </row>
    <row r="327" spans="3:17">
      <c r="C327" s="159"/>
      <c r="D327" s="165" t="s">
        <v>281</v>
      </c>
      <c r="E327" s="162">
        <v>28126</v>
      </c>
      <c r="F327" s="166" t="str">
        <f t="shared" si="13"/>
        <v>Date check - OK</v>
      </c>
      <c r="G327" s="68"/>
      <c r="H327" s="162" t="s">
        <v>279</v>
      </c>
      <c r="I327" s="173">
        <v>41465.482549107437</v>
      </c>
      <c r="J327" s="168">
        <f>IFERROR(MIN('MP Calculations'!$E$30/I327,1),"-")</f>
        <v>0.60889065254951169</v>
      </c>
      <c r="K327" s="12"/>
      <c r="L327" s="159">
        <v>15.086988</v>
      </c>
      <c r="M327" s="187" t="s">
        <v>315</v>
      </c>
      <c r="N327" s="187">
        <v>192.78728599999999</v>
      </c>
      <c r="O327" s="186">
        <f t="shared" si="14"/>
        <v>2908.5794704345681</v>
      </c>
      <c r="P327" s="186">
        <f t="shared" si="15"/>
        <v>1771.0068517450172</v>
      </c>
      <c r="Q327" s="215">
        <f>IF(P327="-",0,P327/(1+'General inputs'!$H$30)^'MP Calculations'!$C$40)</f>
        <v>3933.9180485706211</v>
      </c>
    </row>
    <row r="328" spans="3:17">
      <c r="C328" s="159"/>
      <c r="D328" s="165" t="s">
        <v>281</v>
      </c>
      <c r="E328" s="162">
        <v>28126</v>
      </c>
      <c r="F328" s="166" t="str">
        <f t="shared" si="13"/>
        <v>Date check - OK</v>
      </c>
      <c r="G328" s="68"/>
      <c r="H328" s="162" t="s">
        <v>279</v>
      </c>
      <c r="I328" s="173">
        <v>41465.482549107437</v>
      </c>
      <c r="J328" s="168">
        <f>IFERROR(MIN('MP Calculations'!$E$30/I328,1),"-")</f>
        <v>0.60889065254951169</v>
      </c>
      <c r="K328" s="12"/>
      <c r="L328" s="159">
        <v>20.995757000000001</v>
      </c>
      <c r="M328" s="187" t="s">
        <v>315</v>
      </c>
      <c r="N328" s="187">
        <v>192.78728599999999</v>
      </c>
      <c r="O328" s="186">
        <f t="shared" si="14"/>
        <v>4047.7150095455022</v>
      </c>
      <c r="P328" s="186">
        <f t="shared" si="15"/>
        <v>2464.615833496614</v>
      </c>
      <c r="Q328" s="215">
        <f>IF(P328="-",0,P328/(1+'General inputs'!$H$30)^'MP Calculations'!$C$40)</f>
        <v>5474.6240539001537</v>
      </c>
    </row>
    <row r="329" spans="3:17">
      <c r="C329" s="159"/>
      <c r="D329" s="165" t="s">
        <v>281</v>
      </c>
      <c r="E329" s="162">
        <v>28126</v>
      </c>
      <c r="F329" s="166" t="str">
        <f t="shared" si="13"/>
        <v>Date check - OK</v>
      </c>
      <c r="G329" s="68"/>
      <c r="H329" s="162" t="s">
        <v>279</v>
      </c>
      <c r="I329" s="173">
        <v>41465.482549107437</v>
      </c>
      <c r="J329" s="168">
        <f>IFERROR(MIN('MP Calculations'!$E$30/I329,1),"-")</f>
        <v>0.60889065254951169</v>
      </c>
      <c r="K329" s="12"/>
      <c r="L329" s="159">
        <v>98.869105000000005</v>
      </c>
      <c r="M329" s="187" t="s">
        <v>315</v>
      </c>
      <c r="N329" s="187">
        <v>192.78728599999999</v>
      </c>
      <c r="O329" s="186">
        <f t="shared" si="14"/>
        <v>19060.706422199029</v>
      </c>
      <c r="P329" s="186">
        <f t="shared" si="15"/>
        <v>11605.885971467435</v>
      </c>
      <c r="Q329" s="215">
        <f>IF(P329="-",0,P329/(1+'General inputs'!$H$30)^'MP Calculations'!$C$40)</f>
        <v>25780.026908321517</v>
      </c>
    </row>
    <row r="330" spans="3:17">
      <c r="C330" s="159"/>
      <c r="D330" s="165" t="s">
        <v>281</v>
      </c>
      <c r="E330" s="162">
        <v>28126</v>
      </c>
      <c r="F330" s="166" t="str">
        <f t="shared" si="13"/>
        <v>Date check - OK</v>
      </c>
      <c r="G330" s="68"/>
      <c r="H330" s="162" t="s">
        <v>279</v>
      </c>
      <c r="I330" s="173">
        <v>41465.482549107437</v>
      </c>
      <c r="J330" s="168">
        <f>IFERROR(MIN('MP Calculations'!$E$30/I330,1),"-")</f>
        <v>0.60889065254951169</v>
      </c>
      <c r="K330" s="12"/>
      <c r="L330" s="159">
        <v>0.729433</v>
      </c>
      <c r="M330" s="187" t="s">
        <v>315</v>
      </c>
      <c r="N330" s="187">
        <v>192.78728599999999</v>
      </c>
      <c r="O330" s="186">
        <f t="shared" si="14"/>
        <v>140.625408388838</v>
      </c>
      <c r="P330" s="186">
        <f t="shared" si="15"/>
        <v>85.625496678921138</v>
      </c>
      <c r="Q330" s="215">
        <f>IF(P330="-",0,P330/(1+'General inputs'!$H$30)^'MP Calculations'!$C$40)</f>
        <v>190.1989743693714</v>
      </c>
    </row>
    <row r="331" spans="3:17">
      <c r="C331" s="159"/>
      <c r="D331" s="165" t="s">
        <v>281</v>
      </c>
      <c r="E331" s="162">
        <v>28126</v>
      </c>
      <c r="F331" s="166" t="str">
        <f t="shared" si="13"/>
        <v>Date check - OK</v>
      </c>
      <c r="G331" s="68"/>
      <c r="H331" s="162" t="s">
        <v>279</v>
      </c>
      <c r="I331" s="173">
        <v>41465.482549107437</v>
      </c>
      <c r="J331" s="168">
        <f>IFERROR(MIN('MP Calculations'!$E$30/I331,1),"-")</f>
        <v>0.60889065254951169</v>
      </c>
      <c r="K331" s="12"/>
      <c r="L331" s="159">
        <v>65.842174999999997</v>
      </c>
      <c r="M331" s="187" t="s">
        <v>315</v>
      </c>
      <c r="N331" s="187">
        <v>192.78728599999999</v>
      </c>
      <c r="O331" s="186">
        <f t="shared" si="14"/>
        <v>12693.53422258705</v>
      </c>
      <c r="P331" s="186">
        <f t="shared" si="15"/>
        <v>7728.9743359505874</v>
      </c>
      <c r="Q331" s="215">
        <f>IF(P331="-",0,P331/(1+'General inputs'!$H$30)^'MP Calculations'!$C$40)</f>
        <v>17168.285716780934</v>
      </c>
    </row>
    <row r="332" spans="3:17">
      <c r="C332" s="159"/>
      <c r="D332" s="165" t="s">
        <v>281</v>
      </c>
      <c r="E332" s="162">
        <v>28126</v>
      </c>
      <c r="F332" s="166" t="str">
        <f t="shared" si="13"/>
        <v>Date check - OK</v>
      </c>
      <c r="G332" s="68"/>
      <c r="H332" s="162" t="s">
        <v>279</v>
      </c>
      <c r="I332" s="173">
        <v>41465.482549107437</v>
      </c>
      <c r="J332" s="168">
        <f>IFERROR(MIN('MP Calculations'!$E$30/I332,1),"-")</f>
        <v>0.60889065254951169</v>
      </c>
      <c r="K332" s="12"/>
      <c r="L332" s="159">
        <v>50.293799</v>
      </c>
      <c r="M332" s="187" t="s">
        <v>315</v>
      </c>
      <c r="N332" s="187">
        <v>192.78728599999999</v>
      </c>
      <c r="O332" s="186">
        <f t="shared" si="14"/>
        <v>9696.0050118395138</v>
      </c>
      <c r="P332" s="186">
        <f t="shared" si="15"/>
        <v>5903.8068187822973</v>
      </c>
      <c r="Q332" s="215">
        <f>IF(P332="-",0,P332/(1+'General inputs'!$H$30)^'MP Calculations'!$C$40)</f>
        <v>13114.061177571233</v>
      </c>
    </row>
    <row r="333" spans="3:17">
      <c r="C333" s="159"/>
      <c r="D333" s="165" t="s">
        <v>281</v>
      </c>
      <c r="E333" s="162">
        <v>28126</v>
      </c>
      <c r="F333" s="166" t="str">
        <f t="shared" si="13"/>
        <v>Date check - OK</v>
      </c>
      <c r="G333" s="68"/>
      <c r="H333" s="162" t="s">
        <v>279</v>
      </c>
      <c r="I333" s="173">
        <v>41465.482549107437</v>
      </c>
      <c r="J333" s="168">
        <f>IFERROR(MIN('MP Calculations'!$E$30/I333,1),"-")</f>
        <v>0.60889065254951169</v>
      </c>
      <c r="K333" s="12"/>
      <c r="L333" s="159">
        <v>3.0727920000000002</v>
      </c>
      <c r="M333" s="187" t="s">
        <v>315</v>
      </c>
      <c r="N333" s="187">
        <v>192.78728599999999</v>
      </c>
      <c r="O333" s="186">
        <f t="shared" si="14"/>
        <v>592.39523012251198</v>
      </c>
      <c r="P333" s="186">
        <f t="shared" si="15"/>
        <v>360.70391823651448</v>
      </c>
      <c r="Q333" s="215">
        <f>IF(P333="-",0,P333/(1+'General inputs'!$H$30)^'MP Calculations'!$C$40)</f>
        <v>801.22764784484593</v>
      </c>
    </row>
    <row r="334" spans="3:17">
      <c r="C334" s="159"/>
      <c r="D334" s="165" t="s">
        <v>281</v>
      </c>
      <c r="E334" s="162">
        <v>28126</v>
      </c>
      <c r="F334" s="166" t="str">
        <f t="shared" si="13"/>
        <v>Date check - OK</v>
      </c>
      <c r="G334" s="68"/>
      <c r="H334" s="162" t="s">
        <v>279</v>
      </c>
      <c r="I334" s="173">
        <v>41465.482549107437</v>
      </c>
      <c r="J334" s="168">
        <f>IFERROR(MIN('MP Calculations'!$E$30/I334,1),"-")</f>
        <v>0.60889065254951169</v>
      </c>
      <c r="K334" s="12"/>
      <c r="L334" s="159">
        <v>55.644016000000001</v>
      </c>
      <c r="M334" s="187" t="s">
        <v>315</v>
      </c>
      <c r="N334" s="187">
        <v>192.78728599999999</v>
      </c>
      <c r="O334" s="186">
        <f t="shared" si="14"/>
        <v>10727.458826780576</v>
      </c>
      <c r="P334" s="186">
        <f t="shared" si="15"/>
        <v>6531.849405236444</v>
      </c>
      <c r="Q334" s="215">
        <f>IF(P334="-",0,P334/(1+'General inputs'!$H$30)^'MP Calculations'!$C$40)</f>
        <v>14509.125269891672</v>
      </c>
    </row>
    <row r="335" spans="3:17">
      <c r="C335" s="159"/>
      <c r="D335" s="165" t="s">
        <v>281</v>
      </c>
      <c r="E335" s="162">
        <v>28126</v>
      </c>
      <c r="F335" s="166" t="str">
        <f t="shared" si="13"/>
        <v>Date check - OK</v>
      </c>
      <c r="G335" s="68"/>
      <c r="H335" s="162" t="s">
        <v>279</v>
      </c>
      <c r="I335" s="173">
        <v>41465.482549107437</v>
      </c>
      <c r="J335" s="168">
        <f>IFERROR(MIN('MP Calculations'!$E$30/I335,1),"-")</f>
        <v>0.60889065254951169</v>
      </c>
      <c r="K335" s="12"/>
      <c r="L335" s="159">
        <v>0.800952</v>
      </c>
      <c r="M335" s="187" t="s">
        <v>315</v>
      </c>
      <c r="N335" s="187">
        <v>192.78728599999999</v>
      </c>
      <c r="O335" s="186">
        <f t="shared" si="14"/>
        <v>154.413362296272</v>
      </c>
      <c r="P335" s="186">
        <f t="shared" si="15"/>
        <v>94.020852930941217</v>
      </c>
      <c r="Q335" s="215">
        <f>IF(P335="-",0,P335/(1+'General inputs'!$H$30)^'MP Calculations'!$C$40)</f>
        <v>208.84748690982826</v>
      </c>
    </row>
    <row r="336" spans="3:17">
      <c r="C336" s="159"/>
      <c r="D336" s="165" t="s">
        <v>281</v>
      </c>
      <c r="E336" s="162">
        <v>28126</v>
      </c>
      <c r="F336" s="166" t="str">
        <f t="shared" si="13"/>
        <v>Date check - OK</v>
      </c>
      <c r="G336" s="68"/>
      <c r="H336" s="162" t="s">
        <v>279</v>
      </c>
      <c r="I336" s="173">
        <v>41465.482549107437</v>
      </c>
      <c r="J336" s="168">
        <f>IFERROR(MIN('MP Calculations'!$E$30/I336,1),"-")</f>
        <v>0.60889065254951169</v>
      </c>
      <c r="K336" s="12"/>
      <c r="L336" s="159">
        <v>66.060445000000001</v>
      </c>
      <c r="M336" s="187" t="s">
        <v>315</v>
      </c>
      <c r="N336" s="187">
        <v>192.78728599999999</v>
      </c>
      <c r="O336" s="186">
        <f t="shared" si="14"/>
        <v>12735.61390350227</v>
      </c>
      <c r="P336" s="186">
        <f t="shared" si="15"/>
        <v>7754.5962603221305</v>
      </c>
      <c r="Q336" s="215">
        <f>IF(P336="-",0,P336/(1+'General inputs'!$H$30)^'MP Calculations'!$C$40)</f>
        <v>17225.199415688992</v>
      </c>
    </row>
    <row r="337" spans="3:17">
      <c r="C337" s="159"/>
      <c r="D337" s="165" t="s">
        <v>281</v>
      </c>
      <c r="E337" s="162">
        <v>28126</v>
      </c>
      <c r="F337" s="166" t="str">
        <f t="shared" si="13"/>
        <v>Date check - OK</v>
      </c>
      <c r="G337" s="68"/>
      <c r="H337" s="162" t="s">
        <v>279</v>
      </c>
      <c r="I337" s="173">
        <v>41465.482549107437</v>
      </c>
      <c r="J337" s="168">
        <f>IFERROR(MIN('MP Calculations'!$E$30/I337,1),"-")</f>
        <v>0.60889065254951169</v>
      </c>
      <c r="K337" s="12"/>
      <c r="L337" s="159">
        <v>55.389164000000001</v>
      </c>
      <c r="M337" s="187" t="s">
        <v>315</v>
      </c>
      <c r="N337" s="187">
        <v>192.78728599999999</v>
      </c>
      <c r="O337" s="186">
        <f t="shared" si="14"/>
        <v>10678.326601368904</v>
      </c>
      <c r="P337" s="186">
        <f t="shared" si="15"/>
        <v>6501.9332524443216</v>
      </c>
      <c r="Q337" s="215">
        <f>IF(P337="-",0,P337/(1+'General inputs'!$H$30)^'MP Calculations'!$C$40)</f>
        <v>14442.672848605574</v>
      </c>
    </row>
    <row r="338" spans="3:17">
      <c r="C338" s="159"/>
      <c r="D338" s="165" t="s">
        <v>281</v>
      </c>
      <c r="E338" s="162">
        <v>28126</v>
      </c>
      <c r="F338" s="166" t="str">
        <f t="shared" si="13"/>
        <v>Date check - OK</v>
      </c>
      <c r="G338" s="68"/>
      <c r="H338" s="162" t="s">
        <v>279</v>
      </c>
      <c r="I338" s="173">
        <v>41465.482549107437</v>
      </c>
      <c r="J338" s="168">
        <f>IFERROR(MIN('MP Calculations'!$E$30/I338,1),"-")</f>
        <v>0.60889065254951169</v>
      </c>
      <c r="K338" s="12"/>
      <c r="L338" s="159">
        <v>0.70149099999999998</v>
      </c>
      <c r="M338" s="187" t="s">
        <v>315</v>
      </c>
      <c r="N338" s="187">
        <v>192.78728599999999</v>
      </c>
      <c r="O338" s="186">
        <f t="shared" si="14"/>
        <v>135.238546043426</v>
      </c>
      <c r="P338" s="186">
        <f t="shared" si="15"/>
        <v>82.345486550228841</v>
      </c>
      <c r="Q338" s="215">
        <f>IF(P338="-",0,P338/(1+'General inputs'!$H$30)^'MP Calculations'!$C$40)</f>
        <v>182.91312393234844</v>
      </c>
    </row>
    <row r="339" spans="3:17">
      <c r="C339" s="159"/>
      <c r="D339" s="165" t="s">
        <v>281</v>
      </c>
      <c r="E339" s="162">
        <v>28126</v>
      </c>
      <c r="F339" s="166" t="str">
        <f t="shared" si="13"/>
        <v>Date check - OK</v>
      </c>
      <c r="G339" s="68"/>
      <c r="H339" s="162" t="s">
        <v>279</v>
      </c>
      <c r="I339" s="173">
        <v>41465.482549107437</v>
      </c>
      <c r="J339" s="168">
        <f>IFERROR(MIN('MP Calculations'!$E$30/I339,1),"-")</f>
        <v>0.60889065254951169</v>
      </c>
      <c r="K339" s="12"/>
      <c r="L339" s="159">
        <v>65.691534000000004</v>
      </c>
      <c r="M339" s="187" t="s">
        <v>315</v>
      </c>
      <c r="N339" s="187">
        <v>192.78728599999999</v>
      </c>
      <c r="O339" s="186">
        <f t="shared" si="14"/>
        <v>12664.492553036724</v>
      </c>
      <c r="P339" s="186">
        <f t="shared" si="15"/>
        <v>7711.2911348269618</v>
      </c>
      <c r="Q339" s="215">
        <f>IF(P339="-",0,P339/(1+'General inputs'!$H$30)^'MP Calculations'!$C$40)</f>
        <v>17129.006216541737</v>
      </c>
    </row>
    <row r="340" spans="3:17">
      <c r="C340" s="159"/>
      <c r="D340" s="165" t="s">
        <v>281</v>
      </c>
      <c r="E340" s="162">
        <v>28126</v>
      </c>
      <c r="F340" s="166" t="str">
        <f t="shared" si="13"/>
        <v>Date check - OK</v>
      </c>
      <c r="G340" s="68"/>
      <c r="H340" s="162" t="s">
        <v>279</v>
      </c>
      <c r="I340" s="173">
        <v>41465.482549107437</v>
      </c>
      <c r="J340" s="168">
        <f>IFERROR(MIN('MP Calculations'!$E$30/I340,1),"-")</f>
        <v>0.60889065254951169</v>
      </c>
      <c r="K340" s="12"/>
      <c r="L340" s="159">
        <v>1.6990639999999999</v>
      </c>
      <c r="M340" s="187" t="s">
        <v>315</v>
      </c>
      <c r="N340" s="187">
        <v>192.78728599999999</v>
      </c>
      <c r="O340" s="186">
        <f t="shared" si="14"/>
        <v>327.55793730030399</v>
      </c>
      <c r="P340" s="186">
        <f t="shared" si="15"/>
        <v>199.44696619055412</v>
      </c>
      <c r="Q340" s="215">
        <f>IF(P340="-",0,P340/(1+'General inputs'!$H$30)^'MP Calculations'!$C$40)</f>
        <v>443.02935319340042</v>
      </c>
    </row>
    <row r="341" spans="3:17">
      <c r="C341" s="159"/>
      <c r="D341" s="165" t="s">
        <v>281</v>
      </c>
      <c r="E341" s="162">
        <v>28126</v>
      </c>
      <c r="F341" s="166" t="str">
        <f t="shared" si="13"/>
        <v>Date check - OK</v>
      </c>
      <c r="G341" s="68"/>
      <c r="H341" s="162" t="s">
        <v>279</v>
      </c>
      <c r="I341" s="173">
        <v>41465.482549107437</v>
      </c>
      <c r="J341" s="168">
        <f>IFERROR(MIN('MP Calculations'!$E$30/I341,1),"-")</f>
        <v>0.60889065254951169</v>
      </c>
      <c r="K341" s="12"/>
      <c r="L341" s="159">
        <v>65.630285000000001</v>
      </c>
      <c r="M341" s="187" t="s">
        <v>315</v>
      </c>
      <c r="N341" s="187">
        <v>192.78728599999999</v>
      </c>
      <c r="O341" s="186">
        <f t="shared" si="14"/>
        <v>12652.684524556509</v>
      </c>
      <c r="P341" s="186">
        <f t="shared" si="15"/>
        <v>7704.1013366603211</v>
      </c>
      <c r="Q341" s="215">
        <f>IF(P341="-",0,P341/(1+'General inputs'!$H$30)^'MP Calculations'!$C$40)</f>
        <v>17113.035596921909</v>
      </c>
    </row>
    <row r="342" spans="3:17">
      <c r="C342" s="159"/>
      <c r="D342" s="165" t="s">
        <v>281</v>
      </c>
      <c r="E342" s="162">
        <v>28126</v>
      </c>
      <c r="F342" s="166" t="str">
        <f t="shared" si="13"/>
        <v>Date check - OK</v>
      </c>
      <c r="G342" s="68"/>
      <c r="H342" s="162" t="s">
        <v>279</v>
      </c>
      <c r="I342" s="173">
        <v>41465.482549107437</v>
      </c>
      <c r="J342" s="168">
        <f>IFERROR(MIN('MP Calculations'!$E$30/I342,1),"-")</f>
        <v>0.60889065254951169</v>
      </c>
      <c r="K342" s="12"/>
      <c r="L342" s="159">
        <v>6.6994230000000003</v>
      </c>
      <c r="M342" s="187" t="s">
        <v>315</v>
      </c>
      <c r="N342" s="187">
        <v>192.78728599999999</v>
      </c>
      <c r="O342" s="186">
        <f t="shared" si="14"/>
        <v>1291.5635779359779</v>
      </c>
      <c r="P342" s="186">
        <f t="shared" si="15"/>
        <v>786.42098977861974</v>
      </c>
      <c r="Q342" s="215">
        <f>IF(P342="-",0,P342/(1+'General inputs'!$H$30)^'MP Calculations'!$C$40)</f>
        <v>1746.8682983448477</v>
      </c>
    </row>
    <row r="343" spans="3:17">
      <c r="C343" s="159"/>
      <c r="D343" s="165" t="s">
        <v>281</v>
      </c>
      <c r="E343" s="162">
        <v>28126</v>
      </c>
      <c r="F343" s="166" t="str">
        <f t="shared" ref="F343:F406" si="16">IF(E343="","-",IF(OR(E343&lt;$E$15,E343&gt;$E$16),"ERROR - date outside of range","Date check - OK"))</f>
        <v>Date check - OK</v>
      </c>
      <c r="G343" s="68"/>
      <c r="H343" s="162" t="s">
        <v>279</v>
      </c>
      <c r="I343" s="173">
        <v>41465.482549107437</v>
      </c>
      <c r="J343" s="168">
        <f>IFERROR(MIN('MP Calculations'!$E$30/I343,1),"-")</f>
        <v>0.60889065254951169</v>
      </c>
      <c r="K343" s="12"/>
      <c r="L343" s="159">
        <v>60.293821999999999</v>
      </c>
      <c r="M343" s="187" t="s">
        <v>315</v>
      </c>
      <c r="N343" s="187">
        <v>192.78728599999999</v>
      </c>
      <c r="O343" s="186">
        <f t="shared" ref="O343:O406" si="17">IF(N343="","-",L343*N343)</f>
        <v>11623.882305947091</v>
      </c>
      <c r="P343" s="186">
        <f t="shared" ref="P343:P406" si="18">IF(O343="-","-",IF(OR(E343&lt;$E$15,E343&gt;$E$16),0,O343*J343))</f>
        <v>7077.6732824268465</v>
      </c>
      <c r="Q343" s="215">
        <f>IF(P343="-",0,P343/(1+'General inputs'!$H$30)^'MP Calculations'!$C$40)</f>
        <v>15721.557847272388</v>
      </c>
    </row>
    <row r="344" spans="3:17">
      <c r="C344" s="159"/>
      <c r="D344" s="165" t="s">
        <v>281</v>
      </c>
      <c r="E344" s="162">
        <v>28126</v>
      </c>
      <c r="F344" s="166" t="str">
        <f t="shared" si="16"/>
        <v>Date check - OK</v>
      </c>
      <c r="G344" s="68"/>
      <c r="H344" s="162" t="s">
        <v>279</v>
      </c>
      <c r="I344" s="173">
        <v>41465.482549107437</v>
      </c>
      <c r="J344" s="168">
        <f>IFERROR(MIN('MP Calculations'!$E$30/I344,1),"-")</f>
        <v>0.60889065254951169</v>
      </c>
      <c r="K344" s="12"/>
      <c r="L344" s="159">
        <v>41.605747000000001</v>
      </c>
      <c r="M344" s="187" t="s">
        <v>315</v>
      </c>
      <c r="N344" s="187">
        <v>192.78728599999999</v>
      </c>
      <c r="O344" s="186">
        <f t="shared" si="17"/>
        <v>8021.0590461326419</v>
      </c>
      <c r="P344" s="186">
        <f t="shared" si="18"/>
        <v>4883.9478767378678</v>
      </c>
      <c r="Q344" s="215">
        <f>IF(P344="-",0,P344/(1+'General inputs'!$H$30)^'MP Calculations'!$C$40)</f>
        <v>10848.659722375531</v>
      </c>
    </row>
    <row r="345" spans="3:17">
      <c r="C345" s="159"/>
      <c r="D345" s="165" t="s">
        <v>281</v>
      </c>
      <c r="E345" s="162">
        <v>28126</v>
      </c>
      <c r="F345" s="166" t="str">
        <f t="shared" si="16"/>
        <v>Date check - OK</v>
      </c>
      <c r="G345" s="68"/>
      <c r="H345" s="162" t="s">
        <v>279</v>
      </c>
      <c r="I345" s="173">
        <v>41465.482549107437</v>
      </c>
      <c r="J345" s="168">
        <f>IFERROR(MIN('MP Calculations'!$E$30/I345,1),"-")</f>
        <v>0.60889065254951169</v>
      </c>
      <c r="K345" s="12"/>
      <c r="L345" s="159">
        <v>34.595820000000003</v>
      </c>
      <c r="M345" s="187" t="s">
        <v>315</v>
      </c>
      <c r="N345" s="187">
        <v>192.78728599999999</v>
      </c>
      <c r="O345" s="186">
        <f t="shared" si="17"/>
        <v>6669.6342447445204</v>
      </c>
      <c r="P345" s="186">
        <f t="shared" si="18"/>
        <v>4061.0779475490608</v>
      </c>
      <c r="Q345" s="215">
        <f>IF(P345="-",0,P345/(1+'General inputs'!$H$30)^'MP Calculations'!$C$40)</f>
        <v>9020.8277956541424</v>
      </c>
    </row>
    <row r="346" spans="3:17">
      <c r="C346" s="159"/>
      <c r="D346" s="165" t="s">
        <v>281</v>
      </c>
      <c r="E346" s="162">
        <v>28126</v>
      </c>
      <c r="F346" s="166" t="str">
        <f t="shared" si="16"/>
        <v>Date check - OK</v>
      </c>
      <c r="G346" s="68"/>
      <c r="H346" s="162" t="s">
        <v>279</v>
      </c>
      <c r="I346" s="173">
        <v>41465.482549107437</v>
      </c>
      <c r="J346" s="168">
        <f>IFERROR(MIN('MP Calculations'!$E$30/I346,1),"-")</f>
        <v>0.60889065254951169</v>
      </c>
      <c r="K346" s="12"/>
      <c r="L346" s="159">
        <v>4.3475999999999999</v>
      </c>
      <c r="M346" s="187" t="s">
        <v>315</v>
      </c>
      <c r="N346" s="187">
        <v>192.78728599999999</v>
      </c>
      <c r="O346" s="186">
        <f t="shared" si="17"/>
        <v>838.16200461359995</v>
      </c>
      <c r="P346" s="186">
        <f t="shared" si="18"/>
        <v>510.34900993138172</v>
      </c>
      <c r="Q346" s="215">
        <f>IF(P346="-",0,P346/(1+'General inputs'!$H$30)^'MP Calculations'!$C$40)</f>
        <v>1133.6326447641923</v>
      </c>
    </row>
    <row r="347" spans="3:17">
      <c r="C347" s="159"/>
      <c r="D347" s="165" t="s">
        <v>281</v>
      </c>
      <c r="E347" s="162">
        <v>28126</v>
      </c>
      <c r="F347" s="166" t="str">
        <f t="shared" si="16"/>
        <v>Date check - OK</v>
      </c>
      <c r="G347" s="68"/>
      <c r="H347" s="162" t="s">
        <v>279</v>
      </c>
      <c r="I347" s="173">
        <v>41465.482549107437</v>
      </c>
      <c r="J347" s="168">
        <f>IFERROR(MIN('MP Calculations'!$E$30/I347,1),"-")</f>
        <v>0.60889065254951169</v>
      </c>
      <c r="K347" s="12"/>
      <c r="L347" s="159">
        <v>87.812689000000006</v>
      </c>
      <c r="M347" s="187" t="s">
        <v>315</v>
      </c>
      <c r="N347" s="187">
        <v>192.78728599999999</v>
      </c>
      <c r="O347" s="186">
        <f t="shared" si="17"/>
        <v>16929.169988672056</v>
      </c>
      <c r="P347" s="186">
        <f t="shared" si="18"/>
        <v>10308.013361524138</v>
      </c>
      <c r="Q347" s="215">
        <f>IF(P347="-",0,P347/(1+'General inputs'!$H$30)^'MP Calculations'!$C$40)</f>
        <v>22897.076749223826</v>
      </c>
    </row>
    <row r="348" spans="3:17">
      <c r="C348" s="159"/>
      <c r="D348" s="165" t="s">
        <v>281</v>
      </c>
      <c r="E348" s="162">
        <v>28126</v>
      </c>
      <c r="F348" s="166" t="str">
        <f t="shared" si="16"/>
        <v>Date check - OK</v>
      </c>
      <c r="G348" s="68"/>
      <c r="H348" s="162" t="s">
        <v>279</v>
      </c>
      <c r="I348" s="173">
        <v>41465.482549107437</v>
      </c>
      <c r="J348" s="168">
        <f>IFERROR(MIN('MP Calculations'!$E$30/I348,1),"-")</f>
        <v>0.60889065254951169</v>
      </c>
      <c r="K348" s="12"/>
      <c r="L348" s="159">
        <v>77.290424000000002</v>
      </c>
      <c r="M348" s="187" t="s">
        <v>315</v>
      </c>
      <c r="N348" s="187">
        <v>192.78728599999999</v>
      </c>
      <c r="O348" s="186">
        <f t="shared" si="17"/>
        <v>14900.611076749265</v>
      </c>
      <c r="P348" s="186">
        <f t="shared" si="18"/>
        <v>9072.8428019083422</v>
      </c>
      <c r="Q348" s="215">
        <f>IF(P348="-",0,P348/(1+'General inputs'!$H$30)^'MP Calculations'!$C$40)</f>
        <v>20153.405965145324</v>
      </c>
    </row>
    <row r="349" spans="3:17">
      <c r="C349" s="159"/>
      <c r="D349" s="165" t="s">
        <v>281</v>
      </c>
      <c r="E349" s="162">
        <v>28126</v>
      </c>
      <c r="F349" s="166" t="str">
        <f t="shared" si="16"/>
        <v>Date check - OK</v>
      </c>
      <c r="G349" s="68"/>
      <c r="H349" s="162" t="s">
        <v>279</v>
      </c>
      <c r="I349" s="173">
        <v>41465.482549107437</v>
      </c>
      <c r="J349" s="168">
        <f>IFERROR(MIN('MP Calculations'!$E$30/I349,1),"-")</f>
        <v>0.60889065254951169</v>
      </c>
      <c r="K349" s="12"/>
      <c r="L349" s="159">
        <v>61.079006999999997</v>
      </c>
      <c r="M349" s="187" t="s">
        <v>315</v>
      </c>
      <c r="N349" s="187">
        <v>192.78728599999999</v>
      </c>
      <c r="O349" s="186">
        <f t="shared" si="17"/>
        <v>11775.255991105001</v>
      </c>
      <c r="P349" s="186">
        <f t="shared" si="18"/>
        <v>7169.8433043614714</v>
      </c>
      <c r="Q349" s="215">
        <f>IF(P349="-",0,P349/(1+'General inputs'!$H$30)^'MP Calculations'!$C$40)</f>
        <v>15926.294103638931</v>
      </c>
    </row>
    <row r="350" spans="3:17">
      <c r="C350" s="159"/>
      <c r="D350" s="165" t="s">
        <v>281</v>
      </c>
      <c r="E350" s="162">
        <v>28126</v>
      </c>
      <c r="F350" s="166" t="str">
        <f t="shared" si="16"/>
        <v>Date check - OK</v>
      </c>
      <c r="G350" s="68"/>
      <c r="H350" s="162" t="s">
        <v>279</v>
      </c>
      <c r="I350" s="173">
        <v>41465.482549107437</v>
      </c>
      <c r="J350" s="168">
        <f>IFERROR(MIN('MP Calculations'!$E$30/I350,1),"-")</f>
        <v>0.60889065254951169</v>
      </c>
      <c r="K350" s="12"/>
      <c r="L350" s="159">
        <v>64.552937999999997</v>
      </c>
      <c r="M350" s="187" t="s">
        <v>315</v>
      </c>
      <c r="N350" s="187">
        <v>192.78728599999999</v>
      </c>
      <c r="O350" s="186">
        <f t="shared" si="17"/>
        <v>12444.985720346267</v>
      </c>
      <c r="P350" s="186">
        <f t="shared" si="18"/>
        <v>7577.6354762309929</v>
      </c>
      <c r="Q350" s="215">
        <f>IF(P350="-",0,P350/(1+'General inputs'!$H$30)^'MP Calculations'!$C$40)</f>
        <v>16832.118371570275</v>
      </c>
    </row>
    <row r="351" spans="3:17">
      <c r="C351" s="159"/>
      <c r="D351" s="165" t="s">
        <v>281</v>
      </c>
      <c r="E351" s="162">
        <v>28126</v>
      </c>
      <c r="F351" s="166" t="str">
        <f t="shared" si="16"/>
        <v>Date check - OK</v>
      </c>
      <c r="G351" s="68"/>
      <c r="H351" s="162" t="s">
        <v>279</v>
      </c>
      <c r="I351" s="173">
        <v>41465.482549107437</v>
      </c>
      <c r="J351" s="168">
        <f>IFERROR(MIN('MP Calculations'!$E$30/I351,1),"-")</f>
        <v>0.60889065254951169</v>
      </c>
      <c r="K351" s="12"/>
      <c r="L351" s="159">
        <v>61.292560999999999</v>
      </c>
      <c r="M351" s="187" t="s">
        <v>315</v>
      </c>
      <c r="N351" s="187">
        <v>192.78728599999999</v>
      </c>
      <c r="O351" s="186">
        <f t="shared" si="17"/>
        <v>11816.426487179446</v>
      </c>
      <c r="P351" s="186">
        <f t="shared" si="18"/>
        <v>7194.9116345820266</v>
      </c>
      <c r="Q351" s="215">
        <f>IF(P351="-",0,P351/(1+'General inputs'!$H$30)^'MP Calculations'!$C$40)</f>
        <v>15981.978109945852</v>
      </c>
    </row>
    <row r="352" spans="3:17">
      <c r="C352" s="159"/>
      <c r="D352" s="165" t="s">
        <v>281</v>
      </c>
      <c r="E352" s="162">
        <v>28126</v>
      </c>
      <c r="F352" s="166" t="str">
        <f t="shared" si="16"/>
        <v>Date check - OK</v>
      </c>
      <c r="G352" s="68"/>
      <c r="H352" s="162" t="s">
        <v>279</v>
      </c>
      <c r="I352" s="173">
        <v>41465.482549107437</v>
      </c>
      <c r="J352" s="168">
        <f>IFERROR(MIN('MP Calculations'!$E$30/I352,1),"-")</f>
        <v>0.60889065254951169</v>
      </c>
      <c r="K352" s="12"/>
      <c r="L352" s="159">
        <v>7.4012520000000004</v>
      </c>
      <c r="M352" s="187" t="s">
        <v>315</v>
      </c>
      <c r="N352" s="187">
        <v>192.78728599999999</v>
      </c>
      <c r="O352" s="186">
        <f t="shared" si="17"/>
        <v>1426.867286082072</v>
      </c>
      <c r="P352" s="186">
        <f t="shared" si="18"/>
        <v>868.80615292406367</v>
      </c>
      <c r="Q352" s="215">
        <f>IF(P352="-",0,P352/(1+'General inputs'!$H$30)^'MP Calculations'!$C$40)</f>
        <v>1929.8695554619258</v>
      </c>
    </row>
    <row r="353" spans="3:17">
      <c r="C353" s="159"/>
      <c r="D353" s="165" t="s">
        <v>281</v>
      </c>
      <c r="E353" s="162">
        <v>28126</v>
      </c>
      <c r="F353" s="166" t="str">
        <f t="shared" si="16"/>
        <v>Date check - OK</v>
      </c>
      <c r="G353" s="68"/>
      <c r="H353" s="162" t="s">
        <v>279</v>
      </c>
      <c r="I353" s="173">
        <v>41465.482549107437</v>
      </c>
      <c r="J353" s="168">
        <f>IFERROR(MIN('MP Calculations'!$E$30/I353,1),"-")</f>
        <v>0.60889065254951169</v>
      </c>
      <c r="K353" s="12"/>
      <c r="L353" s="159">
        <v>66.053856999999994</v>
      </c>
      <c r="M353" s="187" t="s">
        <v>315</v>
      </c>
      <c r="N353" s="187">
        <v>192.78728599999999</v>
      </c>
      <c r="O353" s="186">
        <f t="shared" si="17"/>
        <v>12734.343820862101</v>
      </c>
      <c r="P353" s="186">
        <f t="shared" si="18"/>
        <v>7753.8229188745663</v>
      </c>
      <c r="Q353" s="215">
        <f>IF(P353="-",0,P353/(1+'General inputs'!$H$30)^'MP Calculations'!$C$40)</f>
        <v>17223.481600833966</v>
      </c>
    </row>
    <row r="354" spans="3:17">
      <c r="C354" s="159"/>
      <c r="D354" s="165" t="s">
        <v>281</v>
      </c>
      <c r="E354" s="162">
        <v>28126</v>
      </c>
      <c r="F354" s="166" t="str">
        <f t="shared" si="16"/>
        <v>Date check - OK</v>
      </c>
      <c r="G354" s="68"/>
      <c r="H354" s="162" t="s">
        <v>279</v>
      </c>
      <c r="I354" s="173">
        <v>41465.482549107437</v>
      </c>
      <c r="J354" s="168">
        <f>IFERROR(MIN('MP Calculations'!$E$30/I354,1),"-")</f>
        <v>0.60889065254951169</v>
      </c>
      <c r="K354" s="12"/>
      <c r="L354" s="159">
        <v>34.458449999999999</v>
      </c>
      <c r="M354" s="187" t="s">
        <v>315</v>
      </c>
      <c r="N354" s="187">
        <v>192.78728599999999</v>
      </c>
      <c r="O354" s="186">
        <f t="shared" si="17"/>
        <v>6643.1510552666996</v>
      </c>
      <c r="P354" s="186">
        <f t="shared" si="18"/>
        <v>4044.9525810263181</v>
      </c>
      <c r="Q354" s="215">
        <f>IF(P354="-",0,P354/(1+'General inputs'!$H$30)^'MP Calculations'!$C$40)</f>
        <v>8985.0086962863843</v>
      </c>
    </row>
    <row r="355" spans="3:17">
      <c r="C355" s="159"/>
      <c r="D355" s="165" t="s">
        <v>281</v>
      </c>
      <c r="E355" s="162">
        <v>28126</v>
      </c>
      <c r="F355" s="166" t="str">
        <f t="shared" si="16"/>
        <v>Date check - OK</v>
      </c>
      <c r="G355" s="68"/>
      <c r="H355" s="162" t="s">
        <v>279</v>
      </c>
      <c r="I355" s="173">
        <v>41465.482549107437</v>
      </c>
      <c r="J355" s="168">
        <f>IFERROR(MIN('MP Calculations'!$E$30/I355,1),"-")</f>
        <v>0.60889065254951169</v>
      </c>
      <c r="K355" s="12"/>
      <c r="L355" s="159">
        <v>13.900918000000001</v>
      </c>
      <c r="M355" s="187" t="s">
        <v>315</v>
      </c>
      <c r="N355" s="187">
        <v>192.78728599999999</v>
      </c>
      <c r="O355" s="186">
        <f t="shared" si="17"/>
        <v>2679.9202541285481</v>
      </c>
      <c r="P355" s="186">
        <f t="shared" si="18"/>
        <v>1631.7783923169848</v>
      </c>
      <c r="Q355" s="215">
        <f>IF(P355="-",0,P355/(1+'General inputs'!$H$30)^'MP Calculations'!$C$40)</f>
        <v>3624.6514023806621</v>
      </c>
    </row>
    <row r="356" spans="3:17">
      <c r="C356" s="159"/>
      <c r="D356" s="165" t="s">
        <v>281</v>
      </c>
      <c r="E356" s="162">
        <v>28126</v>
      </c>
      <c r="F356" s="166" t="str">
        <f t="shared" si="16"/>
        <v>Date check - OK</v>
      </c>
      <c r="G356" s="68"/>
      <c r="H356" s="162" t="s">
        <v>279</v>
      </c>
      <c r="I356" s="173">
        <v>41465.482549107437</v>
      </c>
      <c r="J356" s="168">
        <f>IFERROR(MIN('MP Calculations'!$E$30/I356,1),"-")</f>
        <v>0.60889065254951169</v>
      </c>
      <c r="K356" s="12"/>
      <c r="L356" s="159">
        <v>1.5860570000000001</v>
      </c>
      <c r="M356" s="187" t="s">
        <v>315</v>
      </c>
      <c r="N356" s="187">
        <v>192.78728599999999</v>
      </c>
      <c r="O356" s="186">
        <f t="shared" si="17"/>
        <v>305.771624471302</v>
      </c>
      <c r="P356" s="186">
        <f t="shared" si="18"/>
        <v>186.18148395545532</v>
      </c>
      <c r="Q356" s="215">
        <f>IF(P356="-",0,P356/(1+'General inputs'!$H$30)^'MP Calculations'!$C$40)</f>
        <v>413.56288335098924</v>
      </c>
    </row>
    <row r="357" spans="3:17">
      <c r="C357" s="159"/>
      <c r="D357" s="165" t="s">
        <v>281</v>
      </c>
      <c r="E357" s="162">
        <v>28126</v>
      </c>
      <c r="F357" s="166" t="str">
        <f t="shared" si="16"/>
        <v>Date check - OK</v>
      </c>
      <c r="G357" s="68"/>
      <c r="H357" s="162" t="s">
        <v>279</v>
      </c>
      <c r="I357" s="173">
        <v>41465.482549107437</v>
      </c>
      <c r="J357" s="168">
        <f>IFERROR(MIN('MP Calculations'!$E$30/I357,1),"-")</f>
        <v>0.60889065254951169</v>
      </c>
      <c r="K357" s="12"/>
      <c r="L357" s="159">
        <v>79.881418999999994</v>
      </c>
      <c r="M357" s="187" t="s">
        <v>315</v>
      </c>
      <c r="N357" s="187">
        <v>192.78728599999999</v>
      </c>
      <c r="O357" s="186">
        <f t="shared" si="17"/>
        <v>15400.121970838833</v>
      </c>
      <c r="P357" s="186">
        <f t="shared" si="18"/>
        <v>9376.9903161661296</v>
      </c>
      <c r="Q357" s="215">
        <f>IF(P357="-",0,P357/(1+'General inputs'!$H$30)^'MP Calculations'!$C$40)</f>
        <v>20829.00549463764</v>
      </c>
    </row>
    <row r="358" spans="3:17">
      <c r="C358" s="159"/>
      <c r="D358" s="165" t="s">
        <v>281</v>
      </c>
      <c r="E358" s="162">
        <v>28126</v>
      </c>
      <c r="F358" s="166" t="str">
        <f t="shared" si="16"/>
        <v>Date check - OK</v>
      </c>
      <c r="G358" s="68"/>
      <c r="H358" s="162" t="s">
        <v>279</v>
      </c>
      <c r="I358" s="173">
        <v>41465.482549107437</v>
      </c>
      <c r="J358" s="168">
        <f>IFERROR(MIN('MP Calculations'!$E$30/I358,1),"-")</f>
        <v>0.60889065254951169</v>
      </c>
      <c r="K358" s="12"/>
      <c r="L358" s="159">
        <v>1.19953</v>
      </c>
      <c r="M358" s="187" t="s">
        <v>315</v>
      </c>
      <c r="N358" s="187">
        <v>192.78728599999999</v>
      </c>
      <c r="O358" s="186">
        <f t="shared" si="17"/>
        <v>231.25413317557999</v>
      </c>
      <c r="P358" s="186">
        <f t="shared" si="18"/>
        <v>140.80848005405059</v>
      </c>
      <c r="Q358" s="215">
        <f>IF(P358="-",0,P358/(1+'General inputs'!$H$30)^'MP Calculations'!$C$40)</f>
        <v>312.77632863510712</v>
      </c>
    </row>
    <row r="359" spans="3:17">
      <c r="C359" s="159"/>
      <c r="D359" s="165" t="s">
        <v>281</v>
      </c>
      <c r="E359" s="162">
        <v>28126</v>
      </c>
      <c r="F359" s="166" t="str">
        <f t="shared" si="16"/>
        <v>Date check - OK</v>
      </c>
      <c r="G359" s="68"/>
      <c r="H359" s="162" t="s">
        <v>279</v>
      </c>
      <c r="I359" s="173">
        <v>41465.482549107437</v>
      </c>
      <c r="J359" s="168">
        <f>IFERROR(MIN('MP Calculations'!$E$30/I359,1),"-")</f>
        <v>0.60889065254951169</v>
      </c>
      <c r="K359" s="12"/>
      <c r="L359" s="159">
        <v>23.996759999999998</v>
      </c>
      <c r="M359" s="187" t="s">
        <v>315</v>
      </c>
      <c r="N359" s="187">
        <v>192.78728599999999</v>
      </c>
      <c r="O359" s="186">
        <f t="shared" si="17"/>
        <v>4626.2702331933597</v>
      </c>
      <c r="P359" s="186">
        <f t="shared" si="18"/>
        <v>2816.8927011594865</v>
      </c>
      <c r="Q359" s="215">
        <f>IF(P359="-",0,P359/(1+'General inputs'!$H$30)^'MP Calculations'!$C$40)</f>
        <v>6257.1327869563847</v>
      </c>
    </row>
    <row r="360" spans="3:17">
      <c r="C360" s="159"/>
      <c r="D360" s="165" t="s">
        <v>281</v>
      </c>
      <c r="E360" s="162">
        <v>28126</v>
      </c>
      <c r="F360" s="166" t="str">
        <f t="shared" si="16"/>
        <v>Date check - OK</v>
      </c>
      <c r="G360" s="68"/>
      <c r="H360" s="162" t="s">
        <v>279</v>
      </c>
      <c r="I360" s="173">
        <v>41465.482549107437</v>
      </c>
      <c r="J360" s="168">
        <f>IFERROR(MIN('MP Calculations'!$E$30/I360,1),"-")</f>
        <v>0.60889065254951169</v>
      </c>
      <c r="K360" s="12"/>
      <c r="L360" s="159">
        <v>40.045065999999998</v>
      </c>
      <c r="M360" s="187" t="s">
        <v>315</v>
      </c>
      <c r="N360" s="187">
        <v>192.78728599999999</v>
      </c>
      <c r="O360" s="186">
        <f t="shared" si="17"/>
        <v>7720.1795918308753</v>
      </c>
      <c r="P360" s="186">
        <f t="shared" si="18"/>
        <v>4700.7451894693249</v>
      </c>
      <c r="Q360" s="215">
        <f>IF(P360="-",0,P360/(1+'General inputs'!$H$30)^'MP Calculations'!$C$40)</f>
        <v>10441.71360735501</v>
      </c>
    </row>
    <row r="361" spans="3:17">
      <c r="C361" s="159"/>
      <c r="D361" s="165" t="s">
        <v>281</v>
      </c>
      <c r="E361" s="162">
        <v>28126</v>
      </c>
      <c r="F361" s="166" t="str">
        <f t="shared" si="16"/>
        <v>Date check - OK</v>
      </c>
      <c r="G361" s="68"/>
      <c r="H361" s="162" t="s">
        <v>279</v>
      </c>
      <c r="I361" s="173">
        <v>41465.482549107437</v>
      </c>
      <c r="J361" s="168">
        <f>IFERROR(MIN('MP Calculations'!$E$30/I361,1),"-")</f>
        <v>0.60889065254951169</v>
      </c>
      <c r="K361" s="12"/>
      <c r="L361" s="159">
        <v>2.415883</v>
      </c>
      <c r="M361" s="187" t="s">
        <v>315</v>
      </c>
      <c r="N361" s="187">
        <v>192.78728599999999</v>
      </c>
      <c r="O361" s="186">
        <f t="shared" si="17"/>
        <v>465.751526863538</v>
      </c>
      <c r="P361" s="186">
        <f t="shared" si="18"/>
        <v>283.59175111787107</v>
      </c>
      <c r="Q361" s="215">
        <f>IF(P361="-",0,P361/(1+'General inputs'!$H$30)^'MP Calculations'!$C$40)</f>
        <v>629.93923882851482</v>
      </c>
    </row>
    <row r="362" spans="3:17">
      <c r="C362" s="159"/>
      <c r="D362" s="165" t="s">
        <v>281</v>
      </c>
      <c r="E362" s="162">
        <v>28126</v>
      </c>
      <c r="F362" s="166" t="str">
        <f t="shared" si="16"/>
        <v>Date check - OK</v>
      </c>
      <c r="G362" s="68"/>
      <c r="H362" s="162" t="s">
        <v>279</v>
      </c>
      <c r="I362" s="173">
        <v>41465.482549107437</v>
      </c>
      <c r="J362" s="168">
        <f>IFERROR(MIN('MP Calculations'!$E$30/I362,1),"-")</f>
        <v>0.60889065254951169</v>
      </c>
      <c r="K362" s="12"/>
      <c r="L362" s="159">
        <v>48.622256999999998</v>
      </c>
      <c r="M362" s="187" t="s">
        <v>315</v>
      </c>
      <c r="N362" s="187">
        <v>192.78728599999999</v>
      </c>
      <c r="O362" s="186">
        <f t="shared" si="17"/>
        <v>9373.7529662245015</v>
      </c>
      <c r="P362" s="186">
        <f t="shared" si="18"/>
        <v>5707.5905604423579</v>
      </c>
      <c r="Q362" s="215">
        <f>IF(P362="-",0,P362/(1+'General inputs'!$H$30)^'MP Calculations'!$C$40)</f>
        <v>12678.208160206612</v>
      </c>
    </row>
    <row r="363" spans="3:17">
      <c r="C363" s="159"/>
      <c r="D363" s="165" t="s">
        <v>281</v>
      </c>
      <c r="E363" s="162">
        <v>28126</v>
      </c>
      <c r="F363" s="166" t="str">
        <f t="shared" si="16"/>
        <v>Date check - OK</v>
      </c>
      <c r="G363" s="68"/>
      <c r="H363" s="162" t="s">
        <v>279</v>
      </c>
      <c r="I363" s="173">
        <v>41465.482549107437</v>
      </c>
      <c r="J363" s="168">
        <f>IFERROR(MIN('MP Calculations'!$E$30/I363,1),"-")</f>
        <v>0.60889065254951169</v>
      </c>
      <c r="K363" s="12"/>
      <c r="L363" s="159">
        <v>127.28197</v>
      </c>
      <c r="M363" s="187" t="s">
        <v>315</v>
      </c>
      <c r="N363" s="187">
        <v>192.78728599999999</v>
      </c>
      <c r="O363" s="186">
        <f t="shared" si="17"/>
        <v>24538.345553033421</v>
      </c>
      <c r="P363" s="186">
        <f t="shared" si="18"/>
        <v>14941.169236271928</v>
      </c>
      <c r="Q363" s="215">
        <f>IF(P363="-",0,P363/(1+'General inputs'!$H$30)^'MP Calculations'!$C$40)</f>
        <v>33188.654954893871</v>
      </c>
    </row>
    <row r="364" spans="3:17">
      <c r="C364" s="159"/>
      <c r="D364" s="165" t="s">
        <v>281</v>
      </c>
      <c r="E364" s="162">
        <v>28126</v>
      </c>
      <c r="F364" s="166" t="str">
        <f t="shared" si="16"/>
        <v>Date check - OK</v>
      </c>
      <c r="G364" s="68"/>
      <c r="H364" s="162" t="s">
        <v>279</v>
      </c>
      <c r="I364" s="173">
        <v>41465.482549107437</v>
      </c>
      <c r="J364" s="168">
        <f>IFERROR(MIN('MP Calculations'!$E$30/I364,1),"-")</f>
        <v>0.60889065254951169</v>
      </c>
      <c r="K364" s="12"/>
      <c r="L364" s="159">
        <v>12.460361000000001</v>
      </c>
      <c r="M364" s="187" t="s">
        <v>315</v>
      </c>
      <c r="N364" s="187">
        <v>192.78728599999999</v>
      </c>
      <c r="O364" s="186">
        <f t="shared" si="17"/>
        <v>2402.1991797702462</v>
      </c>
      <c r="P364" s="186">
        <f t="shared" si="18"/>
        <v>1462.6766261242069</v>
      </c>
      <c r="Q364" s="215">
        <f>IF(P364="-",0,P364/(1+'General inputs'!$H$30)^'MP Calculations'!$C$40)</f>
        <v>3249.0275083141496</v>
      </c>
    </row>
    <row r="365" spans="3:17">
      <c r="C365" s="159"/>
      <c r="D365" s="165" t="s">
        <v>281</v>
      </c>
      <c r="E365" s="162">
        <v>28126</v>
      </c>
      <c r="F365" s="166" t="str">
        <f t="shared" si="16"/>
        <v>Date check - OK</v>
      </c>
      <c r="G365" s="68"/>
      <c r="H365" s="162" t="s">
        <v>279</v>
      </c>
      <c r="I365" s="173">
        <v>41465.482549107437</v>
      </c>
      <c r="J365" s="168">
        <f>IFERROR(MIN('MP Calculations'!$E$30/I365,1),"-")</f>
        <v>0.60889065254951169</v>
      </c>
      <c r="K365" s="12"/>
      <c r="L365" s="159">
        <v>3.7579699999999998</v>
      </c>
      <c r="M365" s="187" t="s">
        <v>315</v>
      </c>
      <c r="N365" s="187">
        <v>192.78728599999999</v>
      </c>
      <c r="O365" s="186">
        <f t="shared" si="17"/>
        <v>724.48883716941998</v>
      </c>
      <c r="P365" s="186">
        <f t="shared" si="18"/>
        <v>441.13448082892506</v>
      </c>
      <c r="Q365" s="215">
        <f>IF(P365="-",0,P365/(1+'General inputs'!$H$30)^'MP Calculations'!$C$40)</f>
        <v>979.88717224318975</v>
      </c>
    </row>
    <row r="366" spans="3:17">
      <c r="C366" s="159"/>
      <c r="D366" s="165" t="s">
        <v>288</v>
      </c>
      <c r="E366" s="162">
        <v>28278</v>
      </c>
      <c r="F366" s="166" t="str">
        <f t="shared" si="16"/>
        <v>Date check - OK</v>
      </c>
      <c r="G366" s="68"/>
      <c r="H366" s="162" t="s">
        <v>279</v>
      </c>
      <c r="I366" s="173">
        <v>41465.482549107437</v>
      </c>
      <c r="J366" s="168">
        <f>IFERROR(MIN('MP Calculations'!$E$30/I366,1),"-")</f>
        <v>0.60889065254951169</v>
      </c>
      <c r="K366" s="12"/>
      <c r="L366" s="159">
        <v>55.885517999999998</v>
      </c>
      <c r="M366" s="187" t="s">
        <v>315</v>
      </c>
      <c r="N366" s="187">
        <v>297.51652200000001</v>
      </c>
      <c r="O366" s="186">
        <f t="shared" si="17"/>
        <v>16626.864945528396</v>
      </c>
      <c r="P366" s="186">
        <f t="shared" si="18"/>
        <v>10123.942646535386</v>
      </c>
      <c r="Q366" s="215">
        <f>IF(P366="-",0,P366/(1+'General inputs'!$H$30)^'MP Calculations'!$C$40)</f>
        <v>22488.202493771878</v>
      </c>
    </row>
    <row r="367" spans="3:17">
      <c r="C367" s="159"/>
      <c r="D367" s="165" t="s">
        <v>288</v>
      </c>
      <c r="E367" s="162">
        <v>28278</v>
      </c>
      <c r="F367" s="166" t="str">
        <f t="shared" si="16"/>
        <v>Date check - OK</v>
      </c>
      <c r="G367" s="68"/>
      <c r="H367" s="162" t="s">
        <v>279</v>
      </c>
      <c r="I367" s="173">
        <v>41465.482549107437</v>
      </c>
      <c r="J367" s="168">
        <f>IFERROR(MIN('MP Calculations'!$E$30/I367,1),"-")</f>
        <v>0.60889065254951169</v>
      </c>
      <c r="K367" s="12"/>
      <c r="L367" s="159">
        <v>0.33405400000000002</v>
      </c>
      <c r="M367" s="187" t="s">
        <v>315</v>
      </c>
      <c r="N367" s="187">
        <v>297.51652200000001</v>
      </c>
      <c r="O367" s="186">
        <f t="shared" si="17"/>
        <v>99.386584240188014</v>
      </c>
      <c r="P367" s="186">
        <f t="shared" si="18"/>
        <v>60.515562132675093</v>
      </c>
      <c r="Q367" s="215">
        <f>IF(P367="-",0,P367/(1+'General inputs'!$H$30)^'MP Calculations'!$C$40)</f>
        <v>134.42255283120883</v>
      </c>
    </row>
    <row r="368" spans="3:17">
      <c r="C368" s="159"/>
      <c r="D368" s="165" t="s">
        <v>282</v>
      </c>
      <c r="E368" s="162">
        <v>28278</v>
      </c>
      <c r="F368" s="166" t="str">
        <f t="shared" si="16"/>
        <v>Date check - OK</v>
      </c>
      <c r="G368" s="68"/>
      <c r="H368" s="162" t="s">
        <v>279</v>
      </c>
      <c r="I368" s="173">
        <v>41465.482549107437</v>
      </c>
      <c r="J368" s="168">
        <f>IFERROR(MIN('MP Calculations'!$E$30/I368,1),"-")</f>
        <v>0.60889065254951169</v>
      </c>
      <c r="K368" s="12"/>
      <c r="L368" s="159">
        <v>3.9765600000000001</v>
      </c>
      <c r="M368" s="187" t="s">
        <v>315</v>
      </c>
      <c r="N368" s="187">
        <v>237.97403299999999</v>
      </c>
      <c r="O368" s="186">
        <f t="shared" si="17"/>
        <v>946.31802066648004</v>
      </c>
      <c r="P368" s="186">
        <f t="shared" si="18"/>
        <v>576.2041971229753</v>
      </c>
      <c r="Q368" s="215">
        <f>IF(P368="-",0,P368/(1+'General inputs'!$H$30)^'MP Calculations'!$C$40)</f>
        <v>1279.9160480326436</v>
      </c>
    </row>
    <row r="369" spans="3:17">
      <c r="C369" s="159"/>
      <c r="D369" s="165" t="s">
        <v>282</v>
      </c>
      <c r="E369" s="162">
        <v>28278</v>
      </c>
      <c r="F369" s="166" t="str">
        <f t="shared" si="16"/>
        <v>Date check - OK</v>
      </c>
      <c r="G369" s="68"/>
      <c r="H369" s="162" t="s">
        <v>279</v>
      </c>
      <c r="I369" s="173">
        <v>41465.482549107437</v>
      </c>
      <c r="J369" s="168">
        <f>IFERROR(MIN('MP Calculations'!$E$30/I369,1),"-")</f>
        <v>0.60889065254951169</v>
      </c>
      <c r="K369" s="12"/>
      <c r="L369" s="159">
        <v>4.5628250000000001</v>
      </c>
      <c r="M369" s="187" t="s">
        <v>315</v>
      </c>
      <c r="N369" s="187">
        <v>237.97403299999999</v>
      </c>
      <c r="O369" s="186">
        <f t="shared" si="17"/>
        <v>1085.833867123225</v>
      </c>
      <c r="P369" s="186">
        <f t="shared" si="18"/>
        <v>661.15409191302024</v>
      </c>
      <c r="Q369" s="215">
        <f>IF(P369="-",0,P369/(1+'General inputs'!$H$30)^'MP Calculations'!$C$40)</f>
        <v>1468.614315354112</v>
      </c>
    </row>
    <row r="370" spans="3:17">
      <c r="C370" s="159"/>
      <c r="D370" s="165" t="s">
        <v>288</v>
      </c>
      <c r="E370" s="162">
        <v>28278</v>
      </c>
      <c r="F370" s="166" t="str">
        <f t="shared" si="16"/>
        <v>Date check - OK</v>
      </c>
      <c r="G370" s="68"/>
      <c r="H370" s="162" t="s">
        <v>279</v>
      </c>
      <c r="I370" s="173">
        <v>41465.482549107437</v>
      </c>
      <c r="J370" s="168">
        <f>IFERROR(MIN('MP Calculations'!$E$30/I370,1),"-")</f>
        <v>0.60889065254951169</v>
      </c>
      <c r="K370" s="12"/>
      <c r="L370" s="159">
        <v>5.0995749999999997</v>
      </c>
      <c r="M370" s="187" t="s">
        <v>315</v>
      </c>
      <c r="N370" s="187">
        <v>297.51652200000001</v>
      </c>
      <c r="O370" s="186">
        <f t="shared" si="17"/>
        <v>1517.2078176781499</v>
      </c>
      <c r="P370" s="186">
        <f t="shared" si="18"/>
        <v>923.81365815926927</v>
      </c>
      <c r="Q370" s="215">
        <f>IF(P370="-",0,P370/(1+'General inputs'!$H$30)^'MP Calculations'!$C$40)</f>
        <v>2052.0571220647307</v>
      </c>
    </row>
    <row r="371" spans="3:17">
      <c r="C371" s="159"/>
      <c r="D371" s="165" t="s">
        <v>288</v>
      </c>
      <c r="E371" s="162">
        <v>28278</v>
      </c>
      <c r="F371" s="166" t="str">
        <f t="shared" si="16"/>
        <v>Date check - OK</v>
      </c>
      <c r="G371" s="68"/>
      <c r="H371" s="162" t="s">
        <v>279</v>
      </c>
      <c r="I371" s="173">
        <v>41465.482549107437</v>
      </c>
      <c r="J371" s="168">
        <f>IFERROR(MIN('MP Calculations'!$E$30/I371,1),"-")</f>
        <v>0.60889065254951169</v>
      </c>
      <c r="K371" s="12"/>
      <c r="L371" s="159">
        <v>0.91378999999999999</v>
      </c>
      <c r="M371" s="187" t="s">
        <v>315</v>
      </c>
      <c r="N371" s="187">
        <v>297.51652200000001</v>
      </c>
      <c r="O371" s="186">
        <f t="shared" si="17"/>
        <v>271.86762263838</v>
      </c>
      <c r="P371" s="186">
        <f t="shared" si="18"/>
        <v>165.53765415536759</v>
      </c>
      <c r="Q371" s="215">
        <f>IF(P371="-",0,P371/(1+'General inputs'!$H$30)^'MP Calculations'!$C$40)</f>
        <v>367.70697118319282</v>
      </c>
    </row>
    <row r="372" spans="3:17">
      <c r="C372" s="159"/>
      <c r="D372" s="165" t="s">
        <v>288</v>
      </c>
      <c r="E372" s="162">
        <v>28278</v>
      </c>
      <c r="F372" s="166" t="str">
        <f t="shared" si="16"/>
        <v>Date check - OK</v>
      </c>
      <c r="G372" s="68"/>
      <c r="H372" s="162" t="s">
        <v>279</v>
      </c>
      <c r="I372" s="173">
        <v>41465.482549107437</v>
      </c>
      <c r="J372" s="168">
        <f>IFERROR(MIN('MP Calculations'!$E$30/I372,1),"-")</f>
        <v>0.60889065254951169</v>
      </c>
      <c r="K372" s="12"/>
      <c r="L372" s="159">
        <v>0.999336</v>
      </c>
      <c r="M372" s="187" t="s">
        <v>315</v>
      </c>
      <c r="N372" s="187">
        <v>297.51652200000001</v>
      </c>
      <c r="O372" s="186">
        <f t="shared" si="17"/>
        <v>297.318971029392</v>
      </c>
      <c r="P372" s="186">
        <f t="shared" si="18"/>
        <v>181.03474228543587</v>
      </c>
      <c r="Q372" s="215">
        <f>IF(P372="-",0,P372/(1+'General inputs'!$H$30)^'MP Calculations'!$C$40)</f>
        <v>402.13048266486521</v>
      </c>
    </row>
    <row r="373" spans="3:17">
      <c r="C373" s="159"/>
      <c r="D373" s="165" t="s">
        <v>288</v>
      </c>
      <c r="E373" s="162">
        <v>28278</v>
      </c>
      <c r="F373" s="166" t="str">
        <f t="shared" si="16"/>
        <v>Date check - OK</v>
      </c>
      <c r="G373" s="68"/>
      <c r="H373" s="162" t="s">
        <v>279</v>
      </c>
      <c r="I373" s="173">
        <v>41465.482549107437</v>
      </c>
      <c r="J373" s="168">
        <f>IFERROR(MIN('MP Calculations'!$E$30/I373,1),"-")</f>
        <v>0.60889065254951169</v>
      </c>
      <c r="K373" s="12"/>
      <c r="L373" s="159">
        <v>102.99025</v>
      </c>
      <c r="M373" s="187" t="s">
        <v>315</v>
      </c>
      <c r="N373" s="187">
        <v>297.51652200000001</v>
      </c>
      <c r="O373" s="186">
        <f t="shared" si="17"/>
        <v>30641.300979910502</v>
      </c>
      <c r="P373" s="186">
        <f t="shared" si="18"/>
        <v>18657.201748623698</v>
      </c>
      <c r="Q373" s="215">
        <f>IF(P373="-",0,P373/(1+'General inputs'!$H$30)^'MP Calculations'!$C$40)</f>
        <v>41443.037118922104</v>
      </c>
    </row>
    <row r="374" spans="3:17">
      <c r="C374" s="159"/>
      <c r="D374" s="165" t="s">
        <v>288</v>
      </c>
      <c r="E374" s="162">
        <v>28278</v>
      </c>
      <c r="F374" s="166" t="str">
        <f t="shared" si="16"/>
        <v>Date check - OK</v>
      </c>
      <c r="G374" s="68"/>
      <c r="H374" s="162" t="s">
        <v>279</v>
      </c>
      <c r="I374" s="173">
        <v>41465.482549107437</v>
      </c>
      <c r="J374" s="168">
        <f>IFERROR(MIN('MP Calculations'!$E$30/I374,1),"-")</f>
        <v>0.60889065254951169</v>
      </c>
      <c r="K374" s="12"/>
      <c r="L374" s="159">
        <v>2.617839</v>
      </c>
      <c r="M374" s="187" t="s">
        <v>315</v>
      </c>
      <c r="N374" s="187">
        <v>297.51652200000001</v>
      </c>
      <c r="O374" s="186">
        <f t="shared" si="17"/>
        <v>778.85035443595802</v>
      </c>
      <c r="P374" s="186">
        <f t="shared" si="18"/>
        <v>474.23470055092895</v>
      </c>
      <c r="Q374" s="215">
        <f>IF(P374="-",0,P374/(1+'General inputs'!$H$30)^'MP Calculations'!$C$40)</f>
        <v>1053.4123263936335</v>
      </c>
    </row>
    <row r="375" spans="3:17">
      <c r="C375" s="159"/>
      <c r="D375" s="165" t="s">
        <v>282</v>
      </c>
      <c r="E375" s="162">
        <v>28278</v>
      </c>
      <c r="F375" s="166" t="str">
        <f t="shared" si="16"/>
        <v>Date check - OK</v>
      </c>
      <c r="G375" s="68"/>
      <c r="H375" s="162" t="s">
        <v>279</v>
      </c>
      <c r="I375" s="173">
        <v>41465.482549107437</v>
      </c>
      <c r="J375" s="168">
        <f>IFERROR(MIN('MP Calculations'!$E$30/I375,1),"-")</f>
        <v>0.60889065254951169</v>
      </c>
      <c r="K375" s="12"/>
      <c r="L375" s="159">
        <v>0.71784800000000004</v>
      </c>
      <c r="M375" s="187" t="s">
        <v>315</v>
      </c>
      <c r="N375" s="187">
        <v>237.97403299999999</v>
      </c>
      <c r="O375" s="186">
        <f t="shared" si="17"/>
        <v>170.82918364098401</v>
      </c>
      <c r="P375" s="186">
        <f t="shared" si="18"/>
        <v>104.01629310165913</v>
      </c>
      <c r="Q375" s="215">
        <f>IF(P375="-",0,P375/(1+'General inputs'!$H$30)^'MP Calculations'!$C$40)</f>
        <v>231.05024826687824</v>
      </c>
    </row>
    <row r="376" spans="3:17">
      <c r="C376" s="159"/>
      <c r="D376" s="165" t="s">
        <v>288</v>
      </c>
      <c r="E376" s="162">
        <v>28278</v>
      </c>
      <c r="F376" s="166" t="str">
        <f t="shared" si="16"/>
        <v>Date check - OK</v>
      </c>
      <c r="G376" s="68"/>
      <c r="H376" s="162" t="s">
        <v>279</v>
      </c>
      <c r="I376" s="173">
        <v>41465.482549107437</v>
      </c>
      <c r="J376" s="168">
        <f>IFERROR(MIN('MP Calculations'!$E$30/I376,1),"-")</f>
        <v>0.60889065254951169</v>
      </c>
      <c r="K376" s="12"/>
      <c r="L376" s="159">
        <v>17.982423000000001</v>
      </c>
      <c r="M376" s="187" t="s">
        <v>315</v>
      </c>
      <c r="N376" s="187">
        <v>297.51652200000001</v>
      </c>
      <c r="O376" s="186">
        <f t="shared" si="17"/>
        <v>5350.0679480928065</v>
      </c>
      <c r="P376" s="186">
        <f t="shared" si="18"/>
        <v>3257.6063640984562</v>
      </c>
      <c r="Q376" s="215">
        <f>IF(P376="-",0,P376/(1+'General inputs'!$H$30)^'MP Calculations'!$C$40)</f>
        <v>7236.0852010472699</v>
      </c>
    </row>
    <row r="377" spans="3:17">
      <c r="C377" s="159"/>
      <c r="D377" s="165" t="s">
        <v>288</v>
      </c>
      <c r="E377" s="162">
        <v>28278</v>
      </c>
      <c r="F377" s="166" t="str">
        <f t="shared" si="16"/>
        <v>Date check - OK</v>
      </c>
      <c r="G377" s="68"/>
      <c r="H377" s="162" t="s">
        <v>279</v>
      </c>
      <c r="I377" s="173">
        <v>41465.482549107437</v>
      </c>
      <c r="J377" s="168">
        <f>IFERROR(MIN('MP Calculations'!$E$30/I377,1),"-")</f>
        <v>0.60889065254951169</v>
      </c>
      <c r="K377" s="12"/>
      <c r="L377" s="159">
        <v>98.654454999999999</v>
      </c>
      <c r="M377" s="187" t="s">
        <v>315</v>
      </c>
      <c r="N377" s="187">
        <v>297.51652200000001</v>
      </c>
      <c r="O377" s="186">
        <f t="shared" si="17"/>
        <v>29351.330331405512</v>
      </c>
      <c r="P377" s="186">
        <f t="shared" si="18"/>
        <v>17871.750678685778</v>
      </c>
      <c r="Q377" s="215">
        <f>IF(P377="-",0,P377/(1+'General inputs'!$H$30)^'MP Calculations'!$C$40)</f>
        <v>39698.323292855683</v>
      </c>
    </row>
    <row r="378" spans="3:17">
      <c r="C378" s="159"/>
      <c r="D378" s="165" t="s">
        <v>288</v>
      </c>
      <c r="E378" s="162">
        <v>28278</v>
      </c>
      <c r="F378" s="166" t="str">
        <f t="shared" si="16"/>
        <v>Date check - OK</v>
      </c>
      <c r="G378" s="68"/>
      <c r="H378" s="162" t="s">
        <v>279</v>
      </c>
      <c r="I378" s="173">
        <v>41465.482549107437</v>
      </c>
      <c r="J378" s="168">
        <f>IFERROR(MIN('MP Calculations'!$E$30/I378,1),"-")</f>
        <v>0.60889065254951169</v>
      </c>
      <c r="K378" s="12"/>
      <c r="L378" s="159">
        <v>62.446598999999999</v>
      </c>
      <c r="M378" s="187" t="s">
        <v>315</v>
      </c>
      <c r="N378" s="187">
        <v>297.51652200000001</v>
      </c>
      <c r="O378" s="186">
        <f t="shared" si="17"/>
        <v>18578.894945208678</v>
      </c>
      <c r="P378" s="186">
        <f t="shared" si="18"/>
        <v>11312.515466836936</v>
      </c>
      <c r="Q378" s="215">
        <f>IF(P378="-",0,P378/(1+'General inputs'!$H$30)^'MP Calculations'!$C$40)</f>
        <v>25128.366231827222</v>
      </c>
    </row>
    <row r="379" spans="3:17">
      <c r="C379" s="159"/>
      <c r="D379" s="165" t="s">
        <v>288</v>
      </c>
      <c r="E379" s="162">
        <v>28278</v>
      </c>
      <c r="F379" s="166" t="str">
        <f t="shared" si="16"/>
        <v>Date check - OK</v>
      </c>
      <c r="G379" s="68"/>
      <c r="H379" s="162" t="s">
        <v>279</v>
      </c>
      <c r="I379" s="173">
        <v>41465.482549107437</v>
      </c>
      <c r="J379" s="168">
        <f>IFERROR(MIN('MP Calculations'!$E$30/I379,1),"-")</f>
        <v>0.60889065254951169</v>
      </c>
      <c r="K379" s="12"/>
      <c r="L379" s="159">
        <v>2.5631750000000002</v>
      </c>
      <c r="M379" s="187" t="s">
        <v>315</v>
      </c>
      <c r="N379" s="187">
        <v>297.51652200000001</v>
      </c>
      <c r="O379" s="186">
        <f t="shared" si="17"/>
        <v>762.58691127735005</v>
      </c>
      <c r="P379" s="186">
        <f t="shared" si="18"/>
        <v>464.33204203338227</v>
      </c>
      <c r="Q379" s="215">
        <f>IF(P379="-",0,P379/(1+'General inputs'!$H$30)^'MP Calculations'!$C$40)</f>
        <v>1031.4156599026915</v>
      </c>
    </row>
    <row r="380" spans="3:17">
      <c r="C380" s="159"/>
      <c r="D380" s="165" t="s">
        <v>288</v>
      </c>
      <c r="E380" s="162">
        <v>28278</v>
      </c>
      <c r="F380" s="166" t="str">
        <f t="shared" si="16"/>
        <v>Date check - OK</v>
      </c>
      <c r="G380" s="68"/>
      <c r="H380" s="162" t="s">
        <v>279</v>
      </c>
      <c r="I380" s="173">
        <v>41465.482549107437</v>
      </c>
      <c r="J380" s="168">
        <f>IFERROR(MIN('MP Calculations'!$E$30/I380,1),"-")</f>
        <v>0.60889065254951169</v>
      </c>
      <c r="K380" s="12"/>
      <c r="L380" s="159">
        <v>9.9496880000000001</v>
      </c>
      <c r="M380" s="187" t="s">
        <v>315</v>
      </c>
      <c r="N380" s="187">
        <v>297.51652200000001</v>
      </c>
      <c r="O380" s="186">
        <f t="shared" si="17"/>
        <v>2960.1965687451361</v>
      </c>
      <c r="P380" s="186">
        <f t="shared" si="18"/>
        <v>1802.4360204180514</v>
      </c>
      <c r="Q380" s="215">
        <f>IF(P380="-",0,P380/(1+'General inputs'!$H$30)^'MP Calculations'!$C$40)</f>
        <v>4003.7313153982418</v>
      </c>
    </row>
    <row r="381" spans="3:17">
      <c r="C381" s="159"/>
      <c r="D381" s="165" t="s">
        <v>282</v>
      </c>
      <c r="E381" s="162">
        <v>28278</v>
      </c>
      <c r="F381" s="166" t="str">
        <f t="shared" si="16"/>
        <v>Date check - OK</v>
      </c>
      <c r="G381" s="68"/>
      <c r="H381" s="162" t="s">
        <v>279</v>
      </c>
      <c r="I381" s="173">
        <v>41465.482549107437</v>
      </c>
      <c r="J381" s="168">
        <f>IFERROR(MIN('MP Calculations'!$E$30/I381,1),"-")</f>
        <v>0.60889065254951169</v>
      </c>
      <c r="K381" s="12"/>
      <c r="L381" s="159">
        <v>0.41686099999999998</v>
      </c>
      <c r="M381" s="187" t="s">
        <v>315</v>
      </c>
      <c r="N381" s="187">
        <v>237.97403299999999</v>
      </c>
      <c r="O381" s="186">
        <f t="shared" si="17"/>
        <v>99.202093370412996</v>
      </c>
      <c r="P381" s="186">
        <f t="shared" si="18"/>
        <v>60.403227366588354</v>
      </c>
      <c r="Q381" s="215">
        <f>IF(P381="-",0,P381/(1+'General inputs'!$H$30)^'MP Calculations'!$C$40)</f>
        <v>134.17302485035705</v>
      </c>
    </row>
    <row r="382" spans="3:17">
      <c r="C382" s="159"/>
      <c r="D382" s="165" t="s">
        <v>288</v>
      </c>
      <c r="E382" s="162">
        <v>28278</v>
      </c>
      <c r="F382" s="166" t="str">
        <f t="shared" si="16"/>
        <v>Date check - OK</v>
      </c>
      <c r="G382" s="68"/>
      <c r="H382" s="162" t="s">
        <v>279</v>
      </c>
      <c r="I382" s="173">
        <v>41465.482549107437</v>
      </c>
      <c r="J382" s="168">
        <f>IFERROR(MIN('MP Calculations'!$E$30/I382,1),"-")</f>
        <v>0.60889065254951169</v>
      </c>
      <c r="K382" s="12"/>
      <c r="L382" s="159">
        <v>1.450167</v>
      </c>
      <c r="M382" s="187" t="s">
        <v>315</v>
      </c>
      <c r="N382" s="187">
        <v>297.51652200000001</v>
      </c>
      <c r="O382" s="186">
        <f t="shared" si="17"/>
        <v>431.44864215917403</v>
      </c>
      <c r="P382" s="186">
        <f t="shared" si="18"/>
        <v>262.70504526590025</v>
      </c>
      <c r="Q382" s="215">
        <f>IF(P382="-",0,P382/(1+'General inputs'!$H$30)^'MP Calculations'!$C$40)</f>
        <v>583.54382875695433</v>
      </c>
    </row>
    <row r="383" spans="3:17">
      <c r="C383" s="159"/>
      <c r="D383" s="165" t="s">
        <v>288</v>
      </c>
      <c r="E383" s="162">
        <v>28278</v>
      </c>
      <c r="F383" s="166" t="str">
        <f t="shared" si="16"/>
        <v>Date check - OK</v>
      </c>
      <c r="G383" s="68"/>
      <c r="H383" s="162" t="s">
        <v>279</v>
      </c>
      <c r="I383" s="173">
        <v>41465.482549107437</v>
      </c>
      <c r="J383" s="168">
        <f>IFERROR(MIN('MP Calculations'!$E$30/I383,1),"-")</f>
        <v>0.60889065254951169</v>
      </c>
      <c r="K383" s="12"/>
      <c r="L383" s="159">
        <v>4.0574830000000004</v>
      </c>
      <c r="M383" s="187" t="s">
        <v>315</v>
      </c>
      <c r="N383" s="187">
        <v>297.51652200000001</v>
      </c>
      <c r="O383" s="186">
        <f t="shared" si="17"/>
        <v>1207.1682302341262</v>
      </c>
      <c r="P383" s="186">
        <f t="shared" si="18"/>
        <v>735.03345144429625</v>
      </c>
      <c r="Q383" s="215">
        <f>IF(P383="-",0,P383/(1+'General inputs'!$H$30)^'MP Calculations'!$C$40)</f>
        <v>1632.7217244195001</v>
      </c>
    </row>
    <row r="384" spans="3:17">
      <c r="C384" s="159"/>
      <c r="D384" s="165" t="s">
        <v>288</v>
      </c>
      <c r="E384" s="162">
        <v>28278</v>
      </c>
      <c r="F384" s="166" t="str">
        <f t="shared" si="16"/>
        <v>Date check - OK</v>
      </c>
      <c r="G384" s="68"/>
      <c r="H384" s="162" t="s">
        <v>279</v>
      </c>
      <c r="I384" s="173">
        <v>41465.482549107437</v>
      </c>
      <c r="J384" s="168">
        <f>IFERROR(MIN('MP Calculations'!$E$30/I384,1),"-")</f>
        <v>0.60889065254951169</v>
      </c>
      <c r="K384" s="12"/>
      <c r="L384" s="159">
        <v>0.28945599999999999</v>
      </c>
      <c r="M384" s="187" t="s">
        <v>315</v>
      </c>
      <c r="N384" s="187">
        <v>297.51652200000001</v>
      </c>
      <c r="O384" s="186">
        <f t="shared" si="17"/>
        <v>86.117942392032006</v>
      </c>
      <c r="P384" s="186">
        <f t="shared" si="18"/>
        <v>52.436410139305622</v>
      </c>
      <c r="Q384" s="215">
        <f>IF(P384="-",0,P384/(1+'General inputs'!$H$30)^'MP Calculations'!$C$40)</f>
        <v>116.476421334007</v>
      </c>
    </row>
    <row r="385" spans="3:17">
      <c r="C385" s="159"/>
      <c r="D385" s="165" t="s">
        <v>288</v>
      </c>
      <c r="E385" s="162">
        <v>28278</v>
      </c>
      <c r="F385" s="166" t="str">
        <f t="shared" si="16"/>
        <v>Date check - OK</v>
      </c>
      <c r="G385" s="68"/>
      <c r="H385" s="162" t="s">
        <v>279</v>
      </c>
      <c r="I385" s="173">
        <v>41465.482549107437</v>
      </c>
      <c r="J385" s="168">
        <f>IFERROR(MIN('MP Calculations'!$E$30/I385,1),"-")</f>
        <v>0.60889065254951169</v>
      </c>
      <c r="K385" s="12"/>
      <c r="L385" s="159">
        <v>10.658455999999999</v>
      </c>
      <c r="M385" s="187" t="s">
        <v>315</v>
      </c>
      <c r="N385" s="187">
        <v>297.51652200000001</v>
      </c>
      <c r="O385" s="186">
        <f t="shared" si="17"/>
        <v>3171.066759010032</v>
      </c>
      <c r="P385" s="186">
        <f t="shared" si="18"/>
        <v>1930.8329081716836</v>
      </c>
      <c r="Q385" s="215">
        <f>IF(P385="-",0,P385/(1+'General inputs'!$H$30)^'MP Calculations'!$C$40)</f>
        <v>4288.93791051481</v>
      </c>
    </row>
    <row r="386" spans="3:17">
      <c r="C386" s="159"/>
      <c r="D386" s="165" t="s">
        <v>288</v>
      </c>
      <c r="E386" s="162">
        <v>28278</v>
      </c>
      <c r="F386" s="166" t="str">
        <f t="shared" si="16"/>
        <v>Date check - OK</v>
      </c>
      <c r="G386" s="68"/>
      <c r="H386" s="162" t="s">
        <v>279</v>
      </c>
      <c r="I386" s="173">
        <v>41465.482549107437</v>
      </c>
      <c r="J386" s="168">
        <f>IFERROR(MIN('MP Calculations'!$E$30/I386,1),"-")</f>
        <v>0.60889065254951169</v>
      </c>
      <c r="K386" s="12"/>
      <c r="L386" s="159">
        <v>106.73898</v>
      </c>
      <c r="M386" s="187" t="s">
        <v>315</v>
      </c>
      <c r="N386" s="187">
        <v>297.51652200000001</v>
      </c>
      <c r="O386" s="186">
        <f t="shared" si="17"/>
        <v>31756.610091427559</v>
      </c>
      <c r="P386" s="186">
        <f t="shared" si="18"/>
        <v>19336.303041329735</v>
      </c>
      <c r="Q386" s="215">
        <f>IF(P386="-",0,P386/(1+'General inputs'!$H$30)^'MP Calculations'!$C$40)</f>
        <v>42951.517354078504</v>
      </c>
    </row>
    <row r="387" spans="3:17">
      <c r="C387" s="159"/>
      <c r="D387" s="165" t="s">
        <v>282</v>
      </c>
      <c r="E387" s="162">
        <v>28278</v>
      </c>
      <c r="F387" s="166" t="str">
        <f t="shared" si="16"/>
        <v>Date check - OK</v>
      </c>
      <c r="G387" s="68"/>
      <c r="H387" s="162" t="s">
        <v>279</v>
      </c>
      <c r="I387" s="173">
        <v>41465.482549107437</v>
      </c>
      <c r="J387" s="168">
        <f>IFERROR(MIN('MP Calculations'!$E$30/I387,1),"-")</f>
        <v>0.60889065254951169</v>
      </c>
      <c r="K387" s="12"/>
      <c r="L387" s="159">
        <v>2.495609</v>
      </c>
      <c r="M387" s="187" t="s">
        <v>315</v>
      </c>
      <c r="N387" s="187">
        <v>237.97403299999999</v>
      </c>
      <c r="O387" s="186">
        <f t="shared" si="17"/>
        <v>593.89013852109701</v>
      </c>
      <c r="P387" s="186">
        <f t="shared" si="18"/>
        <v>361.61415398683067</v>
      </c>
      <c r="Q387" s="215">
        <f>IF(P387="-",0,P387/(1+'General inputs'!$H$30)^'MP Calculations'!$C$40)</f>
        <v>803.2495445095002</v>
      </c>
    </row>
    <row r="388" spans="3:17">
      <c r="C388" s="159"/>
      <c r="D388" s="165" t="s">
        <v>288</v>
      </c>
      <c r="E388" s="162">
        <v>28278</v>
      </c>
      <c r="F388" s="166" t="str">
        <f t="shared" si="16"/>
        <v>Date check - OK</v>
      </c>
      <c r="G388" s="68"/>
      <c r="H388" s="162" t="s">
        <v>279</v>
      </c>
      <c r="I388" s="173">
        <v>41465.482549107437</v>
      </c>
      <c r="J388" s="168">
        <f>IFERROR(MIN('MP Calculations'!$E$30/I388,1),"-")</f>
        <v>0.60889065254951169</v>
      </c>
      <c r="K388" s="12"/>
      <c r="L388" s="159">
        <v>145.73507699999999</v>
      </c>
      <c r="M388" s="187" t="s">
        <v>315</v>
      </c>
      <c r="N388" s="187">
        <v>297.51652200000001</v>
      </c>
      <c r="O388" s="186">
        <f t="shared" si="17"/>
        <v>43358.593242442192</v>
      </c>
      <c r="P388" s="186">
        <f t="shared" si="18"/>
        <v>26400.642133019475</v>
      </c>
      <c r="Q388" s="215">
        <f>IF(P388="-",0,P388/(1+'General inputs'!$H$30)^'MP Calculations'!$C$40)</f>
        <v>58643.456110068379</v>
      </c>
    </row>
    <row r="389" spans="3:17">
      <c r="C389" s="159"/>
      <c r="D389" s="165" t="s">
        <v>288</v>
      </c>
      <c r="E389" s="162">
        <v>28278</v>
      </c>
      <c r="F389" s="166" t="str">
        <f t="shared" si="16"/>
        <v>Date check - OK</v>
      </c>
      <c r="G389" s="68"/>
      <c r="H389" s="162" t="s">
        <v>279</v>
      </c>
      <c r="I389" s="173">
        <v>41465.482549107437</v>
      </c>
      <c r="J389" s="168">
        <f>IFERROR(MIN('MP Calculations'!$E$30/I389,1),"-")</f>
        <v>0.60889065254951169</v>
      </c>
      <c r="K389" s="12"/>
      <c r="L389" s="159">
        <v>198.91893200000001</v>
      </c>
      <c r="M389" s="187" t="s">
        <v>315</v>
      </c>
      <c r="N389" s="187">
        <v>297.51652200000001</v>
      </c>
      <c r="O389" s="186">
        <f t="shared" si="17"/>
        <v>59181.668808594506</v>
      </c>
      <c r="P389" s="186">
        <f t="shared" si="18"/>
        <v>36035.164939834191</v>
      </c>
      <c r="Q389" s="215">
        <f>IF(P389="-",0,P389/(1+'General inputs'!$H$30)^'MP Calculations'!$C$40)</f>
        <v>80044.515694760819</v>
      </c>
    </row>
    <row r="390" spans="3:17">
      <c r="C390" s="159"/>
      <c r="D390" s="165" t="s">
        <v>282</v>
      </c>
      <c r="E390" s="162">
        <v>28278</v>
      </c>
      <c r="F390" s="166" t="str">
        <f t="shared" si="16"/>
        <v>Date check - OK</v>
      </c>
      <c r="G390" s="68"/>
      <c r="H390" s="162" t="s">
        <v>279</v>
      </c>
      <c r="I390" s="173">
        <v>41465.482549107437</v>
      </c>
      <c r="J390" s="168">
        <f>IFERROR(MIN('MP Calculations'!$E$30/I390,1),"-")</f>
        <v>0.60889065254951169</v>
      </c>
      <c r="K390" s="12"/>
      <c r="L390" s="159">
        <v>2.5577429999999999</v>
      </c>
      <c r="M390" s="187" t="s">
        <v>315</v>
      </c>
      <c r="N390" s="187">
        <v>237.97403299999999</v>
      </c>
      <c r="O390" s="186">
        <f t="shared" si="17"/>
        <v>608.67641708751898</v>
      </c>
      <c r="P390" s="186">
        <f t="shared" si="18"/>
        <v>370.61738079191821</v>
      </c>
      <c r="Q390" s="215">
        <f>IF(P390="-",0,P390/(1+'General inputs'!$H$30)^'MP Calculations'!$C$40)</f>
        <v>823.24831322629564</v>
      </c>
    </row>
    <row r="391" spans="3:17">
      <c r="C391" s="159"/>
      <c r="D391" s="165" t="s">
        <v>288</v>
      </c>
      <c r="E391" s="162">
        <v>28278</v>
      </c>
      <c r="F391" s="166" t="str">
        <f t="shared" si="16"/>
        <v>Date check - OK</v>
      </c>
      <c r="G391" s="68"/>
      <c r="H391" s="162" t="s">
        <v>279</v>
      </c>
      <c r="I391" s="173">
        <v>41465.482549107437</v>
      </c>
      <c r="J391" s="168">
        <f>IFERROR(MIN('MP Calculations'!$E$30/I391,1),"-")</f>
        <v>0.60889065254951169</v>
      </c>
      <c r="K391" s="12"/>
      <c r="L391" s="159">
        <v>40.896940000000001</v>
      </c>
      <c r="M391" s="187" t="s">
        <v>315</v>
      </c>
      <c r="N391" s="187">
        <v>297.51652200000001</v>
      </c>
      <c r="O391" s="186">
        <f t="shared" si="17"/>
        <v>12167.51534924268</v>
      </c>
      <c r="P391" s="186">
        <f t="shared" si="18"/>
        <v>7408.6863609065749</v>
      </c>
      <c r="Q391" s="215">
        <f>IF(P391="-",0,P391/(1+'General inputs'!$H$30)^'MP Calculations'!$C$40)</f>
        <v>16456.833559199342</v>
      </c>
    </row>
    <row r="392" spans="3:17">
      <c r="C392" s="159"/>
      <c r="D392" s="165" t="s">
        <v>288</v>
      </c>
      <c r="E392" s="162">
        <v>28278</v>
      </c>
      <c r="F392" s="166" t="str">
        <f t="shared" si="16"/>
        <v>Date check - OK</v>
      </c>
      <c r="G392" s="68"/>
      <c r="H392" s="162" t="s">
        <v>279</v>
      </c>
      <c r="I392" s="173">
        <v>41465.482549107437</v>
      </c>
      <c r="J392" s="168">
        <f>IFERROR(MIN('MP Calculations'!$E$30/I392,1),"-")</f>
        <v>0.60889065254951169</v>
      </c>
      <c r="K392" s="12"/>
      <c r="L392" s="159">
        <v>3.459406</v>
      </c>
      <c r="M392" s="187" t="s">
        <v>315</v>
      </c>
      <c r="N392" s="187">
        <v>297.51652200000001</v>
      </c>
      <c r="O392" s="186">
        <f t="shared" si="17"/>
        <v>1029.2304413059321</v>
      </c>
      <c r="P392" s="186">
        <f t="shared" si="18"/>
        <v>626.68879503059088</v>
      </c>
      <c r="Q392" s="215">
        <f>IF(P392="-",0,P392/(1+'General inputs'!$H$30)^'MP Calculations'!$C$40)</f>
        <v>1392.0569303154602</v>
      </c>
    </row>
    <row r="393" spans="3:17">
      <c r="C393" s="159"/>
      <c r="D393" s="165" t="s">
        <v>288</v>
      </c>
      <c r="E393" s="162">
        <v>28278</v>
      </c>
      <c r="F393" s="166" t="str">
        <f t="shared" si="16"/>
        <v>Date check - OK</v>
      </c>
      <c r="G393" s="68"/>
      <c r="H393" s="162" t="s">
        <v>279</v>
      </c>
      <c r="I393" s="173">
        <v>41465.482549107437</v>
      </c>
      <c r="J393" s="168">
        <f>IFERROR(MIN('MP Calculations'!$E$30/I393,1),"-")</f>
        <v>0.60889065254951169</v>
      </c>
      <c r="K393" s="12"/>
      <c r="L393" s="159">
        <v>11.701654</v>
      </c>
      <c r="M393" s="187" t="s">
        <v>315</v>
      </c>
      <c r="N393" s="187">
        <v>297.51652200000001</v>
      </c>
      <c r="O393" s="186">
        <f t="shared" si="17"/>
        <v>3481.4353997273879</v>
      </c>
      <c r="P393" s="186">
        <f t="shared" si="18"/>
        <v>2119.8134723489793</v>
      </c>
      <c r="Q393" s="215">
        <f>IF(P393="-",0,P393/(1+'General inputs'!$H$30)^'MP Calculations'!$C$40)</f>
        <v>4708.7183599882828</v>
      </c>
    </row>
    <row r="394" spans="3:17">
      <c r="C394" s="159"/>
      <c r="D394" s="165" t="s">
        <v>288</v>
      </c>
      <c r="E394" s="162">
        <v>28278</v>
      </c>
      <c r="F394" s="166" t="str">
        <f t="shared" si="16"/>
        <v>Date check - OK</v>
      </c>
      <c r="G394" s="68"/>
      <c r="H394" s="162" t="s">
        <v>279</v>
      </c>
      <c r="I394" s="173">
        <v>41465.482549107437</v>
      </c>
      <c r="J394" s="168">
        <f>IFERROR(MIN('MP Calculations'!$E$30/I394,1),"-")</f>
        <v>0.60889065254951169</v>
      </c>
      <c r="K394" s="12"/>
      <c r="L394" s="159">
        <v>16.059141</v>
      </c>
      <c r="M394" s="187" t="s">
        <v>315</v>
      </c>
      <c r="N394" s="187">
        <v>297.51652200000001</v>
      </c>
      <c r="O394" s="186">
        <f t="shared" si="17"/>
        <v>4777.8597766276025</v>
      </c>
      <c r="P394" s="186">
        <f t="shared" si="18"/>
        <v>2909.1941571808452</v>
      </c>
      <c r="Q394" s="215">
        <f>IF(P394="-",0,P394/(1+'General inputs'!$H$30)^'MP Calculations'!$C$40)</f>
        <v>6462.1609964147465</v>
      </c>
    </row>
    <row r="395" spans="3:17">
      <c r="C395" s="159"/>
      <c r="D395" s="165" t="s">
        <v>288</v>
      </c>
      <c r="E395" s="162">
        <v>28278</v>
      </c>
      <c r="F395" s="166" t="str">
        <f t="shared" si="16"/>
        <v>Date check - OK</v>
      </c>
      <c r="G395" s="68"/>
      <c r="H395" s="162" t="s">
        <v>279</v>
      </c>
      <c r="I395" s="173">
        <v>41465.482549107437</v>
      </c>
      <c r="J395" s="168">
        <f>IFERROR(MIN('MP Calculations'!$E$30/I395,1),"-")</f>
        <v>0.60889065254951169</v>
      </c>
      <c r="K395" s="12"/>
      <c r="L395" s="159">
        <v>0.91383300000000001</v>
      </c>
      <c r="M395" s="187" t="s">
        <v>315</v>
      </c>
      <c r="N395" s="187">
        <v>297.51652200000001</v>
      </c>
      <c r="O395" s="186">
        <f t="shared" si="17"/>
        <v>271.88041584882603</v>
      </c>
      <c r="P395" s="186">
        <f t="shared" si="18"/>
        <v>165.54544382162427</v>
      </c>
      <c r="Q395" s="215">
        <f>IF(P395="-",0,P395/(1+'General inputs'!$H$30)^'MP Calculations'!$C$40)</f>
        <v>367.72427428320583</v>
      </c>
    </row>
    <row r="396" spans="3:17">
      <c r="C396" s="159"/>
      <c r="D396" s="165" t="s">
        <v>288</v>
      </c>
      <c r="E396" s="162">
        <v>28278</v>
      </c>
      <c r="F396" s="166" t="str">
        <f t="shared" si="16"/>
        <v>Date check - OK</v>
      </c>
      <c r="G396" s="68"/>
      <c r="H396" s="162" t="s">
        <v>279</v>
      </c>
      <c r="I396" s="173">
        <v>41465.482549107437</v>
      </c>
      <c r="J396" s="168">
        <f>IFERROR(MIN('MP Calculations'!$E$30/I396,1),"-")</f>
        <v>0.60889065254951169</v>
      </c>
      <c r="K396" s="12"/>
      <c r="L396" s="159">
        <v>114.76776599999999</v>
      </c>
      <c r="M396" s="187" t="s">
        <v>315</v>
      </c>
      <c r="N396" s="187">
        <v>297.51652200000001</v>
      </c>
      <c r="O396" s="186">
        <f t="shared" si="17"/>
        <v>34145.306578029849</v>
      </c>
      <c r="P396" s="186">
        <f t="shared" si="18"/>
        <v>20790.758003799729</v>
      </c>
      <c r="Q396" s="215">
        <f>IF(P396="-",0,P396/(1+'General inputs'!$H$30)^'MP Calculations'!$C$40)</f>
        <v>46182.282171310049</v>
      </c>
    </row>
    <row r="397" spans="3:17">
      <c r="C397" s="159"/>
      <c r="D397" s="165" t="s">
        <v>288</v>
      </c>
      <c r="E397" s="162">
        <v>28278</v>
      </c>
      <c r="F397" s="166" t="str">
        <f t="shared" si="16"/>
        <v>Date check - OK</v>
      </c>
      <c r="G397" s="68"/>
      <c r="H397" s="162" t="s">
        <v>279</v>
      </c>
      <c r="I397" s="173">
        <v>41465.482549107437</v>
      </c>
      <c r="J397" s="168">
        <f>IFERROR(MIN('MP Calculations'!$E$30/I397,1),"-")</f>
        <v>0.60889065254951169</v>
      </c>
      <c r="K397" s="12"/>
      <c r="L397" s="159">
        <v>160.21005</v>
      </c>
      <c r="M397" s="187" t="s">
        <v>315</v>
      </c>
      <c r="N397" s="187">
        <v>297.51652200000001</v>
      </c>
      <c r="O397" s="186">
        <f t="shared" si="17"/>
        <v>47665.136865446097</v>
      </c>
      <c r="P397" s="186">
        <f t="shared" si="18"/>
        <v>29022.856289863259</v>
      </c>
      <c r="Q397" s="215">
        <f>IF(P397="-",0,P397/(1+'General inputs'!$H$30)^'MP Calculations'!$C$40)</f>
        <v>64468.15158691589</v>
      </c>
    </row>
    <row r="398" spans="3:17">
      <c r="C398" s="159"/>
      <c r="D398" s="165" t="s">
        <v>288</v>
      </c>
      <c r="E398" s="162">
        <v>28278</v>
      </c>
      <c r="F398" s="166" t="str">
        <f t="shared" si="16"/>
        <v>Date check - OK</v>
      </c>
      <c r="G398" s="68"/>
      <c r="H398" s="162" t="s">
        <v>279</v>
      </c>
      <c r="I398" s="173">
        <v>41465.482549107437</v>
      </c>
      <c r="J398" s="168">
        <f>IFERROR(MIN('MP Calculations'!$E$30/I398,1),"-")</f>
        <v>0.60889065254951169</v>
      </c>
      <c r="K398" s="12"/>
      <c r="L398" s="159">
        <v>94.176653999999999</v>
      </c>
      <c r="M398" s="187" t="s">
        <v>315</v>
      </c>
      <c r="N398" s="187">
        <v>297.51652200000001</v>
      </c>
      <c r="O398" s="186">
        <f t="shared" si="17"/>
        <v>28019.11055167739</v>
      </c>
      <c r="P398" s="186">
        <f t="shared" si="18"/>
        <v>17060.574507667756</v>
      </c>
      <c r="Q398" s="215">
        <f>IF(P398="-",0,P398/(1+'General inputs'!$H$30)^'MP Calculations'!$C$40)</f>
        <v>37896.466582592853</v>
      </c>
    </row>
    <row r="399" spans="3:17">
      <c r="C399" s="159"/>
      <c r="D399" s="165" t="s">
        <v>288</v>
      </c>
      <c r="E399" s="162">
        <v>28278</v>
      </c>
      <c r="F399" s="166" t="str">
        <f t="shared" si="16"/>
        <v>Date check - OK</v>
      </c>
      <c r="G399" s="68"/>
      <c r="H399" s="162" t="s">
        <v>279</v>
      </c>
      <c r="I399" s="173">
        <v>41465.482549107437</v>
      </c>
      <c r="J399" s="168">
        <f>IFERROR(MIN('MP Calculations'!$E$30/I399,1),"-")</f>
        <v>0.60889065254951169</v>
      </c>
      <c r="K399" s="12"/>
      <c r="L399" s="159">
        <v>66.866006999999996</v>
      </c>
      <c r="M399" s="187" t="s">
        <v>315</v>
      </c>
      <c r="N399" s="187">
        <v>297.51652200000001</v>
      </c>
      <c r="O399" s="186">
        <f t="shared" si="17"/>
        <v>19893.741842667652</v>
      </c>
      <c r="P399" s="186">
        <f t="shared" si="18"/>
        <v>12113.113452233432</v>
      </c>
      <c r="Q399" s="215">
        <f>IF(P399="-",0,P399/(1+'General inputs'!$H$30)^'MP Calculations'!$C$40)</f>
        <v>26906.725734670075</v>
      </c>
    </row>
    <row r="400" spans="3:17">
      <c r="C400" s="159"/>
      <c r="D400" s="165" t="s">
        <v>288</v>
      </c>
      <c r="E400" s="162">
        <v>28278</v>
      </c>
      <c r="F400" s="166" t="str">
        <f t="shared" si="16"/>
        <v>Date check - OK</v>
      </c>
      <c r="G400" s="68"/>
      <c r="H400" s="162" t="s">
        <v>279</v>
      </c>
      <c r="I400" s="173">
        <v>41465.482549107437</v>
      </c>
      <c r="J400" s="168">
        <f>IFERROR(MIN('MP Calculations'!$E$30/I400,1),"-")</f>
        <v>0.60889065254951169</v>
      </c>
      <c r="K400" s="12"/>
      <c r="L400" s="159">
        <v>0.99222299999999997</v>
      </c>
      <c r="M400" s="187" t="s">
        <v>315</v>
      </c>
      <c r="N400" s="187">
        <v>297.51652200000001</v>
      </c>
      <c r="O400" s="186">
        <f t="shared" si="17"/>
        <v>295.20273600840602</v>
      </c>
      <c r="P400" s="186">
        <f t="shared" si="18"/>
        <v>179.74618656255959</v>
      </c>
      <c r="Q400" s="215">
        <f>IF(P400="-",0,P400/(1+'General inputs'!$H$30)^'MP Calculations'!$C$40)</f>
        <v>399.26822800457563</v>
      </c>
    </row>
    <row r="401" spans="3:17">
      <c r="C401" s="159"/>
      <c r="D401" s="165" t="s">
        <v>288</v>
      </c>
      <c r="E401" s="162">
        <v>28278</v>
      </c>
      <c r="F401" s="166" t="str">
        <f t="shared" si="16"/>
        <v>Date check - OK</v>
      </c>
      <c r="G401" s="68"/>
      <c r="H401" s="162" t="s">
        <v>279</v>
      </c>
      <c r="I401" s="173">
        <v>41465.482549107437</v>
      </c>
      <c r="J401" s="168">
        <f>IFERROR(MIN('MP Calculations'!$E$30/I401,1),"-")</f>
        <v>0.60889065254951169</v>
      </c>
      <c r="K401" s="12"/>
      <c r="L401" s="159">
        <v>15.623353</v>
      </c>
      <c r="M401" s="187" t="s">
        <v>315</v>
      </c>
      <c r="N401" s="187">
        <v>297.51652200000001</v>
      </c>
      <c r="O401" s="186">
        <f t="shared" si="17"/>
        <v>4648.2056465382657</v>
      </c>
      <c r="P401" s="186">
        <f t="shared" si="18"/>
        <v>2830.2489693050093</v>
      </c>
      <c r="Q401" s="215">
        <f>IF(P401="-",0,P401/(1+'General inputs'!$H$30)^'MP Calculations'!$C$40)</f>
        <v>6286.8009185434821</v>
      </c>
    </row>
    <row r="402" spans="3:17">
      <c r="C402" s="159"/>
      <c r="D402" s="165" t="s">
        <v>288</v>
      </c>
      <c r="E402" s="162">
        <v>28278</v>
      </c>
      <c r="F402" s="166" t="str">
        <f t="shared" si="16"/>
        <v>Date check - OK</v>
      </c>
      <c r="G402" s="68"/>
      <c r="H402" s="162" t="s">
        <v>279</v>
      </c>
      <c r="I402" s="173">
        <v>41465.482549107437</v>
      </c>
      <c r="J402" s="168">
        <f>IFERROR(MIN('MP Calculations'!$E$30/I402,1),"-")</f>
        <v>0.60889065254951169</v>
      </c>
      <c r="K402" s="12"/>
      <c r="L402" s="159">
        <v>28.148061999999999</v>
      </c>
      <c r="M402" s="187" t="s">
        <v>315</v>
      </c>
      <c r="N402" s="187">
        <v>297.51652200000001</v>
      </c>
      <c r="O402" s="186">
        <f t="shared" si="17"/>
        <v>8374.5135072803641</v>
      </c>
      <c r="P402" s="186">
        <f t="shared" si="18"/>
        <v>5099.1629942326408</v>
      </c>
      <c r="Q402" s="215">
        <f>IF(P402="-",0,P402/(1+'General inputs'!$H$30)^'MP Calculations'!$C$40)</f>
        <v>11326.714696699159</v>
      </c>
    </row>
    <row r="403" spans="3:17">
      <c r="C403" s="159"/>
      <c r="D403" s="165" t="s">
        <v>288</v>
      </c>
      <c r="E403" s="162">
        <v>28278</v>
      </c>
      <c r="F403" s="166" t="str">
        <f t="shared" si="16"/>
        <v>Date check - OK</v>
      </c>
      <c r="G403" s="68"/>
      <c r="H403" s="162" t="s">
        <v>279</v>
      </c>
      <c r="I403" s="173">
        <v>41465.482549107437</v>
      </c>
      <c r="J403" s="168">
        <f>IFERROR(MIN('MP Calculations'!$E$30/I403,1),"-")</f>
        <v>0.60889065254951169</v>
      </c>
      <c r="K403" s="12"/>
      <c r="L403" s="159">
        <v>175.18921800000001</v>
      </c>
      <c r="M403" s="187" t="s">
        <v>315</v>
      </c>
      <c r="N403" s="187">
        <v>297.51652200000001</v>
      </c>
      <c r="O403" s="186">
        <f t="shared" si="17"/>
        <v>52121.686831259802</v>
      </c>
      <c r="P403" s="186">
        <f t="shared" si="18"/>
        <v>31736.407906667071</v>
      </c>
      <c r="Q403" s="215">
        <f>IF(P403="-",0,P403/(1+'General inputs'!$H$30)^'MP Calculations'!$C$40)</f>
        <v>70495.733959369318</v>
      </c>
    </row>
    <row r="404" spans="3:17">
      <c r="C404" s="159"/>
      <c r="D404" s="165" t="s">
        <v>288</v>
      </c>
      <c r="E404" s="162">
        <v>28278</v>
      </c>
      <c r="F404" s="166" t="str">
        <f t="shared" si="16"/>
        <v>Date check - OK</v>
      </c>
      <c r="G404" s="68"/>
      <c r="H404" s="162" t="s">
        <v>279</v>
      </c>
      <c r="I404" s="173">
        <v>41465.482549107437</v>
      </c>
      <c r="J404" s="168">
        <f>IFERROR(MIN('MP Calculations'!$E$30/I404,1),"-")</f>
        <v>0.60889065254951169</v>
      </c>
      <c r="K404" s="12"/>
      <c r="L404" s="159">
        <v>2.9996969999999998</v>
      </c>
      <c r="M404" s="187" t="s">
        <v>315</v>
      </c>
      <c r="N404" s="187">
        <v>297.51652200000001</v>
      </c>
      <c r="O404" s="186">
        <f t="shared" si="17"/>
        <v>892.45941849383394</v>
      </c>
      <c r="P404" s="186">
        <f t="shared" si="18"/>
        <v>543.41019770066828</v>
      </c>
      <c r="Q404" s="215">
        <f>IF(P404="-",0,P404/(1+'General inputs'!$H$30)^'MP Calculations'!$C$40)</f>
        <v>1207.071097667199</v>
      </c>
    </row>
    <row r="405" spans="3:17">
      <c r="C405" s="159"/>
      <c r="D405" s="165" t="s">
        <v>288</v>
      </c>
      <c r="E405" s="162">
        <v>28278</v>
      </c>
      <c r="F405" s="166" t="str">
        <f t="shared" si="16"/>
        <v>Date check - OK</v>
      </c>
      <c r="G405" s="68"/>
      <c r="H405" s="162" t="s">
        <v>279</v>
      </c>
      <c r="I405" s="173">
        <v>41465.482549107437</v>
      </c>
      <c r="J405" s="168">
        <f>IFERROR(MIN('MP Calculations'!$E$30/I405,1),"-")</f>
        <v>0.60889065254951169</v>
      </c>
      <c r="K405" s="12"/>
      <c r="L405" s="159">
        <v>220.422135</v>
      </c>
      <c r="M405" s="187" t="s">
        <v>315</v>
      </c>
      <c r="N405" s="187">
        <v>297.51652200000001</v>
      </c>
      <c r="O405" s="186">
        <f t="shared" si="17"/>
        <v>65579.226977014478</v>
      </c>
      <c r="P405" s="186">
        <f t="shared" si="18"/>
        <v>39930.578307726886</v>
      </c>
      <c r="Q405" s="215">
        <f>IF(P405="-",0,P405/(1+'General inputs'!$H$30)^'MP Calculations'!$C$40)</f>
        <v>88697.354581011881</v>
      </c>
    </row>
    <row r="406" spans="3:17">
      <c r="C406" s="159"/>
      <c r="D406" s="165" t="s">
        <v>288</v>
      </c>
      <c r="E406" s="162">
        <v>28278</v>
      </c>
      <c r="F406" s="166" t="str">
        <f t="shared" si="16"/>
        <v>Date check - OK</v>
      </c>
      <c r="G406" s="68"/>
      <c r="H406" s="162" t="s">
        <v>279</v>
      </c>
      <c r="I406" s="173">
        <v>41465.482549107437</v>
      </c>
      <c r="J406" s="168">
        <f>IFERROR(MIN('MP Calculations'!$E$30/I406,1),"-")</f>
        <v>0.60889065254951169</v>
      </c>
      <c r="K406" s="12"/>
      <c r="L406" s="159">
        <v>53.196362999999998</v>
      </c>
      <c r="M406" s="187" t="s">
        <v>315</v>
      </c>
      <c r="N406" s="187">
        <v>297.51652200000001</v>
      </c>
      <c r="O406" s="186">
        <f t="shared" si="17"/>
        <v>15826.796902809487</v>
      </c>
      <c r="P406" s="186">
        <f t="shared" si="18"/>
        <v>9636.7886939202581</v>
      </c>
      <c r="Q406" s="215">
        <f>IF(P406="-",0,P406/(1+'General inputs'!$H$30)^'MP Calculations'!$C$40)</f>
        <v>21406.092774807847</v>
      </c>
    </row>
    <row r="407" spans="3:17">
      <c r="C407" s="159"/>
      <c r="D407" s="165" t="s">
        <v>288</v>
      </c>
      <c r="E407" s="162">
        <v>28278</v>
      </c>
      <c r="F407" s="166" t="str">
        <f t="shared" ref="F407:F470" si="19">IF(E407="","-",IF(OR(E407&lt;$E$15,E407&gt;$E$16),"ERROR - date outside of range","Date check - OK"))</f>
        <v>Date check - OK</v>
      </c>
      <c r="G407" s="68"/>
      <c r="H407" s="162" t="s">
        <v>279</v>
      </c>
      <c r="I407" s="173">
        <v>41465.482549107437</v>
      </c>
      <c r="J407" s="168">
        <f>IFERROR(MIN('MP Calculations'!$E$30/I407,1),"-")</f>
        <v>0.60889065254951169</v>
      </c>
      <c r="K407" s="12"/>
      <c r="L407" s="159">
        <v>82.052527999999995</v>
      </c>
      <c r="M407" s="187" t="s">
        <v>315</v>
      </c>
      <c r="N407" s="187">
        <v>297.51652200000001</v>
      </c>
      <c r="O407" s="186">
        <f t="shared" ref="O407:O470" si="20">IF(N407="","-",L407*N407)</f>
        <v>24411.982751867614</v>
      </c>
      <c r="P407" s="186">
        <f t="shared" ref="P407:P470" si="21">IF(O407="-","-",IF(OR(E407&lt;$E$15,E407&gt;$E$16),0,O407*J407))</f>
        <v>14864.228107812096</v>
      </c>
      <c r="Q407" s="215">
        <f>IF(P407="-",0,P407/(1+'General inputs'!$H$30)^'MP Calculations'!$C$40)</f>
        <v>33017.746472169885</v>
      </c>
    </row>
    <row r="408" spans="3:17">
      <c r="C408" s="159"/>
      <c r="D408" s="165" t="s">
        <v>288</v>
      </c>
      <c r="E408" s="162">
        <v>28278</v>
      </c>
      <c r="F408" s="166" t="str">
        <f t="shared" si="19"/>
        <v>Date check - OK</v>
      </c>
      <c r="G408" s="68"/>
      <c r="H408" s="162" t="s">
        <v>279</v>
      </c>
      <c r="I408" s="173">
        <v>41465.482549107437</v>
      </c>
      <c r="J408" s="168">
        <f>IFERROR(MIN('MP Calculations'!$E$30/I408,1),"-")</f>
        <v>0.60889065254951169</v>
      </c>
      <c r="K408" s="12"/>
      <c r="L408" s="159">
        <v>17.758792</v>
      </c>
      <c r="M408" s="187" t="s">
        <v>315</v>
      </c>
      <c r="N408" s="187">
        <v>297.51652200000001</v>
      </c>
      <c r="O408" s="186">
        <f t="shared" si="20"/>
        <v>5283.5340307614242</v>
      </c>
      <c r="P408" s="186">
        <f t="shared" si="21"/>
        <v>3217.0944837578754</v>
      </c>
      <c r="Q408" s="215">
        <f>IF(P408="-",0,P408/(1+'General inputs'!$H$30)^'MP Calculations'!$C$40)</f>
        <v>7146.096606651764</v>
      </c>
    </row>
    <row r="409" spans="3:17">
      <c r="C409" s="159"/>
      <c r="D409" s="165" t="s">
        <v>288</v>
      </c>
      <c r="E409" s="162">
        <v>28278</v>
      </c>
      <c r="F409" s="166" t="str">
        <f t="shared" si="19"/>
        <v>Date check - OK</v>
      </c>
      <c r="G409" s="68"/>
      <c r="H409" s="162" t="s">
        <v>279</v>
      </c>
      <c r="I409" s="173">
        <v>41465.482549107437</v>
      </c>
      <c r="J409" s="168">
        <f>IFERROR(MIN('MP Calculations'!$E$30/I409,1),"-")</f>
        <v>0.60889065254951169</v>
      </c>
      <c r="K409" s="12"/>
      <c r="L409" s="159">
        <v>3.270124</v>
      </c>
      <c r="M409" s="187" t="s">
        <v>315</v>
      </c>
      <c r="N409" s="187">
        <v>297.51652200000001</v>
      </c>
      <c r="O409" s="186">
        <f t="shared" si="20"/>
        <v>972.91591898872809</v>
      </c>
      <c r="P409" s="186">
        <f t="shared" si="21"/>
        <v>592.39940878885454</v>
      </c>
      <c r="Q409" s="215">
        <f>IF(P409="-",0,P409/(1+'General inputs'!$H$30)^'MP Calculations'!$C$40)</f>
        <v>1315.8902936489428</v>
      </c>
    </row>
    <row r="410" spans="3:17">
      <c r="C410" s="159"/>
      <c r="D410" s="165" t="s">
        <v>288</v>
      </c>
      <c r="E410" s="162">
        <v>28278</v>
      </c>
      <c r="F410" s="166" t="str">
        <f t="shared" si="19"/>
        <v>Date check - OK</v>
      </c>
      <c r="G410" s="68"/>
      <c r="H410" s="162" t="s">
        <v>279</v>
      </c>
      <c r="I410" s="173">
        <v>41465.482549107437</v>
      </c>
      <c r="J410" s="168">
        <f>IFERROR(MIN('MP Calculations'!$E$30/I410,1),"-")</f>
        <v>0.60889065254951169</v>
      </c>
      <c r="K410" s="12"/>
      <c r="L410" s="159">
        <v>65.995885999999999</v>
      </c>
      <c r="M410" s="187" t="s">
        <v>315</v>
      </c>
      <c r="N410" s="187">
        <v>297.51652200000001</v>
      </c>
      <c r="O410" s="186">
        <f t="shared" si="20"/>
        <v>19634.866469028493</v>
      </c>
      <c r="P410" s="186">
        <f t="shared" si="21"/>
        <v>11955.486657049285</v>
      </c>
      <c r="Q410" s="215">
        <f>IF(P410="-",0,P410/(1+'General inputs'!$H$30)^'MP Calculations'!$C$40)</f>
        <v>26556.591067544268</v>
      </c>
    </row>
    <row r="411" spans="3:17">
      <c r="C411" s="159"/>
      <c r="D411" s="165" t="s">
        <v>288</v>
      </c>
      <c r="E411" s="162">
        <v>28278</v>
      </c>
      <c r="F411" s="166" t="str">
        <f t="shared" si="19"/>
        <v>Date check - OK</v>
      </c>
      <c r="G411" s="68"/>
      <c r="H411" s="162" t="s">
        <v>279</v>
      </c>
      <c r="I411" s="173">
        <v>41465.482549107437</v>
      </c>
      <c r="J411" s="168">
        <f>IFERROR(MIN('MP Calculations'!$E$30/I411,1),"-")</f>
        <v>0.60889065254951169</v>
      </c>
      <c r="K411" s="12"/>
      <c r="L411" s="159">
        <v>39.498165</v>
      </c>
      <c r="M411" s="187" t="s">
        <v>315</v>
      </c>
      <c r="N411" s="187">
        <v>297.51652200000001</v>
      </c>
      <c r="O411" s="186">
        <f t="shared" si="20"/>
        <v>11751.356676182131</v>
      </c>
      <c r="P411" s="186">
        <f t="shared" si="21"/>
        <v>7155.2912349025983</v>
      </c>
      <c r="Q411" s="215">
        <f>IF(P411="-",0,P411/(1+'General inputs'!$H$30)^'MP Calculations'!$C$40)</f>
        <v>15893.969751741643</v>
      </c>
    </row>
    <row r="412" spans="3:17">
      <c r="C412" s="159"/>
      <c r="D412" s="165" t="s">
        <v>288</v>
      </c>
      <c r="E412" s="162">
        <v>28278</v>
      </c>
      <c r="F412" s="166" t="str">
        <f t="shared" si="19"/>
        <v>Date check - OK</v>
      </c>
      <c r="G412" s="68"/>
      <c r="H412" s="162" t="s">
        <v>279</v>
      </c>
      <c r="I412" s="173">
        <v>41465.482549107437</v>
      </c>
      <c r="J412" s="168">
        <f>IFERROR(MIN('MP Calculations'!$E$30/I412,1),"-")</f>
        <v>0.60889065254951169</v>
      </c>
      <c r="K412" s="12"/>
      <c r="L412" s="159">
        <v>106.49351299999999</v>
      </c>
      <c r="M412" s="187" t="s">
        <v>315</v>
      </c>
      <c r="N412" s="187">
        <v>297.51652200000001</v>
      </c>
      <c r="O412" s="186">
        <f t="shared" si="20"/>
        <v>31683.579603321785</v>
      </c>
      <c r="P412" s="186">
        <f t="shared" si="21"/>
        <v>19291.835459770999</v>
      </c>
      <c r="Q412" s="215">
        <f>IF(P412="-",0,P412/(1+'General inputs'!$H$30)^'MP Calculations'!$C$40)</f>
        <v>42852.742004057785</v>
      </c>
    </row>
    <row r="413" spans="3:17">
      <c r="C413" s="159"/>
      <c r="D413" s="165" t="s">
        <v>288</v>
      </c>
      <c r="E413" s="162">
        <v>28278</v>
      </c>
      <c r="F413" s="166" t="str">
        <f t="shared" si="19"/>
        <v>Date check - OK</v>
      </c>
      <c r="G413" s="68"/>
      <c r="H413" s="162" t="s">
        <v>279</v>
      </c>
      <c r="I413" s="173">
        <v>41465.482549107437</v>
      </c>
      <c r="J413" s="168">
        <f>IFERROR(MIN('MP Calculations'!$E$30/I413,1),"-")</f>
        <v>0.60889065254951169</v>
      </c>
      <c r="K413" s="12"/>
      <c r="L413" s="159">
        <v>46.551074999999997</v>
      </c>
      <c r="M413" s="187" t="s">
        <v>315</v>
      </c>
      <c r="N413" s="187">
        <v>297.51652200000001</v>
      </c>
      <c r="O413" s="186">
        <f t="shared" si="20"/>
        <v>13849.713929361149</v>
      </c>
      <c r="P413" s="186">
        <f t="shared" si="21"/>
        <v>8432.9613520727726</v>
      </c>
      <c r="Q413" s="215">
        <f>IF(P413="-",0,P413/(1+'General inputs'!$H$30)^'MP Calculations'!$C$40)</f>
        <v>18732.044335757284</v>
      </c>
    </row>
    <row r="414" spans="3:17">
      <c r="C414" s="159"/>
      <c r="D414" s="165" t="s">
        <v>288</v>
      </c>
      <c r="E414" s="162">
        <v>28278</v>
      </c>
      <c r="F414" s="166" t="str">
        <f t="shared" si="19"/>
        <v>Date check - OK</v>
      </c>
      <c r="G414" s="68"/>
      <c r="H414" s="162" t="s">
        <v>279</v>
      </c>
      <c r="I414" s="173">
        <v>41465.482549107437</v>
      </c>
      <c r="J414" s="168">
        <f>IFERROR(MIN('MP Calculations'!$E$30/I414,1),"-")</f>
        <v>0.60889065254951169</v>
      </c>
      <c r="K414" s="12"/>
      <c r="L414" s="159">
        <v>29.495888000000001</v>
      </c>
      <c r="M414" s="187" t="s">
        <v>315</v>
      </c>
      <c r="N414" s="187">
        <v>297.51652200000001</v>
      </c>
      <c r="O414" s="186">
        <f t="shared" si="20"/>
        <v>8775.5140110615357</v>
      </c>
      <c r="P414" s="186">
        <f t="shared" si="21"/>
        <v>5343.3284526526413</v>
      </c>
      <c r="Q414" s="215">
        <f>IF(P414="-",0,P414/(1+'General inputs'!$H$30)^'MP Calculations'!$C$40)</f>
        <v>11869.076745027503</v>
      </c>
    </row>
    <row r="415" spans="3:17">
      <c r="C415" s="159"/>
      <c r="D415" s="165" t="s">
        <v>281</v>
      </c>
      <c r="E415" s="162">
        <v>28314</v>
      </c>
      <c r="F415" s="166" t="str">
        <f t="shared" si="19"/>
        <v>Date check - OK</v>
      </c>
      <c r="G415" s="68"/>
      <c r="H415" s="162" t="s">
        <v>279</v>
      </c>
      <c r="I415" s="173">
        <v>41465.482549107437</v>
      </c>
      <c r="J415" s="168">
        <f>IFERROR(MIN('MP Calculations'!$E$30/I415,1),"-")</f>
        <v>0.60889065254951169</v>
      </c>
      <c r="K415" s="12"/>
      <c r="L415" s="159">
        <v>1.2497590000000001</v>
      </c>
      <c r="M415" s="187" t="s">
        <v>315</v>
      </c>
      <c r="N415" s="187">
        <v>192.78728599999999</v>
      </c>
      <c r="O415" s="186">
        <f t="shared" si="20"/>
        <v>240.93764576407401</v>
      </c>
      <c r="P415" s="186">
        <f t="shared" si="21"/>
        <v>146.70468035303011</v>
      </c>
      <c r="Q415" s="215">
        <f>IF(P415="-",0,P415/(1+'General inputs'!$H$30)^'MP Calculations'!$C$40)</f>
        <v>325.87349353386981</v>
      </c>
    </row>
    <row r="416" spans="3:17">
      <c r="C416" s="159"/>
      <c r="D416" s="165" t="s">
        <v>281</v>
      </c>
      <c r="E416" s="162">
        <v>28314</v>
      </c>
      <c r="F416" s="166" t="str">
        <f t="shared" si="19"/>
        <v>Date check - OK</v>
      </c>
      <c r="G416" s="68"/>
      <c r="H416" s="162" t="s">
        <v>279</v>
      </c>
      <c r="I416" s="173">
        <v>41465.482549107437</v>
      </c>
      <c r="J416" s="168">
        <f>IFERROR(MIN('MP Calculations'!$E$30/I416,1),"-")</f>
        <v>0.60889065254951169</v>
      </c>
      <c r="K416" s="12"/>
      <c r="L416" s="159">
        <v>10.499294000000001</v>
      </c>
      <c r="M416" s="187" t="s">
        <v>315</v>
      </c>
      <c r="N416" s="187">
        <v>192.78728599999999</v>
      </c>
      <c r="O416" s="186">
        <f t="shared" si="20"/>
        <v>2024.130395176084</v>
      </c>
      <c r="P416" s="186">
        <f t="shared" si="21"/>
        <v>1232.4740771640668</v>
      </c>
      <c r="Q416" s="215">
        <f>IF(P416="-",0,P416/(1+'General inputs'!$H$30)^'MP Calculations'!$C$40)</f>
        <v>2737.681117254765</v>
      </c>
    </row>
    <row r="417" spans="3:17">
      <c r="C417" s="159"/>
      <c r="D417" s="165" t="s">
        <v>281</v>
      </c>
      <c r="E417" s="162">
        <v>28314</v>
      </c>
      <c r="F417" s="166" t="str">
        <f t="shared" si="19"/>
        <v>Date check - OK</v>
      </c>
      <c r="G417" s="68"/>
      <c r="H417" s="162" t="s">
        <v>279</v>
      </c>
      <c r="I417" s="173">
        <v>41465.482549107437</v>
      </c>
      <c r="J417" s="168">
        <f>IFERROR(MIN('MP Calculations'!$E$30/I417,1),"-")</f>
        <v>0.60889065254951169</v>
      </c>
      <c r="K417" s="12"/>
      <c r="L417" s="159">
        <v>0.40035199999999999</v>
      </c>
      <c r="M417" s="187" t="s">
        <v>315</v>
      </c>
      <c r="N417" s="187">
        <v>192.78728599999999</v>
      </c>
      <c r="O417" s="186">
        <f t="shared" si="20"/>
        <v>77.182775524671996</v>
      </c>
      <c r="P417" s="186">
        <f t="shared" si="21"/>
        <v>46.995870554800014</v>
      </c>
      <c r="Q417" s="215">
        <f>IF(P417="-",0,P417/(1+'General inputs'!$H$30)^'MP Calculations'!$C$40)</f>
        <v>104.39141057057547</v>
      </c>
    </row>
    <row r="418" spans="3:17">
      <c r="C418" s="159"/>
      <c r="D418" s="165" t="s">
        <v>281</v>
      </c>
      <c r="E418" s="162">
        <v>28314</v>
      </c>
      <c r="F418" s="166" t="str">
        <f t="shared" si="19"/>
        <v>Date check - OK</v>
      </c>
      <c r="G418" s="68"/>
      <c r="H418" s="162" t="s">
        <v>279</v>
      </c>
      <c r="I418" s="173">
        <v>41465.482549107437</v>
      </c>
      <c r="J418" s="168">
        <f>IFERROR(MIN('MP Calculations'!$E$30/I418,1),"-")</f>
        <v>0.60889065254951169</v>
      </c>
      <c r="K418" s="12"/>
      <c r="L418" s="159">
        <v>1.20011</v>
      </c>
      <c r="M418" s="187" t="s">
        <v>315</v>
      </c>
      <c r="N418" s="187">
        <v>192.78728599999999</v>
      </c>
      <c r="O418" s="186">
        <f t="shared" si="20"/>
        <v>231.36594980146</v>
      </c>
      <c r="P418" s="186">
        <f t="shared" si="21"/>
        <v>140.87656415234855</v>
      </c>
      <c r="Q418" s="215">
        <f>IF(P418="-",0,P418/(1+'General inputs'!$H$30)^'MP Calculations'!$C$40)</f>
        <v>312.92756309411055</v>
      </c>
    </row>
    <row r="419" spans="3:17">
      <c r="C419" s="159"/>
      <c r="D419" s="165" t="s">
        <v>281</v>
      </c>
      <c r="E419" s="162">
        <v>28314</v>
      </c>
      <c r="F419" s="166" t="str">
        <f t="shared" si="19"/>
        <v>Date check - OK</v>
      </c>
      <c r="G419" s="68"/>
      <c r="H419" s="162" t="s">
        <v>279</v>
      </c>
      <c r="I419" s="173">
        <v>41465.482549107437</v>
      </c>
      <c r="J419" s="168">
        <f>IFERROR(MIN('MP Calculations'!$E$30/I419,1),"-")</f>
        <v>0.60889065254951169</v>
      </c>
      <c r="K419" s="12"/>
      <c r="L419" s="159">
        <v>38.283982000000002</v>
      </c>
      <c r="M419" s="187" t="s">
        <v>315</v>
      </c>
      <c r="N419" s="187">
        <v>192.78728599999999</v>
      </c>
      <c r="O419" s="186">
        <f t="shared" si="20"/>
        <v>7380.6649870528518</v>
      </c>
      <c r="P419" s="186">
        <f t="shared" si="21"/>
        <v>4494.0179202159443</v>
      </c>
      <c r="Q419" s="215">
        <f>IF(P419="-",0,P419/(1+'General inputs'!$H$30)^'MP Calculations'!$C$40)</f>
        <v>9982.512597010933</v>
      </c>
    </row>
    <row r="420" spans="3:17">
      <c r="C420" s="159"/>
      <c r="D420" s="165" t="s">
        <v>281</v>
      </c>
      <c r="E420" s="162">
        <v>28314</v>
      </c>
      <c r="F420" s="166" t="str">
        <f t="shared" si="19"/>
        <v>Date check - OK</v>
      </c>
      <c r="G420" s="68"/>
      <c r="H420" s="162" t="s">
        <v>279</v>
      </c>
      <c r="I420" s="173">
        <v>41465.482549107437</v>
      </c>
      <c r="J420" s="168">
        <f>IFERROR(MIN('MP Calculations'!$E$30/I420,1),"-")</f>
        <v>0.60889065254951169</v>
      </c>
      <c r="K420" s="12"/>
      <c r="L420" s="159">
        <v>0.25140600000000002</v>
      </c>
      <c r="M420" s="187" t="s">
        <v>315</v>
      </c>
      <c r="N420" s="187">
        <v>192.78728599999999</v>
      </c>
      <c r="O420" s="186">
        <f t="shared" si="20"/>
        <v>48.467880424116004</v>
      </c>
      <c r="P420" s="186">
        <f t="shared" si="21"/>
        <v>29.511639339131698</v>
      </c>
      <c r="Q420" s="215">
        <f>IF(P420="-",0,P420/(1+'General inputs'!$H$30)^'MP Calculations'!$C$40)</f>
        <v>65.553880000364927</v>
      </c>
    </row>
    <row r="421" spans="3:17">
      <c r="C421" s="159"/>
      <c r="D421" s="165" t="s">
        <v>281</v>
      </c>
      <c r="E421" s="162">
        <v>28314</v>
      </c>
      <c r="F421" s="166" t="str">
        <f t="shared" si="19"/>
        <v>Date check - OK</v>
      </c>
      <c r="G421" s="68"/>
      <c r="H421" s="162" t="s">
        <v>279</v>
      </c>
      <c r="I421" s="173">
        <v>41465.482549107437</v>
      </c>
      <c r="J421" s="168">
        <f>IFERROR(MIN('MP Calculations'!$E$30/I421,1),"-")</f>
        <v>0.60889065254951169</v>
      </c>
      <c r="K421" s="12"/>
      <c r="L421" s="159">
        <v>0.24824399999999999</v>
      </c>
      <c r="M421" s="187" t="s">
        <v>315</v>
      </c>
      <c r="N421" s="187">
        <v>192.78728599999999</v>
      </c>
      <c r="O421" s="186">
        <f t="shared" si="20"/>
        <v>47.858287025783994</v>
      </c>
      <c r="P421" s="186">
        <f t="shared" si="21"/>
        <v>29.140463617031447</v>
      </c>
      <c r="Q421" s="215">
        <f>IF(P421="-",0,P421/(1+'General inputs'!$H$30)^'MP Calculations'!$C$40)</f>
        <v>64.729391449729079</v>
      </c>
    </row>
    <row r="422" spans="3:17">
      <c r="C422" s="159"/>
      <c r="D422" s="165" t="s">
        <v>281</v>
      </c>
      <c r="E422" s="162">
        <v>28314</v>
      </c>
      <c r="F422" s="166" t="str">
        <f t="shared" si="19"/>
        <v>Date check - OK</v>
      </c>
      <c r="G422" s="68"/>
      <c r="H422" s="162" t="s">
        <v>279</v>
      </c>
      <c r="I422" s="173">
        <v>41465.482549107437</v>
      </c>
      <c r="J422" s="168">
        <f>IFERROR(MIN('MP Calculations'!$E$30/I422,1),"-")</f>
        <v>0.60889065254951169</v>
      </c>
      <c r="K422" s="12"/>
      <c r="L422" s="159">
        <v>1.5995159999999999</v>
      </c>
      <c r="M422" s="187" t="s">
        <v>315</v>
      </c>
      <c r="N422" s="187">
        <v>192.78728599999999</v>
      </c>
      <c r="O422" s="186">
        <f t="shared" si="20"/>
        <v>308.36634855357596</v>
      </c>
      <c r="P422" s="186">
        <f t="shared" si="21"/>
        <v>187.76138719509703</v>
      </c>
      <c r="Q422" s="215">
        <f>IF(P422="-",0,P422/(1+'General inputs'!$H$30)^'MP Calculations'!$C$40)</f>
        <v>417.07230504707002</v>
      </c>
    </row>
    <row r="423" spans="3:17">
      <c r="C423" s="159"/>
      <c r="D423" s="165" t="s">
        <v>281</v>
      </c>
      <c r="E423" s="162">
        <v>28326</v>
      </c>
      <c r="F423" s="166" t="str">
        <f t="shared" si="19"/>
        <v>Date check - OK</v>
      </c>
      <c r="G423" s="68"/>
      <c r="H423" s="162" t="s">
        <v>279</v>
      </c>
      <c r="I423" s="173">
        <v>41465.482549107437</v>
      </c>
      <c r="J423" s="168">
        <f>IFERROR(MIN('MP Calculations'!$E$30/I423,1),"-")</f>
        <v>0.60889065254951169</v>
      </c>
      <c r="K423" s="12"/>
      <c r="L423" s="159">
        <v>29.920983</v>
      </c>
      <c r="M423" s="187" t="s">
        <v>315</v>
      </c>
      <c r="N423" s="187">
        <v>192.78728599999999</v>
      </c>
      <c r="O423" s="186">
        <f t="shared" si="20"/>
        <v>5768.3851070221381</v>
      </c>
      <c r="P423" s="186">
        <f t="shared" si="21"/>
        <v>3512.3157719715946</v>
      </c>
      <c r="Q423" s="215">
        <f>IF(P423="-",0,P423/(1+'General inputs'!$H$30)^'MP Calculations'!$C$40)</f>
        <v>7801.8684083711569</v>
      </c>
    </row>
    <row r="424" spans="3:17">
      <c r="C424" s="159"/>
      <c r="D424" s="165" t="s">
        <v>281</v>
      </c>
      <c r="E424" s="162">
        <v>28491</v>
      </c>
      <c r="F424" s="166" t="str">
        <f t="shared" si="19"/>
        <v>Date check - OK</v>
      </c>
      <c r="G424" s="68"/>
      <c r="H424" s="162" t="s">
        <v>279</v>
      </c>
      <c r="I424" s="173">
        <v>41465.482549107437</v>
      </c>
      <c r="J424" s="168">
        <f>IFERROR(MIN('MP Calculations'!$E$30/I424,1),"-")</f>
        <v>0.60889065254951169</v>
      </c>
      <c r="K424" s="12"/>
      <c r="L424" s="159">
        <v>25.492563000000001</v>
      </c>
      <c r="M424" s="187" t="s">
        <v>315</v>
      </c>
      <c r="N424" s="187">
        <v>192.78728599999999</v>
      </c>
      <c r="O424" s="186">
        <f t="shared" si="20"/>
        <v>4914.6420339540182</v>
      </c>
      <c r="P424" s="186">
        <f t="shared" si="21"/>
        <v>2992.4795951015217</v>
      </c>
      <c r="Q424" s="215">
        <f>IF(P424="-",0,P424/(1+'General inputs'!$H$30)^'MP Calculations'!$C$40)</f>
        <v>6647.1620239920412</v>
      </c>
    </row>
    <row r="425" spans="3:17">
      <c r="C425" s="159"/>
      <c r="D425" s="165" t="s">
        <v>281</v>
      </c>
      <c r="E425" s="162">
        <v>28491</v>
      </c>
      <c r="F425" s="166" t="str">
        <f t="shared" si="19"/>
        <v>Date check - OK</v>
      </c>
      <c r="G425" s="68"/>
      <c r="H425" s="162" t="s">
        <v>279</v>
      </c>
      <c r="I425" s="173">
        <v>41465.482549107437</v>
      </c>
      <c r="J425" s="168">
        <f>IFERROR(MIN('MP Calculations'!$E$30/I425,1),"-")</f>
        <v>0.60889065254951169</v>
      </c>
      <c r="K425" s="12"/>
      <c r="L425" s="159">
        <v>19.411494000000001</v>
      </c>
      <c r="M425" s="187" t="s">
        <v>315</v>
      </c>
      <c r="N425" s="187">
        <v>192.78728599999999</v>
      </c>
      <c r="O425" s="186">
        <f t="shared" si="20"/>
        <v>3742.2892454652842</v>
      </c>
      <c r="P425" s="186">
        <f t="shared" si="21"/>
        <v>2278.6449407003765</v>
      </c>
      <c r="Q425" s="215">
        <f>IF(P425="-",0,P425/(1+'General inputs'!$H$30)^'MP Calculations'!$C$40)</f>
        <v>5061.5289543758054</v>
      </c>
    </row>
    <row r="426" spans="3:17">
      <c r="C426" s="159"/>
      <c r="D426" s="165" t="s">
        <v>281</v>
      </c>
      <c r="E426" s="162">
        <v>28491</v>
      </c>
      <c r="F426" s="166" t="str">
        <f t="shared" si="19"/>
        <v>Date check - OK</v>
      </c>
      <c r="G426" s="68"/>
      <c r="H426" s="162" t="s">
        <v>279</v>
      </c>
      <c r="I426" s="173">
        <v>41465.482549107437</v>
      </c>
      <c r="J426" s="168">
        <f>IFERROR(MIN('MP Calculations'!$E$30/I426,1),"-")</f>
        <v>0.60889065254951169</v>
      </c>
      <c r="K426" s="12"/>
      <c r="L426" s="159">
        <v>29.764956999999999</v>
      </c>
      <c r="M426" s="187" t="s">
        <v>315</v>
      </c>
      <c r="N426" s="187">
        <v>192.78728599999999</v>
      </c>
      <c r="O426" s="186">
        <f t="shared" si="20"/>
        <v>5738.3052779367017</v>
      </c>
      <c r="P426" s="186">
        <f t="shared" si="21"/>
        <v>3494.0004452111853</v>
      </c>
      <c r="Q426" s="215">
        <f>IF(P426="-",0,P426/(1+'General inputs'!$H$30)^'MP Calculations'!$C$40)</f>
        <v>7761.1847744048346</v>
      </c>
    </row>
    <row r="427" spans="3:17">
      <c r="C427" s="159"/>
      <c r="D427" s="165" t="s">
        <v>281</v>
      </c>
      <c r="E427" s="162">
        <v>28491</v>
      </c>
      <c r="F427" s="166" t="str">
        <f t="shared" si="19"/>
        <v>Date check - OK</v>
      </c>
      <c r="G427" s="68"/>
      <c r="H427" s="162" t="s">
        <v>279</v>
      </c>
      <c r="I427" s="173">
        <v>41465.482549107437</v>
      </c>
      <c r="J427" s="168">
        <f>IFERROR(MIN('MP Calculations'!$E$30/I427,1),"-")</f>
        <v>0.60889065254951169</v>
      </c>
      <c r="K427" s="12"/>
      <c r="L427" s="159">
        <v>3.9838969999999998</v>
      </c>
      <c r="M427" s="187" t="s">
        <v>315</v>
      </c>
      <c r="N427" s="187">
        <v>192.78728599999999</v>
      </c>
      <c r="O427" s="186">
        <f t="shared" si="20"/>
        <v>768.04469033354189</v>
      </c>
      <c r="P427" s="186">
        <f t="shared" si="21"/>
        <v>467.65523268437795</v>
      </c>
      <c r="Q427" s="215">
        <f>IF(P427="-",0,P427/(1+'General inputs'!$H$30)^'MP Calculations'!$C$40)</f>
        <v>1038.7974267591617</v>
      </c>
    </row>
    <row r="428" spans="3:17">
      <c r="C428" s="159"/>
      <c r="D428" s="165" t="s">
        <v>281</v>
      </c>
      <c r="E428" s="162">
        <v>28491</v>
      </c>
      <c r="F428" s="166" t="str">
        <f t="shared" si="19"/>
        <v>Date check - OK</v>
      </c>
      <c r="G428" s="68"/>
      <c r="H428" s="162" t="s">
        <v>279</v>
      </c>
      <c r="I428" s="173">
        <v>41465.482549107437</v>
      </c>
      <c r="J428" s="168">
        <f>IFERROR(MIN('MP Calculations'!$E$30/I428,1),"-")</f>
        <v>0.60889065254951169</v>
      </c>
      <c r="K428" s="12"/>
      <c r="L428" s="159">
        <v>11.677305</v>
      </c>
      <c r="M428" s="187" t="s">
        <v>315</v>
      </c>
      <c r="N428" s="187">
        <v>192.78728599999999</v>
      </c>
      <c r="O428" s="186">
        <f t="shared" si="20"/>
        <v>2251.2359387442302</v>
      </c>
      <c r="P428" s="186">
        <f t="shared" si="21"/>
        <v>1370.7565197848869</v>
      </c>
      <c r="Q428" s="215">
        <f>IF(P428="-",0,P428/(1+'General inputs'!$H$30)^'MP Calculations'!$C$40)</f>
        <v>3044.8463867117785</v>
      </c>
    </row>
    <row r="429" spans="3:17">
      <c r="C429" s="159"/>
      <c r="D429" s="165" t="s">
        <v>281</v>
      </c>
      <c r="E429" s="162">
        <v>28491</v>
      </c>
      <c r="F429" s="166" t="str">
        <f t="shared" si="19"/>
        <v>Date check - OK</v>
      </c>
      <c r="G429" s="68"/>
      <c r="H429" s="162" t="s">
        <v>279</v>
      </c>
      <c r="I429" s="173">
        <v>41465.482549107437</v>
      </c>
      <c r="J429" s="168">
        <f>IFERROR(MIN('MP Calculations'!$E$30/I429,1),"-")</f>
        <v>0.60889065254951169</v>
      </c>
      <c r="K429" s="12"/>
      <c r="L429" s="159">
        <v>0.50060499999999997</v>
      </c>
      <c r="M429" s="187" t="s">
        <v>315</v>
      </c>
      <c r="N429" s="187">
        <v>192.78728599999999</v>
      </c>
      <c r="O429" s="186">
        <f t="shared" si="20"/>
        <v>96.510279308029993</v>
      </c>
      <c r="P429" s="186">
        <f t="shared" si="21"/>
        <v>58.76420694560202</v>
      </c>
      <c r="Q429" s="215">
        <f>IF(P429="-",0,P429/(1+'General inputs'!$H$30)^'MP Calculations'!$C$40)</f>
        <v>130.53228680931514</v>
      </c>
    </row>
    <row r="430" spans="3:17">
      <c r="C430" s="159"/>
      <c r="D430" s="165" t="s">
        <v>281</v>
      </c>
      <c r="E430" s="162">
        <v>28491</v>
      </c>
      <c r="F430" s="166" t="str">
        <f t="shared" si="19"/>
        <v>Date check - OK</v>
      </c>
      <c r="G430" s="68"/>
      <c r="H430" s="162" t="s">
        <v>279</v>
      </c>
      <c r="I430" s="173">
        <v>41465.482549107437</v>
      </c>
      <c r="J430" s="168">
        <f>IFERROR(MIN('MP Calculations'!$E$30/I430,1),"-")</f>
        <v>0.60889065254951169</v>
      </c>
      <c r="K430" s="12"/>
      <c r="L430" s="159">
        <v>53.801867000000001</v>
      </c>
      <c r="M430" s="187" t="s">
        <v>315</v>
      </c>
      <c r="N430" s="187">
        <v>192.78728599999999</v>
      </c>
      <c r="O430" s="186">
        <f t="shared" si="20"/>
        <v>10372.315920662963</v>
      </c>
      <c r="P430" s="186">
        <f t="shared" si="21"/>
        <v>6315.6062093821602</v>
      </c>
      <c r="Q430" s="215">
        <f>IF(P430="-",0,P430/(1+'General inputs'!$H$30)^'MP Calculations'!$C$40)</f>
        <v>14028.786636411198</v>
      </c>
    </row>
    <row r="431" spans="3:17">
      <c r="C431" s="159"/>
      <c r="D431" s="165" t="s">
        <v>281</v>
      </c>
      <c r="E431" s="162">
        <v>28491</v>
      </c>
      <c r="F431" s="166" t="str">
        <f t="shared" si="19"/>
        <v>Date check - OK</v>
      </c>
      <c r="G431" s="68"/>
      <c r="H431" s="162" t="s">
        <v>279</v>
      </c>
      <c r="I431" s="173">
        <v>41465.482549107437</v>
      </c>
      <c r="J431" s="168">
        <f>IFERROR(MIN('MP Calculations'!$E$30/I431,1),"-")</f>
        <v>0.60889065254951169</v>
      </c>
      <c r="K431" s="12"/>
      <c r="L431" s="159">
        <v>1.077553</v>
      </c>
      <c r="M431" s="187" t="s">
        <v>315</v>
      </c>
      <c r="N431" s="187">
        <v>192.78728599999999</v>
      </c>
      <c r="O431" s="186">
        <f t="shared" si="20"/>
        <v>207.73851839115798</v>
      </c>
      <c r="P431" s="186">
        <f t="shared" si="21"/>
        <v>126.49004202286092</v>
      </c>
      <c r="Q431" s="215">
        <f>IF(P431="-",0,P431/(1+'General inputs'!$H$30)^'MP Calculations'!$C$40)</f>
        <v>280.9709396594879</v>
      </c>
    </row>
    <row r="432" spans="3:17">
      <c r="C432" s="159"/>
      <c r="D432" s="165" t="s">
        <v>281</v>
      </c>
      <c r="E432" s="162">
        <v>28491</v>
      </c>
      <c r="F432" s="166" t="str">
        <f t="shared" si="19"/>
        <v>Date check - OK</v>
      </c>
      <c r="G432" s="68"/>
      <c r="H432" s="162" t="s">
        <v>279</v>
      </c>
      <c r="I432" s="173">
        <v>41465.482549107437</v>
      </c>
      <c r="J432" s="168">
        <f>IFERROR(MIN('MP Calculations'!$E$30/I432,1),"-")</f>
        <v>0.60889065254951169</v>
      </c>
      <c r="K432" s="12"/>
      <c r="L432" s="159">
        <v>35.888157</v>
      </c>
      <c r="M432" s="187" t="s">
        <v>315</v>
      </c>
      <c r="N432" s="187">
        <v>192.78728599999999</v>
      </c>
      <c r="O432" s="186">
        <f t="shared" si="20"/>
        <v>6918.7803875719019</v>
      </c>
      <c r="P432" s="186">
        <f t="shared" si="21"/>
        <v>4212.7807050354186</v>
      </c>
      <c r="Q432" s="215">
        <f>IF(P432="-",0,P432/(1+'General inputs'!$H$30)^'MP Calculations'!$C$40)</f>
        <v>9357.8034629732629</v>
      </c>
    </row>
    <row r="433" spans="3:17">
      <c r="C433" s="159"/>
      <c r="D433" s="165" t="s">
        <v>291</v>
      </c>
      <c r="E433" s="162">
        <v>28491</v>
      </c>
      <c r="F433" s="166" t="str">
        <f t="shared" si="19"/>
        <v>Date check - OK</v>
      </c>
      <c r="G433" s="68"/>
      <c r="H433" s="162" t="s">
        <v>279</v>
      </c>
      <c r="I433" s="173">
        <v>41465.482549107437</v>
      </c>
      <c r="J433" s="168">
        <f>IFERROR(MIN('MP Calculations'!$E$30/I433,1),"-")</f>
        <v>0.60889065254951169</v>
      </c>
      <c r="K433" s="12"/>
      <c r="L433" s="159">
        <v>88.471689999999995</v>
      </c>
      <c r="M433" s="187" t="s">
        <v>315</v>
      </c>
      <c r="N433" s="187">
        <v>421.28581700000001</v>
      </c>
      <c r="O433" s="186">
        <f t="shared" si="20"/>
        <v>37271.868203020727</v>
      </c>
      <c r="P433" s="186">
        <f t="shared" si="21"/>
        <v>22694.492151876686</v>
      </c>
      <c r="Q433" s="215">
        <f>IF(P433="-",0,P433/(1+'General inputs'!$H$30)^'MP Calculations'!$C$40)</f>
        <v>50411.025903961861</v>
      </c>
    </row>
    <row r="434" spans="3:17">
      <c r="C434" s="159"/>
      <c r="D434" s="165" t="s">
        <v>291</v>
      </c>
      <c r="E434" s="162">
        <v>28491</v>
      </c>
      <c r="F434" s="166" t="str">
        <f t="shared" si="19"/>
        <v>Date check - OK</v>
      </c>
      <c r="G434" s="68"/>
      <c r="H434" s="162" t="s">
        <v>279</v>
      </c>
      <c r="I434" s="173">
        <v>41465.482549107437</v>
      </c>
      <c r="J434" s="168">
        <f>IFERROR(MIN('MP Calculations'!$E$30/I434,1),"-")</f>
        <v>0.60889065254951169</v>
      </c>
      <c r="K434" s="12"/>
      <c r="L434" s="159">
        <v>6.798165</v>
      </c>
      <c r="M434" s="187" t="s">
        <v>315</v>
      </c>
      <c r="N434" s="187">
        <v>421.28581700000001</v>
      </c>
      <c r="O434" s="186">
        <f t="shared" si="20"/>
        <v>2863.9704961258049</v>
      </c>
      <c r="P434" s="186">
        <f t="shared" si="21"/>
        <v>1743.8448642685901</v>
      </c>
      <c r="Q434" s="215">
        <f>IF(P434="-",0,P434/(1+'General inputs'!$H$30)^'MP Calculations'!$C$40)</f>
        <v>3873.5834244197995</v>
      </c>
    </row>
    <row r="435" spans="3:17">
      <c r="C435" s="159"/>
      <c r="D435" s="165" t="s">
        <v>289</v>
      </c>
      <c r="E435" s="162">
        <v>28491</v>
      </c>
      <c r="F435" s="166" t="str">
        <f t="shared" si="19"/>
        <v>Date check - OK</v>
      </c>
      <c r="G435" s="68"/>
      <c r="H435" s="162" t="s">
        <v>279</v>
      </c>
      <c r="I435" s="173">
        <v>41465.482549107437</v>
      </c>
      <c r="J435" s="168">
        <f>IFERROR(MIN('MP Calculations'!$E$30/I435,1),"-")</f>
        <v>0.60889065254951169</v>
      </c>
      <c r="K435" s="12"/>
      <c r="L435" s="159">
        <v>0.30024200000000001</v>
      </c>
      <c r="M435" s="187" t="s">
        <v>315</v>
      </c>
      <c r="N435" s="187">
        <v>315.45229399999999</v>
      </c>
      <c r="O435" s="186">
        <f t="shared" si="20"/>
        <v>94.712027655148006</v>
      </c>
      <c r="P435" s="186">
        <f t="shared" si="21"/>
        <v>57.669268323230469</v>
      </c>
      <c r="Q435" s="215">
        <f>IF(P435="-",0,P435/(1+'General inputs'!$H$30)^'MP Calculations'!$C$40)</f>
        <v>128.10011168566709</v>
      </c>
    </row>
    <row r="436" spans="3:17">
      <c r="C436" s="159"/>
      <c r="D436" s="165" t="s">
        <v>291</v>
      </c>
      <c r="E436" s="162">
        <v>28491</v>
      </c>
      <c r="F436" s="166" t="str">
        <f t="shared" si="19"/>
        <v>Date check - OK</v>
      </c>
      <c r="G436" s="68"/>
      <c r="H436" s="162" t="s">
        <v>279</v>
      </c>
      <c r="I436" s="173">
        <v>41465.482549107437</v>
      </c>
      <c r="J436" s="168">
        <f>IFERROR(MIN('MP Calculations'!$E$30/I436,1),"-")</f>
        <v>0.60889065254951169</v>
      </c>
      <c r="K436" s="12"/>
      <c r="L436" s="159">
        <v>1.666094</v>
      </c>
      <c r="M436" s="187" t="s">
        <v>315</v>
      </c>
      <c r="N436" s="187">
        <v>421.28581700000001</v>
      </c>
      <c r="O436" s="186">
        <f t="shared" si="20"/>
        <v>701.90177198879803</v>
      </c>
      <c r="P436" s="186">
        <f t="shared" si="21"/>
        <v>427.38142797191779</v>
      </c>
      <c r="Q436" s="215">
        <f>IF(P436="-",0,P436/(1+'General inputs'!$H$30)^'MP Calculations'!$C$40)</f>
        <v>949.33766713889429</v>
      </c>
    </row>
    <row r="437" spans="3:17">
      <c r="C437" s="159"/>
      <c r="D437" s="165" t="s">
        <v>291</v>
      </c>
      <c r="E437" s="162">
        <v>28491</v>
      </c>
      <c r="F437" s="166" t="str">
        <f t="shared" si="19"/>
        <v>Date check - OK</v>
      </c>
      <c r="G437" s="68"/>
      <c r="H437" s="162" t="s">
        <v>279</v>
      </c>
      <c r="I437" s="173">
        <v>41465.482549107437</v>
      </c>
      <c r="J437" s="168">
        <f>IFERROR(MIN('MP Calculations'!$E$30/I437,1),"-")</f>
        <v>0.60889065254951169</v>
      </c>
      <c r="K437" s="12"/>
      <c r="L437" s="159">
        <v>37.630338000000002</v>
      </c>
      <c r="M437" s="187" t="s">
        <v>315</v>
      </c>
      <c r="N437" s="187">
        <v>421.28581700000001</v>
      </c>
      <c r="O437" s="186">
        <f t="shared" si="20"/>
        <v>15853.127688316146</v>
      </c>
      <c r="P437" s="186">
        <f t="shared" si="21"/>
        <v>9652.8212630895505</v>
      </c>
      <c r="Q437" s="215">
        <f>IF(P437="-",0,P437/(1+'General inputs'!$H$30)^'MP Calculations'!$C$40)</f>
        <v>21441.705744434639</v>
      </c>
    </row>
    <row r="438" spans="3:17">
      <c r="C438" s="159"/>
      <c r="D438" s="165" t="s">
        <v>291</v>
      </c>
      <c r="E438" s="162">
        <v>28491</v>
      </c>
      <c r="F438" s="166" t="str">
        <f t="shared" si="19"/>
        <v>Date check - OK</v>
      </c>
      <c r="G438" s="68"/>
      <c r="H438" s="162" t="s">
        <v>279</v>
      </c>
      <c r="I438" s="173">
        <v>41465.482549107437</v>
      </c>
      <c r="J438" s="168">
        <f>IFERROR(MIN('MP Calculations'!$E$30/I438,1),"-")</f>
        <v>0.60889065254951169</v>
      </c>
      <c r="K438" s="12"/>
      <c r="L438" s="159">
        <v>12.218712999999999</v>
      </c>
      <c r="M438" s="187" t="s">
        <v>315</v>
      </c>
      <c r="N438" s="187">
        <v>421.28581700000001</v>
      </c>
      <c r="O438" s="186">
        <f t="shared" si="20"/>
        <v>5147.5704888935206</v>
      </c>
      <c r="P438" s="186">
        <f t="shared" si="21"/>
        <v>3134.3075540269847</v>
      </c>
      <c r="Q438" s="215">
        <f>IF(P438="-",0,P438/(1+'General inputs'!$H$30)^'MP Calculations'!$C$40)</f>
        <v>6962.202909835627</v>
      </c>
    </row>
    <row r="439" spans="3:17">
      <c r="C439" s="159"/>
      <c r="D439" s="165" t="s">
        <v>289</v>
      </c>
      <c r="E439" s="162">
        <v>28491</v>
      </c>
      <c r="F439" s="166" t="str">
        <f t="shared" si="19"/>
        <v>Date check - OK</v>
      </c>
      <c r="G439" s="68"/>
      <c r="H439" s="162" t="s">
        <v>279</v>
      </c>
      <c r="I439" s="173">
        <v>41465.482549107437</v>
      </c>
      <c r="J439" s="168">
        <f>IFERROR(MIN('MP Calculations'!$E$30/I439,1),"-")</f>
        <v>0.60889065254951169</v>
      </c>
      <c r="K439" s="12"/>
      <c r="L439" s="159">
        <v>0.94003700000000001</v>
      </c>
      <c r="M439" s="187" t="s">
        <v>315</v>
      </c>
      <c r="N439" s="187">
        <v>315.45229399999999</v>
      </c>
      <c r="O439" s="186">
        <f t="shared" si="20"/>
        <v>296.53682809487799</v>
      </c>
      <c r="P439" s="186">
        <f t="shared" si="21"/>
        <v>180.55850276365263</v>
      </c>
      <c r="Q439" s="215">
        <f>IF(P439="-",0,P439/(1+'General inputs'!$H$30)^'MP Calculations'!$C$40)</f>
        <v>401.07261705111011</v>
      </c>
    </row>
    <row r="440" spans="3:17">
      <c r="C440" s="159"/>
      <c r="D440" s="165" t="s">
        <v>291</v>
      </c>
      <c r="E440" s="162">
        <v>28491</v>
      </c>
      <c r="F440" s="166" t="str">
        <f t="shared" si="19"/>
        <v>Date check - OK</v>
      </c>
      <c r="G440" s="68"/>
      <c r="H440" s="162" t="s">
        <v>279</v>
      </c>
      <c r="I440" s="173">
        <v>41465.482549107437</v>
      </c>
      <c r="J440" s="168">
        <f>IFERROR(MIN('MP Calculations'!$E$30/I440,1),"-")</f>
        <v>0.60889065254951169</v>
      </c>
      <c r="K440" s="12"/>
      <c r="L440" s="159">
        <v>67.495547999999999</v>
      </c>
      <c r="M440" s="187" t="s">
        <v>315</v>
      </c>
      <c r="N440" s="187">
        <v>421.28581700000001</v>
      </c>
      <c r="O440" s="186">
        <f t="shared" si="20"/>
        <v>28434.917083042717</v>
      </c>
      <c r="P440" s="186">
        <f t="shared" si="21"/>
        <v>17313.755217885137</v>
      </c>
      <c r="Q440" s="215">
        <f>IF(P440="-",0,P440/(1+'General inputs'!$H$30)^'MP Calculations'!$C$40)</f>
        <v>38458.854110621163</v>
      </c>
    </row>
    <row r="441" spans="3:17">
      <c r="C441" s="159"/>
      <c r="D441" s="165" t="s">
        <v>289</v>
      </c>
      <c r="E441" s="162">
        <v>28491</v>
      </c>
      <c r="F441" s="166" t="str">
        <f t="shared" si="19"/>
        <v>Date check - OK</v>
      </c>
      <c r="G441" s="68"/>
      <c r="H441" s="162" t="s">
        <v>279</v>
      </c>
      <c r="I441" s="173">
        <v>41465.482549107437</v>
      </c>
      <c r="J441" s="168">
        <f>IFERROR(MIN('MP Calculations'!$E$30/I441,1),"-")</f>
        <v>0.60889065254951169</v>
      </c>
      <c r="K441" s="12"/>
      <c r="L441" s="159">
        <v>5.2341610000000003</v>
      </c>
      <c r="M441" s="187" t="s">
        <v>315</v>
      </c>
      <c r="N441" s="187">
        <v>315.45229399999999</v>
      </c>
      <c r="O441" s="186">
        <f t="shared" si="20"/>
        <v>1651.128094615334</v>
      </c>
      <c r="P441" s="186">
        <f t="shared" si="21"/>
        <v>1005.3564629731626</v>
      </c>
      <c r="Q441" s="215">
        <f>IF(P441="-",0,P441/(1+'General inputs'!$H$30)^'MP Calculations'!$C$40)</f>
        <v>2233.1872578811854</v>
      </c>
    </row>
    <row r="442" spans="3:17">
      <c r="C442" s="159"/>
      <c r="D442" s="165" t="s">
        <v>281</v>
      </c>
      <c r="E442" s="162">
        <v>28491</v>
      </c>
      <c r="F442" s="166" t="str">
        <f t="shared" si="19"/>
        <v>Date check - OK</v>
      </c>
      <c r="G442" s="68"/>
      <c r="H442" s="162" t="s">
        <v>279</v>
      </c>
      <c r="I442" s="173">
        <v>41465.482549107437</v>
      </c>
      <c r="J442" s="168">
        <f>IFERROR(MIN('MP Calculations'!$E$30/I442,1),"-")</f>
        <v>0.60889065254951169</v>
      </c>
      <c r="K442" s="12"/>
      <c r="L442" s="159">
        <v>63.326225000000001</v>
      </c>
      <c r="M442" s="187" t="s">
        <v>315</v>
      </c>
      <c r="N442" s="187">
        <v>192.78728599999999</v>
      </c>
      <c r="O442" s="186">
        <f t="shared" si="20"/>
        <v>12208.491050375349</v>
      </c>
      <c r="P442" s="186">
        <f t="shared" si="21"/>
        <v>7433.6360823079194</v>
      </c>
      <c r="Q442" s="215">
        <f>IF(P442="-",0,P442/(1+'General inputs'!$H$30)^'MP Calculations'!$C$40)</f>
        <v>16512.254101040184</v>
      </c>
    </row>
    <row r="443" spans="3:17">
      <c r="C443" s="159"/>
      <c r="D443" s="165" t="s">
        <v>291</v>
      </c>
      <c r="E443" s="162">
        <v>28491</v>
      </c>
      <c r="F443" s="166" t="str">
        <f t="shared" si="19"/>
        <v>Date check - OK</v>
      </c>
      <c r="G443" s="68"/>
      <c r="H443" s="162" t="s">
        <v>279</v>
      </c>
      <c r="I443" s="173">
        <v>41465.482549107437</v>
      </c>
      <c r="J443" s="168">
        <f>IFERROR(MIN('MP Calculations'!$E$30/I443,1),"-")</f>
        <v>0.60889065254951169</v>
      </c>
      <c r="K443" s="12"/>
      <c r="L443" s="159">
        <v>1.50098</v>
      </c>
      <c r="M443" s="187" t="s">
        <v>315</v>
      </c>
      <c r="N443" s="187">
        <v>421.28581700000001</v>
      </c>
      <c r="O443" s="186">
        <f t="shared" si="20"/>
        <v>632.34158560065998</v>
      </c>
      <c r="P443" s="186">
        <f t="shared" si="21"/>
        <v>385.02688069057876</v>
      </c>
      <c r="Q443" s="215">
        <f>IF(P443="-",0,P443/(1+'General inputs'!$H$30)^'MP Calculations'!$C$40)</f>
        <v>855.25597692695465</v>
      </c>
    </row>
    <row r="444" spans="3:17">
      <c r="C444" s="159"/>
      <c r="D444" s="165" t="s">
        <v>291</v>
      </c>
      <c r="E444" s="162">
        <v>28491</v>
      </c>
      <c r="F444" s="166" t="str">
        <f t="shared" si="19"/>
        <v>Date check - OK</v>
      </c>
      <c r="G444" s="68"/>
      <c r="H444" s="162" t="s">
        <v>279</v>
      </c>
      <c r="I444" s="173">
        <v>41465.482549107437</v>
      </c>
      <c r="J444" s="168">
        <f>IFERROR(MIN('MP Calculations'!$E$30/I444,1),"-")</f>
        <v>0.60889065254951169</v>
      </c>
      <c r="K444" s="12"/>
      <c r="L444" s="159">
        <v>3.2456040000000002</v>
      </c>
      <c r="M444" s="187" t="s">
        <v>315</v>
      </c>
      <c r="N444" s="187">
        <v>421.28581700000001</v>
      </c>
      <c r="O444" s="186">
        <f t="shared" si="20"/>
        <v>1367.3269327984681</v>
      </c>
      <c r="P444" s="186">
        <f t="shared" si="21"/>
        <v>832.55258836018152</v>
      </c>
      <c r="Q444" s="215">
        <f>IF(P444="-",0,P444/(1+'General inputs'!$H$30)^'MP Calculations'!$C$40)</f>
        <v>1849.3399110834466</v>
      </c>
    </row>
    <row r="445" spans="3:17">
      <c r="C445" s="159"/>
      <c r="D445" s="165" t="s">
        <v>291</v>
      </c>
      <c r="E445" s="162">
        <v>28491</v>
      </c>
      <c r="F445" s="166" t="str">
        <f t="shared" si="19"/>
        <v>Date check - OK</v>
      </c>
      <c r="G445" s="68"/>
      <c r="H445" s="162" t="s">
        <v>279</v>
      </c>
      <c r="I445" s="173">
        <v>41465.482549107437</v>
      </c>
      <c r="J445" s="168">
        <f>IFERROR(MIN('MP Calculations'!$E$30/I445,1),"-")</f>
        <v>0.60889065254951169</v>
      </c>
      <c r="K445" s="12"/>
      <c r="L445" s="159">
        <v>22.619199999999999</v>
      </c>
      <c r="M445" s="187" t="s">
        <v>315</v>
      </c>
      <c r="N445" s="187">
        <v>421.28581700000001</v>
      </c>
      <c r="O445" s="186">
        <f t="shared" si="20"/>
        <v>9529.1481518864002</v>
      </c>
      <c r="P445" s="186">
        <f t="shared" si="21"/>
        <v>5802.2092364430837</v>
      </c>
      <c r="Q445" s="215">
        <f>IF(P445="-",0,P445/(1+'General inputs'!$H$30)^'MP Calculations'!$C$40)</f>
        <v>12888.38358492863</v>
      </c>
    </row>
    <row r="446" spans="3:17">
      <c r="C446" s="159"/>
      <c r="D446" s="165" t="s">
        <v>291</v>
      </c>
      <c r="E446" s="162">
        <v>28491</v>
      </c>
      <c r="F446" s="166" t="str">
        <f t="shared" si="19"/>
        <v>Date check - OK</v>
      </c>
      <c r="G446" s="68"/>
      <c r="H446" s="162" t="s">
        <v>279</v>
      </c>
      <c r="I446" s="173">
        <v>41465.482549107437</v>
      </c>
      <c r="J446" s="168">
        <f>IFERROR(MIN('MP Calculations'!$E$30/I446,1),"-")</f>
        <v>0.60889065254951169</v>
      </c>
      <c r="K446" s="12"/>
      <c r="L446" s="159">
        <v>1.498394</v>
      </c>
      <c r="M446" s="187" t="s">
        <v>315</v>
      </c>
      <c r="N446" s="187">
        <v>421.28581700000001</v>
      </c>
      <c r="O446" s="186">
        <f t="shared" si="20"/>
        <v>631.25214047789802</v>
      </c>
      <c r="P446" s="186">
        <f t="shared" si="21"/>
        <v>384.36352773886335</v>
      </c>
      <c r="Q446" s="215">
        <f>IF(P446="-",0,P446/(1+'General inputs'!$H$30)^'MP Calculations'!$C$40)</f>
        <v>853.78247830849671</v>
      </c>
    </row>
    <row r="447" spans="3:17">
      <c r="C447" s="159"/>
      <c r="D447" s="165" t="s">
        <v>291</v>
      </c>
      <c r="E447" s="162">
        <v>28491</v>
      </c>
      <c r="F447" s="166" t="str">
        <f t="shared" si="19"/>
        <v>Date check - OK</v>
      </c>
      <c r="G447" s="68"/>
      <c r="H447" s="162" t="s">
        <v>279</v>
      </c>
      <c r="I447" s="173">
        <v>41465.482549107437</v>
      </c>
      <c r="J447" s="168">
        <f>IFERROR(MIN('MP Calculations'!$E$30/I447,1),"-")</f>
        <v>0.60889065254951169</v>
      </c>
      <c r="K447" s="12"/>
      <c r="L447" s="159">
        <v>0.84929699999999997</v>
      </c>
      <c r="M447" s="187" t="s">
        <v>315</v>
      </c>
      <c r="N447" s="187">
        <v>421.28581700000001</v>
      </c>
      <c r="O447" s="186">
        <f t="shared" si="20"/>
        <v>357.79678052064901</v>
      </c>
      <c r="P447" s="186">
        <f t="shared" si="21"/>
        <v>217.85911517133238</v>
      </c>
      <c r="Q447" s="215">
        <f>IF(P447="-",0,P447/(1+'General inputs'!$H$30)^'MP Calculations'!$C$40)</f>
        <v>483.92805729332287</v>
      </c>
    </row>
    <row r="448" spans="3:17">
      <c r="C448" s="159"/>
      <c r="D448" s="165" t="s">
        <v>291</v>
      </c>
      <c r="E448" s="162">
        <v>28491</v>
      </c>
      <c r="F448" s="166" t="str">
        <f t="shared" si="19"/>
        <v>Date check - OK</v>
      </c>
      <c r="G448" s="68"/>
      <c r="H448" s="162" t="s">
        <v>279</v>
      </c>
      <c r="I448" s="173">
        <v>41465.482549107437</v>
      </c>
      <c r="J448" s="168">
        <f>IFERROR(MIN('MP Calculations'!$E$30/I448,1),"-")</f>
        <v>0.60889065254951169</v>
      </c>
      <c r="K448" s="12"/>
      <c r="L448" s="159">
        <v>5.3254999999999999</v>
      </c>
      <c r="M448" s="187" t="s">
        <v>315</v>
      </c>
      <c r="N448" s="187">
        <v>421.28581700000001</v>
      </c>
      <c r="O448" s="186">
        <f t="shared" si="20"/>
        <v>2243.5576184335</v>
      </c>
      <c r="P448" s="186">
        <f t="shared" si="21"/>
        <v>1366.0812623204022</v>
      </c>
      <c r="Q448" s="215">
        <f>IF(P448="-",0,P448/(1+'General inputs'!$H$30)^'MP Calculations'!$C$40)</f>
        <v>3034.4612887077087</v>
      </c>
    </row>
    <row r="449" spans="3:17">
      <c r="C449" s="159"/>
      <c r="D449" s="165" t="s">
        <v>291</v>
      </c>
      <c r="E449" s="162">
        <v>28491</v>
      </c>
      <c r="F449" s="166" t="str">
        <f t="shared" si="19"/>
        <v>Date check - OK</v>
      </c>
      <c r="G449" s="68"/>
      <c r="H449" s="162" t="s">
        <v>279</v>
      </c>
      <c r="I449" s="173">
        <v>41465.482549107437</v>
      </c>
      <c r="J449" s="168">
        <f>IFERROR(MIN('MP Calculations'!$E$30/I449,1),"-")</f>
        <v>0.60889065254951169</v>
      </c>
      <c r="K449" s="12"/>
      <c r="L449" s="159">
        <v>2.999762</v>
      </c>
      <c r="M449" s="187" t="s">
        <v>315</v>
      </c>
      <c r="N449" s="187">
        <v>421.28581700000001</v>
      </c>
      <c r="O449" s="186">
        <f t="shared" si="20"/>
        <v>1263.7571849755541</v>
      </c>
      <c r="P449" s="186">
        <f t="shared" si="21"/>
        <v>769.48993702389907</v>
      </c>
      <c r="Q449" s="215">
        <f>IF(P449="-",0,P449/(1+'General inputs'!$H$30)^'MP Calculations'!$C$40)</f>
        <v>1709.2595370080585</v>
      </c>
    </row>
    <row r="450" spans="3:17">
      <c r="C450" s="159"/>
      <c r="D450" s="165" t="s">
        <v>291</v>
      </c>
      <c r="E450" s="162">
        <v>28491</v>
      </c>
      <c r="F450" s="166" t="str">
        <f t="shared" si="19"/>
        <v>Date check - OK</v>
      </c>
      <c r="G450" s="68"/>
      <c r="H450" s="162" t="s">
        <v>279</v>
      </c>
      <c r="I450" s="173">
        <v>41465.482549107437</v>
      </c>
      <c r="J450" s="168">
        <f>IFERROR(MIN('MP Calculations'!$E$30/I450,1),"-")</f>
        <v>0.60889065254951169</v>
      </c>
      <c r="K450" s="12"/>
      <c r="L450" s="159">
        <v>1.1994720000000001</v>
      </c>
      <c r="M450" s="187" t="s">
        <v>315</v>
      </c>
      <c r="N450" s="187">
        <v>421.28581700000001</v>
      </c>
      <c r="O450" s="186">
        <f t="shared" si="20"/>
        <v>505.32054148862403</v>
      </c>
      <c r="P450" s="186">
        <f t="shared" si="21"/>
        <v>307.68495425368087</v>
      </c>
      <c r="Q450" s="215">
        <f>IF(P450="-",0,P450/(1+'General inputs'!$H$30)^'MP Calculations'!$C$40)</f>
        <v>683.45720606305758</v>
      </c>
    </row>
    <row r="451" spans="3:17">
      <c r="C451" s="159"/>
      <c r="D451" s="165" t="s">
        <v>291</v>
      </c>
      <c r="E451" s="162">
        <v>28491</v>
      </c>
      <c r="F451" s="166" t="str">
        <f t="shared" si="19"/>
        <v>Date check - OK</v>
      </c>
      <c r="G451" s="68"/>
      <c r="H451" s="162" t="s">
        <v>279</v>
      </c>
      <c r="I451" s="173">
        <v>41465.482549107437</v>
      </c>
      <c r="J451" s="168">
        <f>IFERROR(MIN('MP Calculations'!$E$30/I451,1),"-")</f>
        <v>0.60889065254951169</v>
      </c>
      <c r="K451" s="12"/>
      <c r="L451" s="159">
        <v>1.14941</v>
      </c>
      <c r="M451" s="187" t="s">
        <v>315</v>
      </c>
      <c r="N451" s="187">
        <v>421.28581700000001</v>
      </c>
      <c r="O451" s="186">
        <f t="shared" si="20"/>
        <v>484.23013091797003</v>
      </c>
      <c r="P451" s="186">
        <f t="shared" si="21"/>
        <v>294.84320039877827</v>
      </c>
      <c r="Q451" s="215">
        <f>IF(P451="-",0,P451/(1+'General inputs'!$H$30)^'MP Calculations'!$C$40)</f>
        <v>654.93195941292424</v>
      </c>
    </row>
    <row r="452" spans="3:17">
      <c r="C452" s="159"/>
      <c r="D452" s="165" t="s">
        <v>291</v>
      </c>
      <c r="E452" s="162">
        <v>28491</v>
      </c>
      <c r="F452" s="166" t="str">
        <f t="shared" si="19"/>
        <v>Date check - OK</v>
      </c>
      <c r="G452" s="68"/>
      <c r="H452" s="162" t="s">
        <v>279</v>
      </c>
      <c r="I452" s="173">
        <v>41465.482549107437</v>
      </c>
      <c r="J452" s="168">
        <f>IFERROR(MIN('MP Calculations'!$E$30/I452,1),"-")</f>
        <v>0.60889065254951169</v>
      </c>
      <c r="K452" s="12"/>
      <c r="L452" s="159">
        <v>24.442295000000001</v>
      </c>
      <c r="M452" s="187" t="s">
        <v>315</v>
      </c>
      <c r="N452" s="187">
        <v>421.28581700000001</v>
      </c>
      <c r="O452" s="186">
        <f t="shared" si="20"/>
        <v>10297.192218430017</v>
      </c>
      <c r="P452" s="186">
        <f t="shared" si="21"/>
        <v>6269.8640893076063</v>
      </c>
      <c r="Q452" s="215">
        <f>IF(P452="-",0,P452/(1+'General inputs'!$H$30)^'MP Calculations'!$C$40)</f>
        <v>13927.180167998122</v>
      </c>
    </row>
    <row r="453" spans="3:17">
      <c r="C453" s="159"/>
      <c r="D453" s="165" t="s">
        <v>281</v>
      </c>
      <c r="E453" s="162">
        <v>28491</v>
      </c>
      <c r="F453" s="166" t="str">
        <f t="shared" si="19"/>
        <v>Date check - OK</v>
      </c>
      <c r="G453" s="68"/>
      <c r="H453" s="162" t="s">
        <v>279</v>
      </c>
      <c r="I453" s="173">
        <v>41465.482549107437</v>
      </c>
      <c r="J453" s="168">
        <f>IFERROR(MIN('MP Calculations'!$E$30/I453,1),"-")</f>
        <v>0.60889065254951169</v>
      </c>
      <c r="K453" s="12"/>
      <c r="L453" s="159">
        <v>104.7396</v>
      </c>
      <c r="M453" s="187" t="s">
        <v>315</v>
      </c>
      <c r="N453" s="187">
        <v>192.78728599999999</v>
      </c>
      <c r="O453" s="186">
        <f t="shared" si="20"/>
        <v>20192.4632207256</v>
      </c>
      <c r="P453" s="186">
        <f t="shared" si="21"/>
        <v>12295.002107049626</v>
      </c>
      <c r="Q453" s="215">
        <f>IF(P453="-",0,P453/(1+'General inputs'!$H$30)^'MP Calculations'!$C$40)</f>
        <v>27310.75300385123</v>
      </c>
    </row>
    <row r="454" spans="3:17">
      <c r="C454" s="159"/>
      <c r="D454" s="165" t="s">
        <v>281</v>
      </c>
      <c r="E454" s="162">
        <v>28491</v>
      </c>
      <c r="F454" s="166" t="str">
        <f t="shared" si="19"/>
        <v>Date check - OK</v>
      </c>
      <c r="G454" s="68"/>
      <c r="H454" s="162" t="s">
        <v>279</v>
      </c>
      <c r="I454" s="173">
        <v>41465.482549107437</v>
      </c>
      <c r="J454" s="168">
        <f>IFERROR(MIN('MP Calculations'!$E$30/I454,1),"-")</f>
        <v>0.60889065254951169</v>
      </c>
      <c r="K454" s="12"/>
      <c r="L454" s="159">
        <v>18.636655999999999</v>
      </c>
      <c r="M454" s="187" t="s">
        <v>315</v>
      </c>
      <c r="N454" s="187">
        <v>192.78728599999999</v>
      </c>
      <c r="O454" s="186">
        <f t="shared" si="20"/>
        <v>3592.9103303556158</v>
      </c>
      <c r="P454" s="186">
        <f t="shared" si="21"/>
        <v>2187.6895156021124</v>
      </c>
      <c r="Q454" s="215">
        <f>IF(P454="-",0,P454/(1+'General inputs'!$H$30)^'MP Calculations'!$C$40)</f>
        <v>4859.4906686080712</v>
      </c>
    </row>
    <row r="455" spans="3:17">
      <c r="C455" s="159"/>
      <c r="D455" s="165" t="s">
        <v>291</v>
      </c>
      <c r="E455" s="162">
        <v>28491</v>
      </c>
      <c r="F455" s="166" t="str">
        <f t="shared" si="19"/>
        <v>Date check - OK</v>
      </c>
      <c r="G455" s="68"/>
      <c r="H455" s="162" t="s">
        <v>279</v>
      </c>
      <c r="I455" s="173">
        <v>41465.482549107437</v>
      </c>
      <c r="J455" s="168">
        <f>IFERROR(MIN('MP Calculations'!$E$30/I455,1),"-")</f>
        <v>0.60889065254951169</v>
      </c>
      <c r="K455" s="12"/>
      <c r="L455" s="159">
        <v>1.6981679999999999</v>
      </c>
      <c r="M455" s="187" t="s">
        <v>315</v>
      </c>
      <c r="N455" s="187">
        <v>421.28581700000001</v>
      </c>
      <c r="O455" s="186">
        <f t="shared" si="20"/>
        <v>715.41409328325597</v>
      </c>
      <c r="P455" s="186">
        <f t="shared" si="21"/>
        <v>435.60895410235895</v>
      </c>
      <c r="Q455" s="215">
        <f>IF(P455="-",0,P455/(1+'General inputs'!$H$30)^'MP Calculations'!$C$40)</f>
        <v>967.6133804754844</v>
      </c>
    </row>
    <row r="456" spans="3:17">
      <c r="C456" s="159"/>
      <c r="D456" s="165" t="s">
        <v>291</v>
      </c>
      <c r="E456" s="162">
        <v>28491</v>
      </c>
      <c r="F456" s="166" t="str">
        <f t="shared" si="19"/>
        <v>Date check - OK</v>
      </c>
      <c r="G456" s="68"/>
      <c r="H456" s="162" t="s">
        <v>279</v>
      </c>
      <c r="I456" s="173">
        <v>41465.482549107437</v>
      </c>
      <c r="J456" s="168">
        <f>IFERROR(MIN('MP Calculations'!$E$30/I456,1),"-")</f>
        <v>0.60889065254951169</v>
      </c>
      <c r="K456" s="12"/>
      <c r="L456" s="159">
        <v>2.0838930000000002</v>
      </c>
      <c r="M456" s="187" t="s">
        <v>315</v>
      </c>
      <c r="N456" s="187">
        <v>421.28581700000001</v>
      </c>
      <c r="O456" s="186">
        <f t="shared" si="20"/>
        <v>877.91456504558107</v>
      </c>
      <c r="P456" s="186">
        <f t="shared" si="21"/>
        <v>534.55397239332456</v>
      </c>
      <c r="Q456" s="215">
        <f>IF(P456="-",0,P456/(1+'General inputs'!$H$30)^'MP Calculations'!$C$40)</f>
        <v>1187.3988617611442</v>
      </c>
    </row>
    <row r="457" spans="3:17">
      <c r="C457" s="159"/>
      <c r="D457" s="165" t="s">
        <v>281</v>
      </c>
      <c r="E457" s="162">
        <v>28491</v>
      </c>
      <c r="F457" s="166" t="str">
        <f t="shared" si="19"/>
        <v>Date check - OK</v>
      </c>
      <c r="G457" s="68"/>
      <c r="H457" s="162" t="s">
        <v>279</v>
      </c>
      <c r="I457" s="173">
        <v>41465.482549107437</v>
      </c>
      <c r="J457" s="168">
        <f>IFERROR(MIN('MP Calculations'!$E$30/I457,1),"-")</f>
        <v>0.60889065254951169</v>
      </c>
      <c r="K457" s="12"/>
      <c r="L457" s="159">
        <v>54.180194999999998</v>
      </c>
      <c r="M457" s="187" t="s">
        <v>315</v>
      </c>
      <c r="N457" s="187">
        <v>192.78728599999999</v>
      </c>
      <c r="O457" s="186">
        <f t="shared" si="20"/>
        <v>10445.252749000769</v>
      </c>
      <c r="P457" s="186">
        <f t="shared" si="21"/>
        <v>6360.0167623836587</v>
      </c>
      <c r="Q457" s="215">
        <f>IF(P457="-",0,P457/(1+'General inputs'!$H$30)^'MP Calculations'!$C$40)</f>
        <v>14127.435309524717</v>
      </c>
    </row>
    <row r="458" spans="3:17">
      <c r="C458" s="159"/>
      <c r="D458" s="165" t="s">
        <v>281</v>
      </c>
      <c r="E458" s="162">
        <v>28491</v>
      </c>
      <c r="F458" s="166" t="str">
        <f t="shared" si="19"/>
        <v>Date check - OK</v>
      </c>
      <c r="G458" s="68"/>
      <c r="H458" s="162" t="s">
        <v>279</v>
      </c>
      <c r="I458" s="173">
        <v>41465.482549107437</v>
      </c>
      <c r="J458" s="168">
        <f>IFERROR(MIN('MP Calculations'!$E$30/I458,1),"-")</f>
        <v>0.60889065254951169</v>
      </c>
      <c r="K458" s="12"/>
      <c r="L458" s="159">
        <v>10.644648999999999</v>
      </c>
      <c r="M458" s="187" t="s">
        <v>315</v>
      </c>
      <c r="N458" s="187">
        <v>192.78728599999999</v>
      </c>
      <c r="O458" s="186">
        <f t="shared" si="20"/>
        <v>2052.1529911326138</v>
      </c>
      <c r="P458" s="186">
        <f t="shared" si="21"/>
        <v>1249.5367739021694</v>
      </c>
      <c r="Q458" s="215">
        <f>IF(P458="-",0,P458/(1+'General inputs'!$H$30)^'MP Calculations'!$C$40)</f>
        <v>2775.5822979244904</v>
      </c>
    </row>
    <row r="459" spans="3:17">
      <c r="C459" s="159"/>
      <c r="D459" s="165" t="s">
        <v>281</v>
      </c>
      <c r="E459" s="162">
        <v>28491</v>
      </c>
      <c r="F459" s="166" t="str">
        <f t="shared" si="19"/>
        <v>Date check - OK</v>
      </c>
      <c r="G459" s="68"/>
      <c r="H459" s="162" t="s">
        <v>279</v>
      </c>
      <c r="I459" s="173">
        <v>41465.482549107437</v>
      </c>
      <c r="J459" s="168">
        <f>IFERROR(MIN('MP Calculations'!$E$30/I459,1),"-")</f>
        <v>0.60889065254951169</v>
      </c>
      <c r="K459" s="12"/>
      <c r="L459" s="159">
        <v>71.862010999999995</v>
      </c>
      <c r="M459" s="187" t="s">
        <v>315</v>
      </c>
      <c r="N459" s="187">
        <v>192.78728599999999</v>
      </c>
      <c r="O459" s="186">
        <f t="shared" si="20"/>
        <v>13854.082067192145</v>
      </c>
      <c r="P459" s="186">
        <f t="shared" si="21"/>
        <v>8435.6210703671131</v>
      </c>
      <c r="Q459" s="215">
        <f>IF(P459="-",0,P459/(1+'General inputs'!$H$30)^'MP Calculations'!$C$40)</f>
        <v>18737.952338762414</v>
      </c>
    </row>
    <row r="460" spans="3:17">
      <c r="C460" s="159"/>
      <c r="D460" s="165" t="s">
        <v>281</v>
      </c>
      <c r="E460" s="162">
        <v>28491</v>
      </c>
      <c r="F460" s="166" t="str">
        <f t="shared" si="19"/>
        <v>Date check - OK</v>
      </c>
      <c r="G460" s="68"/>
      <c r="H460" s="162" t="s">
        <v>279</v>
      </c>
      <c r="I460" s="173">
        <v>41465.482549107437</v>
      </c>
      <c r="J460" s="168">
        <f>IFERROR(MIN('MP Calculations'!$E$30/I460,1),"-")</f>
        <v>0.60889065254951169</v>
      </c>
      <c r="K460" s="12"/>
      <c r="L460" s="159">
        <v>64.884868999999995</v>
      </c>
      <c r="M460" s="187" t="s">
        <v>315</v>
      </c>
      <c r="N460" s="187">
        <v>192.78728599999999</v>
      </c>
      <c r="O460" s="186">
        <f t="shared" si="20"/>
        <v>12508.977796975532</v>
      </c>
      <c r="P460" s="186">
        <f t="shared" si="21"/>
        <v>7616.5996535277854</v>
      </c>
      <c r="Q460" s="215">
        <f>IF(P460="-",0,P460/(1+'General inputs'!$H$30)^'MP Calculations'!$C$40)</f>
        <v>16918.669070210726</v>
      </c>
    </row>
    <row r="461" spans="3:17">
      <c r="C461" s="159"/>
      <c r="D461" s="165" t="s">
        <v>281</v>
      </c>
      <c r="E461" s="162">
        <v>28491</v>
      </c>
      <c r="F461" s="166" t="str">
        <f t="shared" si="19"/>
        <v>Date check - OK</v>
      </c>
      <c r="G461" s="68"/>
      <c r="H461" s="162" t="s">
        <v>279</v>
      </c>
      <c r="I461" s="173">
        <v>41465.482549107437</v>
      </c>
      <c r="J461" s="168">
        <f>IFERROR(MIN('MP Calculations'!$E$30/I461,1),"-")</f>
        <v>0.60889065254951169</v>
      </c>
      <c r="K461" s="12"/>
      <c r="L461" s="159">
        <v>1.0982529999999999</v>
      </c>
      <c r="M461" s="187" t="s">
        <v>315</v>
      </c>
      <c r="N461" s="187">
        <v>192.78728599999999</v>
      </c>
      <c r="O461" s="186">
        <f t="shared" si="20"/>
        <v>211.72921521135797</v>
      </c>
      <c r="P461" s="186">
        <f t="shared" si="21"/>
        <v>128.91994001383975</v>
      </c>
      <c r="Q461" s="215">
        <f>IF(P461="-",0,P461/(1+'General inputs'!$H$30)^'MP Calculations'!$C$40)</f>
        <v>286.36844535150618</v>
      </c>
    </row>
    <row r="462" spans="3:17">
      <c r="C462" s="159"/>
      <c r="D462" s="165" t="s">
        <v>281</v>
      </c>
      <c r="E462" s="162">
        <v>28491</v>
      </c>
      <c r="F462" s="166" t="str">
        <f t="shared" si="19"/>
        <v>Date check - OK</v>
      </c>
      <c r="G462" s="68"/>
      <c r="H462" s="162" t="s">
        <v>279</v>
      </c>
      <c r="I462" s="173">
        <v>41465.482549107437</v>
      </c>
      <c r="J462" s="168">
        <f>IFERROR(MIN('MP Calculations'!$E$30/I462,1),"-")</f>
        <v>0.60889065254951169</v>
      </c>
      <c r="K462" s="12"/>
      <c r="L462" s="159">
        <v>0.67843500000000001</v>
      </c>
      <c r="M462" s="187" t="s">
        <v>315</v>
      </c>
      <c r="N462" s="187">
        <v>192.78728599999999</v>
      </c>
      <c r="O462" s="186">
        <f t="shared" si="20"/>
        <v>130.79364237741001</v>
      </c>
      <c r="P462" s="186">
        <f t="shared" si="21"/>
        <v>79.639026256508643</v>
      </c>
      <c r="Q462" s="215">
        <f>IF(P462="-",0,P462/(1+'General inputs'!$H$30)^'MP Calculations'!$C$40)</f>
        <v>176.90129343789559</v>
      </c>
    </row>
    <row r="463" spans="3:17">
      <c r="C463" s="159"/>
      <c r="D463" s="165" t="s">
        <v>281</v>
      </c>
      <c r="E463" s="162">
        <v>28491</v>
      </c>
      <c r="F463" s="166" t="str">
        <f t="shared" si="19"/>
        <v>Date check - OK</v>
      </c>
      <c r="G463" s="68"/>
      <c r="H463" s="162" t="s">
        <v>279</v>
      </c>
      <c r="I463" s="173">
        <v>41465.482549107437</v>
      </c>
      <c r="J463" s="168">
        <f>IFERROR(MIN('MP Calculations'!$E$30/I463,1),"-")</f>
        <v>0.60889065254951169</v>
      </c>
      <c r="K463" s="12"/>
      <c r="L463" s="159">
        <v>2.302934</v>
      </c>
      <c r="M463" s="187" t="s">
        <v>315</v>
      </c>
      <c r="N463" s="187">
        <v>192.78728599999999</v>
      </c>
      <c r="O463" s="186">
        <f t="shared" si="20"/>
        <v>443.97639569712402</v>
      </c>
      <c r="P463" s="186">
        <f t="shared" si="21"/>
        <v>270.33307729260207</v>
      </c>
      <c r="Q463" s="215">
        <f>IF(P463="-",0,P463/(1+'General inputs'!$H$30)^'MP Calculations'!$C$40)</f>
        <v>600.48789243200406</v>
      </c>
    </row>
    <row r="464" spans="3:17">
      <c r="C464" s="159"/>
      <c r="D464" s="165" t="s">
        <v>291</v>
      </c>
      <c r="E464" s="162">
        <v>28491</v>
      </c>
      <c r="F464" s="166" t="str">
        <f t="shared" si="19"/>
        <v>Date check - OK</v>
      </c>
      <c r="G464" s="68"/>
      <c r="H464" s="162" t="s">
        <v>279</v>
      </c>
      <c r="I464" s="173">
        <v>41465.482549107437</v>
      </c>
      <c r="J464" s="168">
        <f>IFERROR(MIN('MP Calculations'!$E$30/I464,1),"-")</f>
        <v>0.60889065254951169</v>
      </c>
      <c r="K464" s="12"/>
      <c r="L464" s="159">
        <v>0.45028499999999999</v>
      </c>
      <c r="M464" s="187" t="s">
        <v>315</v>
      </c>
      <c r="N464" s="187">
        <v>421.28581700000001</v>
      </c>
      <c r="O464" s="186">
        <f t="shared" si="20"/>
        <v>189.698684107845</v>
      </c>
      <c r="P464" s="186">
        <f t="shared" si="21"/>
        <v>115.50575555420943</v>
      </c>
      <c r="Q464" s="215">
        <f>IF(P464="-",0,P464/(1+'General inputs'!$H$30)^'MP Calculations'!$C$40)</f>
        <v>256.57166489263932</v>
      </c>
    </row>
    <row r="465" spans="3:17">
      <c r="C465" s="159"/>
      <c r="D465" s="165" t="s">
        <v>291</v>
      </c>
      <c r="E465" s="162">
        <v>28491</v>
      </c>
      <c r="F465" s="166" t="str">
        <f t="shared" si="19"/>
        <v>Date check - OK</v>
      </c>
      <c r="G465" s="68"/>
      <c r="H465" s="162" t="s">
        <v>279</v>
      </c>
      <c r="I465" s="173">
        <v>41465.482549107437</v>
      </c>
      <c r="J465" s="168">
        <f>IFERROR(MIN('MP Calculations'!$E$30/I465,1),"-")</f>
        <v>0.60889065254951169</v>
      </c>
      <c r="K465" s="12"/>
      <c r="L465" s="159">
        <v>0.59984899999999997</v>
      </c>
      <c r="M465" s="187" t="s">
        <v>315</v>
      </c>
      <c r="N465" s="187">
        <v>421.28581700000001</v>
      </c>
      <c r="O465" s="186">
        <f t="shared" si="20"/>
        <v>252.707876041633</v>
      </c>
      <c r="P465" s="186">
        <f t="shared" si="21"/>
        <v>153.87146354739102</v>
      </c>
      <c r="Q465" s="215">
        <f>IF(P465="-",0,P465/(1+'General inputs'!$H$30)^'MP Calculations'!$C$40)</f>
        <v>341.79299024880862</v>
      </c>
    </row>
    <row r="466" spans="3:17">
      <c r="C466" s="159"/>
      <c r="D466" s="165" t="s">
        <v>281</v>
      </c>
      <c r="E466" s="162">
        <v>28549</v>
      </c>
      <c r="F466" s="166" t="str">
        <f t="shared" si="19"/>
        <v>Date check - OK</v>
      </c>
      <c r="G466" s="68"/>
      <c r="H466" s="162" t="s">
        <v>279</v>
      </c>
      <c r="I466" s="173">
        <v>41465.482549107437</v>
      </c>
      <c r="J466" s="168">
        <f>IFERROR(MIN('MP Calculations'!$E$30/I466,1),"-")</f>
        <v>0.60889065254951169</v>
      </c>
      <c r="K466" s="12"/>
      <c r="L466" s="159">
        <v>9.3136530000000004</v>
      </c>
      <c r="M466" s="187" t="s">
        <v>315</v>
      </c>
      <c r="N466" s="187">
        <v>192.78728599999999</v>
      </c>
      <c r="O466" s="186">
        <f t="shared" si="20"/>
        <v>1795.5538846157581</v>
      </c>
      <c r="P466" s="186">
        <f t="shared" si="21"/>
        <v>1093.2959764914995</v>
      </c>
      <c r="Q466" s="215">
        <f>IF(P466="-",0,P466/(1+'General inputs'!$H$30)^'MP Calculations'!$C$40)</f>
        <v>2428.5263324146549</v>
      </c>
    </row>
    <row r="467" spans="3:17">
      <c r="C467" s="159"/>
      <c r="D467" s="165" t="s">
        <v>281</v>
      </c>
      <c r="E467" s="162">
        <v>28549</v>
      </c>
      <c r="F467" s="166" t="str">
        <f t="shared" si="19"/>
        <v>Date check - OK</v>
      </c>
      <c r="G467" s="68"/>
      <c r="H467" s="162" t="s">
        <v>279</v>
      </c>
      <c r="I467" s="173">
        <v>41465.482549107437</v>
      </c>
      <c r="J467" s="168">
        <f>IFERROR(MIN('MP Calculations'!$E$30/I467,1),"-")</f>
        <v>0.60889065254951169</v>
      </c>
      <c r="K467" s="12"/>
      <c r="L467" s="159">
        <v>4.2009220000000003</v>
      </c>
      <c r="M467" s="187" t="s">
        <v>315</v>
      </c>
      <c r="N467" s="187">
        <v>192.78728599999999</v>
      </c>
      <c r="O467" s="186">
        <f t="shared" si="20"/>
        <v>809.88435107769203</v>
      </c>
      <c r="P467" s="186">
        <f t="shared" si="21"/>
        <v>493.13101101733372</v>
      </c>
      <c r="Q467" s="215">
        <f>IF(P467="-",0,P467/(1+'General inputs'!$H$30)^'MP Calculations'!$C$40)</f>
        <v>1095.3864930784987</v>
      </c>
    </row>
    <row r="468" spans="3:17">
      <c r="C468" s="159"/>
      <c r="D468" s="165" t="s">
        <v>281</v>
      </c>
      <c r="E468" s="162">
        <v>28549</v>
      </c>
      <c r="F468" s="166" t="str">
        <f t="shared" si="19"/>
        <v>Date check - OK</v>
      </c>
      <c r="G468" s="68"/>
      <c r="H468" s="162" t="s">
        <v>279</v>
      </c>
      <c r="I468" s="173">
        <v>41465.482549107437</v>
      </c>
      <c r="J468" s="168">
        <f>IFERROR(MIN('MP Calculations'!$E$30/I468,1),"-")</f>
        <v>0.60889065254951169</v>
      </c>
      <c r="K468" s="12"/>
      <c r="L468" s="159">
        <v>34.997024000000003</v>
      </c>
      <c r="M468" s="187" t="s">
        <v>315</v>
      </c>
      <c r="N468" s="187">
        <v>192.78728599999999</v>
      </c>
      <c r="O468" s="186">
        <f t="shared" si="20"/>
        <v>6746.9812750368646</v>
      </c>
      <c r="P468" s="186">
        <f t="shared" si="21"/>
        <v>4108.1738312965326</v>
      </c>
      <c r="Q468" s="215">
        <f>IF(P468="-",0,P468/(1+'General inputs'!$H$30)^'MP Calculations'!$C$40)</f>
        <v>9125.4413644300112</v>
      </c>
    </row>
    <row r="469" spans="3:17">
      <c r="C469" s="159"/>
      <c r="D469" s="165" t="s">
        <v>281</v>
      </c>
      <c r="E469" s="162">
        <v>28549</v>
      </c>
      <c r="F469" s="166" t="str">
        <f t="shared" si="19"/>
        <v>Date check - OK</v>
      </c>
      <c r="G469" s="68"/>
      <c r="H469" s="162" t="s">
        <v>279</v>
      </c>
      <c r="I469" s="173">
        <v>41465.482549107437</v>
      </c>
      <c r="J469" s="168">
        <f>IFERROR(MIN('MP Calculations'!$E$30/I469,1),"-")</f>
        <v>0.60889065254951169</v>
      </c>
      <c r="K469" s="12"/>
      <c r="L469" s="159">
        <v>18.685606</v>
      </c>
      <c r="M469" s="187" t="s">
        <v>315</v>
      </c>
      <c r="N469" s="187">
        <v>192.78728599999999</v>
      </c>
      <c r="O469" s="186">
        <f t="shared" si="20"/>
        <v>3602.347268005316</v>
      </c>
      <c r="P469" s="186">
        <f t="shared" si="21"/>
        <v>2193.4355787257077</v>
      </c>
      <c r="Q469" s="215">
        <f>IF(P469="-",0,P469/(1+'General inputs'!$H$30)^'MP Calculations'!$C$40)</f>
        <v>4872.2543354498257</v>
      </c>
    </row>
    <row r="470" spans="3:17">
      <c r="C470" s="159"/>
      <c r="D470" s="165" t="s">
        <v>281</v>
      </c>
      <c r="E470" s="162">
        <v>28549</v>
      </c>
      <c r="F470" s="166" t="str">
        <f t="shared" si="19"/>
        <v>Date check - OK</v>
      </c>
      <c r="G470" s="68"/>
      <c r="H470" s="162" t="s">
        <v>279</v>
      </c>
      <c r="I470" s="173">
        <v>41465.482549107437</v>
      </c>
      <c r="J470" s="168">
        <f>IFERROR(MIN('MP Calculations'!$E$30/I470,1),"-")</f>
        <v>0.60889065254951169</v>
      </c>
      <c r="K470" s="12"/>
      <c r="L470" s="159">
        <v>3.2029399999999999</v>
      </c>
      <c r="M470" s="187" t="s">
        <v>315</v>
      </c>
      <c r="N470" s="187">
        <v>192.78728599999999</v>
      </c>
      <c r="O470" s="186">
        <f t="shared" si="20"/>
        <v>617.48610982083994</v>
      </c>
      <c r="P470" s="186">
        <f t="shared" si="21"/>
        <v>375.98152034907065</v>
      </c>
      <c r="Q470" s="215">
        <f>IF(P470="-",0,P470/(1+'General inputs'!$H$30)^'MP Calculations'!$C$40)</f>
        <v>835.16361744894232</v>
      </c>
    </row>
    <row r="471" spans="3:17">
      <c r="C471" s="159"/>
      <c r="D471" s="165" t="s">
        <v>292</v>
      </c>
      <c r="E471" s="162">
        <v>28671</v>
      </c>
      <c r="F471" s="166" t="str">
        <f t="shared" ref="F471:F534" si="22">IF(E471="","-",IF(OR(E471&lt;$E$15,E471&gt;$E$16),"ERROR - date outside of range","Date check - OK"))</f>
        <v>Date check - OK</v>
      </c>
      <c r="G471" s="68"/>
      <c r="H471" s="162" t="s">
        <v>279</v>
      </c>
      <c r="I471" s="173">
        <v>41465.482549107437</v>
      </c>
      <c r="J471" s="168">
        <f>IFERROR(MIN('MP Calculations'!$E$30/I471,1),"-")</f>
        <v>0.60889065254951169</v>
      </c>
      <c r="K471" s="12"/>
      <c r="L471" s="159">
        <v>1</v>
      </c>
      <c r="M471" s="187" t="s">
        <v>316</v>
      </c>
      <c r="N471" s="187">
        <v>426338.54193200002</v>
      </c>
      <c r="O471" s="186">
        <f t="shared" ref="O471:O534" si="23">IF(N471="","-",L471*N471)</f>
        <v>426338.54193200002</v>
      </c>
      <c r="P471" s="186">
        <f t="shared" ref="P471:P534" si="24">IF(O471="-","-",IF(OR(E471&lt;$E$15,E471&gt;$E$16),0,O471*J471))</f>
        <v>259593.55300398284</v>
      </c>
      <c r="Q471" s="215">
        <f>IF(P471="-",0,P471/(1+'General inputs'!$H$30)^'MP Calculations'!$C$40)</f>
        <v>576632.30520464049</v>
      </c>
    </row>
    <row r="472" spans="3:17">
      <c r="C472" s="159"/>
      <c r="D472" s="165" t="s">
        <v>293</v>
      </c>
      <c r="E472" s="162">
        <v>28671</v>
      </c>
      <c r="F472" s="166" t="str">
        <f t="shared" si="22"/>
        <v>Date check - OK</v>
      </c>
      <c r="G472" s="68"/>
      <c r="H472" s="162" t="s">
        <v>279</v>
      </c>
      <c r="I472" s="173">
        <v>41465.482549107437</v>
      </c>
      <c r="J472" s="168">
        <f>IFERROR(MIN('MP Calculations'!$E$30/I472,1),"-")</f>
        <v>0.60889065254951169</v>
      </c>
      <c r="K472" s="12"/>
      <c r="L472" s="159">
        <v>1</v>
      </c>
      <c r="M472" s="187" t="s">
        <v>316</v>
      </c>
      <c r="N472" s="187">
        <v>133739.99203699999</v>
      </c>
      <c r="O472" s="186">
        <f t="shared" si="23"/>
        <v>133739.99203699999</v>
      </c>
      <c r="P472" s="186">
        <f t="shared" si="24"/>
        <v>81433.031023375413</v>
      </c>
      <c r="Q472" s="215">
        <f>IF(P472="-",0,P472/(1+'General inputs'!$H$30)^'MP Calculations'!$C$40)</f>
        <v>180886.2965024772</v>
      </c>
    </row>
    <row r="473" spans="3:17">
      <c r="C473" s="159"/>
      <c r="D473" s="165" t="s">
        <v>294</v>
      </c>
      <c r="E473" s="162">
        <v>28671</v>
      </c>
      <c r="F473" s="166" t="str">
        <f t="shared" si="22"/>
        <v>Date check - OK</v>
      </c>
      <c r="G473" s="68"/>
      <c r="H473" s="162" t="s">
        <v>279</v>
      </c>
      <c r="I473" s="173">
        <v>41465.482549107437</v>
      </c>
      <c r="J473" s="168">
        <f>IFERROR(MIN('MP Calculations'!$E$30/I473,1),"-")</f>
        <v>0.60889065254951169</v>
      </c>
      <c r="K473" s="12"/>
      <c r="L473" s="159">
        <v>1</v>
      </c>
      <c r="M473" s="187" t="s">
        <v>316</v>
      </c>
      <c r="N473" s="187">
        <v>19462.828358999999</v>
      </c>
      <c r="O473" s="186">
        <f t="shared" si="23"/>
        <v>19462.828358999999</v>
      </c>
      <c r="P473" s="186">
        <f t="shared" si="24"/>
        <v>11850.734259970652</v>
      </c>
      <c r="Q473" s="215">
        <f>IF(P473="-",0,P473/(1+'General inputs'!$H$30)^'MP Calculations'!$C$40)</f>
        <v>26323.90571960638</v>
      </c>
    </row>
    <row r="474" spans="3:17">
      <c r="C474" s="159"/>
      <c r="D474" s="165" t="s">
        <v>295</v>
      </c>
      <c r="E474" s="162">
        <v>28671</v>
      </c>
      <c r="F474" s="166" t="str">
        <f t="shared" si="22"/>
        <v>Date check - OK</v>
      </c>
      <c r="G474" s="68"/>
      <c r="H474" s="162" t="s">
        <v>279</v>
      </c>
      <c r="I474" s="173">
        <v>41465.482549107437</v>
      </c>
      <c r="J474" s="168">
        <f>IFERROR(MIN('MP Calculations'!$E$30/I474,1),"-")</f>
        <v>0.60889065254951169</v>
      </c>
      <c r="K474" s="12"/>
      <c r="L474" s="159">
        <v>1</v>
      </c>
      <c r="M474" s="187" t="s">
        <v>316</v>
      </c>
      <c r="N474" s="187">
        <v>21919.900022999998</v>
      </c>
      <c r="O474" s="186">
        <f t="shared" si="23"/>
        <v>21919.900022999998</v>
      </c>
      <c r="P474" s="186">
        <f t="shared" si="24"/>
        <v>13346.822228824525</v>
      </c>
      <c r="Q474" s="215">
        <f>IF(P474="-",0,P474/(1+'General inputs'!$H$30)^'MP Calculations'!$C$40)</f>
        <v>29647.149476187278</v>
      </c>
    </row>
    <row r="475" spans="3:17">
      <c r="C475" s="159"/>
      <c r="D475" s="165" t="s">
        <v>296</v>
      </c>
      <c r="E475" s="162">
        <v>28671</v>
      </c>
      <c r="F475" s="166" t="str">
        <f t="shared" si="22"/>
        <v>Date check - OK</v>
      </c>
      <c r="G475" s="68"/>
      <c r="H475" s="162" t="s">
        <v>279</v>
      </c>
      <c r="I475" s="173">
        <v>41465.482549107437</v>
      </c>
      <c r="J475" s="168">
        <f>IFERROR(MIN('MP Calculations'!$E$30/I475,1),"-")</f>
        <v>0.60889065254951169</v>
      </c>
      <c r="K475" s="12"/>
      <c r="L475" s="159">
        <v>1</v>
      </c>
      <c r="M475" s="187" t="s">
        <v>316</v>
      </c>
      <c r="N475" s="187">
        <v>19996.902816999998</v>
      </c>
      <c r="O475" s="186">
        <f t="shared" si="23"/>
        <v>19996.902816999998</v>
      </c>
      <c r="P475" s="186">
        <f t="shared" si="24"/>
        <v>12175.927205212298</v>
      </c>
      <c r="Q475" s="215">
        <f>IF(P475="-",0,P475/(1+'General inputs'!$H$30)^'MP Calculations'!$C$40)</f>
        <v>27046.253233560627</v>
      </c>
    </row>
    <row r="476" spans="3:17">
      <c r="C476" s="159"/>
      <c r="D476" s="165" t="s">
        <v>297</v>
      </c>
      <c r="E476" s="162">
        <v>28671</v>
      </c>
      <c r="F476" s="166" t="str">
        <f t="shared" si="22"/>
        <v>Date check - OK</v>
      </c>
      <c r="G476" s="68"/>
      <c r="H476" s="162" t="s">
        <v>279</v>
      </c>
      <c r="I476" s="173">
        <v>41465.482549107437</v>
      </c>
      <c r="J476" s="168">
        <f>IFERROR(MIN('MP Calculations'!$E$30/I476,1),"-")</f>
        <v>0.60889065254951169</v>
      </c>
      <c r="K476" s="12"/>
      <c r="L476" s="159">
        <v>1</v>
      </c>
      <c r="M476" s="187" t="s">
        <v>316</v>
      </c>
      <c r="N476" s="187">
        <v>74522.396368000002</v>
      </c>
      <c r="O476" s="186">
        <f t="shared" si="23"/>
        <v>74522.396368000002</v>
      </c>
      <c r="P476" s="186">
        <f t="shared" si="24"/>
        <v>45375.990554064883</v>
      </c>
      <c r="Q476" s="215">
        <f>IF(P476="-",0,P476/(1+'General inputs'!$H$30)^'MP Calculations'!$C$40)</f>
        <v>100793.18893459956</v>
      </c>
    </row>
    <row r="477" spans="3:17">
      <c r="C477" s="159"/>
      <c r="D477" s="165" t="s">
        <v>281</v>
      </c>
      <c r="E477" s="162">
        <v>28856</v>
      </c>
      <c r="F477" s="166" t="str">
        <f t="shared" si="22"/>
        <v>Date check - OK</v>
      </c>
      <c r="G477" s="68"/>
      <c r="H477" s="162" t="s">
        <v>279</v>
      </c>
      <c r="I477" s="173">
        <v>41465.482549107437</v>
      </c>
      <c r="J477" s="168">
        <f>IFERROR(MIN('MP Calculations'!$E$30/I477,1),"-")</f>
        <v>0.60889065254951169</v>
      </c>
      <c r="K477" s="12"/>
      <c r="L477" s="159">
        <v>1.4500820000000001</v>
      </c>
      <c r="M477" s="187" t="s">
        <v>315</v>
      </c>
      <c r="N477" s="187">
        <v>192.78728599999999</v>
      </c>
      <c r="O477" s="186">
        <f t="shared" si="23"/>
        <v>279.55737325745201</v>
      </c>
      <c r="P477" s="186">
        <f t="shared" si="24"/>
        <v>170.21987142775737</v>
      </c>
      <c r="Q477" s="215">
        <f>IF(P477="-",0,P477/(1+'General inputs'!$H$30)^'MP Calculations'!$C$40)</f>
        <v>378.1075289320429</v>
      </c>
    </row>
    <row r="478" spans="3:17">
      <c r="C478" s="159"/>
      <c r="D478" s="165" t="s">
        <v>281</v>
      </c>
      <c r="E478" s="162">
        <v>28856</v>
      </c>
      <c r="F478" s="166" t="str">
        <f t="shared" si="22"/>
        <v>Date check - OK</v>
      </c>
      <c r="G478" s="68"/>
      <c r="H478" s="162" t="s">
        <v>279</v>
      </c>
      <c r="I478" s="173">
        <v>41465.482549107437</v>
      </c>
      <c r="J478" s="168">
        <f>IFERROR(MIN('MP Calculations'!$E$30/I478,1),"-")</f>
        <v>0.60889065254951169</v>
      </c>
      <c r="K478" s="12"/>
      <c r="L478" s="159">
        <v>0.75036700000000001</v>
      </c>
      <c r="M478" s="187" t="s">
        <v>315</v>
      </c>
      <c r="N478" s="187">
        <v>192.78728599999999</v>
      </c>
      <c r="O478" s="186">
        <f t="shared" si="23"/>
        <v>144.66121743396201</v>
      </c>
      <c r="P478" s="186">
        <f t="shared" si="24"/>
        <v>88.082863081971922</v>
      </c>
      <c r="Q478" s="215">
        <f>IF(P478="-",0,P478/(1+'General inputs'!$H$30)^'MP Calculations'!$C$40)</f>
        <v>195.65749534312559</v>
      </c>
    </row>
    <row r="479" spans="3:17">
      <c r="C479" s="159"/>
      <c r="D479" s="165" t="s">
        <v>281</v>
      </c>
      <c r="E479" s="162">
        <v>28856</v>
      </c>
      <c r="F479" s="166" t="str">
        <f t="shared" si="22"/>
        <v>Date check - OK</v>
      </c>
      <c r="G479" s="68"/>
      <c r="H479" s="162" t="s">
        <v>279</v>
      </c>
      <c r="I479" s="173">
        <v>41465.482549107437</v>
      </c>
      <c r="J479" s="168">
        <f>IFERROR(MIN('MP Calculations'!$E$30/I479,1),"-")</f>
        <v>0.60889065254951169</v>
      </c>
      <c r="K479" s="12"/>
      <c r="L479" s="159">
        <v>0.82911100000000004</v>
      </c>
      <c r="M479" s="187" t="s">
        <v>315</v>
      </c>
      <c r="N479" s="187">
        <v>192.78728599999999</v>
      </c>
      <c r="O479" s="186">
        <f t="shared" si="23"/>
        <v>159.84205948274601</v>
      </c>
      <c r="P479" s="186">
        <f t="shared" si="24"/>
        <v>97.326335903307083</v>
      </c>
      <c r="Q479" s="215">
        <f>IF(P479="-",0,P479/(1+'General inputs'!$H$30)^'MP Calculations'!$C$40)</f>
        <v>216.1899198944439</v>
      </c>
    </row>
    <row r="480" spans="3:17">
      <c r="C480" s="159"/>
      <c r="D480" s="165" t="s">
        <v>298</v>
      </c>
      <c r="E480" s="162">
        <v>28856</v>
      </c>
      <c r="F480" s="166" t="str">
        <f t="shared" si="22"/>
        <v>Date check - OK</v>
      </c>
      <c r="G480" s="68"/>
      <c r="H480" s="162" t="s">
        <v>279</v>
      </c>
      <c r="I480" s="173">
        <v>41465.482549107437</v>
      </c>
      <c r="J480" s="168">
        <f>IFERROR(MIN('MP Calculations'!$E$30/I480,1),"-")</f>
        <v>0.60889065254951169</v>
      </c>
      <c r="K480" s="12"/>
      <c r="L480" s="159">
        <v>287.06282700000003</v>
      </c>
      <c r="M480" s="187" t="s">
        <v>315</v>
      </c>
      <c r="N480" s="187">
        <v>560.03424299999995</v>
      </c>
      <c r="O480" s="186">
        <f t="shared" si="23"/>
        <v>160765.01301238497</v>
      </c>
      <c r="P480" s="186">
        <f t="shared" si="24"/>
        <v>97888.313680241816</v>
      </c>
      <c r="Q480" s="215">
        <f>IF(P480="-",0,P480/(1+'General inputs'!$H$30)^'MP Calculations'!$C$40)</f>
        <v>217438.2349517238</v>
      </c>
    </row>
    <row r="481" spans="3:17">
      <c r="C481" s="159"/>
      <c r="D481" s="165" t="s">
        <v>281</v>
      </c>
      <c r="E481" s="162">
        <v>28856</v>
      </c>
      <c r="F481" s="166" t="str">
        <f t="shared" si="22"/>
        <v>Date check - OK</v>
      </c>
      <c r="G481" s="68"/>
      <c r="H481" s="162" t="s">
        <v>279</v>
      </c>
      <c r="I481" s="173">
        <v>41465.482549107437</v>
      </c>
      <c r="J481" s="168">
        <f>IFERROR(MIN('MP Calculations'!$E$30/I481,1),"-")</f>
        <v>0.60889065254951169</v>
      </c>
      <c r="K481" s="12"/>
      <c r="L481" s="159">
        <v>12.797798</v>
      </c>
      <c r="M481" s="187" t="s">
        <v>315</v>
      </c>
      <c r="N481" s="187">
        <v>192.78728599999999</v>
      </c>
      <c r="O481" s="186">
        <f t="shared" si="23"/>
        <v>2467.252743196228</v>
      </c>
      <c r="P481" s="186">
        <f t="shared" si="24"/>
        <v>1502.287132809324</v>
      </c>
      <c r="Q481" s="215">
        <f>IF(P481="-",0,P481/(1+'General inputs'!$H$30)^'MP Calculations'!$C$40)</f>
        <v>3337.0138913188634</v>
      </c>
    </row>
    <row r="482" spans="3:17">
      <c r="C482" s="159"/>
      <c r="D482" s="165" t="s">
        <v>281</v>
      </c>
      <c r="E482" s="162">
        <v>28856</v>
      </c>
      <c r="F482" s="166" t="str">
        <f t="shared" si="22"/>
        <v>Date check - OK</v>
      </c>
      <c r="G482" s="68"/>
      <c r="H482" s="162" t="s">
        <v>279</v>
      </c>
      <c r="I482" s="173">
        <v>41465.482549107437</v>
      </c>
      <c r="J482" s="168">
        <f>IFERROR(MIN('MP Calculations'!$E$30/I482,1),"-")</f>
        <v>0.60889065254951169</v>
      </c>
      <c r="K482" s="12"/>
      <c r="L482" s="159">
        <v>12.904674999999999</v>
      </c>
      <c r="M482" s="187" t="s">
        <v>315</v>
      </c>
      <c r="N482" s="187">
        <v>192.78728599999999</v>
      </c>
      <c r="O482" s="186">
        <f t="shared" si="23"/>
        <v>2487.8572699620499</v>
      </c>
      <c r="P482" s="186">
        <f t="shared" si="24"/>
        <v>1514.8330365572392</v>
      </c>
      <c r="Q482" s="215">
        <f>IF(P482="-",0,P482/(1+'General inputs'!$H$30)^'MP Calculations'!$C$40)</f>
        <v>3364.8819693790488</v>
      </c>
    </row>
    <row r="483" spans="3:17">
      <c r="C483" s="159"/>
      <c r="D483" s="165" t="s">
        <v>281</v>
      </c>
      <c r="E483" s="162">
        <v>28856</v>
      </c>
      <c r="F483" s="166" t="str">
        <f t="shared" si="22"/>
        <v>Date check - OK</v>
      </c>
      <c r="G483" s="68"/>
      <c r="H483" s="162" t="s">
        <v>279</v>
      </c>
      <c r="I483" s="173">
        <v>41465.482549107437</v>
      </c>
      <c r="J483" s="168">
        <f>IFERROR(MIN('MP Calculations'!$E$30/I483,1),"-")</f>
        <v>0.60889065254951169</v>
      </c>
      <c r="K483" s="12"/>
      <c r="L483" s="159">
        <v>71.492913999999999</v>
      </c>
      <c r="M483" s="187" t="s">
        <v>315</v>
      </c>
      <c r="N483" s="187">
        <v>192.78728599999999</v>
      </c>
      <c r="O483" s="186">
        <f t="shared" si="23"/>
        <v>13782.924858291404</v>
      </c>
      <c r="P483" s="186">
        <f t="shared" si="24"/>
        <v>8392.2941110059382</v>
      </c>
      <c r="Q483" s="215">
        <f>IF(P483="-",0,P483/(1+'General inputs'!$H$30)^'MP Calculations'!$C$40)</f>
        <v>18641.710640288653</v>
      </c>
    </row>
    <row r="484" spans="3:17">
      <c r="C484" s="159"/>
      <c r="D484" s="165" t="s">
        <v>281</v>
      </c>
      <c r="E484" s="162">
        <v>28856</v>
      </c>
      <c r="F484" s="166" t="str">
        <f t="shared" si="22"/>
        <v>Date check - OK</v>
      </c>
      <c r="G484" s="68"/>
      <c r="H484" s="162" t="s">
        <v>279</v>
      </c>
      <c r="I484" s="173">
        <v>41465.482549107437</v>
      </c>
      <c r="J484" s="168">
        <f>IFERROR(MIN('MP Calculations'!$E$30/I484,1),"-")</f>
        <v>0.60889065254951169</v>
      </c>
      <c r="K484" s="12"/>
      <c r="L484" s="159">
        <v>0.99972499999999997</v>
      </c>
      <c r="M484" s="187" t="s">
        <v>315</v>
      </c>
      <c r="N484" s="187">
        <v>192.78728599999999</v>
      </c>
      <c r="O484" s="186">
        <f t="shared" si="23"/>
        <v>192.73426949634998</v>
      </c>
      <c r="P484" s="186">
        <f t="shared" si="24"/>
        <v>117.35409512228598</v>
      </c>
      <c r="Q484" s="215">
        <f>IF(P484="-",0,P484/(1+'General inputs'!$H$30)^'MP Calculations'!$C$40)</f>
        <v>260.67736125376808</v>
      </c>
    </row>
    <row r="485" spans="3:17">
      <c r="C485" s="159"/>
      <c r="D485" s="165" t="s">
        <v>281</v>
      </c>
      <c r="E485" s="162">
        <v>28856</v>
      </c>
      <c r="F485" s="166" t="str">
        <f t="shared" si="22"/>
        <v>Date check - OK</v>
      </c>
      <c r="G485" s="68"/>
      <c r="H485" s="162" t="s">
        <v>279</v>
      </c>
      <c r="I485" s="173">
        <v>41465.482549107437</v>
      </c>
      <c r="J485" s="168">
        <f>IFERROR(MIN('MP Calculations'!$E$30/I485,1),"-")</f>
        <v>0.60889065254951169</v>
      </c>
      <c r="K485" s="12"/>
      <c r="L485" s="159">
        <v>1.0002500000000001</v>
      </c>
      <c r="M485" s="187" t="s">
        <v>315</v>
      </c>
      <c r="N485" s="187">
        <v>192.78728599999999</v>
      </c>
      <c r="O485" s="186">
        <f t="shared" si="23"/>
        <v>192.83548282150002</v>
      </c>
      <c r="P485" s="186">
        <f t="shared" si="24"/>
        <v>117.4157229698833</v>
      </c>
      <c r="Q485" s="215">
        <f>IF(P485="-",0,P485/(1+'General inputs'!$H$30)^'MP Calculations'!$C$40)</f>
        <v>260.81425451407296</v>
      </c>
    </row>
    <row r="486" spans="3:17">
      <c r="C486" s="159"/>
      <c r="D486" s="165" t="s">
        <v>281</v>
      </c>
      <c r="E486" s="162">
        <v>28856</v>
      </c>
      <c r="F486" s="166" t="str">
        <f t="shared" si="22"/>
        <v>Date check - OK</v>
      </c>
      <c r="G486" s="68"/>
      <c r="H486" s="162" t="s">
        <v>279</v>
      </c>
      <c r="I486" s="173">
        <v>41465.482549107437</v>
      </c>
      <c r="J486" s="168">
        <f>IFERROR(MIN('MP Calculations'!$E$30/I486,1),"-")</f>
        <v>0.60889065254951169</v>
      </c>
      <c r="K486" s="12"/>
      <c r="L486" s="159">
        <v>9.3654469999999996</v>
      </c>
      <c r="M486" s="187" t="s">
        <v>315</v>
      </c>
      <c r="N486" s="187">
        <v>192.78728599999999</v>
      </c>
      <c r="O486" s="186">
        <f t="shared" si="23"/>
        <v>1805.539109306842</v>
      </c>
      <c r="P486" s="186">
        <f t="shared" si="24"/>
        <v>1099.3758864695071</v>
      </c>
      <c r="Q486" s="215">
        <f>IF(P486="-",0,P486/(1+'General inputs'!$H$30)^'MP Calculations'!$C$40)</f>
        <v>2442.0315696036596</v>
      </c>
    </row>
    <row r="487" spans="3:17">
      <c r="C487" s="159"/>
      <c r="D487" s="165" t="s">
        <v>298</v>
      </c>
      <c r="E487" s="162">
        <v>28856</v>
      </c>
      <c r="F487" s="166" t="str">
        <f t="shared" si="22"/>
        <v>Date check - OK</v>
      </c>
      <c r="G487" s="68"/>
      <c r="H487" s="162" t="s">
        <v>279</v>
      </c>
      <c r="I487" s="173">
        <v>41465.482549107437</v>
      </c>
      <c r="J487" s="168">
        <f>IFERROR(MIN('MP Calculations'!$E$30/I487,1),"-")</f>
        <v>0.60889065254951169</v>
      </c>
      <c r="K487" s="12"/>
      <c r="L487" s="159">
        <v>40.171357999999998</v>
      </c>
      <c r="M487" s="187" t="s">
        <v>315</v>
      </c>
      <c r="N487" s="187">
        <v>560.03424299999995</v>
      </c>
      <c r="O487" s="186">
        <f t="shared" si="23"/>
        <v>22497.33606781199</v>
      </c>
      <c r="P487" s="186">
        <f t="shared" si="24"/>
        <v>13698.417638955709</v>
      </c>
      <c r="Q487" s="215">
        <f>IF(P487="-",0,P487/(1+'General inputs'!$H$30)^'MP Calculations'!$C$40)</f>
        <v>30428.144495120603</v>
      </c>
    </row>
    <row r="488" spans="3:17">
      <c r="C488" s="159"/>
      <c r="D488" s="165" t="s">
        <v>298</v>
      </c>
      <c r="E488" s="162">
        <v>28856</v>
      </c>
      <c r="F488" s="166" t="str">
        <f t="shared" si="22"/>
        <v>Date check - OK</v>
      </c>
      <c r="G488" s="68"/>
      <c r="H488" s="162" t="s">
        <v>279</v>
      </c>
      <c r="I488" s="173">
        <v>41465.482549107437</v>
      </c>
      <c r="J488" s="168">
        <f>IFERROR(MIN('MP Calculations'!$E$30/I488,1),"-")</f>
        <v>0.60889065254951169</v>
      </c>
      <c r="K488" s="12"/>
      <c r="L488" s="159">
        <v>44.481250000000003</v>
      </c>
      <c r="M488" s="187" t="s">
        <v>315</v>
      </c>
      <c r="N488" s="187">
        <v>560.03424299999995</v>
      </c>
      <c r="O488" s="186">
        <f t="shared" si="23"/>
        <v>24911.02317144375</v>
      </c>
      <c r="P488" s="186">
        <f t="shared" si="24"/>
        <v>15168.089154536392</v>
      </c>
      <c r="Q488" s="215">
        <f>IF(P488="-",0,P488/(1+'General inputs'!$H$30)^'MP Calculations'!$C$40)</f>
        <v>33692.7096744796</v>
      </c>
    </row>
    <row r="489" spans="3:17">
      <c r="C489" s="159"/>
      <c r="D489" s="165" t="s">
        <v>291</v>
      </c>
      <c r="E489" s="162">
        <v>28856</v>
      </c>
      <c r="F489" s="166" t="str">
        <f t="shared" si="22"/>
        <v>Date check - OK</v>
      </c>
      <c r="G489" s="68"/>
      <c r="H489" s="162" t="s">
        <v>279</v>
      </c>
      <c r="I489" s="173">
        <v>41465.482549107437</v>
      </c>
      <c r="J489" s="168">
        <f>IFERROR(MIN('MP Calculations'!$E$30/I489,1),"-")</f>
        <v>0.60889065254951169</v>
      </c>
      <c r="K489" s="12"/>
      <c r="L489" s="159">
        <v>19.799679000000001</v>
      </c>
      <c r="M489" s="187" t="s">
        <v>315</v>
      </c>
      <c r="N489" s="187">
        <v>421.28581700000001</v>
      </c>
      <c r="O489" s="186">
        <f t="shared" si="23"/>
        <v>8341.3239438527435</v>
      </c>
      <c r="P489" s="186">
        <f t="shared" si="24"/>
        <v>5078.9541792993632</v>
      </c>
      <c r="Q489" s="215">
        <f>IF(P489="-",0,P489/(1+'General inputs'!$H$30)^'MP Calculations'!$C$40)</f>
        <v>11281.825078272268</v>
      </c>
    </row>
    <row r="490" spans="3:17">
      <c r="C490" s="159"/>
      <c r="D490" s="165" t="s">
        <v>298</v>
      </c>
      <c r="E490" s="162">
        <v>28856</v>
      </c>
      <c r="F490" s="166" t="str">
        <f t="shared" si="22"/>
        <v>Date check - OK</v>
      </c>
      <c r="G490" s="68"/>
      <c r="H490" s="162" t="s">
        <v>279</v>
      </c>
      <c r="I490" s="173">
        <v>41465.482549107437</v>
      </c>
      <c r="J490" s="168">
        <f>IFERROR(MIN('MP Calculations'!$E$30/I490,1),"-")</f>
        <v>0.60889065254951169</v>
      </c>
      <c r="K490" s="12"/>
      <c r="L490" s="159">
        <v>1.7965439999999999</v>
      </c>
      <c r="M490" s="187" t="s">
        <v>315</v>
      </c>
      <c r="N490" s="187">
        <v>560.03424299999995</v>
      </c>
      <c r="O490" s="186">
        <f t="shared" si="23"/>
        <v>1006.1261590561919</v>
      </c>
      <c r="P490" s="186">
        <f t="shared" si="24"/>
        <v>612.62081353485848</v>
      </c>
      <c r="Q490" s="215">
        <f>IF(P490="-",0,P490/(1+'General inputs'!$H$30)^'MP Calculations'!$C$40)</f>
        <v>1360.8078776884254</v>
      </c>
    </row>
    <row r="491" spans="3:17">
      <c r="C491" s="159"/>
      <c r="D491" s="165" t="s">
        <v>298</v>
      </c>
      <c r="E491" s="162">
        <v>28856</v>
      </c>
      <c r="F491" s="166" t="str">
        <f t="shared" si="22"/>
        <v>Date check - OK</v>
      </c>
      <c r="G491" s="68"/>
      <c r="H491" s="162" t="s">
        <v>279</v>
      </c>
      <c r="I491" s="173">
        <v>41465.482549107437</v>
      </c>
      <c r="J491" s="168">
        <f>IFERROR(MIN('MP Calculations'!$E$30/I491,1),"-")</f>
        <v>0.60889065254951169</v>
      </c>
      <c r="K491" s="12"/>
      <c r="L491" s="159">
        <v>219.47184100000001</v>
      </c>
      <c r="M491" s="187" t="s">
        <v>315</v>
      </c>
      <c r="N491" s="187">
        <v>560.03424299999995</v>
      </c>
      <c r="O491" s="186">
        <f t="shared" si="23"/>
        <v>122911.74633425135</v>
      </c>
      <c r="P491" s="186">
        <f t="shared" si="24"/>
        <v>74839.81343146236</v>
      </c>
      <c r="Q491" s="215">
        <f>IF(P491="-",0,P491/(1+'General inputs'!$H$30)^'MP Calculations'!$C$40)</f>
        <v>166240.85475422899</v>
      </c>
    </row>
    <row r="492" spans="3:17">
      <c r="C492" s="159"/>
      <c r="D492" s="165" t="s">
        <v>288</v>
      </c>
      <c r="E492" s="162">
        <v>28856</v>
      </c>
      <c r="F492" s="166" t="str">
        <f t="shared" si="22"/>
        <v>Date check - OK</v>
      </c>
      <c r="G492" s="68"/>
      <c r="H492" s="162" t="s">
        <v>279</v>
      </c>
      <c r="I492" s="173">
        <v>41465.482549107437</v>
      </c>
      <c r="J492" s="168">
        <f>IFERROR(MIN('MP Calculations'!$E$30/I492,1),"-")</f>
        <v>0.60889065254951169</v>
      </c>
      <c r="K492" s="12"/>
      <c r="L492" s="159">
        <v>2.0034830000000001</v>
      </c>
      <c r="M492" s="187" t="s">
        <v>315</v>
      </c>
      <c r="N492" s="187">
        <v>297.51652200000001</v>
      </c>
      <c r="O492" s="186">
        <f t="shared" si="23"/>
        <v>596.06929404612606</v>
      </c>
      <c r="P492" s="186">
        <f t="shared" si="24"/>
        <v>362.94102141647244</v>
      </c>
      <c r="Q492" s="215">
        <f>IF(P492="-",0,P492/(1+'General inputs'!$H$30)^'MP Calculations'!$C$40)</f>
        <v>806.19690054281261</v>
      </c>
    </row>
    <row r="493" spans="3:17">
      <c r="C493" s="159"/>
      <c r="D493" s="165" t="s">
        <v>298</v>
      </c>
      <c r="E493" s="162">
        <v>28856</v>
      </c>
      <c r="F493" s="166" t="str">
        <f t="shared" si="22"/>
        <v>Date check - OK</v>
      </c>
      <c r="G493" s="68"/>
      <c r="H493" s="162" t="s">
        <v>279</v>
      </c>
      <c r="I493" s="173">
        <v>41465.482549107437</v>
      </c>
      <c r="J493" s="168">
        <f>IFERROR(MIN('MP Calculations'!$E$30/I493,1),"-")</f>
        <v>0.60889065254951169</v>
      </c>
      <c r="K493" s="12"/>
      <c r="L493" s="159">
        <v>2.8997830000000002</v>
      </c>
      <c r="M493" s="187" t="s">
        <v>315</v>
      </c>
      <c r="N493" s="187">
        <v>560.03424299999995</v>
      </c>
      <c r="O493" s="186">
        <f t="shared" si="23"/>
        <v>1623.9777772692689</v>
      </c>
      <c r="P493" s="186">
        <f t="shared" si="24"/>
        <v>988.82488852739073</v>
      </c>
      <c r="Q493" s="215">
        <f>IF(P493="-",0,P493/(1+'General inputs'!$H$30)^'MP Calculations'!$C$40)</f>
        <v>2196.4658533200277</v>
      </c>
    </row>
    <row r="494" spans="3:17">
      <c r="C494" s="159"/>
      <c r="D494" s="165" t="s">
        <v>281</v>
      </c>
      <c r="E494" s="162">
        <v>28956</v>
      </c>
      <c r="F494" s="166" t="str">
        <f t="shared" si="22"/>
        <v>Date check - OK</v>
      </c>
      <c r="G494" s="68"/>
      <c r="H494" s="162" t="s">
        <v>279</v>
      </c>
      <c r="I494" s="173">
        <v>41465.482549107437</v>
      </c>
      <c r="J494" s="168">
        <f>IFERROR(MIN('MP Calculations'!$E$30/I494,1),"-")</f>
        <v>0.60889065254951169</v>
      </c>
      <c r="K494" s="12"/>
      <c r="L494" s="159">
        <v>55.094132999999999</v>
      </c>
      <c r="M494" s="187" t="s">
        <v>315</v>
      </c>
      <c r="N494" s="187">
        <v>192.78728599999999</v>
      </c>
      <c r="O494" s="186">
        <f t="shared" si="23"/>
        <v>10621.448375593038</v>
      </c>
      <c r="P494" s="186">
        <f t="shared" si="24"/>
        <v>6467.3006324357957</v>
      </c>
      <c r="Q494" s="215">
        <f>IF(P494="-",0,P494/(1+'General inputs'!$H$30)^'MP Calculations'!$C$40)</f>
        <v>14365.743790546547</v>
      </c>
    </row>
    <row r="495" spans="3:17">
      <c r="C495" s="159"/>
      <c r="D495" s="165" t="s">
        <v>281</v>
      </c>
      <c r="E495" s="162">
        <v>28956</v>
      </c>
      <c r="F495" s="166" t="str">
        <f t="shared" si="22"/>
        <v>Date check - OK</v>
      </c>
      <c r="G495" s="68"/>
      <c r="H495" s="162" t="s">
        <v>279</v>
      </c>
      <c r="I495" s="173">
        <v>41465.482549107437</v>
      </c>
      <c r="J495" s="168">
        <f>IFERROR(MIN('MP Calculations'!$E$30/I495,1),"-")</f>
        <v>0.60889065254951169</v>
      </c>
      <c r="K495" s="12"/>
      <c r="L495" s="159">
        <v>13.003270000000001</v>
      </c>
      <c r="M495" s="187" t="s">
        <v>315</v>
      </c>
      <c r="N495" s="187">
        <v>192.78728599999999</v>
      </c>
      <c r="O495" s="186">
        <f t="shared" si="23"/>
        <v>2506.8651324252201</v>
      </c>
      <c r="P495" s="186">
        <f t="shared" si="24"/>
        <v>1526.4067463360102</v>
      </c>
      <c r="Q495" s="215">
        <f>IF(P495="-",0,P495/(1+'General inputs'!$H$30)^'MP Calculations'!$C$40)</f>
        <v>3390.590523664293</v>
      </c>
    </row>
    <row r="496" spans="3:17">
      <c r="C496" s="159"/>
      <c r="D496" s="165" t="s">
        <v>281</v>
      </c>
      <c r="E496" s="162">
        <v>28956</v>
      </c>
      <c r="F496" s="166" t="str">
        <f t="shared" si="22"/>
        <v>Date check - OK</v>
      </c>
      <c r="G496" s="68"/>
      <c r="H496" s="162" t="s">
        <v>279</v>
      </c>
      <c r="I496" s="173">
        <v>41465.482549107437</v>
      </c>
      <c r="J496" s="168">
        <f>IFERROR(MIN('MP Calculations'!$E$30/I496,1),"-")</f>
        <v>0.60889065254951169</v>
      </c>
      <c r="K496" s="12"/>
      <c r="L496" s="159">
        <v>76.648562999999996</v>
      </c>
      <c r="M496" s="187" t="s">
        <v>315</v>
      </c>
      <c r="N496" s="187">
        <v>192.78728599999999</v>
      </c>
      <c r="O496" s="186">
        <f t="shared" si="23"/>
        <v>14776.868436570017</v>
      </c>
      <c r="P496" s="186">
        <f t="shared" si="24"/>
        <v>8997.4970649814004</v>
      </c>
      <c r="Q496" s="215">
        <f>IF(P496="-",0,P496/(1+'General inputs'!$H$30)^'MP Calculations'!$C$40)</f>
        <v>19986.041308092928</v>
      </c>
    </row>
    <row r="497" spans="3:17">
      <c r="C497" s="159"/>
      <c r="D497" s="165" t="s">
        <v>281</v>
      </c>
      <c r="E497" s="162">
        <v>28956</v>
      </c>
      <c r="F497" s="166" t="str">
        <f t="shared" si="22"/>
        <v>Date check - OK</v>
      </c>
      <c r="G497" s="68"/>
      <c r="H497" s="162" t="s">
        <v>279</v>
      </c>
      <c r="I497" s="173">
        <v>41465.482549107437</v>
      </c>
      <c r="J497" s="168">
        <f>IFERROR(MIN('MP Calculations'!$E$30/I497,1),"-")</f>
        <v>0.60889065254951169</v>
      </c>
      <c r="K497" s="12"/>
      <c r="L497" s="159">
        <v>12.134311</v>
      </c>
      <c r="M497" s="187" t="s">
        <v>315</v>
      </c>
      <c r="N497" s="187">
        <v>192.78728599999999</v>
      </c>
      <c r="O497" s="186">
        <f t="shared" si="23"/>
        <v>2339.340885169946</v>
      </c>
      <c r="P497" s="186">
        <f t="shared" si="24"/>
        <v>1424.4027981068807</v>
      </c>
      <c r="Q497" s="215">
        <f>IF(P497="-",0,P497/(1+'General inputs'!$H$30)^'MP Calculations'!$C$40)</f>
        <v>3164.0102749381799</v>
      </c>
    </row>
    <row r="498" spans="3:17">
      <c r="C498" s="159"/>
      <c r="D498" s="165" t="s">
        <v>281</v>
      </c>
      <c r="E498" s="162">
        <v>28956</v>
      </c>
      <c r="F498" s="166" t="str">
        <f t="shared" si="22"/>
        <v>Date check - OK</v>
      </c>
      <c r="G498" s="68"/>
      <c r="H498" s="162" t="s">
        <v>279</v>
      </c>
      <c r="I498" s="173">
        <v>41465.482549107437</v>
      </c>
      <c r="J498" s="168">
        <f>IFERROR(MIN('MP Calculations'!$E$30/I498,1),"-")</f>
        <v>0.60889065254951169</v>
      </c>
      <c r="K498" s="12"/>
      <c r="L498" s="159">
        <v>83.003594000000007</v>
      </c>
      <c r="M498" s="187" t="s">
        <v>315</v>
      </c>
      <c r="N498" s="187">
        <v>192.78728599999999</v>
      </c>
      <c r="O498" s="186">
        <f t="shared" si="23"/>
        <v>16002.037615505886</v>
      </c>
      <c r="P498" s="186">
        <f t="shared" si="24"/>
        <v>9743.4911258272114</v>
      </c>
      <c r="Q498" s="215">
        <f>IF(P498="-",0,P498/(1+'General inputs'!$H$30)^'MP Calculations'!$C$40)</f>
        <v>21643.109713670361</v>
      </c>
    </row>
    <row r="499" spans="3:17">
      <c r="C499" s="159"/>
      <c r="D499" s="165" t="s">
        <v>281</v>
      </c>
      <c r="E499" s="162">
        <v>28956</v>
      </c>
      <c r="F499" s="166" t="str">
        <f t="shared" si="22"/>
        <v>Date check - OK</v>
      </c>
      <c r="G499" s="68"/>
      <c r="H499" s="162" t="s">
        <v>279</v>
      </c>
      <c r="I499" s="173">
        <v>41465.482549107437</v>
      </c>
      <c r="J499" s="168">
        <f>IFERROR(MIN('MP Calculations'!$E$30/I499,1),"-")</f>
        <v>0.60889065254951169</v>
      </c>
      <c r="K499" s="12"/>
      <c r="L499" s="159">
        <v>44.755871999999997</v>
      </c>
      <c r="M499" s="187" t="s">
        <v>315</v>
      </c>
      <c r="N499" s="187">
        <v>192.78728599999999</v>
      </c>
      <c r="O499" s="186">
        <f t="shared" si="23"/>
        <v>8628.3630954433902</v>
      </c>
      <c r="P499" s="186">
        <f t="shared" si="24"/>
        <v>5253.7296356186507</v>
      </c>
      <c r="Q499" s="215">
        <f>IF(P499="-",0,P499/(1+'General inputs'!$H$30)^'MP Calculations'!$C$40)</f>
        <v>11670.051877837808</v>
      </c>
    </row>
    <row r="500" spans="3:17">
      <c r="C500" s="159"/>
      <c r="D500" s="165" t="s">
        <v>281</v>
      </c>
      <c r="E500" s="162">
        <v>28956</v>
      </c>
      <c r="F500" s="166" t="str">
        <f t="shared" si="22"/>
        <v>Date check - OK</v>
      </c>
      <c r="G500" s="68"/>
      <c r="H500" s="162" t="s">
        <v>279</v>
      </c>
      <c r="I500" s="173">
        <v>41465.482549107437</v>
      </c>
      <c r="J500" s="168">
        <f>IFERROR(MIN('MP Calculations'!$E$30/I500,1),"-")</f>
        <v>0.60889065254951169</v>
      </c>
      <c r="K500" s="12"/>
      <c r="L500" s="159">
        <v>25.759623999999999</v>
      </c>
      <c r="M500" s="187" t="s">
        <v>315</v>
      </c>
      <c r="N500" s="187">
        <v>192.78728599999999</v>
      </c>
      <c r="O500" s="186">
        <f t="shared" si="23"/>
        <v>4966.1279993404632</v>
      </c>
      <c r="P500" s="186">
        <f t="shared" si="24"/>
        <v>3023.8289181628156</v>
      </c>
      <c r="Q500" s="215">
        <f>IF(P500="-",0,P500/(1+'General inputs'!$H$30)^'MP Calculations'!$C$40)</f>
        <v>6716.7979306401603</v>
      </c>
    </row>
    <row r="501" spans="3:17">
      <c r="C501" s="159"/>
      <c r="D501" s="165" t="s">
        <v>281</v>
      </c>
      <c r="E501" s="162">
        <v>28956</v>
      </c>
      <c r="F501" s="166" t="str">
        <f t="shared" si="22"/>
        <v>Date check - OK</v>
      </c>
      <c r="G501" s="68"/>
      <c r="H501" s="162" t="s">
        <v>279</v>
      </c>
      <c r="I501" s="173">
        <v>41465.482549107437</v>
      </c>
      <c r="J501" s="168">
        <f>IFERROR(MIN('MP Calculations'!$E$30/I501,1),"-")</f>
        <v>0.60889065254951169</v>
      </c>
      <c r="K501" s="12"/>
      <c r="L501" s="159">
        <v>77.781786999999994</v>
      </c>
      <c r="M501" s="187" t="s">
        <v>315</v>
      </c>
      <c r="N501" s="187">
        <v>192.78728599999999</v>
      </c>
      <c r="O501" s="186">
        <f t="shared" si="23"/>
        <v>14995.33961596008</v>
      </c>
      <c r="P501" s="186">
        <f t="shared" si="24"/>
        <v>9130.5221239634775</v>
      </c>
      <c r="Q501" s="215">
        <f>IF(P501="-",0,P501/(1+'General inputs'!$H$30)^'MP Calculations'!$C$40)</f>
        <v>20281.528409075137</v>
      </c>
    </row>
    <row r="502" spans="3:17">
      <c r="C502" s="159"/>
      <c r="D502" s="165" t="s">
        <v>281</v>
      </c>
      <c r="E502" s="162">
        <v>28956</v>
      </c>
      <c r="F502" s="166" t="str">
        <f t="shared" si="22"/>
        <v>Date check - OK</v>
      </c>
      <c r="G502" s="68"/>
      <c r="H502" s="162" t="s">
        <v>279</v>
      </c>
      <c r="I502" s="173">
        <v>41465.482549107437</v>
      </c>
      <c r="J502" s="168">
        <f>IFERROR(MIN('MP Calculations'!$E$30/I502,1),"-")</f>
        <v>0.60889065254951169</v>
      </c>
      <c r="K502" s="12"/>
      <c r="L502" s="159">
        <v>78.466612999999995</v>
      </c>
      <c r="M502" s="187" t="s">
        <v>315</v>
      </c>
      <c r="N502" s="187">
        <v>192.78728599999999</v>
      </c>
      <c r="O502" s="186">
        <f t="shared" si="23"/>
        <v>15127.365361882317</v>
      </c>
      <c r="P502" s="186">
        <f t="shared" si="24"/>
        <v>9210.9113665514051</v>
      </c>
      <c r="Q502" s="215">
        <f>IF(P502="-",0,P502/(1+'General inputs'!$H$30)^'MP Calculations'!$C$40)</f>
        <v>20460.096149801811</v>
      </c>
    </row>
    <row r="503" spans="3:17">
      <c r="C503" s="159"/>
      <c r="D503" s="165" t="s">
        <v>281</v>
      </c>
      <c r="E503" s="162">
        <v>28956</v>
      </c>
      <c r="F503" s="166" t="str">
        <f t="shared" si="22"/>
        <v>Date check - OK</v>
      </c>
      <c r="G503" s="68"/>
      <c r="H503" s="162" t="s">
        <v>279</v>
      </c>
      <c r="I503" s="173">
        <v>41465.482549107437</v>
      </c>
      <c r="J503" s="168">
        <f>IFERROR(MIN('MP Calculations'!$E$30/I503,1),"-")</f>
        <v>0.60889065254951169</v>
      </c>
      <c r="K503" s="12"/>
      <c r="L503" s="159">
        <v>70.963424000000003</v>
      </c>
      <c r="M503" s="187" t="s">
        <v>315</v>
      </c>
      <c r="N503" s="187">
        <v>192.78728599999999</v>
      </c>
      <c r="O503" s="186">
        <f t="shared" si="23"/>
        <v>13680.845918227264</v>
      </c>
      <c r="P503" s="186">
        <f t="shared" si="24"/>
        <v>8330.1391985787213</v>
      </c>
      <c r="Q503" s="215">
        <f>IF(P503="-",0,P503/(1+'General inputs'!$H$30)^'MP Calculations'!$C$40)</f>
        <v>18503.6466166719</v>
      </c>
    </row>
    <row r="504" spans="3:17">
      <c r="C504" s="159"/>
      <c r="D504" s="165" t="s">
        <v>281</v>
      </c>
      <c r="E504" s="162">
        <v>28956</v>
      </c>
      <c r="F504" s="166" t="str">
        <f t="shared" si="22"/>
        <v>Date check - OK</v>
      </c>
      <c r="G504" s="68"/>
      <c r="H504" s="162" t="s">
        <v>279</v>
      </c>
      <c r="I504" s="173">
        <v>41465.482549107437</v>
      </c>
      <c r="J504" s="168">
        <f>IFERROR(MIN('MP Calculations'!$E$30/I504,1),"-")</f>
        <v>0.60889065254951169</v>
      </c>
      <c r="K504" s="12"/>
      <c r="L504" s="159">
        <v>28.602205999999999</v>
      </c>
      <c r="M504" s="187" t="s">
        <v>315</v>
      </c>
      <c r="N504" s="187">
        <v>192.78728599999999</v>
      </c>
      <c r="O504" s="186">
        <f t="shared" si="23"/>
        <v>5514.141668352916</v>
      </c>
      <c r="P504" s="186">
        <f t="shared" si="24"/>
        <v>3357.5093186938602</v>
      </c>
      <c r="Q504" s="215">
        <f>IF(P504="-",0,P504/(1+'General inputs'!$H$30)^'MP Calculations'!$C$40)</f>
        <v>7457.9985357140149</v>
      </c>
    </row>
    <row r="505" spans="3:17">
      <c r="C505" s="159"/>
      <c r="D505" s="165" t="s">
        <v>281</v>
      </c>
      <c r="E505" s="162">
        <v>28956</v>
      </c>
      <c r="F505" s="166" t="str">
        <f t="shared" si="22"/>
        <v>Date check - OK</v>
      </c>
      <c r="G505" s="68"/>
      <c r="H505" s="162" t="s">
        <v>279</v>
      </c>
      <c r="I505" s="173">
        <v>41465.482549107437</v>
      </c>
      <c r="J505" s="168">
        <f>IFERROR(MIN('MP Calculations'!$E$30/I505,1),"-")</f>
        <v>0.60889065254951169</v>
      </c>
      <c r="K505" s="12"/>
      <c r="L505" s="159">
        <v>72.767891000000006</v>
      </c>
      <c r="M505" s="187" t="s">
        <v>315</v>
      </c>
      <c r="N505" s="187">
        <v>192.78728599999999</v>
      </c>
      <c r="O505" s="186">
        <f t="shared" si="23"/>
        <v>14028.724213833826</v>
      </c>
      <c r="P505" s="186">
        <f t="shared" si="24"/>
        <v>8541.9590409984139</v>
      </c>
      <c r="Q505" s="215">
        <f>IF(P505="-",0,P505/(1+'General inputs'!$H$30)^'MP Calculations'!$C$40)</f>
        <v>18974.159703800367</v>
      </c>
    </row>
    <row r="506" spans="3:17">
      <c r="C506" s="159"/>
      <c r="D506" s="165" t="s">
        <v>281</v>
      </c>
      <c r="E506" s="162">
        <v>28956</v>
      </c>
      <c r="F506" s="166" t="str">
        <f t="shared" si="22"/>
        <v>Date check - OK</v>
      </c>
      <c r="G506" s="68"/>
      <c r="H506" s="162" t="s">
        <v>279</v>
      </c>
      <c r="I506" s="173">
        <v>41465.482549107437</v>
      </c>
      <c r="J506" s="168">
        <f>IFERROR(MIN('MP Calculations'!$E$30/I506,1),"-")</f>
        <v>0.60889065254951169</v>
      </c>
      <c r="K506" s="12"/>
      <c r="L506" s="159">
        <v>75.573448999999997</v>
      </c>
      <c r="M506" s="187" t="s">
        <v>315</v>
      </c>
      <c r="N506" s="187">
        <v>192.78728599999999</v>
      </c>
      <c r="O506" s="186">
        <f t="shared" si="23"/>
        <v>14569.600126369412</v>
      </c>
      <c r="P506" s="186">
        <f t="shared" si="24"/>
        <v>8871.2933283305192</v>
      </c>
      <c r="Q506" s="215">
        <f>IF(P506="-",0,P506/(1+'General inputs'!$H$30)^'MP Calculations'!$C$40)</f>
        <v>19705.706335408453</v>
      </c>
    </row>
    <row r="507" spans="3:17">
      <c r="C507" s="159"/>
      <c r="D507" s="165" t="s">
        <v>281</v>
      </c>
      <c r="E507" s="162">
        <v>28956</v>
      </c>
      <c r="F507" s="166" t="str">
        <f t="shared" si="22"/>
        <v>Date check - OK</v>
      </c>
      <c r="G507" s="68"/>
      <c r="H507" s="162" t="s">
        <v>279</v>
      </c>
      <c r="I507" s="173">
        <v>41465.482549107437</v>
      </c>
      <c r="J507" s="168">
        <f>IFERROR(MIN('MP Calculations'!$E$30/I507,1),"-")</f>
        <v>0.60889065254951169</v>
      </c>
      <c r="K507" s="12"/>
      <c r="L507" s="159">
        <v>2.2647170000000001</v>
      </c>
      <c r="M507" s="187" t="s">
        <v>315</v>
      </c>
      <c r="N507" s="187">
        <v>192.78728599999999</v>
      </c>
      <c r="O507" s="186">
        <f t="shared" si="23"/>
        <v>436.608643988062</v>
      </c>
      <c r="P507" s="186">
        <f t="shared" si="24"/>
        <v>265.84692214664852</v>
      </c>
      <c r="Q507" s="215">
        <f>IF(P507="-",0,P507/(1+'General inputs'!$H$30)^'MP Calculations'!$C$40)</f>
        <v>590.52284532901547</v>
      </c>
    </row>
    <row r="508" spans="3:17">
      <c r="C508" s="159"/>
      <c r="D508" s="165" t="s">
        <v>281</v>
      </c>
      <c r="E508" s="162">
        <v>28956</v>
      </c>
      <c r="F508" s="166" t="str">
        <f t="shared" si="22"/>
        <v>Date check - OK</v>
      </c>
      <c r="G508" s="68"/>
      <c r="H508" s="162" t="s">
        <v>279</v>
      </c>
      <c r="I508" s="173">
        <v>41465.482549107437</v>
      </c>
      <c r="J508" s="168">
        <f>IFERROR(MIN('MP Calculations'!$E$30/I508,1),"-")</f>
        <v>0.60889065254951169</v>
      </c>
      <c r="K508" s="12"/>
      <c r="L508" s="159">
        <v>83.715717999999995</v>
      </c>
      <c r="M508" s="187" t="s">
        <v>315</v>
      </c>
      <c r="N508" s="187">
        <v>192.78728599999999</v>
      </c>
      <c r="O508" s="186">
        <f t="shared" si="23"/>
        <v>16139.326068761347</v>
      </c>
      <c r="P508" s="186">
        <f t="shared" si="24"/>
        <v>9827.0847817174417</v>
      </c>
      <c r="Q508" s="215">
        <f>IF(P508="-",0,P508/(1+'General inputs'!$H$30)^'MP Calculations'!$C$40)</f>
        <v>21828.795382434746</v>
      </c>
    </row>
    <row r="509" spans="3:17">
      <c r="C509" s="159"/>
      <c r="D509" s="165" t="s">
        <v>281</v>
      </c>
      <c r="E509" s="162">
        <v>29020</v>
      </c>
      <c r="F509" s="166" t="str">
        <f t="shared" si="22"/>
        <v>Date check - OK</v>
      </c>
      <c r="G509" s="68"/>
      <c r="H509" s="162" t="s">
        <v>279</v>
      </c>
      <c r="I509" s="173">
        <v>41465.482549107437</v>
      </c>
      <c r="J509" s="168">
        <f>IFERROR(MIN('MP Calculations'!$E$30/I509,1),"-")</f>
        <v>0.60889065254951169</v>
      </c>
      <c r="K509" s="12"/>
      <c r="L509" s="159">
        <v>39.520650000000003</v>
      </c>
      <c r="M509" s="187" t="s">
        <v>315</v>
      </c>
      <c r="N509" s="187">
        <v>192.78728599999999</v>
      </c>
      <c r="O509" s="186">
        <f t="shared" si="23"/>
        <v>7619.0788544559</v>
      </c>
      <c r="P509" s="186">
        <f t="shared" si="24"/>
        <v>4639.1858955158386</v>
      </c>
      <c r="Q509" s="215">
        <f>IF(P509="-",0,P509/(1+'General inputs'!$H$30)^'MP Calculations'!$C$40)</f>
        <v>10304.972624505468</v>
      </c>
    </row>
    <row r="510" spans="3:17">
      <c r="C510" s="159"/>
      <c r="D510" s="165" t="s">
        <v>281</v>
      </c>
      <c r="E510" s="162">
        <v>29020</v>
      </c>
      <c r="F510" s="166" t="str">
        <f t="shared" si="22"/>
        <v>Date check - OK</v>
      </c>
      <c r="G510" s="68"/>
      <c r="H510" s="162" t="s">
        <v>279</v>
      </c>
      <c r="I510" s="173">
        <v>41465.482549107437</v>
      </c>
      <c r="J510" s="168">
        <f>IFERROR(MIN('MP Calculations'!$E$30/I510,1),"-")</f>
        <v>0.60889065254951169</v>
      </c>
      <c r="K510" s="12"/>
      <c r="L510" s="159">
        <v>15.329701999999999</v>
      </c>
      <c r="M510" s="187" t="s">
        <v>315</v>
      </c>
      <c r="N510" s="187">
        <v>192.78728599999999</v>
      </c>
      <c r="O510" s="186">
        <f t="shared" si="23"/>
        <v>2955.3716437687717</v>
      </c>
      <c r="P510" s="186">
        <f t="shared" si="24"/>
        <v>1799.4981687006905</v>
      </c>
      <c r="Q510" s="215">
        <f>IF(P510="-",0,P510/(1+'General inputs'!$H$30)^'MP Calculations'!$C$40)</f>
        <v>3997.205497678473</v>
      </c>
    </row>
    <row r="511" spans="3:17">
      <c r="C511" s="159"/>
      <c r="D511" s="165" t="s">
        <v>281</v>
      </c>
      <c r="E511" s="162">
        <v>29020</v>
      </c>
      <c r="F511" s="166" t="str">
        <f t="shared" si="22"/>
        <v>Date check - OK</v>
      </c>
      <c r="G511" s="68"/>
      <c r="H511" s="162" t="s">
        <v>279</v>
      </c>
      <c r="I511" s="173">
        <v>41465.482549107437</v>
      </c>
      <c r="J511" s="168">
        <f>IFERROR(MIN('MP Calculations'!$E$30/I511,1),"-")</f>
        <v>0.60889065254951169</v>
      </c>
      <c r="K511" s="12"/>
      <c r="L511" s="159">
        <v>65.614137999999997</v>
      </c>
      <c r="M511" s="187" t="s">
        <v>315</v>
      </c>
      <c r="N511" s="187">
        <v>192.78728599999999</v>
      </c>
      <c r="O511" s="186">
        <f t="shared" si="23"/>
        <v>12649.571588249468</v>
      </c>
      <c r="P511" s="186">
        <f t="shared" si="24"/>
        <v>7702.2058988409817</v>
      </c>
      <c r="Q511" s="215">
        <f>IF(P511="-",0,P511/(1+'General inputs'!$H$30)^'MP Calculations'!$C$40)</f>
        <v>17108.825281733069</v>
      </c>
    </row>
    <row r="512" spans="3:17">
      <c r="C512" s="159"/>
      <c r="D512" s="165" t="s">
        <v>281</v>
      </c>
      <c r="E512" s="162">
        <v>29020</v>
      </c>
      <c r="F512" s="166" t="str">
        <f t="shared" si="22"/>
        <v>Date check - OK</v>
      </c>
      <c r="G512" s="68"/>
      <c r="H512" s="162" t="s">
        <v>279</v>
      </c>
      <c r="I512" s="173">
        <v>41465.482549107437</v>
      </c>
      <c r="J512" s="168">
        <f>IFERROR(MIN('MP Calculations'!$E$30/I512,1),"-")</f>
        <v>0.60889065254951169</v>
      </c>
      <c r="K512" s="12"/>
      <c r="L512" s="159">
        <v>41.497622999999997</v>
      </c>
      <c r="M512" s="187" t="s">
        <v>315</v>
      </c>
      <c r="N512" s="187">
        <v>192.78728599999999</v>
      </c>
      <c r="O512" s="186">
        <f t="shared" si="23"/>
        <v>8000.2141136211776</v>
      </c>
      <c r="P512" s="186">
        <f t="shared" si="24"/>
        <v>4871.2555921786125</v>
      </c>
      <c r="Q512" s="215">
        <f>IF(P512="-",0,P512/(1+'General inputs'!$H$30)^'MP Calculations'!$C$40)</f>
        <v>10820.466490228489</v>
      </c>
    </row>
    <row r="513" spans="3:17">
      <c r="C513" s="159"/>
      <c r="D513" s="165" t="s">
        <v>281</v>
      </c>
      <c r="E513" s="162">
        <v>29020</v>
      </c>
      <c r="F513" s="166" t="str">
        <f t="shared" si="22"/>
        <v>Date check - OK</v>
      </c>
      <c r="G513" s="68"/>
      <c r="H513" s="162" t="s">
        <v>279</v>
      </c>
      <c r="I513" s="173">
        <v>41465.482549107437</v>
      </c>
      <c r="J513" s="168">
        <f>IFERROR(MIN('MP Calculations'!$E$30/I513,1),"-")</f>
        <v>0.60889065254951169</v>
      </c>
      <c r="K513" s="12"/>
      <c r="L513" s="159">
        <v>0.59995399999999999</v>
      </c>
      <c r="M513" s="187" t="s">
        <v>315</v>
      </c>
      <c r="N513" s="187">
        <v>192.78728599999999</v>
      </c>
      <c r="O513" s="186">
        <f t="shared" si="23"/>
        <v>115.66350338484399</v>
      </c>
      <c r="P513" s="186">
        <f t="shared" si="24"/>
        <v>70.426426052160309</v>
      </c>
      <c r="Q513" s="215">
        <f>IF(P513="-",0,P513/(1+'General inputs'!$H$30)^'MP Calculations'!$C$40)</f>
        <v>156.43744589126328</v>
      </c>
    </row>
    <row r="514" spans="3:17">
      <c r="C514" s="159"/>
      <c r="D514" s="165" t="s">
        <v>281</v>
      </c>
      <c r="E514" s="162">
        <v>29020</v>
      </c>
      <c r="F514" s="166" t="str">
        <f t="shared" si="22"/>
        <v>Date check - OK</v>
      </c>
      <c r="G514" s="68"/>
      <c r="H514" s="162" t="s">
        <v>279</v>
      </c>
      <c r="I514" s="173">
        <v>41465.482549107437</v>
      </c>
      <c r="J514" s="168">
        <f>IFERROR(MIN('MP Calculations'!$E$30/I514,1),"-")</f>
        <v>0.60889065254951169</v>
      </c>
      <c r="K514" s="12"/>
      <c r="L514" s="159">
        <v>5.3482099999999999</v>
      </c>
      <c r="M514" s="187" t="s">
        <v>315</v>
      </c>
      <c r="N514" s="187">
        <v>192.78728599999999</v>
      </c>
      <c r="O514" s="186">
        <f t="shared" si="23"/>
        <v>1031.0668908580599</v>
      </c>
      <c r="P514" s="186">
        <f t="shared" si="24"/>
        <v>627.80699199676019</v>
      </c>
      <c r="Q514" s="215">
        <f>IF(P514="-",0,P514/(1+'General inputs'!$H$30)^'MP Calculations'!$C$40)</f>
        <v>1394.540768942474</v>
      </c>
    </row>
    <row r="515" spans="3:17">
      <c r="C515" s="159"/>
      <c r="D515" s="165" t="s">
        <v>281</v>
      </c>
      <c r="E515" s="162">
        <v>29020</v>
      </c>
      <c r="F515" s="166" t="str">
        <f t="shared" si="22"/>
        <v>Date check - OK</v>
      </c>
      <c r="G515" s="68"/>
      <c r="H515" s="162" t="s">
        <v>279</v>
      </c>
      <c r="I515" s="173">
        <v>41465.482549107437</v>
      </c>
      <c r="J515" s="168">
        <f>IFERROR(MIN('MP Calculations'!$E$30/I515,1),"-")</f>
        <v>0.60889065254951169</v>
      </c>
      <c r="K515" s="12"/>
      <c r="L515" s="159">
        <v>3.5000119999999999</v>
      </c>
      <c r="M515" s="187" t="s">
        <v>315</v>
      </c>
      <c r="N515" s="187">
        <v>192.78728599999999</v>
      </c>
      <c r="O515" s="186">
        <f t="shared" si="23"/>
        <v>674.757814447432</v>
      </c>
      <c r="P515" s="186">
        <f t="shared" si="24"/>
        <v>410.85372595177921</v>
      </c>
      <c r="Q515" s="215">
        <f>IF(P515="-",0,P515/(1+'General inputs'!$H$30)^'MP Calculations'!$C$40)</f>
        <v>912.6248643542209</v>
      </c>
    </row>
    <row r="516" spans="3:17">
      <c r="C516" s="159"/>
      <c r="D516" s="165" t="s">
        <v>299</v>
      </c>
      <c r="E516" s="162">
        <v>29036</v>
      </c>
      <c r="F516" s="166" t="str">
        <f t="shared" si="22"/>
        <v>Date check - OK</v>
      </c>
      <c r="G516" s="68"/>
      <c r="H516" s="162" t="s">
        <v>279</v>
      </c>
      <c r="I516" s="173">
        <v>41465.482549107437</v>
      </c>
      <c r="J516" s="168">
        <f>IFERROR(MIN('MP Calculations'!$E$30/I516,1),"-")</f>
        <v>0.60889065254951169</v>
      </c>
      <c r="K516" s="12"/>
      <c r="L516" s="159">
        <v>1</v>
      </c>
      <c r="M516" s="187" t="s">
        <v>316</v>
      </c>
      <c r="N516" s="187">
        <v>1569646.728754</v>
      </c>
      <c r="O516" s="186">
        <f t="shared" si="23"/>
        <v>1569646.728754</v>
      </c>
      <c r="P516" s="186">
        <f t="shared" si="24"/>
        <v>955743.22094322951</v>
      </c>
      <c r="Q516" s="215">
        <f>IF(P516="-",0,P516/(1+'General inputs'!$H$30)^'MP Calculations'!$C$40)</f>
        <v>2122981.9088294036</v>
      </c>
    </row>
    <row r="517" spans="3:17">
      <c r="C517" s="159"/>
      <c r="D517" s="165" t="s">
        <v>300</v>
      </c>
      <c r="E517" s="162">
        <v>29036</v>
      </c>
      <c r="F517" s="166" t="str">
        <f t="shared" si="22"/>
        <v>Date check - OK</v>
      </c>
      <c r="G517" s="68"/>
      <c r="H517" s="162" t="s">
        <v>279</v>
      </c>
      <c r="I517" s="173">
        <v>41465.482549107437</v>
      </c>
      <c r="J517" s="168">
        <f>IFERROR(MIN('MP Calculations'!$E$30/I517,1),"-")</f>
        <v>0.60889065254951169</v>
      </c>
      <c r="K517" s="12"/>
      <c r="L517" s="159">
        <v>1</v>
      </c>
      <c r="M517" s="187" t="s">
        <v>316</v>
      </c>
      <c r="N517" s="187">
        <v>450979.459837</v>
      </c>
      <c r="O517" s="186">
        <f t="shared" si="23"/>
        <v>450979.459837</v>
      </c>
      <c r="P517" s="186">
        <f t="shared" si="24"/>
        <v>274597.17758657725</v>
      </c>
      <c r="Q517" s="215">
        <f>IF(P517="-",0,P517/(1+'General inputs'!$H$30)^'MP Calculations'!$C$40)</f>
        <v>609959.69153365958</v>
      </c>
    </row>
    <row r="518" spans="3:17">
      <c r="C518" s="159"/>
      <c r="D518" s="165" t="s">
        <v>281</v>
      </c>
      <c r="E518" s="162">
        <v>29040</v>
      </c>
      <c r="F518" s="166" t="str">
        <f t="shared" si="22"/>
        <v>Date check - OK</v>
      </c>
      <c r="G518" s="68"/>
      <c r="H518" s="162" t="s">
        <v>279</v>
      </c>
      <c r="I518" s="173">
        <v>41465.482549107437</v>
      </c>
      <c r="J518" s="168">
        <f>IFERROR(MIN('MP Calculations'!$E$30/I518,1),"-")</f>
        <v>0.60889065254951169</v>
      </c>
      <c r="K518" s="12"/>
      <c r="L518" s="159">
        <v>48.596673000000003</v>
      </c>
      <c r="M518" s="187" t="s">
        <v>315</v>
      </c>
      <c r="N518" s="187">
        <v>192.78728599999999</v>
      </c>
      <c r="O518" s="186">
        <f t="shared" si="23"/>
        <v>9368.8206962994791</v>
      </c>
      <c r="P518" s="186">
        <f t="shared" si="24"/>
        <v>5704.5873473891606</v>
      </c>
      <c r="Q518" s="215">
        <f>IF(P518="-",0,P518/(1+'General inputs'!$H$30)^'MP Calculations'!$C$40)</f>
        <v>12671.537156070161</v>
      </c>
    </row>
    <row r="519" spans="3:17">
      <c r="C519" s="159"/>
      <c r="D519" s="165" t="s">
        <v>281</v>
      </c>
      <c r="E519" s="162">
        <v>29040</v>
      </c>
      <c r="F519" s="166" t="str">
        <f t="shared" si="22"/>
        <v>Date check - OK</v>
      </c>
      <c r="G519" s="68"/>
      <c r="H519" s="162" t="s">
        <v>279</v>
      </c>
      <c r="I519" s="173">
        <v>41465.482549107437</v>
      </c>
      <c r="J519" s="168">
        <f>IFERROR(MIN('MP Calculations'!$E$30/I519,1),"-")</f>
        <v>0.60889065254951169</v>
      </c>
      <c r="K519" s="12"/>
      <c r="L519" s="159">
        <v>9.8502240000000008</v>
      </c>
      <c r="M519" s="187" t="s">
        <v>315</v>
      </c>
      <c r="N519" s="187">
        <v>192.78728599999999</v>
      </c>
      <c r="O519" s="186">
        <f t="shared" si="23"/>
        <v>1898.9979514520642</v>
      </c>
      <c r="P519" s="186">
        <f t="shared" si="24"/>
        <v>1156.2821018498332</v>
      </c>
      <c r="Q519" s="215">
        <f>IF(P519="-",0,P519/(1+'General inputs'!$H$30)^'MP Calculations'!$C$40)</f>
        <v>2568.4367201765854</v>
      </c>
    </row>
    <row r="520" spans="3:17">
      <c r="C520" s="159"/>
      <c r="D520" s="165" t="s">
        <v>281</v>
      </c>
      <c r="E520" s="162">
        <v>29040</v>
      </c>
      <c r="F520" s="166" t="str">
        <f t="shared" si="22"/>
        <v>Date check - OK</v>
      </c>
      <c r="G520" s="68"/>
      <c r="H520" s="162" t="s">
        <v>279</v>
      </c>
      <c r="I520" s="173">
        <v>41465.482549107437</v>
      </c>
      <c r="J520" s="168">
        <f>IFERROR(MIN('MP Calculations'!$E$30/I520,1),"-")</f>
        <v>0.60889065254951169</v>
      </c>
      <c r="K520" s="12"/>
      <c r="L520" s="159">
        <v>8.6991499999999995</v>
      </c>
      <c r="M520" s="187" t="s">
        <v>315</v>
      </c>
      <c r="N520" s="187">
        <v>192.78728599999999</v>
      </c>
      <c r="O520" s="186">
        <f t="shared" si="23"/>
        <v>1677.0855190068999</v>
      </c>
      <c r="P520" s="186">
        <f t="shared" si="24"/>
        <v>1021.1616960494478</v>
      </c>
      <c r="Q520" s="215">
        <f>IF(P520="-",0,P520/(1+'General inputs'!$H$30)^'MP Calculations'!$C$40)</f>
        <v>2268.2952483440113</v>
      </c>
    </row>
    <row r="521" spans="3:17">
      <c r="C521" s="159"/>
      <c r="D521" s="165" t="s">
        <v>282</v>
      </c>
      <c r="E521" s="162">
        <v>29040</v>
      </c>
      <c r="F521" s="166" t="str">
        <f t="shared" si="22"/>
        <v>Date check - OK</v>
      </c>
      <c r="G521" s="68"/>
      <c r="H521" s="162" t="s">
        <v>279</v>
      </c>
      <c r="I521" s="173">
        <v>41465.482549107437</v>
      </c>
      <c r="J521" s="168">
        <f>IFERROR(MIN('MP Calculations'!$E$30/I521,1),"-")</f>
        <v>0.60889065254951169</v>
      </c>
      <c r="K521" s="12"/>
      <c r="L521" s="159">
        <v>0.79989299999999997</v>
      </c>
      <c r="M521" s="187" t="s">
        <v>315</v>
      </c>
      <c r="N521" s="187">
        <v>237.97403299999999</v>
      </c>
      <c r="O521" s="186">
        <f t="shared" si="23"/>
        <v>190.35376317846899</v>
      </c>
      <c r="P521" s="186">
        <f t="shared" si="24"/>
        <v>115.90462707699319</v>
      </c>
      <c r="Q521" s="215">
        <f>IF(P521="-",0,P521/(1+'General inputs'!$H$30)^'MP Calculations'!$C$40)</f>
        <v>257.45767382083392</v>
      </c>
    </row>
    <row r="522" spans="3:17">
      <c r="C522" s="159"/>
      <c r="D522" s="165" t="s">
        <v>281</v>
      </c>
      <c r="E522" s="162">
        <v>29040</v>
      </c>
      <c r="F522" s="166" t="str">
        <f t="shared" si="22"/>
        <v>Date check - OK</v>
      </c>
      <c r="G522" s="68"/>
      <c r="H522" s="162" t="s">
        <v>279</v>
      </c>
      <c r="I522" s="173">
        <v>41465.482549107437</v>
      </c>
      <c r="J522" s="168">
        <f>IFERROR(MIN('MP Calculations'!$E$30/I522,1),"-")</f>
        <v>0.60889065254951169</v>
      </c>
      <c r="K522" s="12"/>
      <c r="L522" s="159">
        <v>0.59753699999999998</v>
      </c>
      <c r="M522" s="187" t="s">
        <v>315</v>
      </c>
      <c r="N522" s="187">
        <v>192.78728599999999</v>
      </c>
      <c r="O522" s="186">
        <f t="shared" si="23"/>
        <v>115.197536514582</v>
      </c>
      <c r="P522" s="186">
        <f t="shared" si="24"/>
        <v>70.142703180460032</v>
      </c>
      <c r="Q522" s="215">
        <f>IF(P522="-",0,P522/(1+'General inputs'!$H$30)^'MP Calculations'!$C$40)</f>
        <v>155.80721539572664</v>
      </c>
    </row>
    <row r="523" spans="3:17">
      <c r="C523" s="159"/>
      <c r="D523" s="165" t="s">
        <v>281</v>
      </c>
      <c r="E523" s="162">
        <v>29040</v>
      </c>
      <c r="F523" s="166" t="str">
        <f t="shared" si="22"/>
        <v>Date check - OK</v>
      </c>
      <c r="G523" s="68"/>
      <c r="H523" s="162" t="s">
        <v>279</v>
      </c>
      <c r="I523" s="173">
        <v>41465.482549107437</v>
      </c>
      <c r="J523" s="168">
        <f>IFERROR(MIN('MP Calculations'!$E$30/I523,1),"-")</f>
        <v>0.60889065254951169</v>
      </c>
      <c r="K523" s="12"/>
      <c r="L523" s="159">
        <v>54.196302000000003</v>
      </c>
      <c r="M523" s="187" t="s">
        <v>315</v>
      </c>
      <c r="N523" s="187">
        <v>192.78728599999999</v>
      </c>
      <c r="O523" s="186">
        <f t="shared" si="23"/>
        <v>10448.357973816372</v>
      </c>
      <c r="P523" s="186">
        <f t="shared" si="24"/>
        <v>6361.9075047479446</v>
      </c>
      <c r="Q523" s="215">
        <f>IF(P523="-",0,P523/(1+'General inputs'!$H$30)^'MP Calculations'!$C$40)</f>
        <v>14131.635194750872</v>
      </c>
    </row>
    <row r="524" spans="3:17">
      <c r="C524" s="159"/>
      <c r="D524" s="165" t="s">
        <v>288</v>
      </c>
      <c r="E524" s="162">
        <v>29221</v>
      </c>
      <c r="F524" s="166" t="str">
        <f t="shared" si="22"/>
        <v>Date check - OK</v>
      </c>
      <c r="G524" s="68"/>
      <c r="H524" s="162" t="s">
        <v>279</v>
      </c>
      <c r="I524" s="173">
        <v>41465.482549107437</v>
      </c>
      <c r="J524" s="168">
        <f>IFERROR(MIN('MP Calculations'!$E$30/I524,1),"-")</f>
        <v>0.60889065254951169</v>
      </c>
      <c r="K524" s="12"/>
      <c r="L524" s="159">
        <v>0.41612500000000002</v>
      </c>
      <c r="M524" s="187" t="s">
        <v>315</v>
      </c>
      <c r="N524" s="187">
        <v>297.51652200000001</v>
      </c>
      <c r="O524" s="186">
        <f t="shared" si="23"/>
        <v>123.80406271725001</v>
      </c>
      <c r="P524" s="186">
        <f t="shared" si="24"/>
        <v>75.383136536187024</v>
      </c>
      <c r="Q524" s="215">
        <f>IF(P524="-",0,P524/(1+'General inputs'!$H$30)^'MP Calculations'!$C$40)</f>
        <v>167.44773239322615</v>
      </c>
    </row>
    <row r="525" spans="3:17">
      <c r="C525" s="159"/>
      <c r="D525" s="165" t="s">
        <v>288</v>
      </c>
      <c r="E525" s="162">
        <v>29221</v>
      </c>
      <c r="F525" s="166" t="str">
        <f t="shared" si="22"/>
        <v>Date check - OK</v>
      </c>
      <c r="G525" s="68"/>
      <c r="H525" s="162" t="s">
        <v>279</v>
      </c>
      <c r="I525" s="173">
        <v>41465.482549107437</v>
      </c>
      <c r="J525" s="168">
        <f>IFERROR(MIN('MP Calculations'!$E$30/I525,1),"-")</f>
        <v>0.60889065254951169</v>
      </c>
      <c r="K525" s="12"/>
      <c r="L525" s="159">
        <v>0.94286300000000001</v>
      </c>
      <c r="M525" s="187" t="s">
        <v>315</v>
      </c>
      <c r="N525" s="187">
        <v>297.51652200000001</v>
      </c>
      <c r="O525" s="186">
        <f t="shared" si="23"/>
        <v>280.51732048248601</v>
      </c>
      <c r="P525" s="186">
        <f t="shared" si="24"/>
        <v>170.80437432002142</v>
      </c>
      <c r="Q525" s="215">
        <f>IF(P525="-",0,P525/(1+'General inputs'!$H$30)^'MP Calculations'!$C$40)</f>
        <v>379.40587878035302</v>
      </c>
    </row>
    <row r="526" spans="3:17">
      <c r="C526" s="159"/>
      <c r="D526" s="165" t="s">
        <v>288</v>
      </c>
      <c r="E526" s="162">
        <v>29221</v>
      </c>
      <c r="F526" s="166" t="str">
        <f t="shared" si="22"/>
        <v>Date check - OK</v>
      </c>
      <c r="G526" s="68"/>
      <c r="H526" s="162" t="s">
        <v>279</v>
      </c>
      <c r="I526" s="173">
        <v>41465.482549107437</v>
      </c>
      <c r="J526" s="168">
        <f>IFERROR(MIN('MP Calculations'!$E$30/I526,1),"-")</f>
        <v>0.60889065254951169</v>
      </c>
      <c r="K526" s="12"/>
      <c r="L526" s="159">
        <v>0.81095700000000004</v>
      </c>
      <c r="M526" s="187" t="s">
        <v>315</v>
      </c>
      <c r="N526" s="187">
        <v>297.51652200000001</v>
      </c>
      <c r="O526" s="186">
        <f t="shared" si="23"/>
        <v>241.27310613155402</v>
      </c>
      <c r="P526" s="186">
        <f t="shared" si="24"/>
        <v>146.9089390350895</v>
      </c>
      <c r="Q526" s="215">
        <f>IF(P526="-",0,P526/(1+'General inputs'!$H$30)^'MP Calculations'!$C$40)</f>
        <v>326.32721109862058</v>
      </c>
    </row>
    <row r="527" spans="3:17">
      <c r="C527" s="159"/>
      <c r="D527" s="165" t="s">
        <v>289</v>
      </c>
      <c r="E527" s="162">
        <v>29221</v>
      </c>
      <c r="F527" s="166" t="str">
        <f t="shared" si="22"/>
        <v>Date check - OK</v>
      </c>
      <c r="G527" s="68"/>
      <c r="H527" s="162" t="s">
        <v>279</v>
      </c>
      <c r="I527" s="173">
        <v>41465.482549107437</v>
      </c>
      <c r="J527" s="168">
        <f>IFERROR(MIN('MP Calculations'!$E$30/I527,1),"-")</f>
        <v>0.60889065254951169</v>
      </c>
      <c r="K527" s="12"/>
      <c r="L527" s="159">
        <v>1.6687959999999999</v>
      </c>
      <c r="M527" s="187" t="s">
        <v>315</v>
      </c>
      <c r="N527" s="187">
        <v>315.45229399999999</v>
      </c>
      <c r="O527" s="186">
        <f t="shared" si="23"/>
        <v>526.42552641802399</v>
      </c>
      <c r="P527" s="186">
        <f t="shared" si="24"/>
        <v>320.53558229939085</v>
      </c>
      <c r="Q527" s="215">
        <f>IF(P527="-",0,P527/(1+'General inputs'!$H$30)^'MP Calculations'!$C$40)</f>
        <v>712.00216485566466</v>
      </c>
    </row>
    <row r="528" spans="3:17">
      <c r="C528" s="159"/>
      <c r="D528" s="165" t="s">
        <v>291</v>
      </c>
      <c r="E528" s="162">
        <v>29221</v>
      </c>
      <c r="F528" s="166" t="str">
        <f t="shared" si="22"/>
        <v>Date check - OK</v>
      </c>
      <c r="G528" s="68"/>
      <c r="H528" s="162" t="s">
        <v>279</v>
      </c>
      <c r="I528" s="173">
        <v>41465.482549107437</v>
      </c>
      <c r="J528" s="168">
        <f>IFERROR(MIN('MP Calculations'!$E$30/I528,1),"-")</f>
        <v>0.60889065254951169</v>
      </c>
      <c r="K528" s="12"/>
      <c r="L528" s="159">
        <v>1.95835</v>
      </c>
      <c r="M528" s="187" t="s">
        <v>315</v>
      </c>
      <c r="N528" s="187">
        <v>421.28581700000001</v>
      </c>
      <c r="O528" s="186">
        <f t="shared" si="23"/>
        <v>825.02507972195008</v>
      </c>
      <c r="P528" s="186">
        <f t="shared" si="24"/>
        <v>502.35005916161111</v>
      </c>
      <c r="Q528" s="215">
        <f>IF(P528="-",0,P528/(1+'General inputs'!$H$30)^'MP Calculations'!$C$40)</f>
        <v>1115.864663363204</v>
      </c>
    </row>
    <row r="529" spans="3:17">
      <c r="C529" s="159"/>
      <c r="D529" s="165" t="s">
        <v>291</v>
      </c>
      <c r="E529" s="162">
        <v>29221</v>
      </c>
      <c r="F529" s="166" t="str">
        <f t="shared" si="22"/>
        <v>Date check - OK</v>
      </c>
      <c r="G529" s="68"/>
      <c r="H529" s="162" t="s">
        <v>279</v>
      </c>
      <c r="I529" s="173">
        <v>41465.482549107437</v>
      </c>
      <c r="J529" s="168">
        <f>IFERROR(MIN('MP Calculations'!$E$30/I529,1),"-")</f>
        <v>0.60889065254951169</v>
      </c>
      <c r="K529" s="12"/>
      <c r="L529" s="159">
        <v>1.4103399999999999</v>
      </c>
      <c r="M529" s="187" t="s">
        <v>315</v>
      </c>
      <c r="N529" s="187">
        <v>421.28581700000001</v>
      </c>
      <c r="O529" s="186">
        <f t="shared" si="23"/>
        <v>594.15623914777996</v>
      </c>
      <c r="P529" s="186">
        <f t="shared" si="24"/>
        <v>361.77618017105544</v>
      </c>
      <c r="Q529" s="215">
        <f>IF(P529="-",0,P529/(1+'General inputs'!$H$30)^'MP Calculations'!$C$40)</f>
        <v>803.6094514911332</v>
      </c>
    </row>
    <row r="530" spans="3:17">
      <c r="C530" s="159"/>
      <c r="D530" s="165" t="s">
        <v>289</v>
      </c>
      <c r="E530" s="162">
        <v>29221</v>
      </c>
      <c r="F530" s="166" t="str">
        <f t="shared" si="22"/>
        <v>Date check - OK</v>
      </c>
      <c r="G530" s="68"/>
      <c r="H530" s="162" t="s">
        <v>279</v>
      </c>
      <c r="I530" s="173">
        <v>41465.482549107437</v>
      </c>
      <c r="J530" s="168">
        <f>IFERROR(MIN('MP Calculations'!$E$30/I530,1),"-")</f>
        <v>0.60889065254951169</v>
      </c>
      <c r="K530" s="12"/>
      <c r="L530" s="159">
        <v>1.0530379999999999</v>
      </c>
      <c r="M530" s="187" t="s">
        <v>315</v>
      </c>
      <c r="N530" s="187">
        <v>315.45229399999999</v>
      </c>
      <c r="O530" s="186">
        <f t="shared" si="23"/>
        <v>332.18325276917199</v>
      </c>
      <c r="P530" s="186">
        <f t="shared" si="24"/>
        <v>202.26327754464052</v>
      </c>
      <c r="Q530" s="215">
        <f>IF(P530="-",0,P530/(1+'General inputs'!$H$30)^'MP Calculations'!$C$40)</f>
        <v>449.28519464049492</v>
      </c>
    </row>
    <row r="531" spans="3:17">
      <c r="C531" s="159"/>
      <c r="D531" s="165" t="s">
        <v>282</v>
      </c>
      <c r="E531" s="162">
        <v>29221</v>
      </c>
      <c r="F531" s="166" t="str">
        <f t="shared" si="22"/>
        <v>Date check - OK</v>
      </c>
      <c r="G531" s="68"/>
      <c r="H531" s="162" t="s">
        <v>279</v>
      </c>
      <c r="I531" s="173">
        <v>41465.482549107437</v>
      </c>
      <c r="J531" s="168">
        <f>IFERROR(MIN('MP Calculations'!$E$30/I531,1),"-")</f>
        <v>0.60889065254951169</v>
      </c>
      <c r="K531" s="12"/>
      <c r="L531" s="159">
        <v>4.383305</v>
      </c>
      <c r="M531" s="187" t="s">
        <v>315</v>
      </c>
      <c r="N531" s="187">
        <v>237.97403299999999</v>
      </c>
      <c r="O531" s="186">
        <f t="shared" si="23"/>
        <v>1043.1127687190649</v>
      </c>
      <c r="P531" s="186">
        <f t="shared" si="24"/>
        <v>635.14161442807927</v>
      </c>
      <c r="Q531" s="215">
        <f>IF(P531="-",0,P531/(1+'General inputs'!$H$30)^'MP Calculations'!$C$40)</f>
        <v>1410.8330851091714</v>
      </c>
    </row>
    <row r="532" spans="3:17">
      <c r="C532" s="159"/>
      <c r="D532" s="165" t="s">
        <v>288</v>
      </c>
      <c r="E532" s="162">
        <v>29221</v>
      </c>
      <c r="F532" s="166" t="str">
        <f t="shared" si="22"/>
        <v>Date check - OK</v>
      </c>
      <c r="G532" s="68"/>
      <c r="H532" s="162" t="s">
        <v>279</v>
      </c>
      <c r="I532" s="173">
        <v>41465.482549107437</v>
      </c>
      <c r="J532" s="168">
        <f>IFERROR(MIN('MP Calculations'!$E$30/I532,1),"-")</f>
        <v>0.60889065254951169</v>
      </c>
      <c r="K532" s="12"/>
      <c r="L532" s="159">
        <v>4.5988129999999998</v>
      </c>
      <c r="M532" s="187" t="s">
        <v>315</v>
      </c>
      <c r="N532" s="187">
        <v>297.51652200000001</v>
      </c>
      <c r="O532" s="186">
        <f t="shared" si="23"/>
        <v>1368.2228490883861</v>
      </c>
      <c r="P532" s="186">
        <f t="shared" si="24"/>
        <v>833.09810341457944</v>
      </c>
      <c r="Q532" s="215">
        <f>IF(P532="-",0,P532/(1+'General inputs'!$H$30)^'MP Calculations'!$C$40)</f>
        <v>1850.5516576761538</v>
      </c>
    </row>
    <row r="533" spans="3:17">
      <c r="C533" s="159"/>
      <c r="D533" s="165" t="s">
        <v>291</v>
      </c>
      <c r="E533" s="162">
        <v>29221</v>
      </c>
      <c r="F533" s="166" t="str">
        <f t="shared" si="22"/>
        <v>Date check - OK</v>
      </c>
      <c r="G533" s="68"/>
      <c r="H533" s="162" t="s">
        <v>279</v>
      </c>
      <c r="I533" s="173">
        <v>41465.482549107437</v>
      </c>
      <c r="J533" s="168">
        <f>IFERROR(MIN('MP Calculations'!$E$30/I533,1),"-")</f>
        <v>0.60889065254951169</v>
      </c>
      <c r="K533" s="12"/>
      <c r="L533" s="159">
        <v>14.489534000000001</v>
      </c>
      <c r="M533" s="187" t="s">
        <v>315</v>
      </c>
      <c r="N533" s="187">
        <v>421.28581700000001</v>
      </c>
      <c r="O533" s="186">
        <f t="shared" si="23"/>
        <v>6104.2351691392787</v>
      </c>
      <c r="P533" s="186">
        <f t="shared" si="24"/>
        <v>3716.8117354528945</v>
      </c>
      <c r="Q533" s="215">
        <f>IF(P533="-",0,P533/(1+'General inputs'!$H$30)^'MP Calculations'!$C$40)</f>
        <v>8256.1130437356442</v>
      </c>
    </row>
    <row r="534" spans="3:17">
      <c r="C534" s="159"/>
      <c r="D534" s="165" t="s">
        <v>289</v>
      </c>
      <c r="E534" s="162">
        <v>29221</v>
      </c>
      <c r="F534" s="166" t="str">
        <f t="shared" si="22"/>
        <v>Date check - OK</v>
      </c>
      <c r="G534" s="68"/>
      <c r="H534" s="162" t="s">
        <v>279</v>
      </c>
      <c r="I534" s="173">
        <v>41465.482549107437</v>
      </c>
      <c r="J534" s="168">
        <f>IFERROR(MIN('MP Calculations'!$E$30/I534,1),"-")</f>
        <v>0.60889065254951169</v>
      </c>
      <c r="K534" s="12"/>
      <c r="L534" s="159">
        <v>4.2720890000000002</v>
      </c>
      <c r="M534" s="187" t="s">
        <v>315</v>
      </c>
      <c r="N534" s="187">
        <v>315.45229399999999</v>
      </c>
      <c r="O534" s="186">
        <f t="shared" si="23"/>
        <v>1347.6402752221661</v>
      </c>
      <c r="P534" s="186">
        <f t="shared" si="24"/>
        <v>820.56556658202828</v>
      </c>
      <c r="Q534" s="215">
        <f>IF(P534="-",0,P534/(1+'General inputs'!$H$30)^'MP Calculations'!$C$40)</f>
        <v>1822.7132713981048</v>
      </c>
    </row>
    <row r="535" spans="3:17">
      <c r="C535" s="159"/>
      <c r="D535" s="165" t="s">
        <v>291</v>
      </c>
      <c r="E535" s="162">
        <v>29221</v>
      </c>
      <c r="F535" s="166" t="str">
        <f t="shared" ref="F535:F598" si="25">IF(E535="","-",IF(OR(E535&lt;$E$15,E535&gt;$E$16),"ERROR - date outside of range","Date check - OK"))</f>
        <v>Date check - OK</v>
      </c>
      <c r="G535" s="68"/>
      <c r="H535" s="162" t="s">
        <v>279</v>
      </c>
      <c r="I535" s="173">
        <v>41465.482549107437</v>
      </c>
      <c r="J535" s="168">
        <f>IFERROR(MIN('MP Calculations'!$E$30/I535,1),"-")</f>
        <v>0.60889065254951169</v>
      </c>
      <c r="K535" s="12"/>
      <c r="L535" s="159">
        <v>3.3595480000000002</v>
      </c>
      <c r="M535" s="187" t="s">
        <v>315</v>
      </c>
      <c r="N535" s="187">
        <v>421.28581700000001</v>
      </c>
      <c r="O535" s="186">
        <f t="shared" ref="O535:O598" si="26">IF(N535="","-",L535*N535)</f>
        <v>1415.3299239307162</v>
      </c>
      <c r="P535" s="186">
        <f t="shared" ref="P535:P598" si="27">IF(O535="-","-",IF(OR(E535&lt;$E$15,E535&gt;$E$16),0,O535*J535))</f>
        <v>861.78116095502446</v>
      </c>
      <c r="Q535" s="215">
        <f>IF(P535="-",0,P535/(1+'General inputs'!$H$30)^'MP Calculations'!$C$40)</f>
        <v>1914.2650180368805</v>
      </c>
    </row>
    <row r="536" spans="3:17">
      <c r="C536" s="159"/>
      <c r="D536" s="165" t="s">
        <v>282</v>
      </c>
      <c r="E536" s="162">
        <v>29221</v>
      </c>
      <c r="F536" s="166" t="str">
        <f t="shared" si="25"/>
        <v>Date check - OK</v>
      </c>
      <c r="G536" s="68"/>
      <c r="H536" s="162" t="s">
        <v>279</v>
      </c>
      <c r="I536" s="173">
        <v>41465.482549107437</v>
      </c>
      <c r="J536" s="168">
        <f>IFERROR(MIN('MP Calculations'!$E$30/I536,1),"-")</f>
        <v>0.60889065254951169</v>
      </c>
      <c r="K536" s="12"/>
      <c r="L536" s="159">
        <v>0.91357999999999995</v>
      </c>
      <c r="M536" s="187" t="s">
        <v>315</v>
      </c>
      <c r="N536" s="187">
        <v>237.97403299999999</v>
      </c>
      <c r="O536" s="186">
        <f t="shared" si="26"/>
        <v>217.40831706813998</v>
      </c>
      <c r="P536" s="186">
        <f t="shared" si="27"/>
        <v>132.3778920493109</v>
      </c>
      <c r="Q536" s="215">
        <f>IF(P536="-",0,P536/(1+'General inputs'!$H$30)^'MP Calculations'!$C$40)</f>
        <v>294.04955618968722</v>
      </c>
    </row>
    <row r="537" spans="3:17">
      <c r="C537" s="159"/>
      <c r="D537" s="165" t="s">
        <v>291</v>
      </c>
      <c r="E537" s="162">
        <v>29221</v>
      </c>
      <c r="F537" s="166" t="str">
        <f t="shared" si="25"/>
        <v>Date check - OK</v>
      </c>
      <c r="G537" s="68"/>
      <c r="H537" s="162" t="s">
        <v>279</v>
      </c>
      <c r="I537" s="173">
        <v>41465.482549107437</v>
      </c>
      <c r="J537" s="168">
        <f>IFERROR(MIN('MP Calculations'!$E$30/I537,1),"-")</f>
        <v>0.60889065254951169</v>
      </c>
      <c r="K537" s="12"/>
      <c r="L537" s="159">
        <v>10.650461</v>
      </c>
      <c r="M537" s="187" t="s">
        <v>315</v>
      </c>
      <c r="N537" s="187">
        <v>421.28581700000001</v>
      </c>
      <c r="O537" s="186">
        <f t="shared" si="26"/>
        <v>4486.8881638116372</v>
      </c>
      <c r="P537" s="186">
        <f t="shared" si="27"/>
        <v>2732.0242619799483</v>
      </c>
      <c r="Q537" s="215">
        <f>IF(P537="-",0,P537/(1+'General inputs'!$H$30)^'MP Calculations'!$C$40)</f>
        <v>6068.6154560869772</v>
      </c>
    </row>
    <row r="538" spans="3:17">
      <c r="C538" s="159"/>
      <c r="D538" s="165" t="s">
        <v>282</v>
      </c>
      <c r="E538" s="162">
        <v>29221</v>
      </c>
      <c r="F538" s="166" t="str">
        <f t="shared" si="25"/>
        <v>Date check - OK</v>
      </c>
      <c r="G538" s="68"/>
      <c r="H538" s="162" t="s">
        <v>279</v>
      </c>
      <c r="I538" s="173">
        <v>41465.482549107437</v>
      </c>
      <c r="J538" s="168">
        <f>IFERROR(MIN('MP Calculations'!$E$30/I538,1),"-")</f>
        <v>0.60889065254951169</v>
      </c>
      <c r="K538" s="12"/>
      <c r="L538" s="159">
        <v>0.59164600000000001</v>
      </c>
      <c r="M538" s="187" t="s">
        <v>315</v>
      </c>
      <c r="N538" s="187">
        <v>237.97403299999999</v>
      </c>
      <c r="O538" s="186">
        <f t="shared" si="26"/>
        <v>140.796384728318</v>
      </c>
      <c r="P538" s="186">
        <f t="shared" si="27"/>
        <v>85.729602573837653</v>
      </c>
      <c r="Q538" s="215">
        <f>IF(P538="-",0,P538/(1+'General inputs'!$H$30)^'MP Calculations'!$C$40)</f>
        <v>190.43022364916447</v>
      </c>
    </row>
    <row r="539" spans="3:17">
      <c r="C539" s="159"/>
      <c r="D539" s="165" t="s">
        <v>291</v>
      </c>
      <c r="E539" s="162">
        <v>29221</v>
      </c>
      <c r="F539" s="166" t="str">
        <f t="shared" si="25"/>
        <v>Date check - OK</v>
      </c>
      <c r="G539" s="68"/>
      <c r="H539" s="162" t="s">
        <v>279</v>
      </c>
      <c r="I539" s="173">
        <v>41465.482549107437</v>
      </c>
      <c r="J539" s="168">
        <f>IFERROR(MIN('MP Calculations'!$E$30/I539,1),"-")</f>
        <v>0.60889065254951169</v>
      </c>
      <c r="K539" s="12"/>
      <c r="L539" s="159">
        <v>11.462268</v>
      </c>
      <c r="M539" s="187" t="s">
        <v>315</v>
      </c>
      <c r="N539" s="187">
        <v>421.28581700000001</v>
      </c>
      <c r="O539" s="186">
        <f t="shared" si="26"/>
        <v>4828.8909390529561</v>
      </c>
      <c r="P539" s="186">
        <f t="shared" si="27"/>
        <v>2940.2665549703788</v>
      </c>
      <c r="Q539" s="215">
        <f>IF(P539="-",0,P539/(1+'General inputs'!$H$30)^'MP Calculations'!$C$40)</f>
        <v>6531.1817720013396</v>
      </c>
    </row>
    <row r="540" spans="3:17">
      <c r="C540" s="159"/>
      <c r="D540" s="165" t="s">
        <v>282</v>
      </c>
      <c r="E540" s="162">
        <v>29221</v>
      </c>
      <c r="F540" s="166" t="str">
        <f t="shared" si="25"/>
        <v>Date check - OK</v>
      </c>
      <c r="G540" s="68"/>
      <c r="H540" s="162" t="s">
        <v>279</v>
      </c>
      <c r="I540" s="173">
        <v>41465.482549107437</v>
      </c>
      <c r="J540" s="168">
        <f>IFERROR(MIN('MP Calculations'!$E$30/I540,1),"-")</f>
        <v>0.60889065254951169</v>
      </c>
      <c r="K540" s="12"/>
      <c r="L540" s="159">
        <v>6.905437</v>
      </c>
      <c r="M540" s="187" t="s">
        <v>315</v>
      </c>
      <c r="N540" s="187">
        <v>237.97403299999999</v>
      </c>
      <c r="O540" s="186">
        <f t="shared" si="26"/>
        <v>1643.314692517421</v>
      </c>
      <c r="P540" s="186">
        <f t="shared" si="27"/>
        <v>1000.5989554711326</v>
      </c>
      <c r="Q540" s="215">
        <f>IF(P540="-",0,P540/(1+'General inputs'!$H$30)^'MP Calculations'!$C$40)</f>
        <v>2222.6194587730083</v>
      </c>
    </row>
    <row r="541" spans="3:17">
      <c r="C541" s="159"/>
      <c r="D541" s="165" t="s">
        <v>291</v>
      </c>
      <c r="E541" s="162">
        <v>29221</v>
      </c>
      <c r="F541" s="166" t="str">
        <f t="shared" si="25"/>
        <v>Date check - OK</v>
      </c>
      <c r="G541" s="68"/>
      <c r="H541" s="162" t="s">
        <v>279</v>
      </c>
      <c r="I541" s="173">
        <v>41465.482549107437</v>
      </c>
      <c r="J541" s="168">
        <f>IFERROR(MIN('MP Calculations'!$E$30/I541,1),"-")</f>
        <v>0.60889065254951169</v>
      </c>
      <c r="K541" s="12"/>
      <c r="L541" s="159">
        <v>6.5449080000000004</v>
      </c>
      <c r="M541" s="187" t="s">
        <v>315</v>
      </c>
      <c r="N541" s="187">
        <v>421.28581700000001</v>
      </c>
      <c r="O541" s="186">
        <f t="shared" si="26"/>
        <v>2757.2769139698362</v>
      </c>
      <c r="P541" s="186">
        <f t="shared" si="27"/>
        <v>1678.8801394067973</v>
      </c>
      <c r="Q541" s="215">
        <f>IF(P541="-",0,P541/(1+'General inputs'!$H$30)^'MP Calculations'!$C$40)</f>
        <v>3729.2779953344088</v>
      </c>
    </row>
    <row r="542" spans="3:17">
      <c r="C542" s="159"/>
      <c r="D542" s="165" t="s">
        <v>289</v>
      </c>
      <c r="E542" s="162">
        <v>29221</v>
      </c>
      <c r="F542" s="166" t="str">
        <f t="shared" si="25"/>
        <v>Date check - OK</v>
      </c>
      <c r="G542" s="68"/>
      <c r="H542" s="162" t="s">
        <v>279</v>
      </c>
      <c r="I542" s="173">
        <v>41465.482549107437</v>
      </c>
      <c r="J542" s="168">
        <f>IFERROR(MIN('MP Calculations'!$E$30/I542,1),"-")</f>
        <v>0.60889065254951169</v>
      </c>
      <c r="K542" s="12"/>
      <c r="L542" s="159">
        <v>0.44426500000000002</v>
      </c>
      <c r="M542" s="187" t="s">
        <v>315</v>
      </c>
      <c r="N542" s="187">
        <v>315.45229399999999</v>
      </c>
      <c r="O542" s="186">
        <f t="shared" si="26"/>
        <v>140.14441339391001</v>
      </c>
      <c r="P542" s="186">
        <f t="shared" si="27"/>
        <v>85.3326233225864</v>
      </c>
      <c r="Q542" s="215">
        <f>IF(P542="-",0,P542/(1+'General inputs'!$H$30)^'MP Calculations'!$C$40)</f>
        <v>189.54841800292061</v>
      </c>
    </row>
    <row r="543" spans="3:17">
      <c r="C543" s="159"/>
      <c r="D543" s="165" t="s">
        <v>288</v>
      </c>
      <c r="E543" s="162">
        <v>29221</v>
      </c>
      <c r="F543" s="166" t="str">
        <f t="shared" si="25"/>
        <v>Date check - OK</v>
      </c>
      <c r="G543" s="68"/>
      <c r="H543" s="162" t="s">
        <v>279</v>
      </c>
      <c r="I543" s="173">
        <v>41465.482549107437</v>
      </c>
      <c r="J543" s="168">
        <f>IFERROR(MIN('MP Calculations'!$E$30/I543,1),"-")</f>
        <v>0.60889065254951169</v>
      </c>
      <c r="K543" s="12"/>
      <c r="L543" s="159">
        <v>18.369398</v>
      </c>
      <c r="M543" s="187" t="s">
        <v>315</v>
      </c>
      <c r="N543" s="187">
        <v>297.51652200000001</v>
      </c>
      <c r="O543" s="186">
        <f t="shared" si="26"/>
        <v>5465.199404193756</v>
      </c>
      <c r="P543" s="186">
        <f t="shared" si="27"/>
        <v>3327.7088315327387</v>
      </c>
      <c r="Q543" s="215">
        <f>IF(P543="-",0,P543/(1+'General inputs'!$H$30)^'MP Calculations'!$C$40)</f>
        <v>7391.8030412223816</v>
      </c>
    </row>
    <row r="544" spans="3:17">
      <c r="C544" s="159"/>
      <c r="D544" s="165" t="s">
        <v>282</v>
      </c>
      <c r="E544" s="162">
        <v>29221</v>
      </c>
      <c r="F544" s="166" t="str">
        <f t="shared" si="25"/>
        <v>Date check - OK</v>
      </c>
      <c r="G544" s="68"/>
      <c r="H544" s="162" t="s">
        <v>279</v>
      </c>
      <c r="I544" s="173">
        <v>41465.482549107437</v>
      </c>
      <c r="J544" s="168">
        <f>IFERROR(MIN('MP Calculations'!$E$30/I544,1),"-")</f>
        <v>0.60889065254951169</v>
      </c>
      <c r="K544" s="12"/>
      <c r="L544" s="159">
        <v>3.328014</v>
      </c>
      <c r="M544" s="187" t="s">
        <v>315</v>
      </c>
      <c r="N544" s="187">
        <v>237.97403299999999</v>
      </c>
      <c r="O544" s="186">
        <f t="shared" si="26"/>
        <v>791.98091346046203</v>
      </c>
      <c r="P544" s="186">
        <f t="shared" si="27"/>
        <v>482.22977520369909</v>
      </c>
      <c r="Q544" s="215">
        <f>IF(P544="-",0,P544/(1+'General inputs'!$H$30)^'MP Calculations'!$C$40)</f>
        <v>1071.1716978185443</v>
      </c>
    </row>
    <row r="545" spans="3:17">
      <c r="C545" s="159"/>
      <c r="D545" s="165" t="s">
        <v>289</v>
      </c>
      <c r="E545" s="162">
        <v>29221</v>
      </c>
      <c r="F545" s="166" t="str">
        <f t="shared" si="25"/>
        <v>Date check - OK</v>
      </c>
      <c r="G545" s="68"/>
      <c r="H545" s="162" t="s">
        <v>279</v>
      </c>
      <c r="I545" s="173">
        <v>41465.482549107437</v>
      </c>
      <c r="J545" s="168">
        <f>IFERROR(MIN('MP Calculations'!$E$30/I545,1),"-")</f>
        <v>0.60889065254951169</v>
      </c>
      <c r="K545" s="12"/>
      <c r="L545" s="159">
        <v>3.4594399999999998</v>
      </c>
      <c r="M545" s="187" t="s">
        <v>315</v>
      </c>
      <c r="N545" s="187">
        <v>315.45229399999999</v>
      </c>
      <c r="O545" s="186">
        <f t="shared" si="26"/>
        <v>1091.2882839553599</v>
      </c>
      <c r="P545" s="186">
        <f t="shared" si="27"/>
        <v>664.47523533721596</v>
      </c>
      <c r="Q545" s="215">
        <f>IF(P545="-",0,P545/(1+'General inputs'!$H$30)^'MP Calculations'!$C$40)</f>
        <v>1475.9915347281994</v>
      </c>
    </row>
    <row r="546" spans="3:17">
      <c r="C546" s="159"/>
      <c r="D546" s="165" t="s">
        <v>282</v>
      </c>
      <c r="E546" s="162">
        <v>29221</v>
      </c>
      <c r="F546" s="166" t="str">
        <f t="shared" si="25"/>
        <v>Date check - OK</v>
      </c>
      <c r="G546" s="68"/>
      <c r="H546" s="162" t="s">
        <v>279</v>
      </c>
      <c r="I546" s="173">
        <v>41465.482549107437</v>
      </c>
      <c r="J546" s="168">
        <f>IFERROR(MIN('MP Calculations'!$E$30/I546,1),"-")</f>
        <v>0.60889065254951169</v>
      </c>
      <c r="K546" s="12"/>
      <c r="L546" s="159">
        <v>0.45522099999999999</v>
      </c>
      <c r="M546" s="187" t="s">
        <v>315</v>
      </c>
      <c r="N546" s="187">
        <v>237.97403299999999</v>
      </c>
      <c r="O546" s="186">
        <f t="shared" si="26"/>
        <v>108.33077727629299</v>
      </c>
      <c r="P546" s="186">
        <f t="shared" si="27"/>
        <v>65.961597666957857</v>
      </c>
      <c r="Q546" s="215">
        <f>IF(P546="-",0,P546/(1+'General inputs'!$H$30)^'MP Calculations'!$C$40)</f>
        <v>146.51977168745552</v>
      </c>
    </row>
    <row r="547" spans="3:17">
      <c r="C547" s="159"/>
      <c r="D547" s="165" t="s">
        <v>289</v>
      </c>
      <c r="E547" s="162">
        <v>29221</v>
      </c>
      <c r="F547" s="166" t="str">
        <f t="shared" si="25"/>
        <v>Date check - OK</v>
      </c>
      <c r="G547" s="68"/>
      <c r="H547" s="162" t="s">
        <v>279</v>
      </c>
      <c r="I547" s="173">
        <v>41465.482549107437</v>
      </c>
      <c r="J547" s="168">
        <f>IFERROR(MIN('MP Calculations'!$E$30/I547,1),"-")</f>
        <v>0.60889065254951169</v>
      </c>
      <c r="K547" s="12"/>
      <c r="L547" s="159">
        <v>2.8343980000000002</v>
      </c>
      <c r="M547" s="187" t="s">
        <v>315</v>
      </c>
      <c r="N547" s="187">
        <v>315.45229399999999</v>
      </c>
      <c r="O547" s="186">
        <f t="shared" si="26"/>
        <v>894.1173512090121</v>
      </c>
      <c r="P547" s="186">
        <f t="shared" si="27"/>
        <v>544.41969743349625</v>
      </c>
      <c r="Q547" s="215">
        <f>IF(P547="-",0,P547/(1+'General inputs'!$H$30)^'MP Calculations'!$C$40)</f>
        <v>1209.3134883248558</v>
      </c>
    </row>
    <row r="548" spans="3:17">
      <c r="C548" s="159"/>
      <c r="D548" s="165" t="s">
        <v>298</v>
      </c>
      <c r="E548" s="162">
        <v>29496</v>
      </c>
      <c r="F548" s="166" t="str">
        <f t="shared" si="25"/>
        <v>Date check - OK</v>
      </c>
      <c r="G548" s="68"/>
      <c r="H548" s="162" t="s">
        <v>279</v>
      </c>
      <c r="I548" s="173">
        <v>41465.482549107437</v>
      </c>
      <c r="J548" s="168">
        <f>IFERROR(MIN('MP Calculations'!$E$30/I548,1),"-")</f>
        <v>0.60889065254951169</v>
      </c>
      <c r="K548" s="12"/>
      <c r="L548" s="159">
        <v>492.50554099999999</v>
      </c>
      <c r="M548" s="187" t="s">
        <v>315</v>
      </c>
      <c r="N548" s="187">
        <v>560.03424299999995</v>
      </c>
      <c r="O548" s="186">
        <f t="shared" si="26"/>
        <v>275819.96782724041</v>
      </c>
      <c r="P548" s="186">
        <f t="shared" si="27"/>
        <v>167944.20019651373</v>
      </c>
      <c r="Q548" s="215">
        <f>IF(P548="-",0,P548/(1+'General inputs'!$H$30)^'MP Calculations'!$C$40)</f>
        <v>373052.60544578912</v>
      </c>
    </row>
    <row r="549" spans="3:17">
      <c r="C549" s="159"/>
      <c r="D549" s="165" t="s">
        <v>298</v>
      </c>
      <c r="E549" s="162">
        <v>29496</v>
      </c>
      <c r="F549" s="166" t="str">
        <f t="shared" si="25"/>
        <v>Date check - OK</v>
      </c>
      <c r="G549" s="68"/>
      <c r="H549" s="162" t="s">
        <v>279</v>
      </c>
      <c r="I549" s="173">
        <v>41465.482549107437</v>
      </c>
      <c r="J549" s="168">
        <f>IFERROR(MIN('MP Calculations'!$E$30/I549,1),"-")</f>
        <v>0.60889065254951169</v>
      </c>
      <c r="K549" s="12"/>
      <c r="L549" s="159">
        <v>0.33347300000000002</v>
      </c>
      <c r="M549" s="187" t="s">
        <v>315</v>
      </c>
      <c r="N549" s="187">
        <v>560.03424299999995</v>
      </c>
      <c r="O549" s="186">
        <f t="shared" si="26"/>
        <v>186.75629911593899</v>
      </c>
      <c r="P549" s="186">
        <f t="shared" si="27"/>
        <v>113.71416483643588</v>
      </c>
      <c r="Q549" s="215">
        <f>IF(P549="-",0,P549/(1+'General inputs'!$H$30)^'MP Calculations'!$C$40)</f>
        <v>252.59202412876741</v>
      </c>
    </row>
    <row r="550" spans="3:17">
      <c r="C550" s="159"/>
      <c r="D550" s="165" t="s">
        <v>298</v>
      </c>
      <c r="E550" s="162">
        <v>29496</v>
      </c>
      <c r="F550" s="166" t="str">
        <f t="shared" si="25"/>
        <v>Date check - OK</v>
      </c>
      <c r="G550" s="68"/>
      <c r="H550" s="162" t="s">
        <v>279</v>
      </c>
      <c r="I550" s="173">
        <v>41465.482549107437</v>
      </c>
      <c r="J550" s="168">
        <f>IFERROR(MIN('MP Calculations'!$E$30/I550,1),"-")</f>
        <v>0.60889065254951169</v>
      </c>
      <c r="K550" s="12"/>
      <c r="L550" s="159">
        <v>89.473427000000001</v>
      </c>
      <c r="M550" s="187" t="s">
        <v>315</v>
      </c>
      <c r="N550" s="187">
        <v>560.03424299999995</v>
      </c>
      <c r="O550" s="186">
        <f t="shared" si="26"/>
        <v>50108.182958560756</v>
      </c>
      <c r="P550" s="186">
        <f t="shared" si="27"/>
        <v>30510.40421970838</v>
      </c>
      <c r="Q550" s="215">
        <f>IF(P550="-",0,P550/(1+'General inputs'!$H$30)^'MP Calculations'!$C$40)</f>
        <v>67772.425448739508</v>
      </c>
    </row>
    <row r="551" spans="3:17">
      <c r="C551" s="159"/>
      <c r="D551" s="165" t="s">
        <v>298</v>
      </c>
      <c r="E551" s="162">
        <v>29496</v>
      </c>
      <c r="F551" s="166" t="str">
        <f t="shared" si="25"/>
        <v>Date check - OK</v>
      </c>
      <c r="G551" s="68"/>
      <c r="H551" s="162" t="s">
        <v>279</v>
      </c>
      <c r="I551" s="173">
        <v>41465.482549107437</v>
      </c>
      <c r="J551" s="168">
        <f>IFERROR(MIN('MP Calculations'!$E$30/I551,1),"-")</f>
        <v>0.60889065254951169</v>
      </c>
      <c r="K551" s="12"/>
      <c r="L551" s="159">
        <v>150.536374</v>
      </c>
      <c r="M551" s="187" t="s">
        <v>315</v>
      </c>
      <c r="N551" s="187">
        <v>560.03424299999995</v>
      </c>
      <c r="O551" s="186">
        <f t="shared" si="26"/>
        <v>84305.524257054873</v>
      </c>
      <c r="P551" s="186">
        <f t="shared" si="27"/>
        <v>51332.845678406826</v>
      </c>
      <c r="Q551" s="215">
        <f>IF(P551="-",0,P551/(1+'General inputs'!$H$30)^'MP Calculations'!$C$40)</f>
        <v>114025.08573007456</v>
      </c>
    </row>
    <row r="552" spans="3:17">
      <c r="C552" s="159"/>
      <c r="D552" s="165" t="s">
        <v>298</v>
      </c>
      <c r="E552" s="162">
        <v>29496</v>
      </c>
      <c r="F552" s="166" t="str">
        <f t="shared" si="25"/>
        <v>Date check - OK</v>
      </c>
      <c r="G552" s="68"/>
      <c r="H552" s="162" t="s">
        <v>279</v>
      </c>
      <c r="I552" s="173">
        <v>41465.482549107437</v>
      </c>
      <c r="J552" s="168">
        <f>IFERROR(MIN('MP Calculations'!$E$30/I552,1),"-")</f>
        <v>0.60889065254951169</v>
      </c>
      <c r="K552" s="12"/>
      <c r="L552" s="159">
        <v>1.0148520000000001</v>
      </c>
      <c r="M552" s="187" t="s">
        <v>315</v>
      </c>
      <c r="N552" s="187">
        <v>560.03424299999995</v>
      </c>
      <c r="O552" s="186">
        <f t="shared" si="26"/>
        <v>568.35187157703604</v>
      </c>
      <c r="P552" s="186">
        <f t="shared" si="27"/>
        <v>346.06414196227774</v>
      </c>
      <c r="Q552" s="215">
        <f>IF(P552="-",0,P552/(1+'General inputs'!$H$30)^'MP Calculations'!$C$40)</f>
        <v>768.70847376287702</v>
      </c>
    </row>
    <row r="553" spans="3:17">
      <c r="C553" s="159"/>
      <c r="D553" s="165" t="s">
        <v>298</v>
      </c>
      <c r="E553" s="162">
        <v>29496</v>
      </c>
      <c r="F553" s="166" t="str">
        <f t="shared" si="25"/>
        <v>Date check - OK</v>
      </c>
      <c r="G553" s="68"/>
      <c r="H553" s="162" t="s">
        <v>279</v>
      </c>
      <c r="I553" s="173">
        <v>41465.482549107437</v>
      </c>
      <c r="J553" s="168">
        <f>IFERROR(MIN('MP Calculations'!$E$30/I553,1),"-")</f>
        <v>0.60889065254951169</v>
      </c>
      <c r="K553" s="12"/>
      <c r="L553" s="159">
        <v>5.2910170000000001</v>
      </c>
      <c r="M553" s="187" t="s">
        <v>315</v>
      </c>
      <c r="N553" s="187">
        <v>560.03424299999995</v>
      </c>
      <c r="O553" s="186">
        <f t="shared" si="26"/>
        <v>2963.1507002951307</v>
      </c>
      <c r="P553" s="186">
        <f t="shared" si="27"/>
        <v>1804.2347635052447</v>
      </c>
      <c r="Q553" s="215">
        <f>IF(P553="-",0,P553/(1+'General inputs'!$H$30)^'MP Calculations'!$C$40)</f>
        <v>4007.7268436416698</v>
      </c>
    </row>
    <row r="554" spans="3:17">
      <c r="C554" s="159"/>
      <c r="D554" s="165" t="s">
        <v>298</v>
      </c>
      <c r="E554" s="162">
        <v>29496</v>
      </c>
      <c r="F554" s="166" t="str">
        <f t="shared" si="25"/>
        <v>Date check - OK</v>
      </c>
      <c r="G554" s="68"/>
      <c r="H554" s="162" t="s">
        <v>279</v>
      </c>
      <c r="I554" s="173">
        <v>41465.482549107437</v>
      </c>
      <c r="J554" s="168">
        <f>IFERROR(MIN('MP Calculations'!$E$30/I554,1),"-")</f>
        <v>0.60889065254951169</v>
      </c>
      <c r="K554" s="12"/>
      <c r="L554" s="159">
        <v>0.84505699999999995</v>
      </c>
      <c r="M554" s="187" t="s">
        <v>315</v>
      </c>
      <c r="N554" s="187">
        <v>560.03424299999995</v>
      </c>
      <c r="O554" s="186">
        <f t="shared" si="26"/>
        <v>473.26085728685092</v>
      </c>
      <c r="P554" s="186">
        <f t="shared" si="27"/>
        <v>288.164112219532</v>
      </c>
      <c r="Q554" s="215">
        <f>IF(P554="-",0,P554/(1+'General inputs'!$H$30)^'MP Calculations'!$C$40)</f>
        <v>640.09577427313093</v>
      </c>
    </row>
    <row r="555" spans="3:17">
      <c r="C555" s="159"/>
      <c r="D555" s="165" t="s">
        <v>298</v>
      </c>
      <c r="E555" s="162">
        <v>29496</v>
      </c>
      <c r="F555" s="166" t="str">
        <f t="shared" si="25"/>
        <v>Date check - OK</v>
      </c>
      <c r="G555" s="68"/>
      <c r="H555" s="162" t="s">
        <v>279</v>
      </c>
      <c r="I555" s="173">
        <v>41465.482549107437</v>
      </c>
      <c r="J555" s="168">
        <f>IFERROR(MIN('MP Calculations'!$E$30/I555,1),"-")</f>
        <v>0.60889065254951169</v>
      </c>
      <c r="K555" s="12"/>
      <c r="L555" s="159">
        <v>51.390813000000001</v>
      </c>
      <c r="M555" s="187" t="s">
        <v>315</v>
      </c>
      <c r="N555" s="187">
        <v>560.03424299999995</v>
      </c>
      <c r="O555" s="186">
        <f t="shared" si="26"/>
        <v>28780.615055609556</v>
      </c>
      <c r="P555" s="186">
        <f t="shared" si="27"/>
        <v>17524.247481986404</v>
      </c>
      <c r="Q555" s="215">
        <f>IF(P555="-",0,P555/(1+'General inputs'!$H$30)^'MP Calculations'!$C$40)</f>
        <v>38926.418262626881</v>
      </c>
    </row>
    <row r="556" spans="3:17">
      <c r="C556" s="159"/>
      <c r="D556" s="165" t="s">
        <v>298</v>
      </c>
      <c r="E556" s="162">
        <v>29496</v>
      </c>
      <c r="F556" s="166" t="str">
        <f t="shared" si="25"/>
        <v>Date check - OK</v>
      </c>
      <c r="G556" s="68"/>
      <c r="H556" s="162" t="s">
        <v>279</v>
      </c>
      <c r="I556" s="173">
        <v>41465.482549107437</v>
      </c>
      <c r="J556" s="168">
        <f>IFERROR(MIN('MP Calculations'!$E$30/I556,1),"-")</f>
        <v>0.60889065254951169</v>
      </c>
      <c r="K556" s="12"/>
      <c r="L556" s="159">
        <v>20.114291999999999</v>
      </c>
      <c r="M556" s="187" t="s">
        <v>315</v>
      </c>
      <c r="N556" s="187">
        <v>560.03424299999995</v>
      </c>
      <c r="O556" s="186">
        <f t="shared" si="26"/>
        <v>11264.692293700955</v>
      </c>
      <c r="P556" s="186">
        <f t="shared" si="27"/>
        <v>6858.9658414810301</v>
      </c>
      <c r="Q556" s="215">
        <f>IF(P556="-",0,P556/(1+'General inputs'!$H$30)^'MP Calculations'!$C$40)</f>
        <v>15235.745413263063</v>
      </c>
    </row>
    <row r="557" spans="3:17">
      <c r="C557" s="159"/>
      <c r="D557" s="165" t="s">
        <v>301</v>
      </c>
      <c r="E557" s="162">
        <v>29496</v>
      </c>
      <c r="F557" s="166" t="str">
        <f t="shared" si="25"/>
        <v>Date check - OK</v>
      </c>
      <c r="G557" s="68"/>
      <c r="H557" s="162" t="s">
        <v>279</v>
      </c>
      <c r="I557" s="173">
        <v>41465.482549107437</v>
      </c>
      <c r="J557" s="168">
        <f>IFERROR(MIN('MP Calculations'!$E$30/I557,1),"-")</f>
        <v>0.60889065254951169</v>
      </c>
      <c r="K557" s="12"/>
      <c r="L557" s="159">
        <v>0.80804699999999996</v>
      </c>
      <c r="M557" s="187" t="s">
        <v>315</v>
      </c>
      <c r="N557" s="187">
        <v>429.01583199999999</v>
      </c>
      <c r="O557" s="186">
        <f t="shared" si="26"/>
        <v>346.66495600010398</v>
      </c>
      <c r="P557" s="186">
        <f t="shared" si="27"/>
        <v>211.08105127495108</v>
      </c>
      <c r="Q557" s="215">
        <f>IF(P557="-",0,P557/(1+'General inputs'!$H$30)^'MP Calculations'!$C$40)</f>
        <v>468.87201848123908</v>
      </c>
    </row>
    <row r="558" spans="3:17">
      <c r="C558" s="159"/>
      <c r="D558" s="165" t="s">
        <v>302</v>
      </c>
      <c r="E558" s="162">
        <v>29587</v>
      </c>
      <c r="F558" s="166" t="str">
        <f t="shared" si="25"/>
        <v>Date check - OK</v>
      </c>
      <c r="G558" s="68"/>
      <c r="H558" s="162" t="s">
        <v>279</v>
      </c>
      <c r="I558" s="173">
        <v>41465.482549107437</v>
      </c>
      <c r="J558" s="168">
        <f>IFERROR(MIN('MP Calculations'!$E$30/I558,1),"-")</f>
        <v>0.60889065254951169</v>
      </c>
      <c r="K558" s="12"/>
      <c r="L558" s="159">
        <v>0.50169799999999998</v>
      </c>
      <c r="M558" s="187" t="s">
        <v>315</v>
      </c>
      <c r="N558" s="187">
        <v>325.94302800000003</v>
      </c>
      <c r="O558" s="186">
        <f t="shared" si="26"/>
        <v>163.524965261544</v>
      </c>
      <c r="P558" s="186">
        <f t="shared" si="27"/>
        <v>99.568822806237762</v>
      </c>
      <c r="Q558" s="215">
        <f>IF(P558="-",0,P558/(1+'General inputs'!$H$30)^'MP Calculations'!$C$40)</f>
        <v>221.1711313970589</v>
      </c>
    </row>
    <row r="559" spans="3:17">
      <c r="C559" s="159"/>
      <c r="D559" s="165" t="s">
        <v>282</v>
      </c>
      <c r="E559" s="162">
        <v>29587</v>
      </c>
      <c r="F559" s="166" t="str">
        <f t="shared" si="25"/>
        <v>Date check - OK</v>
      </c>
      <c r="G559" s="68"/>
      <c r="H559" s="162" t="s">
        <v>279</v>
      </c>
      <c r="I559" s="173">
        <v>41465.482549107437</v>
      </c>
      <c r="J559" s="168">
        <f>IFERROR(MIN('MP Calculations'!$E$30/I559,1),"-")</f>
        <v>0.60889065254951169</v>
      </c>
      <c r="K559" s="12"/>
      <c r="L559" s="159">
        <v>1.4994769999999999</v>
      </c>
      <c r="M559" s="187" t="s">
        <v>315</v>
      </c>
      <c r="N559" s="187">
        <v>237.97403299999999</v>
      </c>
      <c r="O559" s="186">
        <f t="shared" si="26"/>
        <v>356.83658908074096</v>
      </c>
      <c r="P559" s="186">
        <f t="shared" si="27"/>
        <v>217.27446357891432</v>
      </c>
      <c r="Q559" s="215">
        <f>IF(P559="-",0,P559/(1+'General inputs'!$H$30)^'MP Calculations'!$C$40)</f>
        <v>482.62937713899555</v>
      </c>
    </row>
    <row r="560" spans="3:17">
      <c r="C560" s="159"/>
      <c r="D560" s="165" t="s">
        <v>301</v>
      </c>
      <c r="E560" s="162">
        <v>29587</v>
      </c>
      <c r="F560" s="166" t="str">
        <f t="shared" si="25"/>
        <v>Date check - OK</v>
      </c>
      <c r="G560" s="68"/>
      <c r="H560" s="162" t="s">
        <v>279</v>
      </c>
      <c r="I560" s="173">
        <v>41465.482549107437</v>
      </c>
      <c r="J560" s="168">
        <f>IFERROR(MIN('MP Calculations'!$E$30/I560,1),"-")</f>
        <v>0.60889065254951169</v>
      </c>
      <c r="K560" s="12"/>
      <c r="L560" s="159">
        <v>2.9747499999999998</v>
      </c>
      <c r="M560" s="187" t="s">
        <v>315</v>
      </c>
      <c r="N560" s="187">
        <v>429.01583199999999</v>
      </c>
      <c r="O560" s="186">
        <f t="shared" si="26"/>
        <v>1276.2148462419998</v>
      </c>
      <c r="P560" s="186">
        <f t="shared" si="27"/>
        <v>777.07529052166603</v>
      </c>
      <c r="Q560" s="215">
        <f>IF(P560="-",0,P560/(1+'General inputs'!$H$30)^'MP Calculations'!$C$40)</f>
        <v>1726.1087993360113</v>
      </c>
    </row>
    <row r="561" spans="3:17">
      <c r="C561" s="159"/>
      <c r="D561" s="165" t="s">
        <v>301</v>
      </c>
      <c r="E561" s="162">
        <v>29587</v>
      </c>
      <c r="F561" s="166" t="str">
        <f t="shared" si="25"/>
        <v>Date check - OK</v>
      </c>
      <c r="G561" s="68"/>
      <c r="H561" s="162" t="s">
        <v>279</v>
      </c>
      <c r="I561" s="173">
        <v>41465.482549107437</v>
      </c>
      <c r="J561" s="168">
        <f>IFERROR(MIN('MP Calculations'!$E$30/I561,1),"-")</f>
        <v>0.60889065254951169</v>
      </c>
      <c r="K561" s="12"/>
      <c r="L561" s="159">
        <v>1.6477269999999999</v>
      </c>
      <c r="M561" s="187" t="s">
        <v>315</v>
      </c>
      <c r="N561" s="187">
        <v>429.01583199999999</v>
      </c>
      <c r="O561" s="186">
        <f t="shared" si="26"/>
        <v>706.90096981386398</v>
      </c>
      <c r="P561" s="186">
        <f t="shared" si="27"/>
        <v>430.42539279784631</v>
      </c>
      <c r="Q561" s="215">
        <f>IF(P561="-",0,P561/(1+'General inputs'!$H$30)^'MP Calculations'!$C$40)</f>
        <v>956.09919274007166</v>
      </c>
    </row>
    <row r="562" spans="3:17">
      <c r="C562" s="159"/>
      <c r="D562" s="165" t="s">
        <v>301</v>
      </c>
      <c r="E562" s="162">
        <v>29587</v>
      </c>
      <c r="F562" s="166" t="str">
        <f t="shared" si="25"/>
        <v>Date check - OK</v>
      </c>
      <c r="G562" s="68"/>
      <c r="H562" s="162" t="s">
        <v>279</v>
      </c>
      <c r="I562" s="173">
        <v>41465.482549107437</v>
      </c>
      <c r="J562" s="168">
        <f>IFERROR(MIN('MP Calculations'!$E$30/I562,1),"-")</f>
        <v>0.60889065254951169</v>
      </c>
      <c r="K562" s="12"/>
      <c r="L562" s="159">
        <v>2.0486040000000001</v>
      </c>
      <c r="M562" s="187" t="s">
        <v>315</v>
      </c>
      <c r="N562" s="187">
        <v>429.01583199999999</v>
      </c>
      <c r="O562" s="186">
        <f t="shared" si="26"/>
        <v>878.88354949852805</v>
      </c>
      <c r="P562" s="186">
        <f t="shared" si="27"/>
        <v>535.14397796918979</v>
      </c>
      <c r="Q562" s="215">
        <f>IF(P562="-",0,P562/(1+'General inputs'!$H$30)^'MP Calculations'!$C$40)</f>
        <v>1188.7094346600388</v>
      </c>
    </row>
    <row r="563" spans="3:17">
      <c r="C563" s="159"/>
      <c r="D563" s="165" t="s">
        <v>301</v>
      </c>
      <c r="E563" s="162">
        <v>29587</v>
      </c>
      <c r="F563" s="166" t="str">
        <f t="shared" si="25"/>
        <v>Date check - OK</v>
      </c>
      <c r="G563" s="68"/>
      <c r="H563" s="162" t="s">
        <v>279</v>
      </c>
      <c r="I563" s="173">
        <v>41465.482549107437</v>
      </c>
      <c r="J563" s="168">
        <f>IFERROR(MIN('MP Calculations'!$E$30/I563,1),"-")</f>
        <v>0.60889065254951169</v>
      </c>
      <c r="K563" s="12"/>
      <c r="L563" s="159">
        <v>1.157888</v>
      </c>
      <c r="M563" s="187" t="s">
        <v>315</v>
      </c>
      <c r="N563" s="187">
        <v>429.01583199999999</v>
      </c>
      <c r="O563" s="186">
        <f t="shared" si="26"/>
        <v>496.75228368281597</v>
      </c>
      <c r="P563" s="186">
        <f t="shared" si="27"/>
        <v>302.46782216708999</v>
      </c>
      <c r="Q563" s="215">
        <f>IF(P563="-",0,P563/(1+'General inputs'!$H$30)^'MP Calculations'!$C$40)</f>
        <v>671.86844791850592</v>
      </c>
    </row>
    <row r="564" spans="3:17">
      <c r="C564" s="159"/>
      <c r="D564" s="165" t="s">
        <v>301</v>
      </c>
      <c r="E564" s="162">
        <v>29587</v>
      </c>
      <c r="F564" s="166" t="str">
        <f t="shared" si="25"/>
        <v>Date check - OK</v>
      </c>
      <c r="G564" s="68"/>
      <c r="H564" s="162" t="s">
        <v>279</v>
      </c>
      <c r="I564" s="173">
        <v>41465.482549107437</v>
      </c>
      <c r="J564" s="168">
        <f>IFERROR(MIN('MP Calculations'!$E$30/I564,1),"-")</f>
        <v>0.60889065254951169</v>
      </c>
      <c r="K564" s="12"/>
      <c r="L564" s="159">
        <v>0.60832900000000001</v>
      </c>
      <c r="M564" s="187" t="s">
        <v>315</v>
      </c>
      <c r="N564" s="187">
        <v>429.01583199999999</v>
      </c>
      <c r="O564" s="186">
        <f t="shared" si="26"/>
        <v>260.98277206472801</v>
      </c>
      <c r="P564" s="186">
        <f t="shared" si="27"/>
        <v>158.90997038667271</v>
      </c>
      <c r="Q564" s="215">
        <f>IF(P564="-",0,P564/(1+'General inputs'!$H$30)^'MP Calculations'!$C$40)</f>
        <v>352.98497009539511</v>
      </c>
    </row>
    <row r="565" spans="3:17">
      <c r="C565" s="159"/>
      <c r="D565" s="165" t="s">
        <v>301</v>
      </c>
      <c r="E565" s="162">
        <v>29587</v>
      </c>
      <c r="F565" s="166" t="str">
        <f t="shared" si="25"/>
        <v>Date check - OK</v>
      </c>
      <c r="G565" s="68"/>
      <c r="H565" s="162" t="s">
        <v>279</v>
      </c>
      <c r="I565" s="173">
        <v>41465.482549107437</v>
      </c>
      <c r="J565" s="168">
        <f>IFERROR(MIN('MP Calculations'!$E$30/I565,1),"-")</f>
        <v>0.60889065254951169</v>
      </c>
      <c r="K565" s="12"/>
      <c r="L565" s="159">
        <v>4.796265</v>
      </c>
      <c r="M565" s="187" t="s">
        <v>315</v>
      </c>
      <c r="N565" s="187">
        <v>429.01583199999999</v>
      </c>
      <c r="O565" s="186">
        <f t="shared" si="26"/>
        <v>2057.67361946748</v>
      </c>
      <c r="P565" s="186">
        <f t="shared" si="27"/>
        <v>1252.8982328914694</v>
      </c>
      <c r="Q565" s="215">
        <f>IF(P565="-",0,P565/(1+'General inputs'!$H$30)^'MP Calculations'!$C$40)</f>
        <v>2783.0490698200974</v>
      </c>
    </row>
    <row r="566" spans="3:17">
      <c r="C566" s="159"/>
      <c r="D566" s="165" t="s">
        <v>301</v>
      </c>
      <c r="E566" s="162">
        <v>29587</v>
      </c>
      <c r="F566" s="166" t="str">
        <f t="shared" si="25"/>
        <v>Date check - OK</v>
      </c>
      <c r="G566" s="68"/>
      <c r="H566" s="162" t="s">
        <v>279</v>
      </c>
      <c r="I566" s="173">
        <v>41465.482549107437</v>
      </c>
      <c r="J566" s="168">
        <f>IFERROR(MIN('MP Calculations'!$E$30/I566,1),"-")</f>
        <v>0.60889065254951169</v>
      </c>
      <c r="K566" s="12"/>
      <c r="L566" s="159">
        <v>0.61309999999999998</v>
      </c>
      <c r="M566" s="187" t="s">
        <v>315</v>
      </c>
      <c r="N566" s="187">
        <v>429.01583199999999</v>
      </c>
      <c r="O566" s="186">
        <f t="shared" si="26"/>
        <v>263.02960659920001</v>
      </c>
      <c r="P566" s="186">
        <f t="shared" si="27"/>
        <v>160.15626880202825</v>
      </c>
      <c r="Q566" s="215">
        <f>IF(P566="-",0,P566/(1+'General inputs'!$H$30)^'MP Calculations'!$C$40)</f>
        <v>355.75335906308385</v>
      </c>
    </row>
    <row r="567" spans="3:17">
      <c r="C567" s="159"/>
      <c r="D567" s="165" t="s">
        <v>301</v>
      </c>
      <c r="E567" s="162">
        <v>29587</v>
      </c>
      <c r="F567" s="166" t="str">
        <f t="shared" si="25"/>
        <v>Date check - OK</v>
      </c>
      <c r="G567" s="68"/>
      <c r="H567" s="162" t="s">
        <v>279</v>
      </c>
      <c r="I567" s="173">
        <v>41465.482549107437</v>
      </c>
      <c r="J567" s="168">
        <f>IFERROR(MIN('MP Calculations'!$E$30/I567,1),"-")</f>
        <v>0.60889065254951169</v>
      </c>
      <c r="K567" s="12"/>
      <c r="L567" s="159">
        <v>4.3439030000000001</v>
      </c>
      <c r="M567" s="187" t="s">
        <v>315</v>
      </c>
      <c r="N567" s="187">
        <v>429.01583199999999</v>
      </c>
      <c r="O567" s="186">
        <f t="shared" si="26"/>
        <v>1863.603159672296</v>
      </c>
      <c r="P567" s="186">
        <f t="shared" si="27"/>
        <v>1134.7305439861962</v>
      </c>
      <c r="Q567" s="215">
        <f>IF(P567="-",0,P567/(1+'General inputs'!$H$30)^'MP Calculations'!$C$40)</f>
        <v>2520.5644816411791</v>
      </c>
    </row>
    <row r="568" spans="3:17">
      <c r="C568" s="159"/>
      <c r="D568" s="165" t="s">
        <v>301</v>
      </c>
      <c r="E568" s="162">
        <v>29587</v>
      </c>
      <c r="F568" s="166" t="str">
        <f t="shared" si="25"/>
        <v>Date check - OK</v>
      </c>
      <c r="G568" s="68"/>
      <c r="H568" s="162" t="s">
        <v>279</v>
      </c>
      <c r="I568" s="173">
        <v>41465.482549107437</v>
      </c>
      <c r="J568" s="168">
        <f>IFERROR(MIN('MP Calculations'!$E$30/I568,1),"-")</f>
        <v>0.60889065254951169</v>
      </c>
      <c r="K568" s="12"/>
      <c r="L568" s="159">
        <v>1.8020229999999999</v>
      </c>
      <c r="M568" s="187" t="s">
        <v>315</v>
      </c>
      <c r="N568" s="187">
        <v>429.01583199999999</v>
      </c>
      <c r="O568" s="186">
        <f t="shared" si="26"/>
        <v>773.09639662813595</v>
      </c>
      <c r="P568" s="186">
        <f t="shared" si="27"/>
        <v>470.7311694265818</v>
      </c>
      <c r="Q568" s="215">
        <f>IF(P568="-",0,P568/(1+'General inputs'!$H$30)^'MP Calculations'!$C$40)</f>
        <v>1045.6299712264483</v>
      </c>
    </row>
    <row r="569" spans="3:17">
      <c r="C569" s="159"/>
      <c r="D569" s="165" t="s">
        <v>301</v>
      </c>
      <c r="E569" s="162">
        <v>29587</v>
      </c>
      <c r="F569" s="166" t="str">
        <f t="shared" si="25"/>
        <v>Date check - OK</v>
      </c>
      <c r="G569" s="68"/>
      <c r="H569" s="162" t="s">
        <v>279</v>
      </c>
      <c r="I569" s="173">
        <v>41465.482549107437</v>
      </c>
      <c r="J569" s="168">
        <f>IFERROR(MIN('MP Calculations'!$E$30/I569,1),"-")</f>
        <v>0.60889065254951169</v>
      </c>
      <c r="K569" s="12"/>
      <c r="L569" s="159">
        <v>3.4092069999999999</v>
      </c>
      <c r="M569" s="187" t="s">
        <v>315</v>
      </c>
      <c r="N569" s="187">
        <v>429.01583199999999</v>
      </c>
      <c r="O569" s="186">
        <f t="shared" si="26"/>
        <v>1462.6037775652239</v>
      </c>
      <c r="P569" s="186">
        <f t="shared" si="27"/>
        <v>890.56576854307002</v>
      </c>
      <c r="Q569" s="215">
        <f>IF(P569="-",0,P569/(1+'General inputs'!$H$30)^'MP Calculations'!$C$40)</f>
        <v>1978.2039504018574</v>
      </c>
    </row>
    <row r="570" spans="3:17">
      <c r="C570" s="159"/>
      <c r="D570" s="165" t="s">
        <v>301</v>
      </c>
      <c r="E570" s="162">
        <v>29587</v>
      </c>
      <c r="F570" s="166" t="str">
        <f t="shared" si="25"/>
        <v>Date check - OK</v>
      </c>
      <c r="G570" s="68"/>
      <c r="H570" s="162" t="s">
        <v>279</v>
      </c>
      <c r="I570" s="173">
        <v>41465.482549107437</v>
      </c>
      <c r="J570" s="168">
        <f>IFERROR(MIN('MP Calculations'!$E$30/I570,1),"-")</f>
        <v>0.60889065254951169</v>
      </c>
      <c r="K570" s="12"/>
      <c r="L570" s="159">
        <v>1.332244</v>
      </c>
      <c r="M570" s="187" t="s">
        <v>315</v>
      </c>
      <c r="N570" s="187">
        <v>429.01583199999999</v>
      </c>
      <c r="O570" s="186">
        <f t="shared" si="26"/>
        <v>571.55376808700794</v>
      </c>
      <c r="P570" s="186">
        <f t="shared" si="27"/>
        <v>348.01374681763053</v>
      </c>
      <c r="Q570" s="215">
        <f>IF(P570="-",0,P570/(1+'General inputs'!$H$30)^'MP Calculations'!$C$40)</f>
        <v>773.03910959327845</v>
      </c>
    </row>
    <row r="571" spans="3:17">
      <c r="C571" s="159"/>
      <c r="D571" s="165" t="s">
        <v>301</v>
      </c>
      <c r="E571" s="162">
        <v>29587</v>
      </c>
      <c r="F571" s="166" t="str">
        <f t="shared" si="25"/>
        <v>Date check - OK</v>
      </c>
      <c r="G571" s="68"/>
      <c r="H571" s="162" t="s">
        <v>279</v>
      </c>
      <c r="I571" s="173">
        <v>41465.482549107437</v>
      </c>
      <c r="J571" s="168">
        <f>IFERROR(MIN('MP Calculations'!$E$30/I571,1),"-")</f>
        <v>0.60889065254951169</v>
      </c>
      <c r="K571" s="12"/>
      <c r="L571" s="159">
        <v>0.69721599999999995</v>
      </c>
      <c r="M571" s="187" t="s">
        <v>315</v>
      </c>
      <c r="N571" s="187">
        <v>429.01583199999999</v>
      </c>
      <c r="O571" s="186">
        <f t="shared" si="26"/>
        <v>299.11670232371199</v>
      </c>
      <c r="P571" s="186">
        <f t="shared" si="27"/>
        <v>182.12936406634304</v>
      </c>
      <c r="Q571" s="215">
        <f>IF(P571="-",0,P571/(1+'General inputs'!$H$30)^'MP Calculations'!$C$40)</f>
        <v>404.56195399205194</v>
      </c>
    </row>
    <row r="572" spans="3:17">
      <c r="C572" s="159"/>
      <c r="D572" s="165" t="s">
        <v>301</v>
      </c>
      <c r="E572" s="162">
        <v>29587</v>
      </c>
      <c r="F572" s="166" t="str">
        <f t="shared" si="25"/>
        <v>Date check - OK</v>
      </c>
      <c r="G572" s="68"/>
      <c r="H572" s="162" t="s">
        <v>279</v>
      </c>
      <c r="I572" s="173">
        <v>41465.482549107437</v>
      </c>
      <c r="J572" s="168">
        <f>IFERROR(MIN('MP Calculations'!$E$30/I572,1),"-")</f>
        <v>0.60889065254951169</v>
      </c>
      <c r="K572" s="12"/>
      <c r="L572" s="159">
        <v>0.905748</v>
      </c>
      <c r="M572" s="187" t="s">
        <v>315</v>
      </c>
      <c r="N572" s="187">
        <v>429.01583199999999</v>
      </c>
      <c r="O572" s="186">
        <f t="shared" si="26"/>
        <v>388.58023180233602</v>
      </c>
      <c r="P572" s="186">
        <f t="shared" si="27"/>
        <v>236.60287090996488</v>
      </c>
      <c r="Q572" s="215">
        <f>IF(P572="-",0,P572/(1+'General inputs'!$H$30)^'MP Calculations'!$C$40)</f>
        <v>525.56335583863972</v>
      </c>
    </row>
    <row r="573" spans="3:17">
      <c r="C573" s="159"/>
      <c r="D573" s="165" t="s">
        <v>301</v>
      </c>
      <c r="E573" s="162">
        <v>29587</v>
      </c>
      <c r="F573" s="166" t="str">
        <f t="shared" si="25"/>
        <v>Date check - OK</v>
      </c>
      <c r="G573" s="68"/>
      <c r="H573" s="162" t="s">
        <v>279</v>
      </c>
      <c r="I573" s="173">
        <v>41465.482549107437</v>
      </c>
      <c r="J573" s="168">
        <f>IFERROR(MIN('MP Calculations'!$E$30/I573,1),"-")</f>
        <v>0.60889065254951169</v>
      </c>
      <c r="K573" s="12"/>
      <c r="L573" s="159">
        <v>3.5830799999999998</v>
      </c>
      <c r="M573" s="187" t="s">
        <v>315</v>
      </c>
      <c r="N573" s="187">
        <v>429.01583199999999</v>
      </c>
      <c r="O573" s="186">
        <f t="shared" si="26"/>
        <v>1537.1980473225599</v>
      </c>
      <c r="P573" s="186">
        <f t="shared" si="27"/>
        <v>935.9855221320687</v>
      </c>
      <c r="Q573" s="215">
        <f>IF(P573="-",0,P573/(1+'General inputs'!$H$30)^'MP Calculations'!$C$40)</f>
        <v>2079.0943496848058</v>
      </c>
    </row>
    <row r="574" spans="3:17">
      <c r="C574" s="159"/>
      <c r="D574" s="165" t="s">
        <v>281</v>
      </c>
      <c r="E574" s="162">
        <v>29587</v>
      </c>
      <c r="F574" s="166" t="str">
        <f t="shared" si="25"/>
        <v>Date check - OK</v>
      </c>
      <c r="G574" s="68"/>
      <c r="H574" s="162" t="s">
        <v>279</v>
      </c>
      <c r="I574" s="173">
        <v>41465.482549107437</v>
      </c>
      <c r="J574" s="168">
        <f>IFERROR(MIN('MP Calculations'!$E$30/I574,1),"-")</f>
        <v>0.60889065254951169</v>
      </c>
      <c r="K574" s="12"/>
      <c r="L574" s="159">
        <v>15.501507</v>
      </c>
      <c r="M574" s="187" t="s">
        <v>315</v>
      </c>
      <c r="N574" s="187">
        <v>192.78728599999999</v>
      </c>
      <c r="O574" s="186">
        <f t="shared" si="26"/>
        <v>2988.493463440002</v>
      </c>
      <c r="P574" s="186">
        <f t="shared" si="27"/>
        <v>1819.6657350939331</v>
      </c>
      <c r="Q574" s="215">
        <f>IF(P574="-",0,P574/(1+'General inputs'!$H$30)^'MP Calculations'!$C$40)</f>
        <v>4042.0034911768889</v>
      </c>
    </row>
    <row r="575" spans="3:17">
      <c r="C575" s="159"/>
      <c r="D575" s="165" t="s">
        <v>281</v>
      </c>
      <c r="E575" s="162">
        <v>29587</v>
      </c>
      <c r="F575" s="166" t="str">
        <f t="shared" si="25"/>
        <v>Date check - OK</v>
      </c>
      <c r="G575" s="68"/>
      <c r="H575" s="162" t="s">
        <v>279</v>
      </c>
      <c r="I575" s="173">
        <v>41465.482549107437</v>
      </c>
      <c r="J575" s="168">
        <f>IFERROR(MIN('MP Calculations'!$E$30/I575,1),"-")</f>
        <v>0.60889065254951169</v>
      </c>
      <c r="K575" s="12"/>
      <c r="L575" s="159">
        <v>0.71734600000000004</v>
      </c>
      <c r="M575" s="187" t="s">
        <v>315</v>
      </c>
      <c r="N575" s="187">
        <v>192.78728599999999</v>
      </c>
      <c r="O575" s="186">
        <f t="shared" si="26"/>
        <v>138.29518846295599</v>
      </c>
      <c r="P575" s="186">
        <f t="shared" si="27"/>
        <v>84.206647547666975</v>
      </c>
      <c r="Q575" s="215">
        <f>IF(P575="-",0,P575/(1+'General inputs'!$H$30)^'MP Calculations'!$C$40)</f>
        <v>187.04730039355374</v>
      </c>
    </row>
    <row r="576" spans="3:17">
      <c r="C576" s="159"/>
      <c r="D576" s="165" t="s">
        <v>281</v>
      </c>
      <c r="E576" s="162">
        <v>29587</v>
      </c>
      <c r="F576" s="166" t="str">
        <f t="shared" si="25"/>
        <v>Date check - OK</v>
      </c>
      <c r="G576" s="68"/>
      <c r="H576" s="162" t="s">
        <v>279</v>
      </c>
      <c r="I576" s="173">
        <v>41465.482549107437</v>
      </c>
      <c r="J576" s="168">
        <f>IFERROR(MIN('MP Calculations'!$E$30/I576,1),"-")</f>
        <v>0.60889065254951169</v>
      </c>
      <c r="K576" s="12"/>
      <c r="L576" s="159">
        <v>11.094823999999999</v>
      </c>
      <c r="M576" s="187" t="s">
        <v>315</v>
      </c>
      <c r="N576" s="187">
        <v>192.78728599999999</v>
      </c>
      <c r="O576" s="186">
        <f t="shared" si="26"/>
        <v>2138.9410076076638</v>
      </c>
      <c r="P576" s="186">
        <f t="shared" si="27"/>
        <v>1302.3811858871404</v>
      </c>
      <c r="Q576" s="215">
        <f>IF(P576="-",0,P576/(1+'General inputs'!$H$30)^'MP Calculations'!$C$40)</f>
        <v>2892.965009272526</v>
      </c>
    </row>
    <row r="577" spans="3:17">
      <c r="C577" s="159"/>
      <c r="D577" s="165" t="s">
        <v>281</v>
      </c>
      <c r="E577" s="162">
        <v>29587</v>
      </c>
      <c r="F577" s="166" t="str">
        <f t="shared" si="25"/>
        <v>Date check - OK</v>
      </c>
      <c r="G577" s="68"/>
      <c r="H577" s="162" t="s">
        <v>279</v>
      </c>
      <c r="I577" s="173">
        <v>41465.482549107437</v>
      </c>
      <c r="J577" s="168">
        <f>IFERROR(MIN('MP Calculations'!$E$30/I577,1),"-")</f>
        <v>0.60889065254951169</v>
      </c>
      <c r="K577" s="12"/>
      <c r="L577" s="159">
        <v>23.023876999999999</v>
      </c>
      <c r="M577" s="187" t="s">
        <v>315</v>
      </c>
      <c r="N577" s="187">
        <v>192.78728599999999</v>
      </c>
      <c r="O577" s="186">
        <f t="shared" si="26"/>
        <v>4438.7107600278214</v>
      </c>
      <c r="P577" s="186">
        <f t="shared" si="27"/>
        <v>2702.6894911518793</v>
      </c>
      <c r="Q577" s="215">
        <f>IF(P577="-",0,P577/(1+'General inputs'!$H$30)^'MP Calculations'!$C$40)</f>
        <v>6003.454452165668</v>
      </c>
    </row>
    <row r="578" spans="3:17">
      <c r="C578" s="159"/>
      <c r="D578" s="165" t="s">
        <v>281</v>
      </c>
      <c r="E578" s="162">
        <v>29587</v>
      </c>
      <c r="F578" s="166" t="str">
        <f t="shared" si="25"/>
        <v>Date check - OK</v>
      </c>
      <c r="G578" s="68"/>
      <c r="H578" s="162" t="s">
        <v>279</v>
      </c>
      <c r="I578" s="173">
        <v>41465.482549107437</v>
      </c>
      <c r="J578" s="168">
        <f>IFERROR(MIN('MP Calculations'!$E$30/I578,1),"-")</f>
        <v>0.60889065254951169</v>
      </c>
      <c r="K578" s="12"/>
      <c r="L578" s="159">
        <v>12.008131000000001</v>
      </c>
      <c r="M578" s="187" t="s">
        <v>315</v>
      </c>
      <c r="N578" s="187">
        <v>192.78728599999999</v>
      </c>
      <c r="O578" s="186">
        <f t="shared" si="26"/>
        <v>2315.014985422466</v>
      </c>
      <c r="P578" s="186">
        <f t="shared" si="27"/>
        <v>1409.5909851357835</v>
      </c>
      <c r="Q578" s="215">
        <f>IF(P578="-",0,P578/(1+'General inputs'!$H$30)^'MP Calculations'!$C$40)</f>
        <v>3131.1089576329205</v>
      </c>
    </row>
    <row r="579" spans="3:17">
      <c r="C579" s="159"/>
      <c r="D579" s="165" t="s">
        <v>281</v>
      </c>
      <c r="E579" s="162">
        <v>29587</v>
      </c>
      <c r="F579" s="166" t="str">
        <f t="shared" si="25"/>
        <v>Date check - OK</v>
      </c>
      <c r="G579" s="68"/>
      <c r="H579" s="162" t="s">
        <v>279</v>
      </c>
      <c r="I579" s="173">
        <v>41465.482549107437</v>
      </c>
      <c r="J579" s="168">
        <f>IFERROR(MIN('MP Calculations'!$E$30/I579,1),"-")</f>
        <v>0.60889065254951169</v>
      </c>
      <c r="K579" s="12"/>
      <c r="L579" s="159">
        <v>59.597583999999998</v>
      </c>
      <c r="M579" s="187" t="s">
        <v>315</v>
      </c>
      <c r="N579" s="187">
        <v>192.78728599999999</v>
      </c>
      <c r="O579" s="186">
        <f t="shared" si="26"/>
        <v>11489.656471517023</v>
      </c>
      <c r="P579" s="186">
        <f t="shared" si="27"/>
        <v>6995.9444265117199</v>
      </c>
      <c r="Q579" s="215">
        <f>IF(P579="-",0,P579/(1+'General inputs'!$H$30)^'MP Calculations'!$C$40)</f>
        <v>15540.01443819029</v>
      </c>
    </row>
    <row r="580" spans="3:17">
      <c r="C580" s="159"/>
      <c r="D580" s="165" t="s">
        <v>281</v>
      </c>
      <c r="E580" s="162">
        <v>29587</v>
      </c>
      <c r="F580" s="166" t="str">
        <f t="shared" si="25"/>
        <v>Date check - OK</v>
      </c>
      <c r="G580" s="68"/>
      <c r="H580" s="162" t="s">
        <v>279</v>
      </c>
      <c r="I580" s="173">
        <v>41465.482549107437</v>
      </c>
      <c r="J580" s="168">
        <f>IFERROR(MIN('MP Calculations'!$E$30/I580,1),"-")</f>
        <v>0.60889065254951169</v>
      </c>
      <c r="K580" s="12"/>
      <c r="L580" s="159">
        <v>56.667853000000001</v>
      </c>
      <c r="M580" s="187" t="s">
        <v>315</v>
      </c>
      <c r="N580" s="187">
        <v>192.78728599999999</v>
      </c>
      <c r="O580" s="186">
        <f t="shared" si="26"/>
        <v>10924.841583316958</v>
      </c>
      <c r="P580" s="186">
        <f t="shared" si="27"/>
        <v>6652.0339206659037</v>
      </c>
      <c r="Q580" s="215">
        <f>IF(P580="-",0,P580/(1+'General inputs'!$H$30)^'MP Calculations'!$C$40)</f>
        <v>14776.089812654907</v>
      </c>
    </row>
    <row r="581" spans="3:17">
      <c r="C581" s="159"/>
      <c r="D581" s="165" t="s">
        <v>281</v>
      </c>
      <c r="E581" s="162">
        <v>29587</v>
      </c>
      <c r="F581" s="166" t="str">
        <f t="shared" si="25"/>
        <v>Date check - OK</v>
      </c>
      <c r="G581" s="68"/>
      <c r="H581" s="162" t="s">
        <v>279</v>
      </c>
      <c r="I581" s="173">
        <v>41465.482549107437</v>
      </c>
      <c r="J581" s="168">
        <f>IFERROR(MIN('MP Calculations'!$E$30/I581,1),"-")</f>
        <v>0.60889065254951169</v>
      </c>
      <c r="K581" s="12"/>
      <c r="L581" s="159">
        <v>17.144017000000002</v>
      </c>
      <c r="M581" s="187" t="s">
        <v>315</v>
      </c>
      <c r="N581" s="187">
        <v>192.78728599999999</v>
      </c>
      <c r="O581" s="186">
        <f t="shared" si="26"/>
        <v>3305.1485085678623</v>
      </c>
      <c r="P581" s="186">
        <f t="shared" si="27"/>
        <v>2012.4740321549311</v>
      </c>
      <c r="Q581" s="215">
        <f>IF(P581="-",0,P581/(1+'General inputs'!$H$30)^'MP Calculations'!$C$40)</f>
        <v>4470.2864416211878</v>
      </c>
    </row>
    <row r="582" spans="3:17">
      <c r="C582" s="159"/>
      <c r="D582" s="165" t="s">
        <v>281</v>
      </c>
      <c r="E582" s="162">
        <v>29587</v>
      </c>
      <c r="F582" s="166" t="str">
        <f t="shared" si="25"/>
        <v>Date check - OK</v>
      </c>
      <c r="G582" s="68"/>
      <c r="H582" s="162" t="s">
        <v>279</v>
      </c>
      <c r="I582" s="173">
        <v>41465.482549107437</v>
      </c>
      <c r="J582" s="168">
        <f>IFERROR(MIN('MP Calculations'!$E$30/I582,1),"-")</f>
        <v>0.60889065254951169</v>
      </c>
      <c r="K582" s="12"/>
      <c r="L582" s="159">
        <v>63.122599000000001</v>
      </c>
      <c r="M582" s="187" t="s">
        <v>315</v>
      </c>
      <c r="N582" s="187">
        <v>192.78728599999999</v>
      </c>
      <c r="O582" s="186">
        <f t="shared" si="26"/>
        <v>12169.234546476313</v>
      </c>
      <c r="P582" s="186">
        <f t="shared" si="27"/>
        <v>7409.7331640320235</v>
      </c>
      <c r="Q582" s="215">
        <f>IF(P582="-",0,P582/(1+'General inputs'!$H$30)^'MP Calculations'!$C$40)</f>
        <v>16459.158811472895</v>
      </c>
    </row>
    <row r="583" spans="3:17">
      <c r="C583" s="159"/>
      <c r="D583" s="165" t="s">
        <v>281</v>
      </c>
      <c r="E583" s="162">
        <v>29587</v>
      </c>
      <c r="F583" s="166" t="str">
        <f t="shared" si="25"/>
        <v>Date check - OK</v>
      </c>
      <c r="G583" s="68"/>
      <c r="H583" s="162" t="s">
        <v>279</v>
      </c>
      <c r="I583" s="173">
        <v>41465.482549107437</v>
      </c>
      <c r="J583" s="168">
        <f>IFERROR(MIN('MP Calculations'!$E$30/I583,1),"-")</f>
        <v>0.60889065254951169</v>
      </c>
      <c r="K583" s="12"/>
      <c r="L583" s="159">
        <v>34.182273000000002</v>
      </c>
      <c r="M583" s="187" t="s">
        <v>315</v>
      </c>
      <c r="N583" s="187">
        <v>192.78728599999999</v>
      </c>
      <c r="O583" s="186">
        <f t="shared" si="26"/>
        <v>6589.9076409810787</v>
      </c>
      <c r="P583" s="186">
        <f t="shared" si="27"/>
        <v>4012.533163757982</v>
      </c>
      <c r="Q583" s="215">
        <f>IF(P583="-",0,P583/(1+'General inputs'!$H$30)^'MP Calculations'!$C$40)</f>
        <v>8912.9958011412382</v>
      </c>
    </row>
    <row r="584" spans="3:17">
      <c r="C584" s="159"/>
      <c r="D584" s="165" t="s">
        <v>281</v>
      </c>
      <c r="E584" s="162">
        <v>29587</v>
      </c>
      <c r="F584" s="166" t="str">
        <f t="shared" si="25"/>
        <v>Date check - OK</v>
      </c>
      <c r="G584" s="68"/>
      <c r="H584" s="162" t="s">
        <v>279</v>
      </c>
      <c r="I584" s="173">
        <v>41465.482549107437</v>
      </c>
      <c r="J584" s="168">
        <f>IFERROR(MIN('MP Calculations'!$E$30/I584,1),"-")</f>
        <v>0.60889065254951169</v>
      </c>
      <c r="K584" s="12"/>
      <c r="L584" s="159">
        <v>47.536332999999999</v>
      </c>
      <c r="M584" s="187" t="s">
        <v>315</v>
      </c>
      <c r="N584" s="187">
        <v>192.78728599999999</v>
      </c>
      <c r="O584" s="186">
        <f t="shared" si="26"/>
        <v>9164.4006254622382</v>
      </c>
      <c r="P584" s="186">
        <f t="shared" si="27"/>
        <v>5580.1178770628549</v>
      </c>
      <c r="Q584" s="215">
        <f>IF(P584="-",0,P584/(1+'General inputs'!$H$30)^'MP Calculations'!$C$40)</f>
        <v>12395.054490105196</v>
      </c>
    </row>
    <row r="585" spans="3:17">
      <c r="C585" s="159"/>
      <c r="D585" s="165" t="s">
        <v>281</v>
      </c>
      <c r="E585" s="162">
        <v>29587</v>
      </c>
      <c r="F585" s="166" t="str">
        <f t="shared" si="25"/>
        <v>Date check - OK</v>
      </c>
      <c r="G585" s="68"/>
      <c r="H585" s="162" t="s">
        <v>279</v>
      </c>
      <c r="I585" s="173">
        <v>41465.482549107437</v>
      </c>
      <c r="J585" s="168">
        <f>IFERROR(MIN('MP Calculations'!$E$30/I585,1),"-")</f>
        <v>0.60889065254951169</v>
      </c>
      <c r="K585" s="12"/>
      <c r="L585" s="159">
        <v>55.413862000000002</v>
      </c>
      <c r="M585" s="187" t="s">
        <v>315</v>
      </c>
      <c r="N585" s="187">
        <v>192.78728599999999</v>
      </c>
      <c r="O585" s="186">
        <f t="shared" si="26"/>
        <v>10683.088061758532</v>
      </c>
      <c r="P585" s="186">
        <f t="shared" si="27"/>
        <v>6504.83246116805</v>
      </c>
      <c r="Q585" s="215">
        <f>IF(P585="-",0,P585/(1+'General inputs'!$H$30)^'MP Calculations'!$C$40)</f>
        <v>14449.112829068445</v>
      </c>
    </row>
    <row r="586" spans="3:17">
      <c r="C586" s="159"/>
      <c r="D586" s="165" t="s">
        <v>298</v>
      </c>
      <c r="E586" s="162">
        <v>29587</v>
      </c>
      <c r="F586" s="166" t="str">
        <f t="shared" si="25"/>
        <v>Date check - OK</v>
      </c>
      <c r="G586" s="68"/>
      <c r="H586" s="162" t="s">
        <v>279</v>
      </c>
      <c r="I586" s="173">
        <v>41465.482549107437</v>
      </c>
      <c r="J586" s="168">
        <f>IFERROR(MIN('MP Calculations'!$E$30/I586,1),"-")</f>
        <v>0.60889065254951169</v>
      </c>
      <c r="K586" s="12"/>
      <c r="L586" s="159">
        <v>124.183697</v>
      </c>
      <c r="M586" s="187" t="s">
        <v>315</v>
      </c>
      <c r="N586" s="187">
        <v>560.03424299999995</v>
      </c>
      <c r="O586" s="186">
        <f t="shared" si="26"/>
        <v>69547.12274233636</v>
      </c>
      <c r="P586" s="186">
        <f t="shared" si="27"/>
        <v>42346.592949522172</v>
      </c>
      <c r="Q586" s="215">
        <f>IF(P586="-",0,P586/(1+'General inputs'!$H$30)^'MP Calculations'!$C$40)</f>
        <v>94064.021342128268</v>
      </c>
    </row>
    <row r="587" spans="3:17">
      <c r="C587" s="159"/>
      <c r="D587" s="165" t="s">
        <v>298</v>
      </c>
      <c r="E587" s="162">
        <v>29587</v>
      </c>
      <c r="F587" s="166" t="str">
        <f t="shared" si="25"/>
        <v>Date check - OK</v>
      </c>
      <c r="G587" s="68"/>
      <c r="H587" s="162" t="s">
        <v>279</v>
      </c>
      <c r="I587" s="173">
        <v>41465.482549107437</v>
      </c>
      <c r="J587" s="168">
        <f>IFERROR(MIN('MP Calculations'!$E$30/I587,1),"-")</f>
        <v>0.60889065254951169</v>
      </c>
      <c r="K587" s="12"/>
      <c r="L587" s="159">
        <v>170.979277</v>
      </c>
      <c r="M587" s="187" t="s">
        <v>315</v>
      </c>
      <c r="N587" s="187">
        <v>560.03424299999995</v>
      </c>
      <c r="O587" s="186">
        <f t="shared" si="26"/>
        <v>95754.249963382303</v>
      </c>
      <c r="P587" s="186">
        <f t="shared" si="27"/>
        <v>58303.867744592906</v>
      </c>
      <c r="Q587" s="215">
        <f>IF(P587="-",0,P587/(1+'General inputs'!$H$30)^'MP Calculations'!$C$40)</f>
        <v>129509.74040328064</v>
      </c>
    </row>
    <row r="588" spans="3:17">
      <c r="C588" s="159"/>
      <c r="D588" s="165" t="s">
        <v>291</v>
      </c>
      <c r="E588" s="162">
        <v>29587</v>
      </c>
      <c r="F588" s="166" t="str">
        <f t="shared" si="25"/>
        <v>Date check - OK</v>
      </c>
      <c r="G588" s="68"/>
      <c r="H588" s="162" t="s">
        <v>279</v>
      </c>
      <c r="I588" s="173">
        <v>41465.482549107437</v>
      </c>
      <c r="J588" s="168">
        <f>IFERROR(MIN('MP Calculations'!$E$30/I588,1),"-")</f>
        <v>0.60889065254951169</v>
      </c>
      <c r="K588" s="12"/>
      <c r="L588" s="159">
        <v>2.2988209999999998</v>
      </c>
      <c r="M588" s="187" t="s">
        <v>315</v>
      </c>
      <c r="N588" s="187">
        <v>421.28581700000001</v>
      </c>
      <c r="O588" s="186">
        <f t="shared" si="26"/>
        <v>968.46068312175692</v>
      </c>
      <c r="P588" s="186">
        <f t="shared" si="27"/>
        <v>589.68665731455246</v>
      </c>
      <c r="Q588" s="215">
        <f>IF(P588="-",0,P588/(1+'General inputs'!$H$30)^'MP Calculations'!$C$40)</f>
        <v>1309.8644886242314</v>
      </c>
    </row>
    <row r="589" spans="3:17">
      <c r="C589" s="159"/>
      <c r="D589" s="165" t="s">
        <v>298</v>
      </c>
      <c r="E589" s="162">
        <v>29587</v>
      </c>
      <c r="F589" s="166" t="str">
        <f t="shared" si="25"/>
        <v>Date check - OK</v>
      </c>
      <c r="G589" s="68"/>
      <c r="H589" s="162" t="s">
        <v>279</v>
      </c>
      <c r="I589" s="173">
        <v>41465.482549107437</v>
      </c>
      <c r="J589" s="168">
        <f>IFERROR(MIN('MP Calculations'!$E$30/I589,1),"-")</f>
        <v>0.60889065254951169</v>
      </c>
      <c r="K589" s="12"/>
      <c r="L589" s="159">
        <v>12.497922000000001</v>
      </c>
      <c r="M589" s="187" t="s">
        <v>315</v>
      </c>
      <c r="N589" s="187">
        <v>560.03424299999995</v>
      </c>
      <c r="O589" s="186">
        <f t="shared" si="26"/>
        <v>6999.2642863430456</v>
      </c>
      <c r="P589" s="186">
        <f t="shared" si="27"/>
        <v>4261.7865986779088</v>
      </c>
      <c r="Q589" s="215">
        <f>IF(P589="-",0,P589/(1+'General inputs'!$H$30)^'MP Calculations'!$C$40)</f>
        <v>9466.6597157294673</v>
      </c>
    </row>
    <row r="590" spans="3:17">
      <c r="C590" s="159"/>
      <c r="D590" s="165" t="s">
        <v>298</v>
      </c>
      <c r="E590" s="162">
        <v>29587</v>
      </c>
      <c r="F590" s="166" t="str">
        <f t="shared" si="25"/>
        <v>Date check - OK</v>
      </c>
      <c r="G590" s="68"/>
      <c r="H590" s="162" t="s">
        <v>279</v>
      </c>
      <c r="I590" s="173">
        <v>41465.482549107437</v>
      </c>
      <c r="J590" s="168">
        <f>IFERROR(MIN('MP Calculations'!$E$30/I590,1),"-")</f>
        <v>0.60889065254951169</v>
      </c>
      <c r="K590" s="12"/>
      <c r="L590" s="159">
        <v>131.36463699999999</v>
      </c>
      <c r="M590" s="187" t="s">
        <v>315</v>
      </c>
      <c r="N590" s="187">
        <v>560.03424299999995</v>
      </c>
      <c r="O590" s="186">
        <f t="shared" si="26"/>
        <v>73568.69503926477</v>
      </c>
      <c r="P590" s="186">
        <f t="shared" si="27"/>
        <v>44795.29072967395</v>
      </c>
      <c r="Q590" s="215">
        <f>IF(P590="-",0,P590/(1+'General inputs'!$H$30)^'MP Calculations'!$C$40)</f>
        <v>99503.286799143461</v>
      </c>
    </row>
    <row r="591" spans="3:17">
      <c r="C591" s="159"/>
      <c r="D591" s="165" t="s">
        <v>298</v>
      </c>
      <c r="E591" s="162">
        <v>29587</v>
      </c>
      <c r="F591" s="166" t="str">
        <f t="shared" si="25"/>
        <v>Date check - OK</v>
      </c>
      <c r="G591" s="68"/>
      <c r="H591" s="162" t="s">
        <v>279</v>
      </c>
      <c r="I591" s="173">
        <v>41465.482549107437</v>
      </c>
      <c r="J591" s="168">
        <f>IFERROR(MIN('MP Calculations'!$E$30/I591,1),"-")</f>
        <v>0.60889065254951169</v>
      </c>
      <c r="K591" s="12"/>
      <c r="L591" s="159">
        <v>220.19314499999999</v>
      </c>
      <c r="M591" s="187" t="s">
        <v>315</v>
      </c>
      <c r="N591" s="187">
        <v>560.03424299999995</v>
      </c>
      <c r="O591" s="186">
        <f t="shared" si="26"/>
        <v>123315.70127386422</v>
      </c>
      <c r="P591" s="186">
        <f t="shared" si="27"/>
        <v>75085.777818243834</v>
      </c>
      <c r="Q591" s="215">
        <f>IF(P591="-",0,P591/(1+'General inputs'!$H$30)^'MP Calculations'!$C$40)</f>
        <v>166787.21274234849</v>
      </c>
    </row>
    <row r="592" spans="3:17">
      <c r="C592" s="159"/>
      <c r="D592" s="165" t="s">
        <v>281</v>
      </c>
      <c r="E592" s="162">
        <v>29587</v>
      </c>
      <c r="F592" s="166" t="str">
        <f t="shared" si="25"/>
        <v>Date check - OK</v>
      </c>
      <c r="G592" s="68"/>
      <c r="H592" s="162" t="s">
        <v>279</v>
      </c>
      <c r="I592" s="173">
        <v>41465.482549107437</v>
      </c>
      <c r="J592" s="168">
        <f>IFERROR(MIN('MP Calculations'!$E$30/I592,1),"-")</f>
        <v>0.60889065254951169</v>
      </c>
      <c r="K592" s="12"/>
      <c r="L592" s="159">
        <v>45.909075000000001</v>
      </c>
      <c r="M592" s="187" t="s">
        <v>315</v>
      </c>
      <c r="N592" s="187">
        <v>192.78728599999999</v>
      </c>
      <c r="O592" s="186">
        <f t="shared" si="26"/>
        <v>8850.6859720204502</v>
      </c>
      <c r="P592" s="186">
        <f t="shared" si="27"/>
        <v>5389.0999570143413</v>
      </c>
      <c r="Q592" s="215">
        <f>IF(P592="-",0,P592/(1+'General inputs'!$H$30)^'MP Calculations'!$C$40)</f>
        <v>11970.748484434554</v>
      </c>
    </row>
    <row r="593" spans="3:17">
      <c r="C593" s="159"/>
      <c r="D593" s="165" t="s">
        <v>281</v>
      </c>
      <c r="E593" s="162">
        <v>29587</v>
      </c>
      <c r="F593" s="166" t="str">
        <f t="shared" si="25"/>
        <v>Date check - OK</v>
      </c>
      <c r="G593" s="68"/>
      <c r="H593" s="162" t="s">
        <v>279</v>
      </c>
      <c r="I593" s="173">
        <v>41465.482549107437</v>
      </c>
      <c r="J593" s="168">
        <f>IFERROR(MIN('MP Calculations'!$E$30/I593,1),"-")</f>
        <v>0.60889065254951169</v>
      </c>
      <c r="K593" s="12"/>
      <c r="L593" s="159">
        <v>1.2145900000000001</v>
      </c>
      <c r="M593" s="187" t="s">
        <v>315</v>
      </c>
      <c r="N593" s="187">
        <v>192.78728599999999</v>
      </c>
      <c r="O593" s="186">
        <f t="shared" si="26"/>
        <v>234.15750970274001</v>
      </c>
      <c r="P593" s="186">
        <f t="shared" si="27"/>
        <v>142.57631888226999</v>
      </c>
      <c r="Q593" s="215">
        <f>IF(P593="-",0,P593/(1+'General inputs'!$H$30)^'MP Calculations'!$C$40)</f>
        <v>316.70320958785089</v>
      </c>
    </row>
    <row r="594" spans="3:17">
      <c r="C594" s="159"/>
      <c r="D594" s="165" t="s">
        <v>282</v>
      </c>
      <c r="E594" s="162">
        <v>29718</v>
      </c>
      <c r="F594" s="166" t="str">
        <f t="shared" si="25"/>
        <v>Date check - OK</v>
      </c>
      <c r="G594" s="68"/>
      <c r="H594" s="162" t="s">
        <v>279</v>
      </c>
      <c r="I594" s="173">
        <v>41465.482549107437</v>
      </c>
      <c r="J594" s="168">
        <f>IFERROR(MIN('MP Calculations'!$E$30/I594,1),"-")</f>
        <v>0.60889065254951169</v>
      </c>
      <c r="K594" s="12"/>
      <c r="L594" s="159">
        <v>1.6782490000000001</v>
      </c>
      <c r="M594" s="187" t="s">
        <v>315</v>
      </c>
      <c r="N594" s="187">
        <v>237.97403299999999</v>
      </c>
      <c r="O594" s="186">
        <f t="shared" si="26"/>
        <v>399.37968290821703</v>
      </c>
      <c r="P594" s="186">
        <f t="shared" si="27"/>
        <v>243.17855574100133</v>
      </c>
      <c r="Q594" s="215">
        <f>IF(P594="-",0,P594/(1+'General inputs'!$H$30)^'MP Calculations'!$C$40)</f>
        <v>540.16985225791552</v>
      </c>
    </row>
    <row r="595" spans="3:17">
      <c r="C595" s="159"/>
      <c r="D595" s="165" t="s">
        <v>282</v>
      </c>
      <c r="E595" s="162">
        <v>29718</v>
      </c>
      <c r="F595" s="166" t="str">
        <f t="shared" si="25"/>
        <v>Date check - OK</v>
      </c>
      <c r="G595" s="68"/>
      <c r="H595" s="162" t="s">
        <v>279</v>
      </c>
      <c r="I595" s="173">
        <v>41465.482549107437</v>
      </c>
      <c r="J595" s="168">
        <f>IFERROR(MIN('MP Calculations'!$E$30/I595,1),"-")</f>
        <v>0.60889065254951169</v>
      </c>
      <c r="K595" s="12"/>
      <c r="L595" s="159">
        <v>81.983215000000001</v>
      </c>
      <c r="M595" s="187" t="s">
        <v>315</v>
      </c>
      <c r="N595" s="187">
        <v>237.97403299999999</v>
      </c>
      <c r="O595" s="186">
        <f t="shared" si="26"/>
        <v>19509.876311856093</v>
      </c>
      <c r="P595" s="186">
        <f t="shared" si="27"/>
        <v>11879.381318686317</v>
      </c>
      <c r="Q595" s="215">
        <f>IF(P595="-",0,P595/(1+'General inputs'!$H$30)^'MP Calculations'!$C$40)</f>
        <v>26387.539116173411</v>
      </c>
    </row>
    <row r="596" spans="3:17">
      <c r="C596" s="159"/>
      <c r="D596" s="165" t="s">
        <v>282</v>
      </c>
      <c r="E596" s="162">
        <v>29718</v>
      </c>
      <c r="F596" s="166" t="str">
        <f t="shared" si="25"/>
        <v>Date check - OK</v>
      </c>
      <c r="G596" s="68"/>
      <c r="H596" s="162" t="s">
        <v>279</v>
      </c>
      <c r="I596" s="173">
        <v>41465.482549107437</v>
      </c>
      <c r="J596" s="168">
        <f>IFERROR(MIN('MP Calculations'!$E$30/I596,1),"-")</f>
        <v>0.60889065254951169</v>
      </c>
      <c r="K596" s="12"/>
      <c r="L596" s="159">
        <v>9.9029030000000002</v>
      </c>
      <c r="M596" s="187" t="s">
        <v>315</v>
      </c>
      <c r="N596" s="187">
        <v>237.97403299999999</v>
      </c>
      <c r="O596" s="186">
        <f t="shared" si="26"/>
        <v>2356.6337653177989</v>
      </c>
      <c r="P596" s="186">
        <f t="shared" si="27"/>
        <v>1434.9322711845673</v>
      </c>
      <c r="Q596" s="215">
        <f>IF(P596="-",0,P596/(1+'General inputs'!$H$30)^'MP Calculations'!$C$40)</f>
        <v>3187.3992777200924</v>
      </c>
    </row>
    <row r="597" spans="3:17">
      <c r="C597" s="159"/>
      <c r="D597" s="165" t="s">
        <v>282</v>
      </c>
      <c r="E597" s="162">
        <v>29718</v>
      </c>
      <c r="F597" s="166" t="str">
        <f t="shared" si="25"/>
        <v>Date check - OK</v>
      </c>
      <c r="G597" s="68"/>
      <c r="H597" s="162" t="s">
        <v>279</v>
      </c>
      <c r="I597" s="173">
        <v>41465.482549107437</v>
      </c>
      <c r="J597" s="168">
        <f>IFERROR(MIN('MP Calculations'!$E$30/I597,1),"-")</f>
        <v>0.60889065254951169</v>
      </c>
      <c r="K597" s="12"/>
      <c r="L597" s="159">
        <v>35.817597999999997</v>
      </c>
      <c r="M597" s="187" t="s">
        <v>315</v>
      </c>
      <c r="N597" s="187">
        <v>237.97403299999999</v>
      </c>
      <c r="O597" s="186">
        <f t="shared" si="26"/>
        <v>8523.6582484327337</v>
      </c>
      <c r="P597" s="186">
        <f t="shared" si="27"/>
        <v>5189.9758329972346</v>
      </c>
      <c r="Q597" s="215">
        <f>IF(P597="-",0,P597/(1+'General inputs'!$H$30)^'MP Calculations'!$C$40)</f>
        <v>11528.436257011566</v>
      </c>
    </row>
    <row r="598" spans="3:17">
      <c r="C598" s="159"/>
      <c r="D598" s="165" t="s">
        <v>282</v>
      </c>
      <c r="E598" s="162">
        <v>29718</v>
      </c>
      <c r="F598" s="166" t="str">
        <f t="shared" si="25"/>
        <v>Date check - OK</v>
      </c>
      <c r="G598" s="68"/>
      <c r="H598" s="162" t="s">
        <v>279</v>
      </c>
      <c r="I598" s="173">
        <v>41465.482549107437</v>
      </c>
      <c r="J598" s="168">
        <f>IFERROR(MIN('MP Calculations'!$E$30/I598,1),"-")</f>
        <v>0.60889065254951169</v>
      </c>
      <c r="K598" s="12"/>
      <c r="L598" s="159">
        <v>19.924728000000002</v>
      </c>
      <c r="M598" s="187" t="s">
        <v>315</v>
      </c>
      <c r="N598" s="187">
        <v>237.97403299999999</v>
      </c>
      <c r="O598" s="186">
        <f t="shared" si="26"/>
        <v>4741.5678785880245</v>
      </c>
      <c r="P598" s="186">
        <f t="shared" si="27"/>
        <v>2887.096359701266</v>
      </c>
      <c r="Q598" s="215">
        <f>IF(P598="-",0,P598/(1+'General inputs'!$H$30)^'MP Calculations'!$C$40)</f>
        <v>6413.0754018260413</v>
      </c>
    </row>
    <row r="599" spans="3:17">
      <c r="C599" s="159"/>
      <c r="D599" s="165" t="s">
        <v>282</v>
      </c>
      <c r="E599" s="162">
        <v>29718</v>
      </c>
      <c r="F599" s="166" t="str">
        <f t="shared" ref="F599:F662" si="28">IF(E599="","-",IF(OR(E599&lt;$E$15,E599&gt;$E$16),"ERROR - date outside of range","Date check - OK"))</f>
        <v>Date check - OK</v>
      </c>
      <c r="G599" s="68"/>
      <c r="H599" s="162" t="s">
        <v>279</v>
      </c>
      <c r="I599" s="173">
        <v>41465.482549107437</v>
      </c>
      <c r="J599" s="168">
        <f>IFERROR(MIN('MP Calculations'!$E$30/I599,1),"-")</f>
        <v>0.60889065254951169</v>
      </c>
      <c r="K599" s="12"/>
      <c r="L599" s="159">
        <v>45.464207000000002</v>
      </c>
      <c r="M599" s="187" t="s">
        <v>315</v>
      </c>
      <c r="N599" s="187">
        <v>237.97403299999999</v>
      </c>
      <c r="O599" s="186">
        <f t="shared" ref="O599:O662" si="29">IF(N599="","-",L599*N599)</f>
        <v>10819.300696936831</v>
      </c>
      <c r="P599" s="186">
        <f t="shared" ref="P599:P662" si="30">IF(O599="-","-",IF(OR(E599&lt;$E$15,E599&gt;$E$16),0,O599*J599))</f>
        <v>6587.7710614872531</v>
      </c>
      <c r="Q599" s="215">
        <f>IF(P599="-",0,P599/(1+'General inputs'!$H$30)^'MP Calculations'!$C$40)</f>
        <v>14633.343430094868</v>
      </c>
    </row>
    <row r="600" spans="3:17">
      <c r="C600" s="159"/>
      <c r="D600" s="165" t="s">
        <v>282</v>
      </c>
      <c r="E600" s="162">
        <v>29718</v>
      </c>
      <c r="F600" s="166" t="str">
        <f t="shared" si="28"/>
        <v>Date check - OK</v>
      </c>
      <c r="G600" s="68"/>
      <c r="H600" s="162" t="s">
        <v>279</v>
      </c>
      <c r="I600" s="173">
        <v>41465.482549107437</v>
      </c>
      <c r="J600" s="168">
        <f>IFERROR(MIN('MP Calculations'!$E$30/I600,1),"-")</f>
        <v>0.60889065254951169</v>
      </c>
      <c r="K600" s="12"/>
      <c r="L600" s="159">
        <v>0.55989</v>
      </c>
      <c r="M600" s="187" t="s">
        <v>315</v>
      </c>
      <c r="N600" s="187">
        <v>237.97403299999999</v>
      </c>
      <c r="O600" s="186">
        <f t="shared" si="29"/>
        <v>133.23928133637</v>
      </c>
      <c r="P600" s="186">
        <f t="shared" si="30"/>
        <v>81.1281529581303</v>
      </c>
      <c r="Q600" s="215">
        <f>IF(P600="-",0,P600/(1+'General inputs'!$H$30)^'MP Calculations'!$C$40)</f>
        <v>180.20907420810872</v>
      </c>
    </row>
    <row r="601" spans="3:17">
      <c r="C601" s="159"/>
      <c r="D601" s="165" t="s">
        <v>282</v>
      </c>
      <c r="E601" s="162">
        <v>29718</v>
      </c>
      <c r="F601" s="166" t="str">
        <f t="shared" si="28"/>
        <v>Date check - OK</v>
      </c>
      <c r="G601" s="68"/>
      <c r="H601" s="162" t="s">
        <v>279</v>
      </c>
      <c r="I601" s="173">
        <v>41465.482549107437</v>
      </c>
      <c r="J601" s="168">
        <f>IFERROR(MIN('MP Calculations'!$E$30/I601,1),"-")</f>
        <v>0.60889065254951169</v>
      </c>
      <c r="K601" s="12"/>
      <c r="L601" s="159">
        <v>47.809296000000003</v>
      </c>
      <c r="M601" s="187" t="s">
        <v>315</v>
      </c>
      <c r="N601" s="187">
        <v>237.97403299999999</v>
      </c>
      <c r="O601" s="186">
        <f t="shared" si="29"/>
        <v>11377.370984010768</v>
      </c>
      <c r="P601" s="186">
        <f t="shared" si="30"/>
        <v>6927.5748427521967</v>
      </c>
      <c r="Q601" s="215">
        <f>IF(P601="-",0,P601/(1+'General inputs'!$H$30)^'MP Calculations'!$C$40)</f>
        <v>15388.145833469853</v>
      </c>
    </row>
    <row r="602" spans="3:17">
      <c r="C602" s="159"/>
      <c r="D602" s="165" t="s">
        <v>282</v>
      </c>
      <c r="E602" s="162">
        <v>29718</v>
      </c>
      <c r="F602" s="166" t="str">
        <f t="shared" si="28"/>
        <v>Date check - OK</v>
      </c>
      <c r="G602" s="68"/>
      <c r="H602" s="162" t="s">
        <v>279</v>
      </c>
      <c r="I602" s="173">
        <v>41465.482549107437</v>
      </c>
      <c r="J602" s="168">
        <f>IFERROR(MIN('MP Calculations'!$E$30/I602,1),"-")</f>
        <v>0.60889065254951169</v>
      </c>
      <c r="K602" s="12"/>
      <c r="L602" s="159">
        <v>102.993438</v>
      </c>
      <c r="M602" s="187" t="s">
        <v>315</v>
      </c>
      <c r="N602" s="187">
        <v>237.97403299999999</v>
      </c>
      <c r="O602" s="186">
        <f t="shared" si="29"/>
        <v>24509.763813395453</v>
      </c>
      <c r="P602" s="186">
        <f t="shared" si="30"/>
        <v>14923.766082172766</v>
      </c>
      <c r="Q602" s="215">
        <f>IF(P602="-",0,P602/(1+'General inputs'!$H$30)^'MP Calculations'!$C$40)</f>
        <v>33149.99752003116</v>
      </c>
    </row>
    <row r="603" spans="3:17">
      <c r="C603" s="159"/>
      <c r="D603" s="165" t="s">
        <v>282</v>
      </c>
      <c r="E603" s="162">
        <v>29718</v>
      </c>
      <c r="F603" s="166" t="str">
        <f t="shared" si="28"/>
        <v>Date check - OK</v>
      </c>
      <c r="G603" s="68"/>
      <c r="H603" s="162" t="s">
        <v>279</v>
      </c>
      <c r="I603" s="173">
        <v>41465.482549107437</v>
      </c>
      <c r="J603" s="168">
        <f>IFERROR(MIN('MP Calculations'!$E$30/I603,1),"-")</f>
        <v>0.60889065254951169</v>
      </c>
      <c r="K603" s="12"/>
      <c r="L603" s="159">
        <v>16.864806000000002</v>
      </c>
      <c r="M603" s="187" t="s">
        <v>315</v>
      </c>
      <c r="N603" s="187">
        <v>237.97403299999999</v>
      </c>
      <c r="O603" s="186">
        <f t="shared" si="29"/>
        <v>4013.3858995825981</v>
      </c>
      <c r="P603" s="186">
        <f t="shared" si="30"/>
        <v>2443.7131593298573</v>
      </c>
      <c r="Q603" s="215">
        <f>IF(P603="-",0,P603/(1+'General inputs'!$H$30)^'MP Calculations'!$C$40)</f>
        <v>5428.1931735865219</v>
      </c>
    </row>
    <row r="604" spans="3:17">
      <c r="C604" s="159"/>
      <c r="D604" s="165" t="s">
        <v>282</v>
      </c>
      <c r="E604" s="162">
        <v>29718</v>
      </c>
      <c r="F604" s="166" t="str">
        <f t="shared" si="28"/>
        <v>Date check - OK</v>
      </c>
      <c r="G604" s="68"/>
      <c r="H604" s="162" t="s">
        <v>279</v>
      </c>
      <c r="I604" s="173">
        <v>41465.482549107437</v>
      </c>
      <c r="J604" s="168">
        <f>IFERROR(MIN('MP Calculations'!$E$30/I604,1),"-")</f>
        <v>0.60889065254951169</v>
      </c>
      <c r="K604" s="12"/>
      <c r="L604" s="159">
        <v>30.334289999999999</v>
      </c>
      <c r="M604" s="187" t="s">
        <v>315</v>
      </c>
      <c r="N604" s="187">
        <v>237.97403299999999</v>
      </c>
      <c r="O604" s="186">
        <f t="shared" si="29"/>
        <v>7218.7733294915697</v>
      </c>
      <c r="P604" s="186">
        <f t="shared" si="30"/>
        <v>4395.4436032011326</v>
      </c>
      <c r="Q604" s="215">
        <f>IF(P604="-",0,P604/(1+'General inputs'!$H$30)^'MP Calculations'!$C$40)</f>
        <v>9763.5505503943459</v>
      </c>
    </row>
    <row r="605" spans="3:17">
      <c r="C605" s="159"/>
      <c r="D605" s="165" t="s">
        <v>282</v>
      </c>
      <c r="E605" s="162">
        <v>29718</v>
      </c>
      <c r="F605" s="166" t="str">
        <f t="shared" si="28"/>
        <v>Date check - OK</v>
      </c>
      <c r="G605" s="68"/>
      <c r="H605" s="162" t="s">
        <v>279</v>
      </c>
      <c r="I605" s="173">
        <v>41465.482549107437</v>
      </c>
      <c r="J605" s="168">
        <f>IFERROR(MIN('MP Calculations'!$E$30/I605,1),"-")</f>
        <v>0.60889065254951169</v>
      </c>
      <c r="K605" s="12"/>
      <c r="L605" s="159">
        <v>3.4254229999999999</v>
      </c>
      <c r="M605" s="187" t="s">
        <v>315</v>
      </c>
      <c r="N605" s="187">
        <v>237.97403299999999</v>
      </c>
      <c r="O605" s="186">
        <f t="shared" si="29"/>
        <v>815.16172604095891</v>
      </c>
      <c r="P605" s="186">
        <f t="shared" si="30"/>
        <v>496.34435530246577</v>
      </c>
      <c r="Q605" s="215">
        <f>IF(P605="-",0,P605/(1+'General inputs'!$H$30)^'MP Calculations'!$C$40)</f>
        <v>1102.5242594101742</v>
      </c>
    </row>
    <row r="606" spans="3:17">
      <c r="C606" s="159"/>
      <c r="D606" s="165" t="s">
        <v>282</v>
      </c>
      <c r="E606" s="162">
        <v>29718</v>
      </c>
      <c r="F606" s="166" t="str">
        <f t="shared" si="28"/>
        <v>Date check - OK</v>
      </c>
      <c r="G606" s="68"/>
      <c r="H606" s="162" t="s">
        <v>279</v>
      </c>
      <c r="I606" s="173">
        <v>41465.482549107437</v>
      </c>
      <c r="J606" s="168">
        <f>IFERROR(MIN('MP Calculations'!$E$30/I606,1),"-")</f>
        <v>0.60889065254951169</v>
      </c>
      <c r="K606" s="12"/>
      <c r="L606" s="159">
        <v>60.195543999999998</v>
      </c>
      <c r="M606" s="187" t="s">
        <v>315</v>
      </c>
      <c r="N606" s="187">
        <v>237.97403299999999</v>
      </c>
      <c r="O606" s="186">
        <f t="shared" si="29"/>
        <v>14324.976374308952</v>
      </c>
      <c r="P606" s="186">
        <f t="shared" si="30"/>
        <v>8722.3442123093155</v>
      </c>
      <c r="Q606" s="215">
        <f>IF(P606="-",0,P606/(1+'General inputs'!$H$30)^'MP Calculations'!$C$40)</f>
        <v>19374.847301601159</v>
      </c>
    </row>
    <row r="607" spans="3:17">
      <c r="C607" s="159"/>
      <c r="D607" s="165" t="s">
        <v>282</v>
      </c>
      <c r="E607" s="162">
        <v>29718</v>
      </c>
      <c r="F607" s="166" t="str">
        <f t="shared" si="28"/>
        <v>Date check - OK</v>
      </c>
      <c r="G607" s="68"/>
      <c r="H607" s="162" t="s">
        <v>279</v>
      </c>
      <c r="I607" s="173">
        <v>41465.482549107437</v>
      </c>
      <c r="J607" s="168">
        <f>IFERROR(MIN('MP Calculations'!$E$30/I607,1),"-")</f>
        <v>0.60889065254951169</v>
      </c>
      <c r="K607" s="12"/>
      <c r="L607" s="159">
        <v>10.648180999999999</v>
      </c>
      <c r="M607" s="187" t="s">
        <v>315</v>
      </c>
      <c r="N607" s="187">
        <v>237.97403299999999</v>
      </c>
      <c r="O607" s="186">
        <f t="shared" si="29"/>
        <v>2533.9905766839729</v>
      </c>
      <c r="P607" s="186">
        <f t="shared" si="30"/>
        <v>1542.9231757914176</v>
      </c>
      <c r="Q607" s="215">
        <f>IF(P607="-",0,P607/(1+'General inputs'!$H$30)^'MP Calculations'!$C$40)</f>
        <v>3427.2782868248642</v>
      </c>
    </row>
    <row r="608" spans="3:17">
      <c r="C608" s="159"/>
      <c r="D608" s="165" t="s">
        <v>282</v>
      </c>
      <c r="E608" s="162">
        <v>29718</v>
      </c>
      <c r="F608" s="166" t="str">
        <f t="shared" si="28"/>
        <v>Date check - OK</v>
      </c>
      <c r="G608" s="68"/>
      <c r="H608" s="162" t="s">
        <v>279</v>
      </c>
      <c r="I608" s="173">
        <v>41465.482549107437</v>
      </c>
      <c r="J608" s="168">
        <f>IFERROR(MIN('MP Calculations'!$E$30/I608,1),"-")</f>
        <v>0.60889065254951169</v>
      </c>
      <c r="K608" s="12"/>
      <c r="L608" s="159">
        <v>61.051763000000001</v>
      </c>
      <c r="M608" s="187" t="s">
        <v>315</v>
      </c>
      <c r="N608" s="187">
        <v>237.97403299999999</v>
      </c>
      <c r="O608" s="186">
        <f t="shared" si="29"/>
        <v>14528.734262870179</v>
      </c>
      <c r="P608" s="186">
        <f t="shared" si="30"/>
        <v>8846.4104860374719</v>
      </c>
      <c r="Q608" s="215">
        <f>IF(P608="-",0,P608/(1+'General inputs'!$H$30)^'MP Calculations'!$C$40)</f>
        <v>19650.434351395572</v>
      </c>
    </row>
    <row r="609" spans="3:17">
      <c r="C609" s="159"/>
      <c r="D609" s="165" t="s">
        <v>303</v>
      </c>
      <c r="E609" s="162">
        <v>29767</v>
      </c>
      <c r="F609" s="166" t="str">
        <f t="shared" si="28"/>
        <v>Date check - OK</v>
      </c>
      <c r="G609" s="68"/>
      <c r="H609" s="162" t="s">
        <v>279</v>
      </c>
      <c r="I609" s="173">
        <v>41465.482549107437</v>
      </c>
      <c r="J609" s="168">
        <f>IFERROR(MIN('MP Calculations'!$E$30/I609,1),"-")</f>
        <v>0.60889065254951169</v>
      </c>
      <c r="K609" s="12"/>
      <c r="L609" s="159">
        <v>1</v>
      </c>
      <c r="M609" s="187" t="s">
        <v>316</v>
      </c>
      <c r="N609" s="187">
        <v>278646.16065199999</v>
      </c>
      <c r="O609" s="186">
        <f t="shared" si="29"/>
        <v>278646.16065199999</v>
      </c>
      <c r="P609" s="186">
        <f t="shared" si="30"/>
        <v>169665.04258981234</v>
      </c>
      <c r="Q609" s="215">
        <f>IF(P609="-",0,P609/(1+'General inputs'!$H$30)^'MP Calculations'!$C$40)</f>
        <v>376875.09373434231</v>
      </c>
    </row>
    <row r="610" spans="3:17">
      <c r="C610" s="159"/>
      <c r="D610" s="165" t="s">
        <v>304</v>
      </c>
      <c r="E610" s="162">
        <v>29767</v>
      </c>
      <c r="F610" s="166" t="str">
        <f t="shared" si="28"/>
        <v>Date check - OK</v>
      </c>
      <c r="G610" s="68"/>
      <c r="H610" s="162" t="s">
        <v>279</v>
      </c>
      <c r="I610" s="173">
        <v>41465.482549107437</v>
      </c>
      <c r="J610" s="168">
        <f>IFERROR(MIN('MP Calculations'!$E$30/I610,1),"-")</f>
        <v>0.60889065254951169</v>
      </c>
      <c r="K610" s="12"/>
      <c r="L610" s="159">
        <v>1</v>
      </c>
      <c r="M610" s="187" t="s">
        <v>316</v>
      </c>
      <c r="N610" s="187">
        <v>100690.49587899999</v>
      </c>
      <c r="O610" s="186">
        <f t="shared" si="29"/>
        <v>100690.49587899999</v>
      </c>
      <c r="P610" s="186">
        <f t="shared" si="30"/>
        <v>61309.501741298227</v>
      </c>
      <c r="Q610" s="215">
        <f>IF(P610="-",0,P610/(1+'General inputs'!$H$30)^'MP Calculations'!$C$40)</f>
        <v>136186.12215493005</v>
      </c>
    </row>
    <row r="611" spans="3:17">
      <c r="C611" s="159"/>
      <c r="D611" s="165" t="s">
        <v>305</v>
      </c>
      <c r="E611" s="162">
        <v>29767</v>
      </c>
      <c r="F611" s="166" t="str">
        <f t="shared" si="28"/>
        <v>Date check - OK</v>
      </c>
      <c r="G611" s="68"/>
      <c r="H611" s="162" t="s">
        <v>279</v>
      </c>
      <c r="I611" s="173">
        <v>41465.482549107437</v>
      </c>
      <c r="J611" s="168">
        <f>IFERROR(MIN('MP Calculations'!$E$30/I611,1),"-")</f>
        <v>0.60889065254951169</v>
      </c>
      <c r="K611" s="12"/>
      <c r="L611" s="159">
        <v>1</v>
      </c>
      <c r="M611" s="187" t="s">
        <v>316</v>
      </c>
      <c r="N611" s="187">
        <v>147717.49662399999</v>
      </c>
      <c r="O611" s="186">
        <f t="shared" si="29"/>
        <v>147717.49662399999</v>
      </c>
      <c r="P611" s="186">
        <f t="shared" si="30"/>
        <v>89943.802912367639</v>
      </c>
      <c r="Q611" s="215">
        <f>IF(P611="-",0,P611/(1+'General inputs'!$H$30)^'MP Calculations'!$C$40)</f>
        <v>199791.18052841118</v>
      </c>
    </row>
    <row r="612" spans="3:17">
      <c r="C612" s="159"/>
      <c r="D612" s="165" t="s">
        <v>282</v>
      </c>
      <c r="E612" s="162">
        <v>29795</v>
      </c>
      <c r="F612" s="166" t="str">
        <f t="shared" si="28"/>
        <v>Date check - OK</v>
      </c>
      <c r="G612" s="68"/>
      <c r="H612" s="162" t="s">
        <v>279</v>
      </c>
      <c r="I612" s="173">
        <v>41465.482549107437</v>
      </c>
      <c r="J612" s="168">
        <f>IFERROR(MIN('MP Calculations'!$E$30/I612,1),"-")</f>
        <v>0.60889065254951169</v>
      </c>
      <c r="K612" s="12"/>
      <c r="L612" s="159">
        <v>46.560581999999997</v>
      </c>
      <c r="M612" s="187" t="s">
        <v>315</v>
      </c>
      <c r="N612" s="187">
        <v>237.97403299999999</v>
      </c>
      <c r="O612" s="186">
        <f t="shared" si="29"/>
        <v>11080.209477367205</v>
      </c>
      <c r="P612" s="186">
        <f t="shared" si="30"/>
        <v>6746.6359790594015</v>
      </c>
      <c r="Q612" s="215">
        <f>IF(P612="-",0,P612/(1+'General inputs'!$H$30)^'MP Calculations'!$C$40)</f>
        <v>14986.228324868691</v>
      </c>
    </row>
    <row r="613" spans="3:17">
      <c r="C613" s="159"/>
      <c r="D613" s="165" t="s">
        <v>282</v>
      </c>
      <c r="E613" s="162">
        <v>29795</v>
      </c>
      <c r="F613" s="166" t="str">
        <f t="shared" si="28"/>
        <v>Date check - OK</v>
      </c>
      <c r="G613" s="68"/>
      <c r="H613" s="162" t="s">
        <v>279</v>
      </c>
      <c r="I613" s="173">
        <v>41465.482549107437</v>
      </c>
      <c r="J613" s="168">
        <f>IFERROR(MIN('MP Calculations'!$E$30/I613,1),"-")</f>
        <v>0.60889065254951169</v>
      </c>
      <c r="K613" s="12"/>
      <c r="L613" s="159">
        <v>15.088409</v>
      </c>
      <c r="M613" s="187" t="s">
        <v>315</v>
      </c>
      <c r="N613" s="187">
        <v>237.97403299999999</v>
      </c>
      <c r="O613" s="186">
        <f t="shared" si="29"/>
        <v>3590.649541283497</v>
      </c>
      <c r="P613" s="186">
        <f t="shared" si="30"/>
        <v>2186.3129422687134</v>
      </c>
      <c r="Q613" s="215">
        <f>IF(P613="-",0,P613/(1+'General inputs'!$H$30)^'MP Calculations'!$C$40)</f>
        <v>4856.432901397231</v>
      </c>
    </row>
    <row r="614" spans="3:17">
      <c r="C614" s="159"/>
      <c r="D614" s="165" t="s">
        <v>282</v>
      </c>
      <c r="E614" s="162">
        <v>29795</v>
      </c>
      <c r="F614" s="166" t="str">
        <f t="shared" si="28"/>
        <v>Date check - OK</v>
      </c>
      <c r="G614" s="68"/>
      <c r="H614" s="162" t="s">
        <v>279</v>
      </c>
      <c r="I614" s="173">
        <v>41465.482549107437</v>
      </c>
      <c r="J614" s="168">
        <f>IFERROR(MIN('MP Calculations'!$E$30/I614,1),"-")</f>
        <v>0.60889065254951169</v>
      </c>
      <c r="K614" s="12"/>
      <c r="L614" s="159">
        <v>6.111542</v>
      </c>
      <c r="M614" s="187" t="s">
        <v>315</v>
      </c>
      <c r="N614" s="187">
        <v>237.97403299999999</v>
      </c>
      <c r="O614" s="186">
        <f t="shared" si="29"/>
        <v>1454.388297588886</v>
      </c>
      <c r="P614" s="186">
        <f t="shared" si="30"/>
        <v>885.56343957927015</v>
      </c>
      <c r="Q614" s="215">
        <f>IF(P614="-",0,P614/(1+'General inputs'!$H$30)^'MP Calculations'!$C$40)</f>
        <v>1967.0923320723234</v>
      </c>
    </row>
    <row r="615" spans="3:17">
      <c r="C615" s="159"/>
      <c r="D615" s="165" t="s">
        <v>282</v>
      </c>
      <c r="E615" s="162">
        <v>29795</v>
      </c>
      <c r="F615" s="166" t="str">
        <f t="shared" si="28"/>
        <v>Date check - OK</v>
      </c>
      <c r="G615" s="68"/>
      <c r="H615" s="162" t="s">
        <v>279</v>
      </c>
      <c r="I615" s="173">
        <v>41465.482549107437</v>
      </c>
      <c r="J615" s="168">
        <f>IFERROR(MIN('MP Calculations'!$E$30/I615,1),"-")</f>
        <v>0.60889065254951169</v>
      </c>
      <c r="K615" s="12"/>
      <c r="L615" s="159">
        <v>10.869194999999999</v>
      </c>
      <c r="M615" s="187" t="s">
        <v>315</v>
      </c>
      <c r="N615" s="187">
        <v>237.97403299999999</v>
      </c>
      <c r="O615" s="186">
        <f t="shared" si="29"/>
        <v>2586.5861696134348</v>
      </c>
      <c r="P615" s="186">
        <f t="shared" si="30"/>
        <v>1574.9481406914663</v>
      </c>
      <c r="Q615" s="215">
        <f>IF(P615="-",0,P615/(1+'General inputs'!$H$30)^'MP Calculations'!$C$40)</f>
        <v>3498.4149892611126</v>
      </c>
    </row>
    <row r="616" spans="3:17">
      <c r="C616" s="159"/>
      <c r="D616" s="165" t="s">
        <v>282</v>
      </c>
      <c r="E616" s="162">
        <v>29795</v>
      </c>
      <c r="F616" s="166" t="str">
        <f t="shared" si="28"/>
        <v>Date check - OK</v>
      </c>
      <c r="G616" s="68"/>
      <c r="H616" s="162" t="s">
        <v>279</v>
      </c>
      <c r="I616" s="173">
        <v>41465.482549107437</v>
      </c>
      <c r="J616" s="168">
        <f>IFERROR(MIN('MP Calculations'!$E$30/I616,1),"-")</f>
        <v>0.60889065254951169</v>
      </c>
      <c r="K616" s="12"/>
      <c r="L616" s="159">
        <v>24.047301000000001</v>
      </c>
      <c r="M616" s="187" t="s">
        <v>315</v>
      </c>
      <c r="N616" s="187">
        <v>237.97403299999999</v>
      </c>
      <c r="O616" s="186">
        <f t="shared" si="29"/>
        <v>5722.6332017349332</v>
      </c>
      <c r="P616" s="186">
        <f t="shared" si="30"/>
        <v>3484.457864505885</v>
      </c>
      <c r="Q616" s="215">
        <f>IF(P616="-",0,P616/(1+'General inputs'!$H$30)^'MP Calculations'!$C$40)</f>
        <v>7739.9879447993853</v>
      </c>
    </row>
    <row r="617" spans="3:17">
      <c r="C617" s="159"/>
      <c r="D617" s="165" t="s">
        <v>282</v>
      </c>
      <c r="E617" s="162">
        <v>29795</v>
      </c>
      <c r="F617" s="166" t="str">
        <f t="shared" si="28"/>
        <v>Date check - OK</v>
      </c>
      <c r="G617" s="68"/>
      <c r="H617" s="162" t="s">
        <v>279</v>
      </c>
      <c r="I617" s="173">
        <v>41465.482549107437</v>
      </c>
      <c r="J617" s="168">
        <f>IFERROR(MIN('MP Calculations'!$E$30/I617,1),"-")</f>
        <v>0.60889065254951169</v>
      </c>
      <c r="K617" s="12"/>
      <c r="L617" s="159">
        <v>2.1008689999999999</v>
      </c>
      <c r="M617" s="187" t="s">
        <v>315</v>
      </c>
      <c r="N617" s="187">
        <v>237.97403299999999</v>
      </c>
      <c r="O617" s="186">
        <f t="shared" si="29"/>
        <v>499.95226873467698</v>
      </c>
      <c r="P617" s="186">
        <f t="shared" si="30"/>
        <v>304.41626315346628</v>
      </c>
      <c r="Q617" s="215">
        <f>IF(P617="-",0,P617/(1+'General inputs'!$H$30)^'MP Calculations'!$C$40)</f>
        <v>676.19649845954586</v>
      </c>
    </row>
    <row r="618" spans="3:17">
      <c r="C618" s="159"/>
      <c r="D618" s="165" t="s">
        <v>282</v>
      </c>
      <c r="E618" s="162">
        <v>29795</v>
      </c>
      <c r="F618" s="166" t="str">
        <f t="shared" si="28"/>
        <v>Date check - OK</v>
      </c>
      <c r="G618" s="68"/>
      <c r="H618" s="162" t="s">
        <v>279</v>
      </c>
      <c r="I618" s="173">
        <v>41465.482549107437</v>
      </c>
      <c r="J618" s="168">
        <f>IFERROR(MIN('MP Calculations'!$E$30/I618,1),"-")</f>
        <v>0.60889065254951169</v>
      </c>
      <c r="K618" s="12"/>
      <c r="L618" s="159">
        <v>1.0002740000000001</v>
      </c>
      <c r="M618" s="187" t="s">
        <v>315</v>
      </c>
      <c r="N618" s="187">
        <v>237.97403299999999</v>
      </c>
      <c r="O618" s="186">
        <f t="shared" si="29"/>
        <v>238.03923788504201</v>
      </c>
      <c r="P618" s="186">
        <f t="shared" si="30"/>
        <v>144.93986688821167</v>
      </c>
      <c r="Q618" s="215">
        <f>IF(P618="-",0,P618/(1+'General inputs'!$H$30)^'MP Calculations'!$C$40)</f>
        <v>321.95333278758642</v>
      </c>
    </row>
    <row r="619" spans="3:17">
      <c r="C619" s="159"/>
      <c r="D619" s="165" t="s">
        <v>282</v>
      </c>
      <c r="E619" s="162">
        <v>29795</v>
      </c>
      <c r="F619" s="166" t="str">
        <f t="shared" si="28"/>
        <v>Date check - OK</v>
      </c>
      <c r="G619" s="68"/>
      <c r="H619" s="162" t="s">
        <v>279</v>
      </c>
      <c r="I619" s="173">
        <v>41465.482549107437</v>
      </c>
      <c r="J619" s="168">
        <f>IFERROR(MIN('MP Calculations'!$E$30/I619,1),"-")</f>
        <v>0.60889065254951169</v>
      </c>
      <c r="K619" s="12"/>
      <c r="L619" s="159">
        <v>0.39173999999999998</v>
      </c>
      <c r="M619" s="187" t="s">
        <v>315</v>
      </c>
      <c r="N619" s="187">
        <v>237.97403299999999</v>
      </c>
      <c r="O619" s="186">
        <f t="shared" si="29"/>
        <v>93.223947687419994</v>
      </c>
      <c r="P619" s="186">
        <f t="shared" si="30"/>
        <v>56.763190340634701</v>
      </c>
      <c r="Q619" s="215">
        <f>IF(P619="-",0,P619/(1+'General inputs'!$H$30)^'MP Calculations'!$C$40)</f>
        <v>126.08745062473791</v>
      </c>
    </row>
    <row r="620" spans="3:17">
      <c r="C620" s="159"/>
      <c r="D620" s="165" t="s">
        <v>282</v>
      </c>
      <c r="E620" s="162">
        <v>29795</v>
      </c>
      <c r="F620" s="166" t="str">
        <f t="shared" si="28"/>
        <v>Date check - OK</v>
      </c>
      <c r="G620" s="68"/>
      <c r="H620" s="162" t="s">
        <v>279</v>
      </c>
      <c r="I620" s="173">
        <v>41465.482549107437</v>
      </c>
      <c r="J620" s="168">
        <f>IFERROR(MIN('MP Calculations'!$E$30/I620,1),"-")</f>
        <v>0.60889065254951169</v>
      </c>
      <c r="K620" s="12"/>
      <c r="L620" s="159">
        <v>15.803976</v>
      </c>
      <c r="M620" s="187" t="s">
        <v>315</v>
      </c>
      <c r="N620" s="187">
        <v>237.97403299999999</v>
      </c>
      <c r="O620" s="186">
        <f t="shared" si="29"/>
        <v>3760.9359061552082</v>
      </c>
      <c r="P620" s="186">
        <f t="shared" si="30"/>
        <v>2289.9987180957337</v>
      </c>
      <c r="Q620" s="215">
        <f>IF(P620="-",0,P620/(1+'General inputs'!$H$30)^'MP Calculations'!$C$40)</f>
        <v>5086.7489752758029</v>
      </c>
    </row>
    <row r="621" spans="3:17">
      <c r="C621" s="159"/>
      <c r="D621" s="165" t="s">
        <v>282</v>
      </c>
      <c r="E621" s="162">
        <v>29795</v>
      </c>
      <c r="F621" s="166" t="str">
        <f t="shared" si="28"/>
        <v>Date check - OK</v>
      </c>
      <c r="G621" s="68"/>
      <c r="H621" s="162" t="s">
        <v>279</v>
      </c>
      <c r="I621" s="173">
        <v>41465.482549107437</v>
      </c>
      <c r="J621" s="168">
        <f>IFERROR(MIN('MP Calculations'!$E$30/I621,1),"-")</f>
        <v>0.60889065254951169</v>
      </c>
      <c r="K621" s="12"/>
      <c r="L621" s="159">
        <v>0.99857899999999999</v>
      </c>
      <c r="M621" s="187" t="s">
        <v>315</v>
      </c>
      <c r="N621" s="187">
        <v>237.97403299999999</v>
      </c>
      <c r="O621" s="186">
        <f t="shared" si="29"/>
        <v>237.635871899107</v>
      </c>
      <c r="P621" s="186">
        <f t="shared" si="30"/>
        <v>144.69426110981942</v>
      </c>
      <c r="Q621" s="215">
        <f>IF(P621="-",0,P621/(1+'General inputs'!$H$30)^'MP Calculations'!$C$40)</f>
        <v>321.4077713723392</v>
      </c>
    </row>
    <row r="622" spans="3:17">
      <c r="C622" s="159"/>
      <c r="D622" s="165" t="s">
        <v>282</v>
      </c>
      <c r="E622" s="162">
        <v>29795</v>
      </c>
      <c r="F622" s="166" t="str">
        <f t="shared" si="28"/>
        <v>Date check - OK</v>
      </c>
      <c r="G622" s="68"/>
      <c r="H622" s="162" t="s">
        <v>279</v>
      </c>
      <c r="I622" s="173">
        <v>41465.482549107437</v>
      </c>
      <c r="J622" s="168">
        <f>IFERROR(MIN('MP Calculations'!$E$30/I622,1),"-")</f>
        <v>0.60889065254951169</v>
      </c>
      <c r="K622" s="12"/>
      <c r="L622" s="159">
        <v>1.532996</v>
      </c>
      <c r="M622" s="187" t="s">
        <v>315</v>
      </c>
      <c r="N622" s="187">
        <v>237.97403299999999</v>
      </c>
      <c r="O622" s="186">
        <f t="shared" si="29"/>
        <v>364.81324069286802</v>
      </c>
      <c r="P622" s="186">
        <f t="shared" si="30"/>
        <v>222.13137218418248</v>
      </c>
      <c r="Q622" s="215">
        <f>IF(P622="-",0,P622/(1+'General inputs'!$H$30)^'MP Calculations'!$C$40)</f>
        <v>493.41797482493683</v>
      </c>
    </row>
    <row r="623" spans="3:17">
      <c r="C623" s="159"/>
      <c r="D623" s="165" t="s">
        <v>282</v>
      </c>
      <c r="E623" s="162">
        <v>29795</v>
      </c>
      <c r="F623" s="166" t="str">
        <f t="shared" si="28"/>
        <v>Date check - OK</v>
      </c>
      <c r="G623" s="68"/>
      <c r="H623" s="162" t="s">
        <v>279</v>
      </c>
      <c r="I623" s="173">
        <v>41465.482549107437</v>
      </c>
      <c r="J623" s="168">
        <f>IFERROR(MIN('MP Calculations'!$E$30/I623,1),"-")</f>
        <v>0.60889065254951169</v>
      </c>
      <c r="K623" s="12"/>
      <c r="L623" s="159">
        <v>4.0998070000000002</v>
      </c>
      <c r="M623" s="187" t="s">
        <v>315</v>
      </c>
      <c r="N623" s="187">
        <v>237.97403299999999</v>
      </c>
      <c r="O623" s="186">
        <f t="shared" si="29"/>
        <v>975.64760631163097</v>
      </c>
      <c r="P623" s="186">
        <f t="shared" si="30"/>
        <v>594.06270766545811</v>
      </c>
      <c r="Q623" s="215">
        <f>IF(P623="-",0,P623/(1+'General inputs'!$H$30)^'MP Calculations'!$C$40)</f>
        <v>1319.5849611565195</v>
      </c>
    </row>
    <row r="624" spans="3:17">
      <c r="C624" s="159"/>
      <c r="D624" s="165" t="s">
        <v>282</v>
      </c>
      <c r="E624" s="162">
        <v>29795</v>
      </c>
      <c r="F624" s="166" t="str">
        <f t="shared" si="28"/>
        <v>Date check - OK</v>
      </c>
      <c r="G624" s="68"/>
      <c r="H624" s="162" t="s">
        <v>279</v>
      </c>
      <c r="I624" s="173">
        <v>41465.482549107437</v>
      </c>
      <c r="J624" s="168">
        <f>IFERROR(MIN('MP Calculations'!$E$30/I624,1),"-")</f>
        <v>0.60889065254951169</v>
      </c>
      <c r="K624" s="12"/>
      <c r="L624" s="159">
        <v>14.868767999999999</v>
      </c>
      <c r="M624" s="187" t="s">
        <v>315</v>
      </c>
      <c r="N624" s="187">
        <v>237.97403299999999</v>
      </c>
      <c r="O624" s="186">
        <f t="shared" si="29"/>
        <v>3538.3806867013436</v>
      </c>
      <c r="P624" s="186">
        <f t="shared" si="30"/>
        <v>2154.4869252941703</v>
      </c>
      <c r="Q624" s="215">
        <f>IF(P624="-",0,P624/(1+'General inputs'!$H$30)^'MP Calculations'!$C$40)</f>
        <v>4785.7381198005896</v>
      </c>
    </row>
    <row r="625" spans="3:17">
      <c r="C625" s="159"/>
      <c r="D625" s="165" t="s">
        <v>282</v>
      </c>
      <c r="E625" s="162">
        <v>29795</v>
      </c>
      <c r="F625" s="166" t="str">
        <f t="shared" si="28"/>
        <v>Date check - OK</v>
      </c>
      <c r="G625" s="68"/>
      <c r="H625" s="162" t="s">
        <v>279</v>
      </c>
      <c r="I625" s="173">
        <v>41465.482549107437</v>
      </c>
      <c r="J625" s="168">
        <f>IFERROR(MIN('MP Calculations'!$E$30/I625,1),"-")</f>
        <v>0.60889065254951169</v>
      </c>
      <c r="K625" s="12"/>
      <c r="L625" s="159">
        <v>13.716068999999999</v>
      </c>
      <c r="M625" s="187" t="s">
        <v>315</v>
      </c>
      <c r="N625" s="187">
        <v>237.97403299999999</v>
      </c>
      <c r="O625" s="186">
        <f t="shared" ref="O625:O628" si="31">IF(N625="","-",L625*N625)</f>
        <v>3264.0682568362768</v>
      </c>
      <c r="P625" s="186">
        <f t="shared" ref="P625:P628" si="32">IF(O625="-","-",IF(OR(E625&lt;$E$15,E625&gt;$E$16),0,O625*J625))</f>
        <v>1987.4606508711877</v>
      </c>
      <c r="Q625" s="215">
        <f>IF(P625="-",0,P625/(1+'General inputs'!$H$30)^'MP Calculations'!$C$40)</f>
        <v>4414.7244927834745</v>
      </c>
    </row>
    <row r="626" spans="3:17">
      <c r="C626" s="159"/>
      <c r="D626" s="165" t="s">
        <v>282</v>
      </c>
      <c r="E626" s="162">
        <v>29795</v>
      </c>
      <c r="F626" s="166" t="str">
        <f t="shared" si="28"/>
        <v>Date check - OK</v>
      </c>
      <c r="G626" s="68"/>
      <c r="H626" s="162" t="s">
        <v>279</v>
      </c>
      <c r="I626" s="173">
        <v>41465.482549107437</v>
      </c>
      <c r="J626" s="168">
        <f>IFERROR(MIN('MP Calculations'!$E$30/I626,1),"-")</f>
        <v>0.60889065254951169</v>
      </c>
      <c r="K626" s="12"/>
      <c r="L626" s="159">
        <v>2.6998799999999998</v>
      </c>
      <c r="M626" s="187" t="s">
        <v>315</v>
      </c>
      <c r="N626" s="187">
        <v>237.97403299999999</v>
      </c>
      <c r="O626" s="186">
        <f t="shared" si="31"/>
        <v>642.50133221603994</v>
      </c>
      <c r="P626" s="186">
        <f t="shared" si="32"/>
        <v>391.21305543695513</v>
      </c>
      <c r="Q626" s="215">
        <f>IF(P626="-",0,P626/(1+'General inputs'!$H$30)^'MP Calculations'!$C$40)</f>
        <v>868.99725887761622</v>
      </c>
    </row>
    <row r="627" spans="3:17">
      <c r="C627" s="159"/>
      <c r="D627" s="165" t="s">
        <v>282</v>
      </c>
      <c r="E627" s="162">
        <v>29795</v>
      </c>
      <c r="F627" s="166" t="str">
        <f t="shared" si="28"/>
        <v>Date check - OK</v>
      </c>
      <c r="G627" s="68"/>
      <c r="H627" s="162" t="s">
        <v>279</v>
      </c>
      <c r="I627" s="173">
        <v>41465.482549107437</v>
      </c>
      <c r="J627" s="168">
        <f>IFERROR(MIN('MP Calculations'!$E$30/I627,1),"-")</f>
        <v>0.60889065254951169</v>
      </c>
      <c r="K627" s="12"/>
      <c r="L627" s="159">
        <v>0.39898800000000001</v>
      </c>
      <c r="M627" s="187" t="s">
        <v>315</v>
      </c>
      <c r="N627" s="187">
        <v>237.97403299999999</v>
      </c>
      <c r="O627" s="186">
        <f t="shared" si="31"/>
        <v>94.948783478604</v>
      </c>
      <c r="P627" s="186">
        <f t="shared" si="32"/>
        <v>57.813426731069484</v>
      </c>
      <c r="Q627" s="215">
        <f>IF(P627="-",0,P627/(1+'General inputs'!$H$30)^'MP Calculations'!$C$40)</f>
        <v>128.42032917206038</v>
      </c>
    </row>
    <row r="628" spans="3:17">
      <c r="C628" s="159"/>
      <c r="D628" s="165" t="s">
        <v>282</v>
      </c>
      <c r="E628" s="162">
        <v>29795</v>
      </c>
      <c r="F628" s="166" t="str">
        <f t="shared" si="28"/>
        <v>Date check - OK</v>
      </c>
      <c r="G628" s="68"/>
      <c r="H628" s="162" t="s">
        <v>279</v>
      </c>
      <c r="I628" s="173">
        <v>41465.482549107437</v>
      </c>
      <c r="J628" s="168">
        <f>IFERROR(MIN('MP Calculations'!$E$30/I628,1),"-")</f>
        <v>0.60889065254951169</v>
      </c>
      <c r="K628" s="12"/>
      <c r="L628" s="159">
        <v>5.200844</v>
      </c>
      <c r="M628" s="187" t="s">
        <v>315</v>
      </c>
      <c r="N628" s="187">
        <v>237.97403299999999</v>
      </c>
      <c r="O628" s="186">
        <f t="shared" si="31"/>
        <v>1237.6658216838521</v>
      </c>
      <c r="P628" s="186">
        <f t="shared" si="32"/>
        <v>753.60314980330827</v>
      </c>
      <c r="Q628" s="215">
        <f>IF(P628="-",0,P628/(1+'General inputs'!$H$30)^'MP Calculations'!$C$40)</f>
        <v>1673.9703912211276</v>
      </c>
    </row>
    <row r="629" spans="3:17">
      <c r="C629" s="159"/>
      <c r="D629" s="165" t="s">
        <v>282</v>
      </c>
      <c r="E629" s="162">
        <v>29795</v>
      </c>
      <c r="F629" s="166" t="str">
        <f t="shared" si="28"/>
        <v>Date check - OK</v>
      </c>
      <c r="G629" s="68"/>
      <c r="H629" s="162" t="s">
        <v>279</v>
      </c>
      <c r="I629" s="173">
        <v>41465.482549107437</v>
      </c>
      <c r="J629" s="168">
        <f>IFERROR(MIN('MP Calculations'!$E$30/I629,1),"-")</f>
        <v>0.60889065254951169</v>
      </c>
      <c r="K629" s="12"/>
      <c r="L629" s="159">
        <v>7.1345390000000002</v>
      </c>
      <c r="M629" s="187" t="s">
        <v>315</v>
      </c>
      <c r="N629" s="187">
        <v>237.97403299999999</v>
      </c>
      <c r="O629" s="186">
        <f t="shared" si="29"/>
        <v>1697.8350194257871</v>
      </c>
      <c r="P629" s="186">
        <f t="shared" si="30"/>
        <v>1033.7958728995804</v>
      </c>
      <c r="Q629" s="215">
        <f>IF(P629="-",0,P629/(1+'General inputs'!$H$30)^'MP Calculations'!$C$40)</f>
        <v>2296.3594064756398</v>
      </c>
    </row>
    <row r="630" spans="3:17">
      <c r="C630" s="159"/>
      <c r="D630" s="165" t="s">
        <v>282</v>
      </c>
      <c r="E630" s="162">
        <v>29795</v>
      </c>
      <c r="F630" s="166" t="str">
        <f t="shared" si="28"/>
        <v>Date check - OK</v>
      </c>
      <c r="G630" s="68"/>
      <c r="H630" s="162" t="s">
        <v>279</v>
      </c>
      <c r="I630" s="173">
        <v>41465.482549107437</v>
      </c>
      <c r="J630" s="168">
        <f>IFERROR(MIN('MP Calculations'!$E$30/I630,1),"-")</f>
        <v>0.60889065254951169</v>
      </c>
      <c r="K630" s="12"/>
      <c r="L630" s="159">
        <v>0.40986600000000001</v>
      </c>
      <c r="M630" s="187" t="s">
        <v>315</v>
      </c>
      <c r="N630" s="187">
        <v>237.97403299999999</v>
      </c>
      <c r="O630" s="186">
        <f t="shared" si="29"/>
        <v>97.537465009578</v>
      </c>
      <c r="P630" s="186">
        <f t="shared" si="30"/>
        <v>59.389650717707113</v>
      </c>
      <c r="Q630" s="215">
        <f>IF(P630="-",0,P630/(1+'General inputs'!$H$30)^'MP Calculations'!$C$40)</f>
        <v>131.9215781838945</v>
      </c>
    </row>
    <row r="631" spans="3:17">
      <c r="C631" s="159"/>
      <c r="D631" s="165" t="s">
        <v>282</v>
      </c>
      <c r="E631" s="162">
        <v>29795</v>
      </c>
      <c r="F631" s="166" t="str">
        <f t="shared" si="28"/>
        <v>Date check - OK</v>
      </c>
      <c r="G631" s="68"/>
      <c r="H631" s="162" t="s">
        <v>279</v>
      </c>
      <c r="I631" s="173">
        <v>41465.482549107437</v>
      </c>
      <c r="J631" s="168">
        <f>IFERROR(MIN('MP Calculations'!$E$30/I631,1),"-")</f>
        <v>0.60889065254951169</v>
      </c>
      <c r="K631" s="12"/>
      <c r="L631" s="159">
        <v>1.786295</v>
      </c>
      <c r="M631" s="187" t="s">
        <v>315</v>
      </c>
      <c r="N631" s="187">
        <v>237.97403299999999</v>
      </c>
      <c r="O631" s="186">
        <f t="shared" si="29"/>
        <v>425.09182527773498</v>
      </c>
      <c r="P631" s="186">
        <f t="shared" si="30"/>
        <v>258.83443888682308</v>
      </c>
      <c r="Q631" s="215">
        <f>IF(P631="-",0,P631/(1+'General inputs'!$H$30)^'MP Calculations'!$C$40)</f>
        <v>574.94609336222038</v>
      </c>
    </row>
    <row r="632" spans="3:17">
      <c r="C632" s="159"/>
      <c r="D632" s="165" t="s">
        <v>282</v>
      </c>
      <c r="E632" s="162">
        <v>29795</v>
      </c>
      <c r="F632" s="166" t="str">
        <f t="shared" si="28"/>
        <v>Date check - OK</v>
      </c>
      <c r="G632" s="68"/>
      <c r="H632" s="162" t="s">
        <v>279</v>
      </c>
      <c r="I632" s="173">
        <v>41465.482549107437</v>
      </c>
      <c r="J632" s="168">
        <f>IFERROR(MIN('MP Calculations'!$E$30/I632,1),"-")</f>
        <v>0.60889065254951169</v>
      </c>
      <c r="K632" s="12"/>
      <c r="L632" s="159">
        <v>59.452939999999998</v>
      </c>
      <c r="M632" s="187" t="s">
        <v>315</v>
      </c>
      <c r="N632" s="187">
        <v>237.97403299999999</v>
      </c>
      <c r="O632" s="186">
        <f t="shared" si="29"/>
        <v>14148.25590550702</v>
      </c>
      <c r="P632" s="186">
        <f t="shared" si="30"/>
        <v>8614.7407707416514</v>
      </c>
      <c r="Q632" s="215">
        <f>IF(P632="-",0,P632/(1+'General inputs'!$H$30)^'MP Calculations'!$C$40)</f>
        <v>19135.828959885399</v>
      </c>
    </row>
    <row r="633" spans="3:17">
      <c r="C633" s="159"/>
      <c r="D633" s="165" t="s">
        <v>282</v>
      </c>
      <c r="E633" s="162">
        <v>29795</v>
      </c>
      <c r="F633" s="166" t="str">
        <f t="shared" si="28"/>
        <v>Date check - OK</v>
      </c>
      <c r="G633" s="68"/>
      <c r="H633" s="162" t="s">
        <v>279</v>
      </c>
      <c r="I633" s="173">
        <v>41465.482549107437</v>
      </c>
      <c r="J633" s="168">
        <f>IFERROR(MIN('MP Calculations'!$E$30/I633,1),"-")</f>
        <v>0.60889065254951169</v>
      </c>
      <c r="K633" s="12"/>
      <c r="L633" s="159">
        <v>2.19936</v>
      </c>
      <c r="M633" s="187" t="s">
        <v>315</v>
      </c>
      <c r="N633" s="187">
        <v>237.97403299999999</v>
      </c>
      <c r="O633" s="186">
        <f t="shared" si="29"/>
        <v>523.39056921887993</v>
      </c>
      <c r="P633" s="186">
        <f t="shared" si="30"/>
        <v>318.68762522994416</v>
      </c>
      <c r="Q633" s="215">
        <f>IF(P633="-",0,P633/(1+'General inputs'!$H$30)^'MP Calculations'!$C$40)</f>
        <v>707.89731813453704</v>
      </c>
    </row>
    <row r="634" spans="3:17">
      <c r="C634" s="159"/>
      <c r="D634" s="165" t="s">
        <v>282</v>
      </c>
      <c r="E634" s="162">
        <v>29795</v>
      </c>
      <c r="F634" s="166" t="str">
        <f t="shared" si="28"/>
        <v>Date check - OK</v>
      </c>
      <c r="G634" s="68"/>
      <c r="H634" s="162" t="s">
        <v>279</v>
      </c>
      <c r="I634" s="173">
        <v>41465.482549107437</v>
      </c>
      <c r="J634" s="168">
        <f>IFERROR(MIN('MP Calculations'!$E$30/I634,1),"-")</f>
        <v>0.60889065254951169</v>
      </c>
      <c r="K634" s="12"/>
      <c r="L634" s="159">
        <v>21.813711999999999</v>
      </c>
      <c r="M634" s="187" t="s">
        <v>315</v>
      </c>
      <c r="N634" s="187">
        <v>237.97403299999999</v>
      </c>
      <c r="O634" s="186">
        <f t="shared" si="29"/>
        <v>5191.0970193404955</v>
      </c>
      <c r="P634" s="186">
        <f t="shared" si="30"/>
        <v>3160.8104515540595</v>
      </c>
      <c r="Q634" s="215">
        <f>IF(P634="-",0,P634/(1+'General inputs'!$H$30)^'MP Calculations'!$C$40)</f>
        <v>7021.0735047282715</v>
      </c>
    </row>
    <row r="635" spans="3:17">
      <c r="C635" s="159"/>
      <c r="D635" s="165" t="s">
        <v>282</v>
      </c>
      <c r="E635" s="162">
        <v>29795</v>
      </c>
      <c r="F635" s="166" t="str">
        <f t="shared" si="28"/>
        <v>Date check - OK</v>
      </c>
      <c r="G635" s="68"/>
      <c r="H635" s="162" t="s">
        <v>279</v>
      </c>
      <c r="I635" s="173">
        <v>41465.482549107437</v>
      </c>
      <c r="J635" s="168">
        <f>IFERROR(MIN('MP Calculations'!$E$30/I635,1),"-")</f>
        <v>0.60889065254951169</v>
      </c>
      <c r="K635" s="12"/>
      <c r="L635" s="159">
        <v>28.267796000000001</v>
      </c>
      <c r="M635" s="187" t="s">
        <v>315</v>
      </c>
      <c r="N635" s="187">
        <v>237.97403299999999</v>
      </c>
      <c r="O635" s="186">
        <f t="shared" si="29"/>
        <v>6727.001418141268</v>
      </c>
      <c r="P635" s="186">
        <f t="shared" si="30"/>
        <v>4096.0082831935269</v>
      </c>
      <c r="Q635" s="215">
        <f>IF(P635="-",0,P635/(1+'General inputs'!$H$30)^'MP Calculations'!$C$40)</f>
        <v>9098.4181661820694</v>
      </c>
    </row>
    <row r="636" spans="3:17">
      <c r="C636" s="159"/>
      <c r="D636" s="165" t="s">
        <v>282</v>
      </c>
      <c r="E636" s="162">
        <v>29795</v>
      </c>
      <c r="F636" s="166" t="str">
        <f t="shared" si="28"/>
        <v>Date check - OK</v>
      </c>
      <c r="G636" s="68"/>
      <c r="H636" s="162" t="s">
        <v>279</v>
      </c>
      <c r="I636" s="173">
        <v>41465.482549107437</v>
      </c>
      <c r="J636" s="168">
        <f>IFERROR(MIN('MP Calculations'!$E$30/I636,1),"-")</f>
        <v>0.60889065254951169</v>
      </c>
      <c r="K636" s="12"/>
      <c r="L636" s="159">
        <v>52.525348000000001</v>
      </c>
      <c r="M636" s="187" t="s">
        <v>315</v>
      </c>
      <c r="N636" s="187">
        <v>237.97403299999999</v>
      </c>
      <c r="O636" s="186">
        <f t="shared" si="29"/>
        <v>12499.668898288484</v>
      </c>
      <c r="P636" s="186">
        <f t="shared" si="30"/>
        <v>7610.9315521317112</v>
      </c>
      <c r="Q636" s="215">
        <f>IF(P636="-",0,P636/(1+'General inputs'!$H$30)^'MP Calculations'!$C$40)</f>
        <v>16906.07857889717</v>
      </c>
    </row>
    <row r="637" spans="3:17">
      <c r="C637" s="159"/>
      <c r="D637" s="165" t="s">
        <v>282</v>
      </c>
      <c r="E637" s="162">
        <v>29795</v>
      </c>
      <c r="F637" s="166" t="str">
        <f t="shared" si="28"/>
        <v>Date check - OK</v>
      </c>
      <c r="G637" s="68"/>
      <c r="H637" s="162" t="s">
        <v>279</v>
      </c>
      <c r="I637" s="173">
        <v>41465.482549107437</v>
      </c>
      <c r="J637" s="168">
        <f>IFERROR(MIN('MP Calculations'!$E$30/I637,1),"-")</f>
        <v>0.60889065254951169</v>
      </c>
      <c r="K637" s="12"/>
      <c r="L637" s="159">
        <v>10.528017</v>
      </c>
      <c r="M637" s="187" t="s">
        <v>315</v>
      </c>
      <c r="N637" s="187">
        <v>237.97403299999999</v>
      </c>
      <c r="O637" s="186">
        <f t="shared" si="29"/>
        <v>2505.3946649825612</v>
      </c>
      <c r="P637" s="186">
        <f t="shared" si="30"/>
        <v>1525.5113924552968</v>
      </c>
      <c r="Q637" s="215">
        <f>IF(P637="-",0,P637/(1+'General inputs'!$H$30)^'MP Calculations'!$C$40)</f>
        <v>3388.6016839329695</v>
      </c>
    </row>
    <row r="638" spans="3:17">
      <c r="C638" s="159"/>
      <c r="D638" s="165" t="s">
        <v>282</v>
      </c>
      <c r="E638" s="162">
        <v>29795</v>
      </c>
      <c r="F638" s="166" t="str">
        <f t="shared" si="28"/>
        <v>Date check - OK</v>
      </c>
      <c r="G638" s="68"/>
      <c r="H638" s="162" t="s">
        <v>279</v>
      </c>
      <c r="I638" s="173">
        <v>41465.482549107437</v>
      </c>
      <c r="J638" s="168">
        <f>IFERROR(MIN('MP Calculations'!$E$30/I638,1),"-")</f>
        <v>0.60889065254951169</v>
      </c>
      <c r="K638" s="12"/>
      <c r="L638" s="159">
        <v>9.9240759999999995</v>
      </c>
      <c r="M638" s="187" t="s">
        <v>315</v>
      </c>
      <c r="N638" s="187">
        <v>237.97403299999999</v>
      </c>
      <c r="O638" s="186">
        <f t="shared" si="29"/>
        <v>2361.6723895185078</v>
      </c>
      <c r="P638" s="186">
        <f t="shared" si="30"/>
        <v>1438.0002423620888</v>
      </c>
      <c r="Q638" s="215">
        <f>IF(P638="-",0,P638/(1+'General inputs'!$H$30)^'MP Calculations'!$C$40)</f>
        <v>3194.2141283661267</v>
      </c>
    </row>
    <row r="639" spans="3:17">
      <c r="C639" s="159"/>
      <c r="D639" s="165" t="s">
        <v>281</v>
      </c>
      <c r="E639" s="162">
        <v>29867</v>
      </c>
      <c r="F639" s="166" t="str">
        <f t="shared" si="28"/>
        <v>Date check - OK</v>
      </c>
      <c r="G639" s="68"/>
      <c r="H639" s="162" t="s">
        <v>279</v>
      </c>
      <c r="I639" s="173">
        <v>41465.482549107437</v>
      </c>
      <c r="J639" s="168">
        <f>IFERROR(MIN('MP Calculations'!$E$30/I639,1),"-")</f>
        <v>0.60889065254951169</v>
      </c>
      <c r="K639" s="12"/>
      <c r="L639" s="159">
        <v>60.206569000000002</v>
      </c>
      <c r="M639" s="187" t="s">
        <v>315</v>
      </c>
      <c r="N639" s="187">
        <v>192.78728599999999</v>
      </c>
      <c r="O639" s="186">
        <f t="shared" si="29"/>
        <v>11607.061036881734</v>
      </c>
      <c r="P639" s="186">
        <f t="shared" si="30"/>
        <v>7067.4309689289312</v>
      </c>
      <c r="Q639" s="215">
        <f>IF(P639="-",0,P639/(1+'General inputs'!$H$30)^'MP Calculations'!$C$40)</f>
        <v>15698.806708907867</v>
      </c>
    </row>
    <row r="640" spans="3:17">
      <c r="C640" s="159"/>
      <c r="D640" s="165" t="s">
        <v>281</v>
      </c>
      <c r="E640" s="162">
        <v>29867</v>
      </c>
      <c r="F640" s="166" t="str">
        <f t="shared" si="28"/>
        <v>Date check - OK</v>
      </c>
      <c r="G640" s="68"/>
      <c r="H640" s="162" t="s">
        <v>279</v>
      </c>
      <c r="I640" s="173">
        <v>41465.482549107437</v>
      </c>
      <c r="J640" s="168">
        <f>IFERROR(MIN('MP Calculations'!$E$30/I640,1),"-")</f>
        <v>0.60889065254951169</v>
      </c>
      <c r="K640" s="12"/>
      <c r="L640" s="159">
        <v>26.635531</v>
      </c>
      <c r="M640" s="187" t="s">
        <v>315</v>
      </c>
      <c r="N640" s="187">
        <v>192.78728599999999</v>
      </c>
      <c r="O640" s="186">
        <f t="shared" si="29"/>
        <v>5134.9917326588657</v>
      </c>
      <c r="P640" s="186">
        <f t="shared" si="30"/>
        <v>3126.6484669350043</v>
      </c>
      <c r="Q640" s="215">
        <f>IF(P640="-",0,P640/(1+'General inputs'!$H$30)^'MP Calculations'!$C$40)</f>
        <v>6945.1898638855073</v>
      </c>
    </row>
    <row r="641" spans="3:17">
      <c r="C641" s="159"/>
      <c r="D641" s="165" t="s">
        <v>281</v>
      </c>
      <c r="E641" s="162">
        <v>29867</v>
      </c>
      <c r="F641" s="166" t="str">
        <f t="shared" si="28"/>
        <v>Date check - OK</v>
      </c>
      <c r="G641" s="68"/>
      <c r="H641" s="162" t="s">
        <v>279</v>
      </c>
      <c r="I641" s="173">
        <v>41465.482549107437</v>
      </c>
      <c r="J641" s="168">
        <f>IFERROR(MIN('MP Calculations'!$E$30/I641,1),"-")</f>
        <v>0.60889065254951169</v>
      </c>
      <c r="K641" s="12"/>
      <c r="L641" s="159">
        <v>9.4323999999999995</v>
      </c>
      <c r="M641" s="187" t="s">
        <v>315</v>
      </c>
      <c r="N641" s="187">
        <v>192.78728599999999</v>
      </c>
      <c r="O641" s="186">
        <f t="shared" si="29"/>
        <v>1818.4467964663997</v>
      </c>
      <c r="P641" s="186">
        <f t="shared" si="30"/>
        <v>1107.2352565269953</v>
      </c>
      <c r="Q641" s="215">
        <f>IF(P641="-",0,P641/(1+'General inputs'!$H$30)^'MP Calculations'!$C$40)</f>
        <v>2459.4895019030655</v>
      </c>
    </row>
    <row r="642" spans="3:17">
      <c r="C642" s="159"/>
      <c r="D642" s="165" t="s">
        <v>281</v>
      </c>
      <c r="E642" s="162">
        <v>29867</v>
      </c>
      <c r="F642" s="166" t="str">
        <f t="shared" si="28"/>
        <v>Date check - OK</v>
      </c>
      <c r="G642" s="68"/>
      <c r="H642" s="162" t="s">
        <v>279</v>
      </c>
      <c r="I642" s="173">
        <v>41465.482549107437</v>
      </c>
      <c r="J642" s="168">
        <f>IFERROR(MIN('MP Calculations'!$E$30/I642,1),"-")</f>
        <v>0.60889065254951169</v>
      </c>
      <c r="K642" s="12"/>
      <c r="L642" s="159">
        <v>0.78440600000000005</v>
      </c>
      <c r="M642" s="187" t="s">
        <v>315</v>
      </c>
      <c r="N642" s="187">
        <v>192.78728599999999</v>
      </c>
      <c r="O642" s="186">
        <f t="shared" si="29"/>
        <v>151.22350386211602</v>
      </c>
      <c r="P642" s="186">
        <f t="shared" si="30"/>
        <v>92.078577947427419</v>
      </c>
      <c r="Q642" s="215">
        <f>IF(P642="-",0,P642/(1+'General inputs'!$H$30)^'MP Calculations'!$C$40)</f>
        <v>204.5331328431551</v>
      </c>
    </row>
    <row r="643" spans="3:17">
      <c r="C643" s="159"/>
      <c r="D643" s="165" t="s">
        <v>281</v>
      </c>
      <c r="E643" s="162">
        <v>29867</v>
      </c>
      <c r="F643" s="166" t="str">
        <f t="shared" si="28"/>
        <v>Date check - OK</v>
      </c>
      <c r="G643" s="68"/>
      <c r="H643" s="162" t="s">
        <v>279</v>
      </c>
      <c r="I643" s="173">
        <v>41465.482549107437</v>
      </c>
      <c r="J643" s="168">
        <f>IFERROR(MIN('MP Calculations'!$E$30/I643,1),"-")</f>
        <v>0.60889065254951169</v>
      </c>
      <c r="K643" s="12"/>
      <c r="L643" s="159">
        <v>3.5225970000000002</v>
      </c>
      <c r="M643" s="187" t="s">
        <v>315</v>
      </c>
      <c r="N643" s="187">
        <v>192.78728599999999</v>
      </c>
      <c r="O643" s="186">
        <f t="shared" si="29"/>
        <v>679.11191530174199</v>
      </c>
      <c r="P643" s="186">
        <f t="shared" si="30"/>
        <v>413.50489726222639</v>
      </c>
      <c r="Q643" s="215">
        <f>IF(P643="-",0,P643/(1+'General inputs'!$H$30)^'MP Calculations'!$C$40)</f>
        <v>918.51388203800025</v>
      </c>
    </row>
    <row r="644" spans="3:17">
      <c r="C644" s="159"/>
      <c r="D644" s="165" t="s">
        <v>281</v>
      </c>
      <c r="E644" s="162">
        <v>29867</v>
      </c>
      <c r="F644" s="166" t="str">
        <f t="shared" si="28"/>
        <v>Date check - OK</v>
      </c>
      <c r="G644" s="68"/>
      <c r="H644" s="162" t="s">
        <v>279</v>
      </c>
      <c r="I644" s="173">
        <v>41465.482549107437</v>
      </c>
      <c r="J644" s="168">
        <f>IFERROR(MIN('MP Calculations'!$E$30/I644,1),"-")</f>
        <v>0.60889065254951169</v>
      </c>
      <c r="K644" s="12"/>
      <c r="L644" s="159">
        <v>1.9960560000000001</v>
      </c>
      <c r="M644" s="187" t="s">
        <v>315</v>
      </c>
      <c r="N644" s="187">
        <v>192.78728599999999</v>
      </c>
      <c r="O644" s="186">
        <f t="shared" si="29"/>
        <v>384.81421894401598</v>
      </c>
      <c r="P644" s="186">
        <f t="shared" si="30"/>
        <v>234.30978088315254</v>
      </c>
      <c r="Q644" s="215">
        <f>IF(P644="-",0,P644/(1+'General inputs'!$H$30)^'MP Calculations'!$C$40)</f>
        <v>520.46974017329899</v>
      </c>
    </row>
    <row r="645" spans="3:17">
      <c r="C645" s="159"/>
      <c r="D645" s="165" t="s">
        <v>281</v>
      </c>
      <c r="E645" s="162">
        <v>29952</v>
      </c>
      <c r="F645" s="166" t="str">
        <f t="shared" si="28"/>
        <v>Date check - OK</v>
      </c>
      <c r="G645" s="68"/>
      <c r="H645" s="162" t="s">
        <v>279</v>
      </c>
      <c r="I645" s="173">
        <v>41465.482549107437</v>
      </c>
      <c r="J645" s="168">
        <f>IFERROR(MIN('MP Calculations'!$E$30/I645,1),"-")</f>
        <v>0.60889065254951169</v>
      </c>
      <c r="K645" s="12"/>
      <c r="L645" s="159">
        <v>52.035139999999998</v>
      </c>
      <c r="M645" s="187" t="s">
        <v>315</v>
      </c>
      <c r="N645" s="187">
        <v>192.78728599999999</v>
      </c>
      <c r="O645" s="186">
        <f t="shared" si="29"/>
        <v>10031.713417230039</v>
      </c>
      <c r="P645" s="186">
        <f t="shared" si="30"/>
        <v>6108.2165288068909</v>
      </c>
      <c r="Q645" s="215">
        <f>IF(P645="-",0,P645/(1+'General inputs'!$H$30)^'MP Calculations'!$C$40)</f>
        <v>13568.114219080646</v>
      </c>
    </row>
    <row r="646" spans="3:17">
      <c r="C646" s="159"/>
      <c r="D646" s="165" t="s">
        <v>281</v>
      </c>
      <c r="E646" s="162">
        <v>29952</v>
      </c>
      <c r="F646" s="166" t="str">
        <f t="shared" si="28"/>
        <v>Date check - OK</v>
      </c>
      <c r="G646" s="68"/>
      <c r="H646" s="162" t="s">
        <v>279</v>
      </c>
      <c r="I646" s="173">
        <v>41465.482549107437</v>
      </c>
      <c r="J646" s="168">
        <f>IFERROR(MIN('MP Calculations'!$E$30/I646,1),"-")</f>
        <v>0.60889065254951169</v>
      </c>
      <c r="K646" s="12"/>
      <c r="L646" s="159">
        <v>50.299695999999997</v>
      </c>
      <c r="M646" s="187" t="s">
        <v>315</v>
      </c>
      <c r="N646" s="187">
        <v>192.78728599999999</v>
      </c>
      <c r="O646" s="186">
        <f t="shared" si="29"/>
        <v>9697.1418784650559</v>
      </c>
      <c r="P646" s="186">
        <f t="shared" si="30"/>
        <v>5904.4990462437854</v>
      </c>
      <c r="Q646" s="215">
        <f>IF(P646="-",0,P646/(1+'General inputs'!$H$30)^'MP Calculations'!$C$40)</f>
        <v>13115.598814820791</v>
      </c>
    </row>
    <row r="647" spans="3:17">
      <c r="C647" s="159"/>
      <c r="D647" s="165" t="s">
        <v>281</v>
      </c>
      <c r="E647" s="162">
        <v>29952</v>
      </c>
      <c r="F647" s="166" t="str">
        <f t="shared" si="28"/>
        <v>Date check - OK</v>
      </c>
      <c r="G647" s="68"/>
      <c r="H647" s="162" t="s">
        <v>279</v>
      </c>
      <c r="I647" s="173">
        <v>41465.482549107437</v>
      </c>
      <c r="J647" s="168">
        <f>IFERROR(MIN('MP Calculations'!$E$30/I647,1),"-")</f>
        <v>0.60889065254951169</v>
      </c>
      <c r="K647" s="12"/>
      <c r="L647" s="159">
        <v>60.380563000000002</v>
      </c>
      <c r="M647" s="187" t="s">
        <v>315</v>
      </c>
      <c r="N647" s="187">
        <v>192.78728599999999</v>
      </c>
      <c r="O647" s="186">
        <f t="shared" si="29"/>
        <v>11640.604867922018</v>
      </c>
      <c r="P647" s="186">
        <f t="shared" si="30"/>
        <v>7087.8554941000602</v>
      </c>
      <c r="Q647" s="215">
        <f>IF(P647="-",0,P647/(1+'General inputs'!$H$30)^'MP Calculations'!$C$40)</f>
        <v>15744.175482114486</v>
      </c>
    </row>
    <row r="648" spans="3:17">
      <c r="C648" s="159"/>
      <c r="D648" s="165" t="s">
        <v>281</v>
      </c>
      <c r="E648" s="162">
        <v>29952</v>
      </c>
      <c r="F648" s="166" t="str">
        <f t="shared" si="28"/>
        <v>Date check - OK</v>
      </c>
      <c r="G648" s="68"/>
      <c r="H648" s="162" t="s">
        <v>279</v>
      </c>
      <c r="I648" s="173">
        <v>41465.482549107437</v>
      </c>
      <c r="J648" s="168">
        <f>IFERROR(MIN('MP Calculations'!$E$30/I648,1),"-")</f>
        <v>0.60889065254951169</v>
      </c>
      <c r="K648" s="12"/>
      <c r="L648" s="159">
        <v>44.740881999999999</v>
      </c>
      <c r="M648" s="187" t="s">
        <v>315</v>
      </c>
      <c r="N648" s="187">
        <v>192.78728599999999</v>
      </c>
      <c r="O648" s="186">
        <f t="shared" si="29"/>
        <v>8625.4732140262513</v>
      </c>
      <c r="P648" s="186">
        <f t="shared" si="30"/>
        <v>5251.970013836778</v>
      </c>
      <c r="Q648" s="215">
        <f>IF(P648="-",0,P648/(1+'General inputs'!$H$30)^'MP Calculations'!$C$40)</f>
        <v>11666.143249319772</v>
      </c>
    </row>
    <row r="649" spans="3:17">
      <c r="C649" s="159"/>
      <c r="D649" s="165" t="s">
        <v>281</v>
      </c>
      <c r="E649" s="162">
        <v>29952</v>
      </c>
      <c r="F649" s="166" t="str">
        <f t="shared" si="28"/>
        <v>Date check - OK</v>
      </c>
      <c r="G649" s="68"/>
      <c r="H649" s="162" t="s">
        <v>279</v>
      </c>
      <c r="I649" s="173">
        <v>41465.482549107437</v>
      </c>
      <c r="J649" s="168">
        <f>IFERROR(MIN('MP Calculations'!$E$30/I649,1),"-")</f>
        <v>0.60889065254951169</v>
      </c>
      <c r="K649" s="12"/>
      <c r="L649" s="159">
        <v>31.867846</v>
      </c>
      <c r="M649" s="187" t="s">
        <v>315</v>
      </c>
      <c r="N649" s="187">
        <v>192.78728599999999</v>
      </c>
      <c r="O649" s="186">
        <f t="shared" si="29"/>
        <v>6143.7155410059559</v>
      </c>
      <c r="P649" s="186">
        <f t="shared" si="30"/>
        <v>3740.8509648416925</v>
      </c>
      <c r="Q649" s="215">
        <f>IF(P649="-",0,P649/(1+'General inputs'!$H$30)^'MP Calculations'!$C$40)</f>
        <v>8309.5111196793605</v>
      </c>
    </row>
    <row r="650" spans="3:17">
      <c r="C650" s="159"/>
      <c r="D650" s="165" t="s">
        <v>281</v>
      </c>
      <c r="E650" s="162">
        <v>29952</v>
      </c>
      <c r="F650" s="166" t="str">
        <f t="shared" si="28"/>
        <v>Date check - OK</v>
      </c>
      <c r="G650" s="68"/>
      <c r="H650" s="162" t="s">
        <v>279</v>
      </c>
      <c r="I650" s="173">
        <v>41465.482549107437</v>
      </c>
      <c r="J650" s="168">
        <f>IFERROR(MIN('MP Calculations'!$E$30/I650,1),"-")</f>
        <v>0.60889065254951169</v>
      </c>
      <c r="K650" s="12"/>
      <c r="L650" s="159">
        <v>155.133724</v>
      </c>
      <c r="M650" s="187" t="s">
        <v>315</v>
      </c>
      <c r="N650" s="187">
        <v>192.78728599999999</v>
      </c>
      <c r="O650" s="186">
        <f t="shared" si="29"/>
        <v>29907.809617033065</v>
      </c>
      <c r="P650" s="186">
        <f t="shared" si="30"/>
        <v>18210.585714041823</v>
      </c>
      <c r="Q650" s="215">
        <f>IF(P650="-",0,P650/(1+'General inputs'!$H$30)^'MP Calculations'!$C$40)</f>
        <v>40450.973831594041</v>
      </c>
    </row>
    <row r="651" spans="3:17">
      <c r="C651" s="159"/>
      <c r="D651" s="165" t="s">
        <v>281</v>
      </c>
      <c r="E651" s="162">
        <v>29952</v>
      </c>
      <c r="F651" s="166" t="str">
        <f t="shared" si="28"/>
        <v>Date check - OK</v>
      </c>
      <c r="G651" s="68"/>
      <c r="H651" s="162" t="s">
        <v>279</v>
      </c>
      <c r="I651" s="173">
        <v>41465.482549107437</v>
      </c>
      <c r="J651" s="168">
        <f>IFERROR(MIN('MP Calculations'!$E$30/I651,1),"-")</f>
        <v>0.60889065254951169</v>
      </c>
      <c r="K651" s="12"/>
      <c r="L651" s="159">
        <v>2.9986350000000002</v>
      </c>
      <c r="M651" s="187" t="s">
        <v>315</v>
      </c>
      <c r="N651" s="187">
        <v>192.78728599999999</v>
      </c>
      <c r="O651" s="186">
        <f t="shared" si="29"/>
        <v>578.09870335461005</v>
      </c>
      <c r="P651" s="186">
        <f t="shared" si="30"/>
        <v>351.99889672361508</v>
      </c>
      <c r="Q651" s="215">
        <f>IF(P651="-",0,P651/(1+'General inputs'!$H$30)^'MP Calculations'!$C$40)</f>
        <v>781.89127926499077</v>
      </c>
    </row>
    <row r="652" spans="3:17">
      <c r="C652" s="159"/>
      <c r="D652" s="165" t="s">
        <v>281</v>
      </c>
      <c r="E652" s="162">
        <v>29952</v>
      </c>
      <c r="F652" s="166" t="str">
        <f t="shared" si="28"/>
        <v>Date check - OK</v>
      </c>
      <c r="G652" s="68"/>
      <c r="H652" s="162" t="s">
        <v>279</v>
      </c>
      <c r="I652" s="173">
        <v>41465.482549107437</v>
      </c>
      <c r="J652" s="168">
        <f>IFERROR(MIN('MP Calculations'!$E$30/I652,1),"-")</f>
        <v>0.60889065254951169</v>
      </c>
      <c r="K652" s="12"/>
      <c r="L652" s="159">
        <v>27.913862999999999</v>
      </c>
      <c r="M652" s="187" t="s">
        <v>315</v>
      </c>
      <c r="N652" s="187">
        <v>192.78728599999999</v>
      </c>
      <c r="O652" s="186">
        <f t="shared" si="29"/>
        <v>5381.4378895458176</v>
      </c>
      <c r="P652" s="186">
        <f t="shared" si="30"/>
        <v>3276.7072282202198</v>
      </c>
      <c r="Q652" s="215">
        <f>IF(P652="-",0,P652/(1+'General inputs'!$H$30)^'MP Calculations'!$C$40)</f>
        <v>7278.513740517833</v>
      </c>
    </row>
    <row r="653" spans="3:17">
      <c r="C653" s="159"/>
      <c r="D653" s="165" t="s">
        <v>281</v>
      </c>
      <c r="E653" s="162">
        <v>29952</v>
      </c>
      <c r="F653" s="166" t="str">
        <f t="shared" si="28"/>
        <v>Date check - OK</v>
      </c>
      <c r="G653" s="68"/>
      <c r="H653" s="162" t="s">
        <v>279</v>
      </c>
      <c r="I653" s="173">
        <v>41465.482549107437</v>
      </c>
      <c r="J653" s="168">
        <f>IFERROR(MIN('MP Calculations'!$E$30/I653,1),"-")</f>
        <v>0.60889065254951169</v>
      </c>
      <c r="K653" s="12"/>
      <c r="L653" s="159">
        <v>144.968042</v>
      </c>
      <c r="M653" s="187" t="s">
        <v>315</v>
      </c>
      <c r="N653" s="187">
        <v>192.78728599999999</v>
      </c>
      <c r="O653" s="186">
        <f t="shared" si="29"/>
        <v>27947.995373914011</v>
      </c>
      <c r="P653" s="186">
        <f t="shared" si="30"/>
        <v>17017.273140673235</v>
      </c>
      <c r="Q653" s="215">
        <f>IF(P653="-",0,P653/(1+'General inputs'!$H$30)^'MP Calculations'!$C$40)</f>
        <v>37800.281732161769</v>
      </c>
    </row>
    <row r="654" spans="3:17">
      <c r="C654" s="159"/>
      <c r="D654" s="165" t="s">
        <v>281</v>
      </c>
      <c r="E654" s="162">
        <v>29952</v>
      </c>
      <c r="F654" s="166" t="str">
        <f t="shared" si="28"/>
        <v>Date check - OK</v>
      </c>
      <c r="G654" s="68"/>
      <c r="H654" s="162" t="s">
        <v>279</v>
      </c>
      <c r="I654" s="173">
        <v>41465.482549107437</v>
      </c>
      <c r="J654" s="168">
        <f>IFERROR(MIN('MP Calculations'!$E$30/I654,1),"-")</f>
        <v>0.60889065254951169</v>
      </c>
      <c r="K654" s="12"/>
      <c r="L654" s="159">
        <v>2.4087540000000001</v>
      </c>
      <c r="M654" s="187" t="s">
        <v>315</v>
      </c>
      <c r="N654" s="187">
        <v>192.78728599999999</v>
      </c>
      <c r="O654" s="186">
        <f t="shared" si="29"/>
        <v>464.37714630164402</v>
      </c>
      <c r="P654" s="186">
        <f t="shared" si="30"/>
        <v>282.7549036406881</v>
      </c>
      <c r="Q654" s="215">
        <f>IF(P654="-",0,P654/(1+'General inputs'!$H$30)^'MP Calculations'!$C$40)</f>
        <v>628.08035872810922</v>
      </c>
    </row>
    <row r="655" spans="3:17">
      <c r="C655" s="159"/>
      <c r="D655" s="165" t="s">
        <v>281</v>
      </c>
      <c r="E655" s="162">
        <v>29952</v>
      </c>
      <c r="F655" s="166" t="str">
        <f t="shared" si="28"/>
        <v>Date check - OK</v>
      </c>
      <c r="G655" s="68"/>
      <c r="H655" s="162" t="s">
        <v>279</v>
      </c>
      <c r="I655" s="173">
        <v>41465.482549107437</v>
      </c>
      <c r="J655" s="168">
        <f>IFERROR(MIN('MP Calculations'!$E$30/I655,1),"-")</f>
        <v>0.60889065254951169</v>
      </c>
      <c r="K655" s="12"/>
      <c r="L655" s="159">
        <v>154.006089</v>
      </c>
      <c r="M655" s="187" t="s">
        <v>315</v>
      </c>
      <c r="N655" s="187">
        <v>192.78728599999999</v>
      </c>
      <c r="O655" s="186">
        <f t="shared" si="29"/>
        <v>29690.415925784455</v>
      </c>
      <c r="P655" s="186">
        <f t="shared" si="30"/>
        <v>18078.216727517312</v>
      </c>
      <c r="Q655" s="215">
        <f>IF(P655="-",0,P655/(1+'General inputs'!$H$30)^'MP Calculations'!$C$40)</f>
        <v>40156.944057148685</v>
      </c>
    </row>
    <row r="656" spans="3:17">
      <c r="C656" s="159"/>
      <c r="D656" s="165" t="s">
        <v>281</v>
      </c>
      <c r="E656" s="162">
        <v>29952</v>
      </c>
      <c r="F656" s="166" t="str">
        <f t="shared" si="28"/>
        <v>Date check - OK</v>
      </c>
      <c r="G656" s="68"/>
      <c r="H656" s="162" t="s">
        <v>279</v>
      </c>
      <c r="I656" s="173">
        <v>41465.482549107437</v>
      </c>
      <c r="J656" s="168">
        <f>IFERROR(MIN('MP Calculations'!$E$30/I656,1),"-")</f>
        <v>0.60889065254951169</v>
      </c>
      <c r="K656" s="12"/>
      <c r="L656" s="159">
        <v>131.73280399999999</v>
      </c>
      <c r="M656" s="187" t="s">
        <v>315</v>
      </c>
      <c r="N656" s="187">
        <v>192.78728599999999</v>
      </c>
      <c r="O656" s="186">
        <f t="shared" si="29"/>
        <v>25396.409760329941</v>
      </c>
      <c r="P656" s="186">
        <f t="shared" si="30"/>
        <v>15463.636511382087</v>
      </c>
      <c r="Q656" s="215">
        <f>IF(P656="-",0,P656/(1+'General inputs'!$H$30)^'MP Calculations'!$C$40)</f>
        <v>34349.205768866261</v>
      </c>
    </row>
    <row r="657" spans="3:17">
      <c r="C657" s="159"/>
      <c r="D657" s="165" t="s">
        <v>281</v>
      </c>
      <c r="E657" s="162">
        <v>29952</v>
      </c>
      <c r="F657" s="166" t="str">
        <f t="shared" si="28"/>
        <v>Date check - OK</v>
      </c>
      <c r="G657" s="68"/>
      <c r="H657" s="162" t="s">
        <v>279</v>
      </c>
      <c r="I657" s="173">
        <v>41465.482549107437</v>
      </c>
      <c r="J657" s="168">
        <f>IFERROR(MIN('MP Calculations'!$E$30/I657,1),"-")</f>
        <v>0.60889065254951169</v>
      </c>
      <c r="K657" s="12"/>
      <c r="L657" s="159">
        <v>89.972221000000005</v>
      </c>
      <c r="M657" s="187" t="s">
        <v>315</v>
      </c>
      <c r="N657" s="187">
        <v>192.78728599999999</v>
      </c>
      <c r="O657" s="186">
        <f t="shared" si="29"/>
        <v>17345.500301982207</v>
      </c>
      <c r="P657" s="186">
        <f t="shared" si="30"/>
        <v>10561.512997671698</v>
      </c>
      <c r="Q657" s="215">
        <f>IF(P657="-",0,P657/(1+'General inputs'!$H$30)^'MP Calculations'!$C$40)</f>
        <v>23460.172703914439</v>
      </c>
    </row>
    <row r="658" spans="3:17">
      <c r="C658" s="159"/>
      <c r="D658" s="165" t="s">
        <v>281</v>
      </c>
      <c r="E658" s="162">
        <v>29952</v>
      </c>
      <c r="F658" s="166" t="str">
        <f t="shared" si="28"/>
        <v>Date check - OK</v>
      </c>
      <c r="G658" s="68"/>
      <c r="H658" s="162" t="s">
        <v>279</v>
      </c>
      <c r="I658" s="173">
        <v>41465.482549107437</v>
      </c>
      <c r="J658" s="168">
        <f>IFERROR(MIN('MP Calculations'!$E$30/I658,1),"-")</f>
        <v>0.60889065254951169</v>
      </c>
      <c r="K658" s="12"/>
      <c r="L658" s="159">
        <v>39.775852999999998</v>
      </c>
      <c r="M658" s="187" t="s">
        <v>315</v>
      </c>
      <c r="N658" s="187">
        <v>192.78728599999999</v>
      </c>
      <c r="O658" s="186">
        <f t="shared" si="29"/>
        <v>7668.2787482049571</v>
      </c>
      <c r="P658" s="186">
        <f t="shared" si="30"/>
        <v>4669.1432509260694</v>
      </c>
      <c r="Q658" s="215">
        <f>IF(P658="-",0,P658/(1+'General inputs'!$H$30)^'MP Calculations'!$C$40)</f>
        <v>10371.516568714173</v>
      </c>
    </row>
    <row r="659" spans="3:17">
      <c r="C659" s="159"/>
      <c r="D659" s="165" t="s">
        <v>281</v>
      </c>
      <c r="E659" s="162">
        <v>29952</v>
      </c>
      <c r="F659" s="166" t="str">
        <f t="shared" si="28"/>
        <v>Date check - OK</v>
      </c>
      <c r="G659" s="68"/>
      <c r="H659" s="162" t="s">
        <v>279</v>
      </c>
      <c r="I659" s="173">
        <v>41465.482549107437</v>
      </c>
      <c r="J659" s="168">
        <f>IFERROR(MIN('MP Calculations'!$E$30/I659,1),"-")</f>
        <v>0.60889065254951169</v>
      </c>
      <c r="K659" s="12"/>
      <c r="L659" s="159">
        <v>50.491056</v>
      </c>
      <c r="M659" s="187" t="s">
        <v>315</v>
      </c>
      <c r="N659" s="187">
        <v>192.78728599999999</v>
      </c>
      <c r="O659" s="186">
        <f t="shared" si="29"/>
        <v>9734.0336535140159</v>
      </c>
      <c r="P659" s="186">
        <f t="shared" si="30"/>
        <v>5926.9621032270561</v>
      </c>
      <c r="Q659" s="215">
        <f>IF(P659="-",0,P659/(1+'General inputs'!$H$30)^'MP Calculations'!$C$40)</f>
        <v>13165.495756329225</v>
      </c>
    </row>
    <row r="660" spans="3:17">
      <c r="C660" s="159"/>
      <c r="D660" s="165" t="s">
        <v>281</v>
      </c>
      <c r="E660" s="162">
        <v>29952</v>
      </c>
      <c r="F660" s="166" t="str">
        <f t="shared" si="28"/>
        <v>Date check - OK</v>
      </c>
      <c r="G660" s="68"/>
      <c r="H660" s="162" t="s">
        <v>279</v>
      </c>
      <c r="I660" s="173">
        <v>41465.482549107437</v>
      </c>
      <c r="J660" s="168">
        <f>IFERROR(MIN('MP Calculations'!$E$30/I660,1),"-")</f>
        <v>0.60889065254951169</v>
      </c>
      <c r="K660" s="12"/>
      <c r="L660" s="159">
        <v>9.7540659999999999</v>
      </c>
      <c r="M660" s="187" t="s">
        <v>315</v>
      </c>
      <c r="N660" s="187">
        <v>192.78728599999999</v>
      </c>
      <c r="O660" s="186">
        <f t="shared" si="29"/>
        <v>1880.459911604876</v>
      </c>
      <c r="P660" s="186">
        <f t="shared" si="30"/>
        <v>1144.99446267029</v>
      </c>
      <c r="Q660" s="215">
        <f>IF(P660="-",0,P660/(1+'General inputs'!$H$30)^'MP Calculations'!$C$40)</f>
        <v>2543.3636113682228</v>
      </c>
    </row>
    <row r="661" spans="3:17">
      <c r="C661" s="159"/>
      <c r="D661" s="165" t="s">
        <v>281</v>
      </c>
      <c r="E661" s="162">
        <v>29952</v>
      </c>
      <c r="F661" s="166" t="str">
        <f t="shared" si="28"/>
        <v>Date check - OK</v>
      </c>
      <c r="G661" s="68"/>
      <c r="H661" s="162" t="s">
        <v>279</v>
      </c>
      <c r="I661" s="173">
        <v>41465.482549107437</v>
      </c>
      <c r="J661" s="168">
        <f>IFERROR(MIN('MP Calculations'!$E$30/I661,1),"-")</f>
        <v>0.60889065254951169</v>
      </c>
      <c r="K661" s="12"/>
      <c r="L661" s="159">
        <v>25.504356999999999</v>
      </c>
      <c r="M661" s="187" t="s">
        <v>315</v>
      </c>
      <c r="N661" s="187">
        <v>192.78728599999999</v>
      </c>
      <c r="O661" s="186">
        <f t="shared" si="29"/>
        <v>4916.9157672051015</v>
      </c>
      <c r="P661" s="186">
        <f t="shared" si="30"/>
        <v>2993.8640500244974</v>
      </c>
      <c r="Q661" s="215">
        <f>IF(P661="-",0,P661/(1+'General inputs'!$H$30)^'MP Calculations'!$C$40)</f>
        <v>6650.2372984911544</v>
      </c>
    </row>
    <row r="662" spans="3:17">
      <c r="C662" s="159"/>
      <c r="D662" s="165" t="s">
        <v>281</v>
      </c>
      <c r="E662" s="162">
        <v>29952</v>
      </c>
      <c r="F662" s="166" t="str">
        <f t="shared" si="28"/>
        <v>Date check - OK</v>
      </c>
      <c r="G662" s="68"/>
      <c r="H662" s="162" t="s">
        <v>279</v>
      </c>
      <c r="I662" s="173">
        <v>41465.482549107437</v>
      </c>
      <c r="J662" s="168">
        <f>IFERROR(MIN('MP Calculations'!$E$30/I662,1),"-")</f>
        <v>0.60889065254951169</v>
      </c>
      <c r="K662" s="12"/>
      <c r="L662" s="159">
        <v>137.41172599999999</v>
      </c>
      <c r="M662" s="187" t="s">
        <v>315</v>
      </c>
      <c r="N662" s="187">
        <v>192.78728599999999</v>
      </c>
      <c r="O662" s="186">
        <f t="shared" si="29"/>
        <v>26491.233720115633</v>
      </c>
      <c r="P662" s="186">
        <f t="shared" si="30"/>
        <v>16130.264586682835</v>
      </c>
      <c r="Q662" s="215">
        <f>IF(P662="-",0,P662/(1+'General inputs'!$H$30)^'MP Calculations'!$C$40)</f>
        <v>35829.979383336213</v>
      </c>
    </row>
    <row r="663" spans="3:17">
      <c r="C663" s="159"/>
      <c r="D663" s="165" t="s">
        <v>281</v>
      </c>
      <c r="E663" s="162">
        <v>29952</v>
      </c>
      <c r="F663" s="166" t="str">
        <f t="shared" ref="F663:F726" si="33">IF(E663="","-",IF(OR(E663&lt;$E$15,E663&gt;$E$16),"ERROR - date outside of range","Date check - OK"))</f>
        <v>Date check - OK</v>
      </c>
      <c r="G663" s="68"/>
      <c r="H663" s="162" t="s">
        <v>279</v>
      </c>
      <c r="I663" s="173">
        <v>41465.482549107437</v>
      </c>
      <c r="J663" s="168">
        <f>IFERROR(MIN('MP Calculations'!$E$30/I663,1),"-")</f>
        <v>0.60889065254951169</v>
      </c>
      <c r="K663" s="12"/>
      <c r="L663" s="159">
        <v>69.987481000000002</v>
      </c>
      <c r="M663" s="187" t="s">
        <v>315</v>
      </c>
      <c r="N663" s="187">
        <v>192.78728599999999</v>
      </c>
      <c r="O663" s="186">
        <f t="shared" ref="O663:O726" si="34">IF(N663="","-",L663*N663)</f>
        <v>13492.696515966567</v>
      </c>
      <c r="P663" s="186">
        <f t="shared" ref="P663:P726" si="35">IF(O663="-","-",IF(OR(E663&lt;$E$15,E663&gt;$E$16),0,O663*J663))</f>
        <v>8215.5767862594057</v>
      </c>
      <c r="Q663" s="215">
        <f>IF(P663="-",0,P663/(1+'General inputs'!$H$30)^'MP Calculations'!$C$40)</f>
        <v>18249.170389735409</v>
      </c>
    </row>
    <row r="664" spans="3:17">
      <c r="C664" s="159"/>
      <c r="D664" s="165" t="s">
        <v>281</v>
      </c>
      <c r="E664" s="162">
        <v>29952</v>
      </c>
      <c r="F664" s="166" t="str">
        <f t="shared" si="33"/>
        <v>Date check - OK</v>
      </c>
      <c r="G664" s="68"/>
      <c r="H664" s="162" t="s">
        <v>279</v>
      </c>
      <c r="I664" s="173">
        <v>41465.482549107437</v>
      </c>
      <c r="J664" s="168">
        <f>IFERROR(MIN('MP Calculations'!$E$30/I664,1),"-")</f>
        <v>0.60889065254951169</v>
      </c>
      <c r="K664" s="12"/>
      <c r="L664" s="159">
        <v>111.338494</v>
      </c>
      <c r="M664" s="187" t="s">
        <v>315</v>
      </c>
      <c r="N664" s="187">
        <v>192.78728599999999</v>
      </c>
      <c r="O664" s="186">
        <f t="shared" si="34"/>
        <v>21464.646085587283</v>
      </c>
      <c r="P664" s="186">
        <f t="shared" si="35"/>
        <v>13069.622361797563</v>
      </c>
      <c r="Q664" s="215">
        <f>IF(P664="-",0,P664/(1+'General inputs'!$H$30)^'MP Calculations'!$C$40)</f>
        <v>29031.408459214777</v>
      </c>
    </row>
    <row r="665" spans="3:17">
      <c r="C665" s="159"/>
      <c r="D665" s="165" t="s">
        <v>281</v>
      </c>
      <c r="E665" s="162">
        <v>29952</v>
      </c>
      <c r="F665" s="166" t="str">
        <f t="shared" si="33"/>
        <v>Date check - OK</v>
      </c>
      <c r="G665" s="68"/>
      <c r="H665" s="162" t="s">
        <v>279</v>
      </c>
      <c r="I665" s="173">
        <v>41465.482549107437</v>
      </c>
      <c r="J665" s="168">
        <f>IFERROR(MIN('MP Calculations'!$E$30/I665,1),"-")</f>
        <v>0.60889065254951169</v>
      </c>
      <c r="K665" s="12"/>
      <c r="L665" s="159">
        <v>29.756038</v>
      </c>
      <c r="M665" s="187" t="s">
        <v>315</v>
      </c>
      <c r="N665" s="187">
        <v>192.78728599999999</v>
      </c>
      <c r="O665" s="186">
        <f t="shared" si="34"/>
        <v>5736.5858081328679</v>
      </c>
      <c r="P665" s="186">
        <f t="shared" si="35"/>
        <v>3492.9534761202899</v>
      </c>
      <c r="Q665" s="215">
        <f>IF(P665="-",0,P665/(1+'General inputs'!$H$30)^'MP Calculations'!$C$40)</f>
        <v>7758.8591534740572</v>
      </c>
    </row>
    <row r="666" spans="3:17">
      <c r="C666" s="159"/>
      <c r="D666" s="165" t="s">
        <v>281</v>
      </c>
      <c r="E666" s="162">
        <v>29952</v>
      </c>
      <c r="F666" s="166" t="str">
        <f t="shared" si="33"/>
        <v>Date check - OK</v>
      </c>
      <c r="G666" s="68"/>
      <c r="H666" s="162" t="s">
        <v>279</v>
      </c>
      <c r="I666" s="173">
        <v>41465.482549107437</v>
      </c>
      <c r="J666" s="168">
        <f>IFERROR(MIN('MP Calculations'!$E$30/I666,1),"-")</f>
        <v>0.60889065254951169</v>
      </c>
      <c r="K666" s="12"/>
      <c r="L666" s="159">
        <v>12.577695</v>
      </c>
      <c r="M666" s="187" t="s">
        <v>315</v>
      </c>
      <c r="N666" s="187">
        <v>192.78728599999999</v>
      </c>
      <c r="O666" s="186">
        <f t="shared" si="34"/>
        <v>2424.8196831857699</v>
      </c>
      <c r="P666" s="186">
        <f t="shared" si="35"/>
        <v>1476.4500392098837</v>
      </c>
      <c r="Q666" s="215">
        <f>IF(P666="-",0,P666/(1+'General inputs'!$H$30)^'MP Calculations'!$C$40)</f>
        <v>3279.6222393705398</v>
      </c>
    </row>
    <row r="667" spans="3:17">
      <c r="C667" s="159"/>
      <c r="D667" s="165" t="s">
        <v>281</v>
      </c>
      <c r="E667" s="162">
        <v>29952</v>
      </c>
      <c r="F667" s="166" t="str">
        <f t="shared" si="33"/>
        <v>Date check - OK</v>
      </c>
      <c r="G667" s="68"/>
      <c r="H667" s="162" t="s">
        <v>279</v>
      </c>
      <c r="I667" s="173">
        <v>41465.482549107437</v>
      </c>
      <c r="J667" s="168">
        <f>IFERROR(MIN('MP Calculations'!$E$30/I667,1),"-")</f>
        <v>0.60889065254951169</v>
      </c>
      <c r="K667" s="12"/>
      <c r="L667" s="159">
        <v>5.8070700000000004</v>
      </c>
      <c r="M667" s="187" t="s">
        <v>315</v>
      </c>
      <c r="N667" s="187">
        <v>192.78728599999999</v>
      </c>
      <c r="O667" s="186">
        <f t="shared" si="34"/>
        <v>1119.5292649120202</v>
      </c>
      <c r="P667" s="186">
        <f t="shared" si="35"/>
        <v>681.67090466055504</v>
      </c>
      <c r="Q667" s="215">
        <f>IF(P667="-",0,P667/(1+'General inputs'!$H$30)^'MP Calculations'!$C$40)</f>
        <v>1514.1880859395526</v>
      </c>
    </row>
    <row r="668" spans="3:17">
      <c r="C668" s="159"/>
      <c r="D668" s="165" t="s">
        <v>281</v>
      </c>
      <c r="E668" s="162">
        <v>29952</v>
      </c>
      <c r="F668" s="166" t="str">
        <f t="shared" si="33"/>
        <v>Date check - OK</v>
      </c>
      <c r="G668" s="68"/>
      <c r="H668" s="162" t="s">
        <v>279</v>
      </c>
      <c r="I668" s="173">
        <v>41465.482549107437</v>
      </c>
      <c r="J668" s="168">
        <f>IFERROR(MIN('MP Calculations'!$E$30/I668,1),"-")</f>
        <v>0.60889065254951169</v>
      </c>
      <c r="K668" s="12"/>
      <c r="L668" s="159">
        <v>11.997541</v>
      </c>
      <c r="M668" s="187" t="s">
        <v>315</v>
      </c>
      <c r="N668" s="187">
        <v>192.78728599999999</v>
      </c>
      <c r="O668" s="186">
        <f t="shared" si="34"/>
        <v>2312.973368063726</v>
      </c>
      <c r="P668" s="186">
        <f t="shared" si="35"/>
        <v>1408.347863409964</v>
      </c>
      <c r="Q668" s="215">
        <f>IF(P668="-",0,P668/(1+'General inputs'!$H$30)^'MP Calculations'!$C$40)</f>
        <v>3128.3476250107724</v>
      </c>
    </row>
    <row r="669" spans="3:17">
      <c r="C669" s="159"/>
      <c r="D669" s="165" t="s">
        <v>281</v>
      </c>
      <c r="E669" s="162">
        <v>29952</v>
      </c>
      <c r="F669" s="166" t="str">
        <f t="shared" si="33"/>
        <v>Date check - OK</v>
      </c>
      <c r="G669" s="68"/>
      <c r="H669" s="162" t="s">
        <v>279</v>
      </c>
      <c r="I669" s="173">
        <v>41465.482549107437</v>
      </c>
      <c r="J669" s="168">
        <f>IFERROR(MIN('MP Calculations'!$E$30/I669,1),"-")</f>
        <v>0.60889065254951169</v>
      </c>
      <c r="K669" s="12"/>
      <c r="L669" s="159">
        <v>115.66072699999999</v>
      </c>
      <c r="M669" s="187" t="s">
        <v>315</v>
      </c>
      <c r="N669" s="187">
        <v>192.78728599999999</v>
      </c>
      <c r="O669" s="186">
        <f t="shared" si="34"/>
        <v>22297.917655116918</v>
      </c>
      <c r="P669" s="186">
        <f t="shared" si="35"/>
        <v>13576.993631519417</v>
      </c>
      <c r="Q669" s="215">
        <f>IF(P669="-",0,P669/(1+'General inputs'!$H$30)^'MP Calculations'!$C$40)</f>
        <v>30158.426682390102</v>
      </c>
    </row>
    <row r="670" spans="3:17">
      <c r="C670" s="159"/>
      <c r="D670" s="165" t="s">
        <v>281</v>
      </c>
      <c r="E670" s="162">
        <v>29952</v>
      </c>
      <c r="F670" s="166" t="str">
        <f t="shared" si="33"/>
        <v>Date check - OK</v>
      </c>
      <c r="G670" s="68"/>
      <c r="H670" s="162" t="s">
        <v>279</v>
      </c>
      <c r="I670" s="173">
        <v>41465.482549107437</v>
      </c>
      <c r="J670" s="168">
        <f>IFERROR(MIN('MP Calculations'!$E$30/I670,1),"-")</f>
        <v>0.60889065254951169</v>
      </c>
      <c r="K670" s="12"/>
      <c r="L670" s="159">
        <v>6.5481829999999999</v>
      </c>
      <c r="M670" s="187" t="s">
        <v>315</v>
      </c>
      <c r="N670" s="187">
        <v>192.78728599999999</v>
      </c>
      <c r="O670" s="186">
        <f t="shared" si="34"/>
        <v>1262.4064288013381</v>
      </c>
      <c r="P670" s="186">
        <f t="shared" si="35"/>
        <v>768.66747421554544</v>
      </c>
      <c r="Q670" s="215">
        <f>IF(P670="-",0,P670/(1+'General inputs'!$H$30)^'MP Calculations'!$C$40)</f>
        <v>1707.4326094143721</v>
      </c>
    </row>
    <row r="671" spans="3:17">
      <c r="C671" s="159"/>
      <c r="D671" s="165" t="s">
        <v>281</v>
      </c>
      <c r="E671" s="162">
        <v>29952</v>
      </c>
      <c r="F671" s="166" t="str">
        <f t="shared" si="33"/>
        <v>Date check - OK</v>
      </c>
      <c r="G671" s="68"/>
      <c r="H671" s="162" t="s">
        <v>279</v>
      </c>
      <c r="I671" s="173">
        <v>41465.482549107437</v>
      </c>
      <c r="J671" s="168">
        <f>IFERROR(MIN('MP Calculations'!$E$30/I671,1),"-")</f>
        <v>0.60889065254951169</v>
      </c>
      <c r="K671" s="12"/>
      <c r="L671" s="159">
        <v>143.15173999999999</v>
      </c>
      <c r="M671" s="187" t="s">
        <v>315</v>
      </c>
      <c r="N671" s="187">
        <v>192.78728599999999</v>
      </c>
      <c r="O671" s="186">
        <f t="shared" si="34"/>
        <v>27597.835440777639</v>
      </c>
      <c r="P671" s="186">
        <f t="shared" si="35"/>
        <v>16804.064030489139</v>
      </c>
      <c r="Q671" s="215">
        <f>IF(P671="-",0,P671/(1+'General inputs'!$H$30)^'MP Calculations'!$C$40)</f>
        <v>37326.682679822436</v>
      </c>
    </row>
    <row r="672" spans="3:17">
      <c r="C672" s="159"/>
      <c r="D672" s="165" t="s">
        <v>281</v>
      </c>
      <c r="E672" s="162">
        <v>29952</v>
      </c>
      <c r="F672" s="166" t="str">
        <f t="shared" si="33"/>
        <v>Date check - OK</v>
      </c>
      <c r="G672" s="68"/>
      <c r="H672" s="162" t="s">
        <v>279</v>
      </c>
      <c r="I672" s="173">
        <v>41465.482549107437</v>
      </c>
      <c r="J672" s="168">
        <f>IFERROR(MIN('MP Calculations'!$E$30/I672,1),"-")</f>
        <v>0.60889065254951169</v>
      </c>
      <c r="K672" s="12"/>
      <c r="L672" s="159">
        <v>53.668596999999998</v>
      </c>
      <c r="M672" s="187" t="s">
        <v>315</v>
      </c>
      <c r="N672" s="187">
        <v>192.78728599999999</v>
      </c>
      <c r="O672" s="186">
        <f t="shared" si="34"/>
        <v>10346.623159057741</v>
      </c>
      <c r="P672" s="186">
        <f t="shared" si="35"/>
        <v>6299.9621270025582</v>
      </c>
      <c r="Q672" s="215">
        <f>IF(P672="-",0,P672/(1+'General inputs'!$H$30)^'MP Calculations'!$C$40)</f>
        <v>13994.036608219154</v>
      </c>
    </row>
    <row r="673" spans="3:17">
      <c r="C673" s="159"/>
      <c r="D673" s="165" t="s">
        <v>281</v>
      </c>
      <c r="E673" s="162">
        <v>29952</v>
      </c>
      <c r="F673" s="166" t="str">
        <f t="shared" si="33"/>
        <v>Date check - OK</v>
      </c>
      <c r="G673" s="68"/>
      <c r="H673" s="162" t="s">
        <v>279</v>
      </c>
      <c r="I673" s="173">
        <v>41465.482549107437</v>
      </c>
      <c r="J673" s="168">
        <f>IFERROR(MIN('MP Calculations'!$E$30/I673,1),"-")</f>
        <v>0.60889065254951169</v>
      </c>
      <c r="K673" s="12"/>
      <c r="L673" s="159">
        <v>46.372214999999997</v>
      </c>
      <c r="M673" s="187" t="s">
        <v>315</v>
      </c>
      <c r="N673" s="187">
        <v>192.78728599999999</v>
      </c>
      <c r="O673" s="186">
        <f t="shared" si="34"/>
        <v>8939.9734756584894</v>
      </c>
      <c r="P673" s="186">
        <f t="shared" si="35"/>
        <v>5443.4662833690236</v>
      </c>
      <c r="Q673" s="215">
        <f>IF(P673="-",0,P673/(1+'General inputs'!$H$30)^'MP Calculations'!$C$40)</f>
        <v>12091.511807439449</v>
      </c>
    </row>
    <row r="674" spans="3:17">
      <c r="C674" s="159"/>
      <c r="D674" s="165" t="s">
        <v>281</v>
      </c>
      <c r="E674" s="162">
        <v>29952</v>
      </c>
      <c r="F674" s="166" t="str">
        <f t="shared" si="33"/>
        <v>Date check - OK</v>
      </c>
      <c r="G674" s="68"/>
      <c r="H674" s="162" t="s">
        <v>279</v>
      </c>
      <c r="I674" s="173">
        <v>41465.482549107437</v>
      </c>
      <c r="J674" s="168">
        <f>IFERROR(MIN('MP Calculations'!$E$30/I674,1),"-")</f>
        <v>0.60889065254951169</v>
      </c>
      <c r="K674" s="12"/>
      <c r="L674" s="159">
        <v>20.000696999999999</v>
      </c>
      <c r="M674" s="187" t="s">
        <v>315</v>
      </c>
      <c r="N674" s="187">
        <v>192.78728599999999</v>
      </c>
      <c r="O674" s="186">
        <f t="shared" si="34"/>
        <v>3855.8800927383418</v>
      </c>
      <c r="P674" s="186">
        <f t="shared" si="35"/>
        <v>2347.8093458201206</v>
      </c>
      <c r="Q674" s="215">
        <f>IF(P674="-",0,P674/(1+'General inputs'!$H$30)^'MP Calculations'!$C$40)</f>
        <v>5215.1630870450927</v>
      </c>
    </row>
    <row r="675" spans="3:17">
      <c r="C675" s="159"/>
      <c r="D675" s="165" t="s">
        <v>281</v>
      </c>
      <c r="E675" s="162">
        <v>29952</v>
      </c>
      <c r="F675" s="166" t="str">
        <f t="shared" si="33"/>
        <v>Date check - OK</v>
      </c>
      <c r="G675" s="68"/>
      <c r="H675" s="162" t="s">
        <v>279</v>
      </c>
      <c r="I675" s="173">
        <v>41465.482549107437</v>
      </c>
      <c r="J675" s="168">
        <f>IFERROR(MIN('MP Calculations'!$E$30/I675,1),"-")</f>
        <v>0.60889065254951169</v>
      </c>
      <c r="K675" s="12"/>
      <c r="L675" s="159">
        <v>106.074851</v>
      </c>
      <c r="M675" s="187" t="s">
        <v>315</v>
      </c>
      <c r="N675" s="187">
        <v>192.78728599999999</v>
      </c>
      <c r="O675" s="186">
        <f t="shared" si="34"/>
        <v>20449.882637144383</v>
      </c>
      <c r="P675" s="186">
        <f t="shared" si="35"/>
        <v>12451.742383491772</v>
      </c>
      <c r="Q675" s="215">
        <f>IF(P675="-",0,P675/(1+'General inputs'!$H$30)^'MP Calculations'!$C$40)</f>
        <v>27658.918456642197</v>
      </c>
    </row>
    <row r="676" spans="3:17">
      <c r="C676" s="159"/>
      <c r="D676" s="165" t="s">
        <v>281</v>
      </c>
      <c r="E676" s="162">
        <v>29952</v>
      </c>
      <c r="F676" s="166" t="str">
        <f t="shared" si="33"/>
        <v>Date check - OK</v>
      </c>
      <c r="G676" s="68"/>
      <c r="H676" s="162" t="s">
        <v>279</v>
      </c>
      <c r="I676" s="173">
        <v>41465.482549107437</v>
      </c>
      <c r="J676" s="168">
        <f>IFERROR(MIN('MP Calculations'!$E$30/I676,1),"-")</f>
        <v>0.60889065254951169</v>
      </c>
      <c r="K676" s="12"/>
      <c r="L676" s="159">
        <v>44.258696999999998</v>
      </c>
      <c r="M676" s="187" t="s">
        <v>315</v>
      </c>
      <c r="N676" s="187">
        <v>192.78728599999999</v>
      </c>
      <c r="O676" s="186">
        <f t="shared" si="34"/>
        <v>8532.5140765263423</v>
      </c>
      <c r="P676" s="186">
        <f t="shared" si="35"/>
        <v>5195.368063944019</v>
      </c>
      <c r="Q676" s="215">
        <f>IF(P676="-",0,P676/(1+'General inputs'!$H$30)^'MP Calculations'!$C$40)</f>
        <v>11540.413960329155</v>
      </c>
    </row>
    <row r="677" spans="3:17">
      <c r="C677" s="159"/>
      <c r="D677" s="165" t="s">
        <v>281</v>
      </c>
      <c r="E677" s="162">
        <v>29952</v>
      </c>
      <c r="F677" s="166" t="str">
        <f t="shared" si="33"/>
        <v>Date check - OK</v>
      </c>
      <c r="G677" s="68"/>
      <c r="H677" s="162" t="s">
        <v>279</v>
      </c>
      <c r="I677" s="173">
        <v>41465.482549107437</v>
      </c>
      <c r="J677" s="168">
        <f>IFERROR(MIN('MP Calculations'!$E$30/I677,1),"-")</f>
        <v>0.60889065254951169</v>
      </c>
      <c r="K677" s="12"/>
      <c r="L677" s="159">
        <v>1.9578580000000001</v>
      </c>
      <c r="M677" s="187" t="s">
        <v>315</v>
      </c>
      <c r="N677" s="187">
        <v>192.78728599999999</v>
      </c>
      <c r="O677" s="186">
        <f t="shared" si="34"/>
        <v>377.45013019338802</v>
      </c>
      <c r="P677" s="186">
        <f t="shared" si="35"/>
        <v>229.82585607835017</v>
      </c>
      <c r="Q677" s="215">
        <f>IF(P677="-",0,P677/(1+'General inputs'!$H$30)^'MP Calculations'!$C$40)</f>
        <v>510.50964730258812</v>
      </c>
    </row>
    <row r="678" spans="3:17">
      <c r="C678" s="159"/>
      <c r="D678" s="165" t="s">
        <v>281</v>
      </c>
      <c r="E678" s="162">
        <v>29952</v>
      </c>
      <c r="F678" s="166" t="str">
        <f t="shared" si="33"/>
        <v>Date check - OK</v>
      </c>
      <c r="G678" s="68"/>
      <c r="H678" s="162" t="s">
        <v>279</v>
      </c>
      <c r="I678" s="173">
        <v>41465.482549107437</v>
      </c>
      <c r="J678" s="168">
        <f>IFERROR(MIN('MP Calculations'!$E$30/I678,1),"-")</f>
        <v>0.60889065254951169</v>
      </c>
      <c r="K678" s="12"/>
      <c r="L678" s="159">
        <v>128.517369</v>
      </c>
      <c r="M678" s="187" t="s">
        <v>315</v>
      </c>
      <c r="N678" s="187">
        <v>192.78728599999999</v>
      </c>
      <c r="O678" s="186">
        <f t="shared" si="34"/>
        <v>24776.514773370534</v>
      </c>
      <c r="P678" s="186">
        <f t="shared" si="35"/>
        <v>15086.188248260201</v>
      </c>
      <c r="Q678" s="215">
        <f>IF(P678="-",0,P678/(1+'General inputs'!$H$30)^'MP Calculations'!$C$40)</f>
        <v>33510.784091822068</v>
      </c>
    </row>
    <row r="679" spans="3:17">
      <c r="C679" s="159"/>
      <c r="D679" s="165" t="s">
        <v>281</v>
      </c>
      <c r="E679" s="162">
        <v>29952</v>
      </c>
      <c r="F679" s="166" t="str">
        <f t="shared" si="33"/>
        <v>Date check - OK</v>
      </c>
      <c r="G679" s="68"/>
      <c r="H679" s="162" t="s">
        <v>279</v>
      </c>
      <c r="I679" s="173">
        <v>41465.482549107437</v>
      </c>
      <c r="J679" s="168">
        <f>IFERROR(MIN('MP Calculations'!$E$30/I679,1),"-")</f>
        <v>0.60889065254951169</v>
      </c>
      <c r="K679" s="12"/>
      <c r="L679" s="159">
        <v>86.158542999999995</v>
      </c>
      <c r="M679" s="187" t="s">
        <v>315</v>
      </c>
      <c r="N679" s="187">
        <v>192.78728599999999</v>
      </c>
      <c r="O679" s="186">
        <f t="shared" si="34"/>
        <v>16610.271670684295</v>
      </c>
      <c r="P679" s="186">
        <f t="shared" si="35"/>
        <v>10113.839156587628</v>
      </c>
      <c r="Q679" s="215">
        <f>IF(P679="-",0,P679/(1+'General inputs'!$H$30)^'MP Calculations'!$C$40)</f>
        <v>22465.759722633033</v>
      </c>
    </row>
    <row r="680" spans="3:17">
      <c r="C680" s="159"/>
      <c r="D680" s="165" t="s">
        <v>281</v>
      </c>
      <c r="E680" s="162">
        <v>29952</v>
      </c>
      <c r="F680" s="166" t="str">
        <f t="shared" si="33"/>
        <v>Date check - OK</v>
      </c>
      <c r="G680" s="68"/>
      <c r="H680" s="162" t="s">
        <v>279</v>
      </c>
      <c r="I680" s="173">
        <v>41465.482549107437</v>
      </c>
      <c r="J680" s="168">
        <f>IFERROR(MIN('MP Calculations'!$E$30/I680,1),"-")</f>
        <v>0.60889065254951169</v>
      </c>
      <c r="K680" s="12"/>
      <c r="L680" s="159">
        <v>96.473326999999998</v>
      </c>
      <c r="M680" s="187" t="s">
        <v>315</v>
      </c>
      <c r="N680" s="187">
        <v>192.78728599999999</v>
      </c>
      <c r="O680" s="186">
        <f t="shared" si="34"/>
        <v>18598.830883720522</v>
      </c>
      <c r="P680" s="186">
        <f t="shared" si="35"/>
        <v>11324.6542734466</v>
      </c>
      <c r="Q680" s="215">
        <f>IF(P680="-",0,P680/(1+'General inputs'!$H$30)^'MP Calculations'!$C$40)</f>
        <v>25155.330029490011</v>
      </c>
    </row>
    <row r="681" spans="3:17">
      <c r="C681" s="159"/>
      <c r="D681" s="165" t="s">
        <v>281</v>
      </c>
      <c r="E681" s="162">
        <v>29952</v>
      </c>
      <c r="F681" s="166" t="str">
        <f t="shared" si="33"/>
        <v>Date check - OK</v>
      </c>
      <c r="G681" s="68"/>
      <c r="H681" s="162" t="s">
        <v>279</v>
      </c>
      <c r="I681" s="173">
        <v>41465.482549107437</v>
      </c>
      <c r="J681" s="168">
        <f>IFERROR(MIN('MP Calculations'!$E$30/I681,1),"-")</f>
        <v>0.60889065254951169</v>
      </c>
      <c r="K681" s="12"/>
      <c r="L681" s="159">
        <v>59.117964000000001</v>
      </c>
      <c r="M681" s="187" t="s">
        <v>315</v>
      </c>
      <c r="N681" s="187">
        <v>192.78728599999999</v>
      </c>
      <c r="O681" s="186">
        <f t="shared" si="34"/>
        <v>11397.191833405705</v>
      </c>
      <c r="P681" s="186">
        <f t="shared" si="35"/>
        <v>6939.6435726743648</v>
      </c>
      <c r="Q681" s="215">
        <f>IF(P681="-",0,P681/(1+'General inputs'!$H$30)^'MP Calculations'!$C$40)</f>
        <v>15414.953970557161</v>
      </c>
    </row>
    <row r="682" spans="3:17">
      <c r="C682" s="159"/>
      <c r="D682" s="165" t="s">
        <v>281</v>
      </c>
      <c r="E682" s="162">
        <v>29952</v>
      </c>
      <c r="F682" s="166" t="str">
        <f t="shared" si="33"/>
        <v>Date check - OK</v>
      </c>
      <c r="G682" s="68"/>
      <c r="H682" s="162" t="s">
        <v>279</v>
      </c>
      <c r="I682" s="173">
        <v>41465.482549107437</v>
      </c>
      <c r="J682" s="168">
        <f>IFERROR(MIN('MP Calculations'!$E$30/I682,1),"-")</f>
        <v>0.60889065254951169</v>
      </c>
      <c r="K682" s="12"/>
      <c r="L682" s="159">
        <v>58.551054000000001</v>
      </c>
      <c r="M682" s="187" t="s">
        <v>315</v>
      </c>
      <c r="N682" s="187">
        <v>192.78728599999999</v>
      </c>
      <c r="O682" s="186">
        <f t="shared" si="34"/>
        <v>11287.898793099444</v>
      </c>
      <c r="P682" s="186">
        <f t="shared" si="35"/>
        <v>6873.0960620431661</v>
      </c>
      <c r="Q682" s="215">
        <f>IF(P682="-",0,P682/(1+'General inputs'!$H$30)^'MP Calculations'!$C$40)</f>
        <v>15267.132716844017</v>
      </c>
    </row>
    <row r="683" spans="3:17">
      <c r="C683" s="159"/>
      <c r="D683" s="165" t="s">
        <v>281</v>
      </c>
      <c r="E683" s="162">
        <v>29952</v>
      </c>
      <c r="F683" s="166" t="str">
        <f t="shared" si="33"/>
        <v>Date check - OK</v>
      </c>
      <c r="G683" s="68"/>
      <c r="H683" s="162" t="s">
        <v>279</v>
      </c>
      <c r="I683" s="173">
        <v>41465.482549107437</v>
      </c>
      <c r="J683" s="168">
        <f>IFERROR(MIN('MP Calculations'!$E$30/I683,1),"-")</f>
        <v>0.60889065254951169</v>
      </c>
      <c r="K683" s="12"/>
      <c r="L683" s="159">
        <v>0.58549600000000002</v>
      </c>
      <c r="M683" s="187" t="s">
        <v>315</v>
      </c>
      <c r="N683" s="187">
        <v>192.78728599999999</v>
      </c>
      <c r="O683" s="186">
        <f t="shared" si="34"/>
        <v>112.87618480385601</v>
      </c>
      <c r="P683" s="186">
        <f t="shared" si="35"/>
        <v>68.729253822519155</v>
      </c>
      <c r="Q683" s="215">
        <f>IF(P683="-",0,P683/(1+'General inputs'!$H$30)^'MP Calculations'!$C$40)</f>
        <v>152.66753587700239</v>
      </c>
    </row>
    <row r="684" spans="3:17">
      <c r="C684" s="159"/>
      <c r="D684" s="165" t="s">
        <v>281</v>
      </c>
      <c r="E684" s="162">
        <v>29952</v>
      </c>
      <c r="F684" s="166" t="str">
        <f t="shared" si="33"/>
        <v>Date check - OK</v>
      </c>
      <c r="G684" s="68"/>
      <c r="H684" s="162" t="s">
        <v>279</v>
      </c>
      <c r="I684" s="173">
        <v>41465.482549107437</v>
      </c>
      <c r="J684" s="168">
        <f>IFERROR(MIN('MP Calculations'!$E$30/I684,1),"-")</f>
        <v>0.60889065254951169</v>
      </c>
      <c r="K684" s="12"/>
      <c r="L684" s="159">
        <v>0.71798700000000004</v>
      </c>
      <c r="M684" s="187" t="s">
        <v>315</v>
      </c>
      <c r="N684" s="187">
        <v>192.78728599999999</v>
      </c>
      <c r="O684" s="186">
        <f t="shared" si="34"/>
        <v>138.41876511328201</v>
      </c>
      <c r="P684" s="186">
        <f t="shared" si="35"/>
        <v>84.281892214923857</v>
      </c>
      <c r="Q684" s="215">
        <f>IF(P684="-",0,P684/(1+'General inputs'!$H$30)^'MP Calculations'!$C$40)</f>
        <v>187.21444054565924</v>
      </c>
    </row>
    <row r="685" spans="3:17">
      <c r="C685" s="159"/>
      <c r="D685" s="165" t="s">
        <v>281</v>
      </c>
      <c r="E685" s="162">
        <v>29952</v>
      </c>
      <c r="F685" s="166" t="str">
        <f t="shared" si="33"/>
        <v>Date check - OK</v>
      </c>
      <c r="G685" s="68"/>
      <c r="H685" s="162" t="s">
        <v>279</v>
      </c>
      <c r="I685" s="173">
        <v>41465.482549107437</v>
      </c>
      <c r="J685" s="168">
        <f>IFERROR(MIN('MP Calculations'!$E$30/I685,1),"-")</f>
        <v>0.60889065254951169</v>
      </c>
      <c r="K685" s="12"/>
      <c r="L685" s="159">
        <v>2.4488699999999999</v>
      </c>
      <c r="M685" s="187" t="s">
        <v>315</v>
      </c>
      <c r="N685" s="187">
        <v>192.78728599999999</v>
      </c>
      <c r="O685" s="186">
        <f t="shared" si="34"/>
        <v>472.11100106681994</v>
      </c>
      <c r="P685" s="186">
        <f t="shared" si="35"/>
        <v>287.46397551537922</v>
      </c>
      <c r="Q685" s="215">
        <f>IF(P685="-",0,P685/(1+'General inputs'!$H$30)^'MP Calculations'!$C$40)</f>
        <v>638.54056830980028</v>
      </c>
    </row>
    <row r="686" spans="3:17">
      <c r="C686" s="159"/>
      <c r="D686" s="165" t="s">
        <v>281</v>
      </c>
      <c r="E686" s="162">
        <v>29952</v>
      </c>
      <c r="F686" s="166" t="str">
        <f t="shared" si="33"/>
        <v>Date check - OK</v>
      </c>
      <c r="G686" s="68"/>
      <c r="H686" s="162" t="s">
        <v>279</v>
      </c>
      <c r="I686" s="173">
        <v>41465.482549107437</v>
      </c>
      <c r="J686" s="168">
        <f>IFERROR(MIN('MP Calculations'!$E$30/I686,1),"-")</f>
        <v>0.60889065254951169</v>
      </c>
      <c r="K686" s="12"/>
      <c r="L686" s="159">
        <v>1.0000450000000001</v>
      </c>
      <c r="M686" s="187" t="s">
        <v>315</v>
      </c>
      <c r="N686" s="187">
        <v>192.78728599999999</v>
      </c>
      <c r="O686" s="186">
        <f t="shared" si="34"/>
        <v>192.79596142787</v>
      </c>
      <c r="P686" s="186">
        <f t="shared" si="35"/>
        <v>117.39165876272625</v>
      </c>
      <c r="Q686" s="215">
        <f>IF(P686="-",0,P686/(1+'General inputs'!$H$30)^'MP Calculations'!$C$40)</f>
        <v>260.76080095528721</v>
      </c>
    </row>
    <row r="687" spans="3:17">
      <c r="C687" s="159"/>
      <c r="D687" s="165" t="s">
        <v>281</v>
      </c>
      <c r="E687" s="162">
        <v>29952</v>
      </c>
      <c r="F687" s="166" t="str">
        <f t="shared" si="33"/>
        <v>Date check - OK</v>
      </c>
      <c r="G687" s="68"/>
      <c r="H687" s="162" t="s">
        <v>279</v>
      </c>
      <c r="I687" s="173">
        <v>41465.482549107437</v>
      </c>
      <c r="J687" s="168">
        <f>IFERROR(MIN('MP Calculations'!$E$30/I687,1),"-")</f>
        <v>0.60889065254951169</v>
      </c>
      <c r="K687" s="12"/>
      <c r="L687" s="159">
        <v>67.254992999999999</v>
      </c>
      <c r="M687" s="187" t="s">
        <v>315</v>
      </c>
      <c r="N687" s="187">
        <v>192.78728599999999</v>
      </c>
      <c r="O687" s="186">
        <f t="shared" si="34"/>
        <v>12965.907570418998</v>
      </c>
      <c r="P687" s="186">
        <f t="shared" si="35"/>
        <v>7894.8199214490778</v>
      </c>
      <c r="Q687" s="215">
        <f>IF(P687="-",0,P687/(1+'General inputs'!$H$30)^'MP Calculations'!$C$40)</f>
        <v>17536.676692471076</v>
      </c>
    </row>
    <row r="688" spans="3:17">
      <c r="C688" s="159"/>
      <c r="D688" s="165" t="s">
        <v>281</v>
      </c>
      <c r="E688" s="162">
        <v>29952</v>
      </c>
      <c r="F688" s="166" t="str">
        <f t="shared" si="33"/>
        <v>Date check - OK</v>
      </c>
      <c r="G688" s="68"/>
      <c r="H688" s="162" t="s">
        <v>279</v>
      </c>
      <c r="I688" s="173">
        <v>41465.482549107437</v>
      </c>
      <c r="J688" s="168">
        <f>IFERROR(MIN('MP Calculations'!$E$30/I688,1),"-")</f>
        <v>0.60889065254951169</v>
      </c>
      <c r="K688" s="12"/>
      <c r="L688" s="159">
        <v>49.745176000000001</v>
      </c>
      <c r="M688" s="187" t="s">
        <v>315</v>
      </c>
      <c r="N688" s="187">
        <v>192.78728599999999</v>
      </c>
      <c r="O688" s="186">
        <f t="shared" si="34"/>
        <v>9590.237472632336</v>
      </c>
      <c r="P688" s="186">
        <f t="shared" si="35"/>
        <v>5839.4059528158832</v>
      </c>
      <c r="Q688" s="215">
        <f>IF(P688="-",0,P688/(1+'General inputs'!$H$30)^'MP Calculations'!$C$40)</f>
        <v>12971.008242050841</v>
      </c>
    </row>
    <row r="689" spans="3:17">
      <c r="C689" s="159"/>
      <c r="D689" s="165" t="s">
        <v>282</v>
      </c>
      <c r="E689" s="162">
        <v>29952</v>
      </c>
      <c r="F689" s="166" t="str">
        <f t="shared" si="33"/>
        <v>Date check - OK</v>
      </c>
      <c r="G689" s="68"/>
      <c r="H689" s="162" t="s">
        <v>279</v>
      </c>
      <c r="I689" s="173">
        <v>41465.482549107437</v>
      </c>
      <c r="J689" s="168">
        <f>IFERROR(MIN('MP Calculations'!$E$30/I689,1),"-")</f>
        <v>0.60889065254951169</v>
      </c>
      <c r="K689" s="12"/>
      <c r="L689" s="159">
        <v>20.696432999999999</v>
      </c>
      <c r="M689" s="187" t="s">
        <v>315</v>
      </c>
      <c r="N689" s="187">
        <v>237.97403299999999</v>
      </c>
      <c r="O689" s="186">
        <f t="shared" si="34"/>
        <v>4925.2136297242887</v>
      </c>
      <c r="P689" s="186">
        <f t="shared" si="35"/>
        <v>2998.9165409485713</v>
      </c>
      <c r="Q689" s="215">
        <f>IF(P689="-",0,P689/(1+'General inputs'!$H$30)^'MP Calculations'!$C$40)</f>
        <v>6661.4603410315422</v>
      </c>
    </row>
    <row r="690" spans="3:17">
      <c r="C690" s="159"/>
      <c r="D690" s="165" t="s">
        <v>291</v>
      </c>
      <c r="E690" s="162">
        <v>29952</v>
      </c>
      <c r="F690" s="166" t="str">
        <f t="shared" si="33"/>
        <v>Date check - OK</v>
      </c>
      <c r="G690" s="68"/>
      <c r="H690" s="162" t="s">
        <v>279</v>
      </c>
      <c r="I690" s="173">
        <v>41465.482549107437</v>
      </c>
      <c r="J690" s="168">
        <f>IFERROR(MIN('MP Calculations'!$E$30/I690,1),"-")</f>
        <v>0.60889065254951169</v>
      </c>
      <c r="K690" s="12"/>
      <c r="L690" s="159">
        <v>9.7184229999999996</v>
      </c>
      <c r="M690" s="187" t="s">
        <v>315</v>
      </c>
      <c r="N690" s="187">
        <v>421.28581700000001</v>
      </c>
      <c r="O690" s="186">
        <f t="shared" si="34"/>
        <v>4094.2337735065908</v>
      </c>
      <c r="P690" s="186">
        <f t="shared" si="35"/>
        <v>2492.9406740406775</v>
      </c>
      <c r="Q690" s="215">
        <f>IF(P690="-",0,P690/(1+'General inputs'!$H$30)^'MP Calculations'!$C$40)</f>
        <v>5537.5417107852099</v>
      </c>
    </row>
    <row r="691" spans="3:17">
      <c r="C691" s="159"/>
      <c r="D691" s="165" t="s">
        <v>282</v>
      </c>
      <c r="E691" s="162">
        <v>30023</v>
      </c>
      <c r="F691" s="166" t="str">
        <f t="shared" si="33"/>
        <v>Date check - OK</v>
      </c>
      <c r="G691" s="68"/>
      <c r="H691" s="162" t="s">
        <v>279</v>
      </c>
      <c r="I691" s="173">
        <v>41465.482549107437</v>
      </c>
      <c r="J691" s="168">
        <f>IFERROR(MIN('MP Calculations'!$E$30/I691,1),"-")</f>
        <v>0.60889065254951169</v>
      </c>
      <c r="K691" s="12"/>
      <c r="L691" s="159">
        <v>76.996163999999993</v>
      </c>
      <c r="M691" s="187" t="s">
        <v>315</v>
      </c>
      <c r="N691" s="187">
        <v>237.97403299999999</v>
      </c>
      <c r="O691" s="186">
        <f t="shared" si="34"/>
        <v>18323.08767260941</v>
      </c>
      <c r="P691" s="186">
        <f t="shared" si="35"/>
        <v>11156.756809697057</v>
      </c>
      <c r="Q691" s="215">
        <f>IF(P691="-",0,P691/(1+'General inputs'!$H$30)^'MP Calculations'!$C$40)</f>
        <v>24782.381239200036</v>
      </c>
    </row>
    <row r="692" spans="3:17">
      <c r="C692" s="159"/>
      <c r="D692" s="165" t="s">
        <v>282</v>
      </c>
      <c r="E692" s="162">
        <v>30023</v>
      </c>
      <c r="F692" s="166" t="str">
        <f t="shared" si="33"/>
        <v>Date check - OK</v>
      </c>
      <c r="G692" s="68"/>
      <c r="H692" s="162" t="s">
        <v>279</v>
      </c>
      <c r="I692" s="173">
        <v>41465.482549107437</v>
      </c>
      <c r="J692" s="168">
        <f>IFERROR(MIN('MP Calculations'!$E$30/I692,1),"-")</f>
        <v>0.60889065254951169</v>
      </c>
      <c r="K692" s="12"/>
      <c r="L692" s="159">
        <v>72.295222999999993</v>
      </c>
      <c r="M692" s="187" t="s">
        <v>315</v>
      </c>
      <c r="N692" s="187">
        <v>237.97403299999999</v>
      </c>
      <c r="O692" s="186">
        <f t="shared" si="34"/>
        <v>17204.385783944355</v>
      </c>
      <c r="P692" s="186">
        <f t="shared" si="35"/>
        <v>10475.589686699421</v>
      </c>
      <c r="Q692" s="215">
        <f>IF(P692="-",0,P692/(1+'General inputs'!$H$30)^'MP Calculations'!$C$40)</f>
        <v>23269.312197929532</v>
      </c>
    </row>
    <row r="693" spans="3:17">
      <c r="C693" s="159"/>
      <c r="D693" s="165" t="s">
        <v>282</v>
      </c>
      <c r="E693" s="162">
        <v>30023</v>
      </c>
      <c r="F693" s="166" t="str">
        <f t="shared" si="33"/>
        <v>Date check - OK</v>
      </c>
      <c r="G693" s="68"/>
      <c r="H693" s="162" t="s">
        <v>279</v>
      </c>
      <c r="I693" s="173">
        <v>41465.482549107437</v>
      </c>
      <c r="J693" s="168">
        <f>IFERROR(MIN('MP Calculations'!$E$30/I693,1),"-")</f>
        <v>0.60889065254951169</v>
      </c>
      <c r="K693" s="12"/>
      <c r="L693" s="159">
        <v>63.849266</v>
      </c>
      <c r="M693" s="187" t="s">
        <v>315</v>
      </c>
      <c r="N693" s="187">
        <v>237.97403299999999</v>
      </c>
      <c r="O693" s="186">
        <f t="shared" si="34"/>
        <v>15194.467334109777</v>
      </c>
      <c r="P693" s="186">
        <f t="shared" si="35"/>
        <v>9251.7691302083422</v>
      </c>
      <c r="Q693" s="215">
        <f>IF(P693="-",0,P693/(1+'General inputs'!$H$30)^'MP Calculations'!$C$40)</f>
        <v>20550.85305100515</v>
      </c>
    </row>
    <row r="694" spans="3:17">
      <c r="C694" s="159"/>
      <c r="D694" s="165" t="s">
        <v>282</v>
      </c>
      <c r="E694" s="162">
        <v>30023</v>
      </c>
      <c r="F694" s="166" t="str">
        <f t="shared" si="33"/>
        <v>Date check - OK</v>
      </c>
      <c r="G694" s="68"/>
      <c r="H694" s="162" t="s">
        <v>279</v>
      </c>
      <c r="I694" s="173">
        <v>41465.482549107437</v>
      </c>
      <c r="J694" s="168">
        <f>IFERROR(MIN('MP Calculations'!$E$30/I694,1),"-")</f>
        <v>0.60889065254951169</v>
      </c>
      <c r="K694" s="12"/>
      <c r="L694" s="159">
        <v>32.997520999999999</v>
      </c>
      <c r="M694" s="187" t="s">
        <v>315</v>
      </c>
      <c r="N694" s="187">
        <v>237.97403299999999</v>
      </c>
      <c r="O694" s="186">
        <f t="shared" si="34"/>
        <v>7852.5531513721926</v>
      </c>
      <c r="P694" s="186">
        <f t="shared" si="35"/>
        <v>4781.3462125187389</v>
      </c>
      <c r="Q694" s="215">
        <f>IF(P694="-",0,P694/(1+'General inputs'!$H$30)^'MP Calculations'!$C$40)</f>
        <v>10620.751773692378</v>
      </c>
    </row>
    <row r="695" spans="3:17">
      <c r="C695" s="159"/>
      <c r="D695" s="165" t="s">
        <v>282</v>
      </c>
      <c r="E695" s="162">
        <v>30099</v>
      </c>
      <c r="F695" s="166" t="str">
        <f t="shared" si="33"/>
        <v>Date check - OK</v>
      </c>
      <c r="G695" s="68"/>
      <c r="H695" s="162" t="s">
        <v>279</v>
      </c>
      <c r="I695" s="173">
        <v>41465.482549107437</v>
      </c>
      <c r="J695" s="168">
        <f>IFERROR(MIN('MP Calculations'!$E$30/I695,1),"-")</f>
        <v>0.60889065254951169</v>
      </c>
      <c r="K695" s="12"/>
      <c r="L695" s="159">
        <v>0.95335300000000001</v>
      </c>
      <c r="M695" s="187" t="s">
        <v>315</v>
      </c>
      <c r="N695" s="187">
        <v>237.97403299999999</v>
      </c>
      <c r="O695" s="186">
        <f t="shared" si="34"/>
        <v>226.873258282649</v>
      </c>
      <c r="P695" s="186">
        <f t="shared" si="35"/>
        <v>138.14100628175606</v>
      </c>
      <c r="Q695" s="215">
        <f>IF(P695="-",0,P695/(1+'General inputs'!$H$30)^'MP Calculations'!$C$40)</f>
        <v>306.85109847206252</v>
      </c>
    </row>
    <row r="696" spans="3:17">
      <c r="C696" s="159"/>
      <c r="D696" s="165" t="s">
        <v>282</v>
      </c>
      <c r="E696" s="162">
        <v>30099</v>
      </c>
      <c r="F696" s="166" t="str">
        <f t="shared" si="33"/>
        <v>Date check - OK</v>
      </c>
      <c r="G696" s="68"/>
      <c r="H696" s="162" t="s">
        <v>279</v>
      </c>
      <c r="I696" s="173">
        <v>41465.482549107437</v>
      </c>
      <c r="J696" s="168">
        <f>IFERROR(MIN('MP Calculations'!$E$30/I696,1),"-")</f>
        <v>0.60889065254951169</v>
      </c>
      <c r="K696" s="12"/>
      <c r="L696" s="159">
        <v>60.831404999999997</v>
      </c>
      <c r="M696" s="187" t="s">
        <v>315</v>
      </c>
      <c r="N696" s="187">
        <v>237.97403299999999</v>
      </c>
      <c r="O696" s="186">
        <f t="shared" si="34"/>
        <v>14476.294780906364</v>
      </c>
      <c r="P696" s="186">
        <f t="shared" si="35"/>
        <v>8814.480575645166</v>
      </c>
      <c r="Q696" s="215">
        <f>IF(P696="-",0,P696/(1+'General inputs'!$H$30)^'MP Calculations'!$C$40)</f>
        <v>19579.508792492303</v>
      </c>
    </row>
    <row r="697" spans="3:17">
      <c r="C697" s="159"/>
      <c r="D697" s="165" t="s">
        <v>282</v>
      </c>
      <c r="E697" s="162">
        <v>30099</v>
      </c>
      <c r="F697" s="166" t="str">
        <f t="shared" si="33"/>
        <v>Date check - OK</v>
      </c>
      <c r="G697" s="68"/>
      <c r="H697" s="162" t="s">
        <v>279</v>
      </c>
      <c r="I697" s="173">
        <v>41465.482549107437</v>
      </c>
      <c r="J697" s="168">
        <f>IFERROR(MIN('MP Calculations'!$E$30/I697,1),"-")</f>
        <v>0.60889065254951169</v>
      </c>
      <c r="K697" s="12"/>
      <c r="L697" s="159">
        <v>45.797713000000002</v>
      </c>
      <c r="M697" s="187" t="s">
        <v>315</v>
      </c>
      <c r="N697" s="187">
        <v>237.97403299999999</v>
      </c>
      <c r="O697" s="186">
        <f t="shared" si="34"/>
        <v>10898.666464786529</v>
      </c>
      <c r="P697" s="186">
        <f t="shared" si="35"/>
        <v>6636.0961356633497</v>
      </c>
      <c r="Q697" s="215">
        <f>IF(P697="-",0,P697/(1+'General inputs'!$H$30)^'MP Calculations'!$C$40)</f>
        <v>14740.687386055593</v>
      </c>
    </row>
    <row r="698" spans="3:17">
      <c r="C698" s="159"/>
      <c r="D698" s="165" t="s">
        <v>282</v>
      </c>
      <c r="E698" s="162">
        <v>30099</v>
      </c>
      <c r="F698" s="166" t="str">
        <f t="shared" si="33"/>
        <v>Date check - OK</v>
      </c>
      <c r="G698" s="68"/>
      <c r="H698" s="162" t="s">
        <v>279</v>
      </c>
      <c r="I698" s="173">
        <v>41465.482549107437</v>
      </c>
      <c r="J698" s="168">
        <f>IFERROR(MIN('MP Calculations'!$E$30/I698,1),"-")</f>
        <v>0.60889065254951169</v>
      </c>
      <c r="K698" s="12"/>
      <c r="L698" s="159">
        <v>3.8566189999999998</v>
      </c>
      <c r="M698" s="187" t="s">
        <v>315</v>
      </c>
      <c r="N698" s="187">
        <v>237.97403299999999</v>
      </c>
      <c r="O698" s="186">
        <f t="shared" si="34"/>
        <v>917.77517717442697</v>
      </c>
      <c r="P698" s="186">
        <f t="shared" si="35"/>
        <v>558.82472652348054</v>
      </c>
      <c r="Q698" s="215">
        <f>IF(P698="-",0,P698/(1+'General inputs'!$H$30)^'MP Calculations'!$C$40)</f>
        <v>1241.3112210673562</v>
      </c>
    </row>
    <row r="699" spans="3:17">
      <c r="C699" s="159"/>
      <c r="D699" s="165" t="s">
        <v>282</v>
      </c>
      <c r="E699" s="162">
        <v>30099</v>
      </c>
      <c r="F699" s="166" t="str">
        <f t="shared" si="33"/>
        <v>Date check - OK</v>
      </c>
      <c r="G699" s="68"/>
      <c r="H699" s="162" t="s">
        <v>279</v>
      </c>
      <c r="I699" s="173">
        <v>41465.482549107437</v>
      </c>
      <c r="J699" s="168">
        <f>IFERROR(MIN('MP Calculations'!$E$30/I699,1),"-")</f>
        <v>0.60889065254951169</v>
      </c>
      <c r="K699" s="12"/>
      <c r="L699" s="159">
        <v>71.390766999999997</v>
      </c>
      <c r="M699" s="187" t="s">
        <v>315</v>
      </c>
      <c r="N699" s="187">
        <v>237.97403299999999</v>
      </c>
      <c r="O699" s="186">
        <f t="shared" si="34"/>
        <v>16989.148741953311</v>
      </c>
      <c r="P699" s="186">
        <f t="shared" si="35"/>
        <v>10344.533863748667</v>
      </c>
      <c r="Q699" s="215">
        <f>IF(P699="-",0,P699/(1+'General inputs'!$H$30)^'MP Calculations'!$C$40)</f>
        <v>22978.199339293078</v>
      </c>
    </row>
    <row r="700" spans="3:17">
      <c r="C700" s="159"/>
      <c r="D700" s="165" t="s">
        <v>281</v>
      </c>
      <c r="E700" s="162">
        <v>30099</v>
      </c>
      <c r="F700" s="166" t="str">
        <f t="shared" si="33"/>
        <v>Date check - OK</v>
      </c>
      <c r="G700" s="68"/>
      <c r="H700" s="162" t="s">
        <v>279</v>
      </c>
      <c r="I700" s="173">
        <v>41465.482549107437</v>
      </c>
      <c r="J700" s="168">
        <f>IFERROR(MIN('MP Calculations'!$E$30/I700,1),"-")</f>
        <v>0.60889065254951169</v>
      </c>
      <c r="K700" s="12"/>
      <c r="L700" s="159">
        <v>12.999495</v>
      </c>
      <c r="M700" s="187" t="s">
        <v>315</v>
      </c>
      <c r="N700" s="187">
        <v>192.78728599999999</v>
      </c>
      <c r="O700" s="186">
        <f t="shared" si="34"/>
        <v>2506.1373604205701</v>
      </c>
      <c r="P700" s="186">
        <f t="shared" si="35"/>
        <v>1525.9636127651918</v>
      </c>
      <c r="Q700" s="215">
        <f>IF(P700="-",0,P700/(1+'General inputs'!$H$30)^'MP Calculations'!$C$40)</f>
        <v>3389.6061959354347</v>
      </c>
    </row>
    <row r="701" spans="3:17">
      <c r="C701" s="159"/>
      <c r="D701" s="165" t="s">
        <v>281</v>
      </c>
      <c r="E701" s="162">
        <v>30099</v>
      </c>
      <c r="F701" s="166" t="str">
        <f t="shared" si="33"/>
        <v>Date check - OK</v>
      </c>
      <c r="G701" s="68"/>
      <c r="H701" s="162" t="s">
        <v>279</v>
      </c>
      <c r="I701" s="173">
        <v>41465.482549107437</v>
      </c>
      <c r="J701" s="168">
        <f>IFERROR(MIN('MP Calculations'!$E$30/I701,1),"-")</f>
        <v>0.60889065254951169</v>
      </c>
      <c r="K701" s="12"/>
      <c r="L701" s="159">
        <v>21.097560000000001</v>
      </c>
      <c r="M701" s="187" t="s">
        <v>315</v>
      </c>
      <c r="N701" s="187">
        <v>192.78728599999999</v>
      </c>
      <c r="O701" s="186">
        <f t="shared" si="34"/>
        <v>4067.3413336221602</v>
      </c>
      <c r="P701" s="186">
        <f t="shared" si="35"/>
        <v>2476.5661187707983</v>
      </c>
      <c r="Q701" s="215">
        <f>IF(P701="-",0,P701/(1+'General inputs'!$H$30)^'MP Calculations'!$C$40)</f>
        <v>5501.1690911931264</v>
      </c>
    </row>
    <row r="702" spans="3:17">
      <c r="C702" s="159"/>
      <c r="D702" s="165" t="s">
        <v>282</v>
      </c>
      <c r="E702" s="162">
        <v>30099</v>
      </c>
      <c r="F702" s="166" t="str">
        <f t="shared" si="33"/>
        <v>Date check - OK</v>
      </c>
      <c r="G702" s="68"/>
      <c r="H702" s="162" t="s">
        <v>279</v>
      </c>
      <c r="I702" s="173">
        <v>41465.482549107437</v>
      </c>
      <c r="J702" s="168">
        <f>IFERROR(MIN('MP Calculations'!$E$30/I702,1),"-")</f>
        <v>0.60889065254951169</v>
      </c>
      <c r="K702" s="12"/>
      <c r="L702" s="159">
        <v>3.980747</v>
      </c>
      <c r="M702" s="187" t="s">
        <v>315</v>
      </c>
      <c r="N702" s="187">
        <v>237.97403299999999</v>
      </c>
      <c r="O702" s="186">
        <f t="shared" si="34"/>
        <v>947.31441794265095</v>
      </c>
      <c r="P702" s="186">
        <f t="shared" si="35"/>
        <v>576.81089411066159</v>
      </c>
      <c r="Q702" s="215">
        <f>IF(P702="-",0,P702/(1+'General inputs'!$H$30)^'MP Calculations'!$C$40)</f>
        <v>1281.2636973811038</v>
      </c>
    </row>
    <row r="703" spans="3:17">
      <c r="C703" s="159"/>
      <c r="D703" s="165" t="s">
        <v>282</v>
      </c>
      <c r="E703" s="162">
        <v>30099</v>
      </c>
      <c r="F703" s="166" t="str">
        <f t="shared" si="33"/>
        <v>Date check - OK</v>
      </c>
      <c r="G703" s="68"/>
      <c r="H703" s="162" t="s">
        <v>279</v>
      </c>
      <c r="I703" s="173">
        <v>41465.482549107437</v>
      </c>
      <c r="J703" s="168">
        <f>IFERROR(MIN('MP Calculations'!$E$30/I703,1),"-")</f>
        <v>0.60889065254951169</v>
      </c>
      <c r="K703" s="12"/>
      <c r="L703" s="159">
        <v>0.69962299999999999</v>
      </c>
      <c r="M703" s="187" t="s">
        <v>315</v>
      </c>
      <c r="N703" s="187">
        <v>237.97403299999999</v>
      </c>
      <c r="O703" s="186">
        <f t="shared" si="34"/>
        <v>166.49210688955898</v>
      </c>
      <c r="P703" s="186">
        <f t="shared" si="35"/>
        <v>101.37548760832662</v>
      </c>
      <c r="Q703" s="215">
        <f>IF(P703="-",0,P703/(1+'General inputs'!$H$30)^'MP Calculations'!$C$40)</f>
        <v>225.18425605868947</v>
      </c>
    </row>
    <row r="704" spans="3:17">
      <c r="C704" s="159"/>
      <c r="D704" s="165" t="s">
        <v>281</v>
      </c>
      <c r="E704" s="162">
        <v>30099</v>
      </c>
      <c r="F704" s="166" t="str">
        <f t="shared" si="33"/>
        <v>Date check - OK</v>
      </c>
      <c r="G704" s="68"/>
      <c r="H704" s="162" t="s">
        <v>279</v>
      </c>
      <c r="I704" s="173">
        <v>41465.482549107437</v>
      </c>
      <c r="J704" s="168">
        <f>IFERROR(MIN('MP Calculations'!$E$30/I704,1),"-")</f>
        <v>0.60889065254951169</v>
      </c>
      <c r="K704" s="12"/>
      <c r="L704" s="159">
        <v>3.1005370000000001</v>
      </c>
      <c r="M704" s="187" t="s">
        <v>315</v>
      </c>
      <c r="N704" s="187">
        <v>192.78728599999999</v>
      </c>
      <c r="O704" s="186">
        <f t="shared" si="34"/>
        <v>597.74411337258198</v>
      </c>
      <c r="P704" s="186">
        <f t="shared" si="35"/>
        <v>363.96080324906075</v>
      </c>
      <c r="Q704" s="215">
        <f>IF(P704="-",0,P704/(1+'General inputs'!$H$30)^'MP Calculations'!$C$40)</f>
        <v>808.46213071562113</v>
      </c>
    </row>
    <row r="705" spans="3:17">
      <c r="C705" s="159"/>
      <c r="D705" s="165" t="s">
        <v>281</v>
      </c>
      <c r="E705" s="162">
        <v>30099</v>
      </c>
      <c r="F705" s="166" t="str">
        <f t="shared" si="33"/>
        <v>Date check - OK</v>
      </c>
      <c r="G705" s="68"/>
      <c r="H705" s="162" t="s">
        <v>279</v>
      </c>
      <c r="I705" s="173">
        <v>41465.482549107437</v>
      </c>
      <c r="J705" s="168">
        <f>IFERROR(MIN('MP Calculations'!$E$30/I705,1),"-")</f>
        <v>0.60889065254951169</v>
      </c>
      <c r="K705" s="12"/>
      <c r="L705" s="159">
        <v>33.998280000000001</v>
      </c>
      <c r="M705" s="187" t="s">
        <v>315</v>
      </c>
      <c r="N705" s="187">
        <v>192.78728599999999</v>
      </c>
      <c r="O705" s="186">
        <f t="shared" si="34"/>
        <v>6554.4361298680797</v>
      </c>
      <c r="P705" s="186">
        <f t="shared" si="35"/>
        <v>3990.9348922094709</v>
      </c>
      <c r="Q705" s="215">
        <f>IF(P705="-",0,P705/(1+'General inputs'!$H$30)^'MP Calculations'!$C$40)</f>
        <v>8865.0197980112116</v>
      </c>
    </row>
    <row r="706" spans="3:17">
      <c r="C706" s="159"/>
      <c r="D706" s="165" t="s">
        <v>282</v>
      </c>
      <c r="E706" s="162">
        <v>30099</v>
      </c>
      <c r="F706" s="166" t="str">
        <f t="shared" si="33"/>
        <v>Date check - OK</v>
      </c>
      <c r="G706" s="68"/>
      <c r="H706" s="162" t="s">
        <v>279</v>
      </c>
      <c r="I706" s="173">
        <v>41465.482549107437</v>
      </c>
      <c r="J706" s="168">
        <f>IFERROR(MIN('MP Calculations'!$E$30/I706,1),"-")</f>
        <v>0.60889065254951169</v>
      </c>
      <c r="K706" s="12"/>
      <c r="L706" s="159">
        <v>67.095451999999995</v>
      </c>
      <c r="M706" s="187" t="s">
        <v>315</v>
      </c>
      <c r="N706" s="187">
        <v>237.97403299999999</v>
      </c>
      <c r="O706" s="186">
        <f t="shared" si="34"/>
        <v>15966.975308397914</v>
      </c>
      <c r="P706" s="186">
        <f t="shared" si="35"/>
        <v>9722.1420147723456</v>
      </c>
      <c r="Q706" s="215">
        <f>IF(P706="-",0,P706/(1+'General inputs'!$H$30)^'MP Calculations'!$C$40)</f>
        <v>21595.687168005494</v>
      </c>
    </row>
    <row r="707" spans="3:17">
      <c r="C707" s="159"/>
      <c r="D707" s="165" t="s">
        <v>281</v>
      </c>
      <c r="E707" s="162">
        <v>30099</v>
      </c>
      <c r="F707" s="166" t="str">
        <f t="shared" si="33"/>
        <v>Date check - OK</v>
      </c>
      <c r="G707" s="68"/>
      <c r="H707" s="162" t="s">
        <v>279</v>
      </c>
      <c r="I707" s="173">
        <v>41465.482549107437</v>
      </c>
      <c r="J707" s="168">
        <f>IFERROR(MIN('MP Calculations'!$E$30/I707,1),"-")</f>
        <v>0.60889065254951169</v>
      </c>
      <c r="K707" s="12"/>
      <c r="L707" s="159">
        <v>25.798404999999999</v>
      </c>
      <c r="M707" s="187" t="s">
        <v>315</v>
      </c>
      <c r="N707" s="187">
        <v>192.78728599999999</v>
      </c>
      <c r="O707" s="186">
        <f t="shared" si="34"/>
        <v>4973.6044830788296</v>
      </c>
      <c r="P707" s="186">
        <f t="shared" si="35"/>
        <v>3028.3812792250455</v>
      </c>
      <c r="Q707" s="215">
        <f>IF(P707="-",0,P707/(1+'General inputs'!$H$30)^'MP Calculations'!$C$40)</f>
        <v>6726.910040217077</v>
      </c>
    </row>
    <row r="708" spans="3:17">
      <c r="C708" s="159"/>
      <c r="D708" s="165" t="s">
        <v>281</v>
      </c>
      <c r="E708" s="162">
        <v>30099</v>
      </c>
      <c r="F708" s="166" t="str">
        <f t="shared" si="33"/>
        <v>Date check - OK</v>
      </c>
      <c r="G708" s="68"/>
      <c r="H708" s="162" t="s">
        <v>279</v>
      </c>
      <c r="I708" s="173">
        <v>41465.482549107437</v>
      </c>
      <c r="J708" s="168">
        <f>IFERROR(MIN('MP Calculations'!$E$30/I708,1),"-")</f>
        <v>0.60889065254951169</v>
      </c>
      <c r="K708" s="12"/>
      <c r="L708" s="159">
        <v>54.096505000000001</v>
      </c>
      <c r="M708" s="187" t="s">
        <v>315</v>
      </c>
      <c r="N708" s="187">
        <v>192.78728599999999</v>
      </c>
      <c r="O708" s="186">
        <f t="shared" si="34"/>
        <v>10429.118381035431</v>
      </c>
      <c r="P708" s="186">
        <f t="shared" si="35"/>
        <v>6350.1926965447701</v>
      </c>
      <c r="Q708" s="215">
        <f>IF(P708="-",0,P708/(1+'General inputs'!$H$30)^'MP Calculations'!$C$40)</f>
        <v>14105.613220086796</v>
      </c>
    </row>
    <row r="709" spans="3:17">
      <c r="C709" s="159"/>
      <c r="D709" s="165" t="s">
        <v>282</v>
      </c>
      <c r="E709" s="162">
        <v>30099</v>
      </c>
      <c r="F709" s="166" t="str">
        <f t="shared" si="33"/>
        <v>Date check - OK</v>
      </c>
      <c r="G709" s="68"/>
      <c r="H709" s="162" t="s">
        <v>279</v>
      </c>
      <c r="I709" s="173">
        <v>41465.482549107437</v>
      </c>
      <c r="J709" s="168">
        <f>IFERROR(MIN('MP Calculations'!$E$30/I709,1),"-")</f>
        <v>0.60889065254951169</v>
      </c>
      <c r="K709" s="12"/>
      <c r="L709" s="159">
        <v>1.099702</v>
      </c>
      <c r="M709" s="187" t="s">
        <v>315</v>
      </c>
      <c r="N709" s="187">
        <v>237.97403299999999</v>
      </c>
      <c r="O709" s="186">
        <f t="shared" si="34"/>
        <v>261.70052003816596</v>
      </c>
      <c r="P709" s="186">
        <f t="shared" si="35"/>
        <v>159.34700041858542</v>
      </c>
      <c r="Q709" s="215">
        <f>IF(P709="-",0,P709/(1+'General inputs'!$H$30)^'MP Calculations'!$C$40)</f>
        <v>353.95574010038678</v>
      </c>
    </row>
    <row r="710" spans="3:17">
      <c r="C710" s="159"/>
      <c r="D710" s="165" t="s">
        <v>282</v>
      </c>
      <c r="E710" s="162">
        <v>30099</v>
      </c>
      <c r="F710" s="166" t="str">
        <f t="shared" si="33"/>
        <v>Date check - OK</v>
      </c>
      <c r="G710" s="68"/>
      <c r="H710" s="162" t="s">
        <v>279</v>
      </c>
      <c r="I710" s="173">
        <v>41465.482549107437</v>
      </c>
      <c r="J710" s="168">
        <f>IFERROR(MIN('MP Calculations'!$E$30/I710,1),"-")</f>
        <v>0.60889065254951169</v>
      </c>
      <c r="K710" s="12"/>
      <c r="L710" s="159">
        <v>2.7209050000000001</v>
      </c>
      <c r="M710" s="187" t="s">
        <v>315</v>
      </c>
      <c r="N710" s="187">
        <v>237.97403299999999</v>
      </c>
      <c r="O710" s="186">
        <f t="shared" si="34"/>
        <v>647.50473625986501</v>
      </c>
      <c r="P710" s="186">
        <f t="shared" si="35"/>
        <v>394.25958139016865</v>
      </c>
      <c r="Q710" s="215">
        <f>IF(P710="-",0,P710/(1+'General inputs'!$H$30)^'MP Calculations'!$C$40)</f>
        <v>875.76447348267357</v>
      </c>
    </row>
    <row r="711" spans="3:17">
      <c r="C711" s="159"/>
      <c r="D711" s="165" t="s">
        <v>281</v>
      </c>
      <c r="E711" s="162">
        <v>30160</v>
      </c>
      <c r="F711" s="166" t="str">
        <f t="shared" si="33"/>
        <v>Date check - OK</v>
      </c>
      <c r="G711" s="68"/>
      <c r="H711" s="162" t="s">
        <v>279</v>
      </c>
      <c r="I711" s="173">
        <v>41465.482549107437</v>
      </c>
      <c r="J711" s="168">
        <f>IFERROR(MIN('MP Calculations'!$E$30/I711,1),"-")</f>
        <v>0.60889065254951169</v>
      </c>
      <c r="K711" s="12"/>
      <c r="L711" s="159">
        <v>10.341106999999999</v>
      </c>
      <c r="M711" s="187" t="s">
        <v>315</v>
      </c>
      <c r="N711" s="187">
        <v>192.78728599999999</v>
      </c>
      <c r="O711" s="186">
        <f t="shared" si="34"/>
        <v>1993.6339527656019</v>
      </c>
      <c r="P711" s="186">
        <f t="shared" si="35"/>
        <v>1213.9050784443098</v>
      </c>
      <c r="Q711" s="215">
        <f>IF(P711="-",0,P711/(1+'General inputs'!$H$30)^'MP Calculations'!$C$40)</f>
        <v>2696.4340045541226</v>
      </c>
    </row>
    <row r="712" spans="3:17">
      <c r="C712" s="159"/>
      <c r="D712" s="165" t="s">
        <v>289</v>
      </c>
      <c r="E712" s="162">
        <v>30317</v>
      </c>
      <c r="F712" s="166" t="str">
        <f t="shared" si="33"/>
        <v>Date check - OK</v>
      </c>
      <c r="G712" s="68"/>
      <c r="H712" s="162" t="s">
        <v>279</v>
      </c>
      <c r="I712" s="173">
        <v>41465.482549107437</v>
      </c>
      <c r="J712" s="168">
        <f>IFERROR(MIN('MP Calculations'!$E$30/I712,1),"-")</f>
        <v>0.60889065254951169</v>
      </c>
      <c r="K712" s="12"/>
      <c r="L712" s="159">
        <v>2.9995810000000001</v>
      </c>
      <c r="M712" s="187" t="s">
        <v>315</v>
      </c>
      <c r="N712" s="187">
        <v>315.45229399999999</v>
      </c>
      <c r="O712" s="186">
        <f t="shared" si="34"/>
        <v>946.22470748881403</v>
      </c>
      <c r="P712" s="186">
        <f t="shared" si="35"/>
        <v>576.14737960133482</v>
      </c>
      <c r="Q712" s="215">
        <f>IF(P712="-",0,P712/(1+'General inputs'!$H$30)^'MP Calculations'!$C$40)</f>
        <v>1279.7898398964999</v>
      </c>
    </row>
    <row r="713" spans="3:17">
      <c r="C713" s="159"/>
      <c r="D713" s="165" t="s">
        <v>289</v>
      </c>
      <c r="E713" s="162">
        <v>30317</v>
      </c>
      <c r="F713" s="166" t="str">
        <f t="shared" si="33"/>
        <v>Date check - OK</v>
      </c>
      <c r="G713" s="68"/>
      <c r="H713" s="162" t="s">
        <v>279</v>
      </c>
      <c r="I713" s="173">
        <v>41465.482549107437</v>
      </c>
      <c r="J713" s="168">
        <f>IFERROR(MIN('MP Calculations'!$E$30/I713,1),"-")</f>
        <v>0.60889065254951169</v>
      </c>
      <c r="K713" s="12"/>
      <c r="L713" s="159">
        <v>16.797777</v>
      </c>
      <c r="M713" s="187" t="s">
        <v>315</v>
      </c>
      <c r="N713" s="187">
        <v>315.45229399999999</v>
      </c>
      <c r="O713" s="186">
        <f t="shared" si="34"/>
        <v>5298.8972887504378</v>
      </c>
      <c r="P713" s="186">
        <f t="shared" si="35"/>
        <v>3226.4490279400925</v>
      </c>
      <c r="Q713" s="215">
        <f>IF(P713="-",0,P713/(1+'General inputs'!$H$30)^'MP Calculations'!$C$40)</f>
        <v>7166.8757527958433</v>
      </c>
    </row>
    <row r="714" spans="3:17">
      <c r="C714" s="159"/>
      <c r="D714" s="165" t="s">
        <v>289</v>
      </c>
      <c r="E714" s="162">
        <v>30317</v>
      </c>
      <c r="F714" s="166" t="str">
        <f t="shared" si="33"/>
        <v>Date check - OK</v>
      </c>
      <c r="G714" s="68"/>
      <c r="H714" s="162" t="s">
        <v>279</v>
      </c>
      <c r="I714" s="173">
        <v>41465.482549107437</v>
      </c>
      <c r="J714" s="168">
        <f>IFERROR(MIN('MP Calculations'!$E$30/I714,1),"-")</f>
        <v>0.60889065254951169</v>
      </c>
      <c r="K714" s="12"/>
      <c r="L714" s="159">
        <v>67.292691000000005</v>
      </c>
      <c r="M714" s="187" t="s">
        <v>315</v>
      </c>
      <c r="N714" s="187">
        <v>315.45229399999999</v>
      </c>
      <c r="O714" s="186">
        <f t="shared" si="34"/>
        <v>21227.633745383155</v>
      </c>
      <c r="P714" s="186">
        <f t="shared" si="35"/>
        <v>12925.307763308385</v>
      </c>
      <c r="Q714" s="215">
        <f>IF(P714="-",0,P714/(1+'General inputs'!$H$30)^'MP Calculations'!$C$40)</f>
        <v>28710.844028247495</v>
      </c>
    </row>
    <row r="715" spans="3:17">
      <c r="C715" s="159"/>
      <c r="D715" s="165" t="s">
        <v>289</v>
      </c>
      <c r="E715" s="162">
        <v>30317</v>
      </c>
      <c r="F715" s="166" t="str">
        <f t="shared" si="33"/>
        <v>Date check - OK</v>
      </c>
      <c r="G715" s="68"/>
      <c r="H715" s="162" t="s">
        <v>279</v>
      </c>
      <c r="I715" s="173">
        <v>41465.482549107437</v>
      </c>
      <c r="J715" s="168">
        <f>IFERROR(MIN('MP Calculations'!$E$30/I715,1),"-")</f>
        <v>0.60889065254951169</v>
      </c>
      <c r="K715" s="12"/>
      <c r="L715" s="159">
        <v>24.220099999999999</v>
      </c>
      <c r="M715" s="187" t="s">
        <v>315</v>
      </c>
      <c r="N715" s="187">
        <v>315.45229399999999</v>
      </c>
      <c r="O715" s="186">
        <f t="shared" si="34"/>
        <v>7640.2861059093993</v>
      </c>
      <c r="P715" s="186">
        <f t="shared" si="35"/>
        <v>4652.0987926921416</v>
      </c>
      <c r="Q715" s="215">
        <f>IF(P715="-",0,P715/(1+'General inputs'!$H$30)^'MP Calculations'!$C$40)</f>
        <v>10333.655901033248</v>
      </c>
    </row>
    <row r="716" spans="3:17">
      <c r="C716" s="159"/>
      <c r="D716" s="165" t="s">
        <v>289</v>
      </c>
      <c r="E716" s="162">
        <v>30317</v>
      </c>
      <c r="F716" s="166" t="str">
        <f t="shared" si="33"/>
        <v>Date check - OK</v>
      </c>
      <c r="G716" s="68"/>
      <c r="H716" s="162" t="s">
        <v>279</v>
      </c>
      <c r="I716" s="173">
        <v>41465.482549107437</v>
      </c>
      <c r="J716" s="168">
        <f>IFERROR(MIN('MP Calculations'!$E$30/I716,1),"-")</f>
        <v>0.60889065254951169</v>
      </c>
      <c r="K716" s="12"/>
      <c r="L716" s="159">
        <v>78.490148000000005</v>
      </c>
      <c r="M716" s="187" t="s">
        <v>315</v>
      </c>
      <c r="N716" s="187">
        <v>315.45229399999999</v>
      </c>
      <c r="O716" s="186">
        <f t="shared" si="34"/>
        <v>24759.897242999512</v>
      </c>
      <c r="P716" s="186">
        <f t="shared" si="35"/>
        <v>15076.069989348829</v>
      </c>
      <c r="Q716" s="215">
        <f>IF(P716="-",0,P716/(1+'General inputs'!$H$30)^'MP Calculations'!$C$40)</f>
        <v>33488.308514546727</v>
      </c>
    </row>
    <row r="717" spans="3:17">
      <c r="C717" s="159"/>
      <c r="D717" s="165" t="s">
        <v>289</v>
      </c>
      <c r="E717" s="162">
        <v>30317</v>
      </c>
      <c r="F717" s="166" t="str">
        <f t="shared" si="33"/>
        <v>Date check - OK</v>
      </c>
      <c r="G717" s="68"/>
      <c r="H717" s="162" t="s">
        <v>279</v>
      </c>
      <c r="I717" s="173">
        <v>41465.482549107437</v>
      </c>
      <c r="J717" s="168">
        <f>IFERROR(MIN('MP Calculations'!$E$30/I717,1),"-")</f>
        <v>0.60889065254951169</v>
      </c>
      <c r="K717" s="12"/>
      <c r="L717" s="159">
        <v>61.492378000000002</v>
      </c>
      <c r="M717" s="187" t="s">
        <v>315</v>
      </c>
      <c r="N717" s="187">
        <v>315.45229399999999</v>
      </c>
      <c r="O717" s="186">
        <f t="shared" si="34"/>
        <v>19397.911703615133</v>
      </c>
      <c r="P717" s="186">
        <f t="shared" si="35"/>
        <v>11811.207115312029</v>
      </c>
      <c r="Q717" s="215">
        <f>IF(P717="-",0,P717/(1+'General inputs'!$H$30)^'MP Calculations'!$C$40)</f>
        <v>26236.1045077546</v>
      </c>
    </row>
    <row r="718" spans="3:17">
      <c r="C718" s="159"/>
      <c r="D718" s="165" t="s">
        <v>289</v>
      </c>
      <c r="E718" s="162">
        <v>30317</v>
      </c>
      <c r="F718" s="166" t="str">
        <f t="shared" si="33"/>
        <v>Date check - OK</v>
      </c>
      <c r="G718" s="68"/>
      <c r="H718" s="162" t="s">
        <v>279</v>
      </c>
      <c r="I718" s="173">
        <v>41465.482549107437</v>
      </c>
      <c r="J718" s="168">
        <f>IFERROR(MIN('MP Calculations'!$E$30/I718,1),"-")</f>
        <v>0.60889065254951169</v>
      </c>
      <c r="K718" s="12"/>
      <c r="L718" s="159">
        <v>45.672621999999997</v>
      </c>
      <c r="M718" s="187" t="s">
        <v>315</v>
      </c>
      <c r="N718" s="187">
        <v>315.45229399999999</v>
      </c>
      <c r="O718" s="186">
        <f t="shared" si="34"/>
        <v>14407.533382894866</v>
      </c>
      <c r="P718" s="186">
        <f t="shared" si="35"/>
        <v>8772.6124031397285</v>
      </c>
      <c r="Q718" s="215">
        <f>IF(P718="-",0,P718/(1+'General inputs'!$H$30)^'MP Calculations'!$C$40)</f>
        <v>19486.507481222659</v>
      </c>
    </row>
    <row r="719" spans="3:17">
      <c r="C719" s="159"/>
      <c r="D719" s="165" t="s">
        <v>289</v>
      </c>
      <c r="E719" s="162">
        <v>30317</v>
      </c>
      <c r="F719" s="166" t="str">
        <f t="shared" si="33"/>
        <v>Date check - OK</v>
      </c>
      <c r="G719" s="68"/>
      <c r="H719" s="162" t="s">
        <v>279</v>
      </c>
      <c r="I719" s="173">
        <v>41465.482549107437</v>
      </c>
      <c r="J719" s="168">
        <f>IFERROR(MIN('MP Calculations'!$E$30/I719,1),"-")</f>
        <v>0.60889065254951169</v>
      </c>
      <c r="K719" s="12"/>
      <c r="L719" s="159">
        <v>60.712994000000002</v>
      </c>
      <c r="M719" s="187" t="s">
        <v>315</v>
      </c>
      <c r="N719" s="187">
        <v>315.45229399999999</v>
      </c>
      <c r="O719" s="186">
        <f t="shared" si="34"/>
        <v>19152.053232908238</v>
      </c>
      <c r="P719" s="186">
        <f t="shared" si="35"/>
        <v>11661.506190648483</v>
      </c>
      <c r="Q719" s="215">
        <f>IF(P719="-",0,P719/(1+'General inputs'!$H$30)^'MP Calculations'!$C$40)</f>
        <v>25903.575489675779</v>
      </c>
    </row>
    <row r="720" spans="3:17">
      <c r="C720" s="159"/>
      <c r="D720" s="165" t="s">
        <v>289</v>
      </c>
      <c r="E720" s="162">
        <v>30317</v>
      </c>
      <c r="F720" s="166" t="str">
        <f t="shared" si="33"/>
        <v>Date check - OK</v>
      </c>
      <c r="G720" s="68"/>
      <c r="H720" s="162" t="s">
        <v>279</v>
      </c>
      <c r="I720" s="173">
        <v>41465.482549107437</v>
      </c>
      <c r="J720" s="168">
        <f>IFERROR(MIN('MP Calculations'!$E$30/I720,1),"-")</f>
        <v>0.60889065254951169</v>
      </c>
      <c r="K720" s="12"/>
      <c r="L720" s="159">
        <v>45.729548000000001</v>
      </c>
      <c r="M720" s="187" t="s">
        <v>315</v>
      </c>
      <c r="N720" s="187">
        <v>315.45229399999999</v>
      </c>
      <c r="O720" s="186">
        <f t="shared" si="34"/>
        <v>14425.490820183111</v>
      </c>
      <c r="P720" s="186">
        <f t="shared" si="35"/>
        <v>8783.5465188482849</v>
      </c>
      <c r="Q720" s="215">
        <f>IF(P720="-",0,P720/(1+'General inputs'!$H$30)^'MP Calculations'!$C$40)</f>
        <v>19510.795312231709</v>
      </c>
    </row>
    <row r="721" spans="3:17">
      <c r="C721" s="159"/>
      <c r="D721" s="165" t="s">
        <v>289</v>
      </c>
      <c r="E721" s="162">
        <v>30317</v>
      </c>
      <c r="F721" s="166" t="str">
        <f t="shared" si="33"/>
        <v>Date check - OK</v>
      </c>
      <c r="G721" s="68"/>
      <c r="H721" s="162" t="s">
        <v>279</v>
      </c>
      <c r="I721" s="173">
        <v>41465.482549107437</v>
      </c>
      <c r="J721" s="168">
        <f>IFERROR(MIN('MP Calculations'!$E$30/I721,1),"-")</f>
        <v>0.60889065254951169</v>
      </c>
      <c r="K721" s="12"/>
      <c r="L721" s="159">
        <v>0.35559800000000003</v>
      </c>
      <c r="M721" s="187" t="s">
        <v>315</v>
      </c>
      <c r="N721" s="187">
        <v>315.45229399999999</v>
      </c>
      <c r="O721" s="186">
        <f t="shared" si="34"/>
        <v>112.174204841812</v>
      </c>
      <c r="P721" s="186">
        <f t="shared" si="35"/>
        <v>68.301824785353503</v>
      </c>
      <c r="Q721" s="215">
        <f>IF(P721="-",0,P721/(1+'General inputs'!$H$30)^'MP Calculations'!$C$40)</f>
        <v>151.71809245608489</v>
      </c>
    </row>
    <row r="722" spans="3:17">
      <c r="C722" s="159"/>
      <c r="D722" s="165" t="s">
        <v>291</v>
      </c>
      <c r="E722" s="162">
        <v>30317</v>
      </c>
      <c r="F722" s="166" t="str">
        <f t="shared" si="33"/>
        <v>Date check - OK</v>
      </c>
      <c r="G722" s="68"/>
      <c r="H722" s="162" t="s">
        <v>279</v>
      </c>
      <c r="I722" s="173">
        <v>41465.482549107437</v>
      </c>
      <c r="J722" s="168">
        <f>IFERROR(MIN('MP Calculations'!$E$30/I722,1),"-")</f>
        <v>0.60889065254951169</v>
      </c>
      <c r="K722" s="12"/>
      <c r="L722" s="159">
        <v>119.155547</v>
      </c>
      <c r="M722" s="187" t="s">
        <v>315</v>
      </c>
      <c r="N722" s="187">
        <v>421.28581700000001</v>
      </c>
      <c r="O722" s="186">
        <f t="shared" si="34"/>
        <v>50198.541967976897</v>
      </c>
      <c r="P722" s="186">
        <f t="shared" si="35"/>
        <v>30565.422975915502</v>
      </c>
      <c r="Q722" s="215">
        <f>IF(P722="-",0,P722/(1+'General inputs'!$H$30)^'MP Calculations'!$C$40)</f>
        <v>67894.638007002533</v>
      </c>
    </row>
    <row r="723" spans="3:17">
      <c r="C723" s="159"/>
      <c r="D723" s="165" t="s">
        <v>289</v>
      </c>
      <c r="E723" s="162">
        <v>30317</v>
      </c>
      <c r="F723" s="166" t="str">
        <f t="shared" si="33"/>
        <v>Date check - OK</v>
      </c>
      <c r="G723" s="68"/>
      <c r="H723" s="162" t="s">
        <v>279</v>
      </c>
      <c r="I723" s="173">
        <v>41465.482549107437</v>
      </c>
      <c r="J723" s="168">
        <f>IFERROR(MIN('MP Calculations'!$E$30/I723,1),"-")</f>
        <v>0.60889065254951169</v>
      </c>
      <c r="K723" s="12"/>
      <c r="L723" s="159">
        <v>0.82536100000000001</v>
      </c>
      <c r="M723" s="187" t="s">
        <v>315</v>
      </c>
      <c r="N723" s="187">
        <v>315.45229399999999</v>
      </c>
      <c r="O723" s="186">
        <f t="shared" si="34"/>
        <v>260.36202082813401</v>
      </c>
      <c r="P723" s="186">
        <f t="shared" si="35"/>
        <v>158.53200076115206</v>
      </c>
      <c r="Q723" s="215">
        <f>IF(P723="-",0,P723/(1+'General inputs'!$H$30)^'MP Calculations'!$C$40)</f>
        <v>352.14539032178658</v>
      </c>
    </row>
    <row r="724" spans="3:17">
      <c r="C724" s="159"/>
      <c r="D724" s="165" t="s">
        <v>289</v>
      </c>
      <c r="E724" s="162">
        <v>30317</v>
      </c>
      <c r="F724" s="166" t="str">
        <f t="shared" si="33"/>
        <v>Date check - OK</v>
      </c>
      <c r="G724" s="68"/>
      <c r="H724" s="162" t="s">
        <v>279</v>
      </c>
      <c r="I724" s="173">
        <v>41465.482549107437</v>
      </c>
      <c r="J724" s="168">
        <f>IFERROR(MIN('MP Calculations'!$E$30/I724,1),"-")</f>
        <v>0.60889065254951169</v>
      </c>
      <c r="K724" s="12"/>
      <c r="L724" s="159">
        <v>48.001629000000001</v>
      </c>
      <c r="M724" s="187" t="s">
        <v>315</v>
      </c>
      <c r="N724" s="187">
        <v>315.45229399999999</v>
      </c>
      <c r="O724" s="186">
        <f t="shared" si="34"/>
        <v>15142.223983786926</v>
      </c>
      <c r="P724" s="186">
        <f t="shared" si="35"/>
        <v>9219.9586425388879</v>
      </c>
      <c r="Q724" s="215">
        <f>IF(P724="-",0,P724/(1+'General inputs'!$H$30)^'MP Calculations'!$C$40)</f>
        <v>20480.192764483167</v>
      </c>
    </row>
    <row r="725" spans="3:17">
      <c r="C725" s="159"/>
      <c r="D725" s="165" t="s">
        <v>291</v>
      </c>
      <c r="E725" s="162">
        <v>30317</v>
      </c>
      <c r="F725" s="166" t="str">
        <f t="shared" si="33"/>
        <v>Date check - OK</v>
      </c>
      <c r="G725" s="68"/>
      <c r="H725" s="162" t="s">
        <v>279</v>
      </c>
      <c r="I725" s="173">
        <v>41465.482549107437</v>
      </c>
      <c r="J725" s="168">
        <f>IFERROR(MIN('MP Calculations'!$E$30/I725,1),"-")</f>
        <v>0.60889065254951169</v>
      </c>
      <c r="K725" s="12"/>
      <c r="L725" s="159">
        <v>13.000140999999999</v>
      </c>
      <c r="M725" s="187" t="s">
        <v>315</v>
      </c>
      <c r="N725" s="187">
        <v>421.28581700000001</v>
      </c>
      <c r="O725" s="186">
        <f t="shared" si="34"/>
        <v>5476.7750223001967</v>
      </c>
      <c r="P725" s="186">
        <f t="shared" si="35"/>
        <v>3334.7571171952331</v>
      </c>
      <c r="Q725" s="215">
        <f>IF(P725="-",0,P725/(1+'General inputs'!$H$30)^'MP Calculations'!$C$40)</f>
        <v>7407.4593206725976</v>
      </c>
    </row>
    <row r="726" spans="3:17">
      <c r="C726" s="159"/>
      <c r="D726" s="165" t="s">
        <v>289</v>
      </c>
      <c r="E726" s="162">
        <v>30317</v>
      </c>
      <c r="F726" s="166" t="str">
        <f t="shared" si="33"/>
        <v>Date check - OK</v>
      </c>
      <c r="G726" s="68"/>
      <c r="H726" s="162" t="s">
        <v>279</v>
      </c>
      <c r="I726" s="173">
        <v>41465.482549107437</v>
      </c>
      <c r="J726" s="168">
        <f>IFERROR(MIN('MP Calculations'!$E$30/I726,1),"-")</f>
        <v>0.60889065254951169</v>
      </c>
      <c r="K726" s="12"/>
      <c r="L726" s="159">
        <v>17.197807999999998</v>
      </c>
      <c r="M726" s="187" t="s">
        <v>315</v>
      </c>
      <c r="N726" s="187">
        <v>315.45229399999999</v>
      </c>
      <c r="O726" s="186">
        <f t="shared" si="34"/>
        <v>5425.0879853715514</v>
      </c>
      <c r="P726" s="186">
        <f t="shared" si="35"/>
        <v>3303.2853635513998</v>
      </c>
      <c r="Q726" s="215">
        <f>IF(P726="-",0,P726/(1+'General inputs'!$H$30)^'MP Calculations'!$C$40)</f>
        <v>7337.5514603175388</v>
      </c>
    </row>
    <row r="727" spans="3:17">
      <c r="C727" s="159"/>
      <c r="D727" s="165" t="s">
        <v>289</v>
      </c>
      <c r="E727" s="162">
        <v>30317</v>
      </c>
      <c r="F727" s="166" t="str">
        <f t="shared" ref="F727:F790" si="36">IF(E727="","-",IF(OR(E727&lt;$E$15,E727&gt;$E$16),"ERROR - date outside of range","Date check - OK"))</f>
        <v>Date check - OK</v>
      </c>
      <c r="G727" s="68"/>
      <c r="H727" s="162" t="s">
        <v>279</v>
      </c>
      <c r="I727" s="173">
        <v>41465.482549107437</v>
      </c>
      <c r="J727" s="168">
        <f>IFERROR(MIN('MP Calculations'!$E$30/I727,1),"-")</f>
        <v>0.60889065254951169</v>
      </c>
      <c r="K727" s="12"/>
      <c r="L727" s="159">
        <v>57.180660000000003</v>
      </c>
      <c r="M727" s="187" t="s">
        <v>315</v>
      </c>
      <c r="N727" s="187">
        <v>315.45229399999999</v>
      </c>
      <c r="O727" s="186">
        <f t="shared" ref="O727:O790" si="37">IF(N727="","-",L727*N727)</f>
        <v>18037.770369434042</v>
      </c>
      <c r="P727" s="186">
        <f t="shared" ref="P727:P790" si="38">IF(O727="-","-",IF(OR(E727&lt;$E$15,E727&gt;$E$16),0,O727*J727))</f>
        <v>10983.02977078294</v>
      </c>
      <c r="Q727" s="215">
        <f>IF(P727="-",0,P727/(1+'General inputs'!$H$30)^'MP Calculations'!$C$40)</f>
        <v>24396.483277689847</v>
      </c>
    </row>
    <row r="728" spans="3:17">
      <c r="C728" s="159"/>
      <c r="D728" s="165" t="s">
        <v>289</v>
      </c>
      <c r="E728" s="162">
        <v>30317</v>
      </c>
      <c r="F728" s="166" t="str">
        <f t="shared" si="36"/>
        <v>Date check - OK</v>
      </c>
      <c r="G728" s="68"/>
      <c r="H728" s="162" t="s">
        <v>279</v>
      </c>
      <c r="I728" s="173">
        <v>41465.482549107437</v>
      </c>
      <c r="J728" s="168">
        <f>IFERROR(MIN('MP Calculations'!$E$30/I728,1),"-")</f>
        <v>0.60889065254951169</v>
      </c>
      <c r="K728" s="12"/>
      <c r="L728" s="159">
        <v>16.473797000000001</v>
      </c>
      <c r="M728" s="187" t="s">
        <v>315</v>
      </c>
      <c r="N728" s="187">
        <v>315.45229399999999</v>
      </c>
      <c r="O728" s="186">
        <f t="shared" si="37"/>
        <v>5196.6970545403183</v>
      </c>
      <c r="P728" s="186">
        <f t="shared" si="38"/>
        <v>3164.2202606411797</v>
      </c>
      <c r="Q728" s="215">
        <f>IF(P728="-",0,P728/(1+'General inputs'!$H$30)^'MP Calculations'!$C$40)</f>
        <v>7028.6476761645845</v>
      </c>
    </row>
    <row r="729" spans="3:17">
      <c r="C729" s="159"/>
      <c r="D729" s="165" t="s">
        <v>289</v>
      </c>
      <c r="E729" s="162">
        <v>30317</v>
      </c>
      <c r="F729" s="166" t="str">
        <f t="shared" si="36"/>
        <v>Date check - OK</v>
      </c>
      <c r="G729" s="68"/>
      <c r="H729" s="162" t="s">
        <v>279</v>
      </c>
      <c r="I729" s="173">
        <v>41465.482549107437</v>
      </c>
      <c r="J729" s="168">
        <f>IFERROR(MIN('MP Calculations'!$E$30/I729,1),"-")</f>
        <v>0.60889065254951169</v>
      </c>
      <c r="K729" s="12"/>
      <c r="L729" s="159">
        <v>54.994309999999999</v>
      </c>
      <c r="M729" s="187" t="s">
        <v>315</v>
      </c>
      <c r="N729" s="187">
        <v>315.45229399999999</v>
      </c>
      <c r="O729" s="186">
        <f t="shared" si="37"/>
        <v>17348.081246447138</v>
      </c>
      <c r="P729" s="186">
        <f t="shared" si="38"/>
        <v>10563.084510631144</v>
      </c>
      <c r="Q729" s="215">
        <f>IF(P729="-",0,P729/(1+'General inputs'!$H$30)^'MP Calculations'!$C$40)</f>
        <v>23463.663488373368</v>
      </c>
    </row>
    <row r="730" spans="3:17">
      <c r="C730" s="159"/>
      <c r="D730" s="165" t="s">
        <v>281</v>
      </c>
      <c r="E730" s="162">
        <v>30317</v>
      </c>
      <c r="F730" s="166" t="str">
        <f t="shared" si="36"/>
        <v>Date check - OK</v>
      </c>
      <c r="G730" s="68"/>
      <c r="H730" s="162" t="s">
        <v>279</v>
      </c>
      <c r="I730" s="173">
        <v>41465.482549107437</v>
      </c>
      <c r="J730" s="168">
        <f>IFERROR(MIN('MP Calculations'!$E$30/I730,1),"-")</f>
        <v>0.60889065254951169</v>
      </c>
      <c r="K730" s="12"/>
      <c r="L730" s="159">
        <v>1.599281</v>
      </c>
      <c r="M730" s="187" t="s">
        <v>315</v>
      </c>
      <c r="N730" s="187">
        <v>192.78728599999999</v>
      </c>
      <c r="O730" s="186">
        <f t="shared" si="37"/>
        <v>308.32104354136601</v>
      </c>
      <c r="P730" s="186">
        <f t="shared" si="38"/>
        <v>187.73380139664874</v>
      </c>
      <c r="Q730" s="215">
        <f>IF(P730="-",0,P730/(1+'General inputs'!$H$30)^'MP Calculations'!$C$40)</f>
        <v>417.01102901626695</v>
      </c>
    </row>
    <row r="731" spans="3:17">
      <c r="C731" s="159"/>
      <c r="D731" s="165" t="s">
        <v>281</v>
      </c>
      <c r="E731" s="162">
        <v>30317</v>
      </c>
      <c r="F731" s="166" t="str">
        <f t="shared" si="36"/>
        <v>Date check - OK</v>
      </c>
      <c r="G731" s="68"/>
      <c r="H731" s="162" t="s">
        <v>279</v>
      </c>
      <c r="I731" s="173">
        <v>41465.482549107437</v>
      </c>
      <c r="J731" s="168">
        <f>IFERROR(MIN('MP Calculations'!$E$30/I731,1),"-")</f>
        <v>0.60889065254951169</v>
      </c>
      <c r="K731" s="12"/>
      <c r="L731" s="159">
        <v>3.4786260000000002</v>
      </c>
      <c r="M731" s="187" t="s">
        <v>315</v>
      </c>
      <c r="N731" s="187">
        <v>192.78728599999999</v>
      </c>
      <c r="O731" s="186">
        <f t="shared" si="37"/>
        <v>670.63486554903602</v>
      </c>
      <c r="P731" s="186">
        <f t="shared" si="38"/>
        <v>408.3433009066066</v>
      </c>
      <c r="Q731" s="215">
        <f>IF(P731="-",0,P731/(1+'General inputs'!$H$30)^'MP Calculations'!$C$40)</f>
        <v>907.04848480207102</v>
      </c>
    </row>
    <row r="732" spans="3:17">
      <c r="C732" s="159"/>
      <c r="D732" s="165" t="s">
        <v>291</v>
      </c>
      <c r="E732" s="162">
        <v>30317</v>
      </c>
      <c r="F732" s="166" t="str">
        <f t="shared" si="36"/>
        <v>Date check - OK</v>
      </c>
      <c r="G732" s="68"/>
      <c r="H732" s="162" t="s">
        <v>279</v>
      </c>
      <c r="I732" s="173">
        <v>41465.482549107437</v>
      </c>
      <c r="J732" s="168">
        <f>IFERROR(MIN('MP Calculations'!$E$30/I732,1),"-")</f>
        <v>0.60889065254951169</v>
      </c>
      <c r="K732" s="12"/>
      <c r="L732" s="159">
        <v>0.99996799999999997</v>
      </c>
      <c r="M732" s="187" t="s">
        <v>315</v>
      </c>
      <c r="N732" s="187">
        <v>421.28581700000001</v>
      </c>
      <c r="O732" s="186">
        <f t="shared" si="37"/>
        <v>421.27233585385602</v>
      </c>
      <c r="P732" s="186">
        <f t="shared" si="38"/>
        <v>256.50878747911145</v>
      </c>
      <c r="Q732" s="215">
        <f>IF(P732="-",0,P732/(1+'General inputs'!$H$30)^'MP Calculations'!$C$40)</f>
        <v>569.78014945948178</v>
      </c>
    </row>
    <row r="733" spans="3:17">
      <c r="C733" s="159"/>
      <c r="D733" s="165" t="s">
        <v>289</v>
      </c>
      <c r="E733" s="162">
        <v>30317</v>
      </c>
      <c r="F733" s="166" t="str">
        <f t="shared" si="36"/>
        <v>Date check - OK</v>
      </c>
      <c r="G733" s="68"/>
      <c r="H733" s="162" t="s">
        <v>279</v>
      </c>
      <c r="I733" s="173">
        <v>41465.482549107437</v>
      </c>
      <c r="J733" s="168">
        <f>IFERROR(MIN('MP Calculations'!$E$30/I733,1),"-")</f>
        <v>0.60889065254951169</v>
      </c>
      <c r="K733" s="12"/>
      <c r="L733" s="159">
        <v>72.843791999999993</v>
      </c>
      <c r="M733" s="187" t="s">
        <v>315</v>
      </c>
      <c r="N733" s="187">
        <v>315.45229399999999</v>
      </c>
      <c r="O733" s="186">
        <f t="shared" si="37"/>
        <v>22978.741290058846</v>
      </c>
      <c r="P733" s="186">
        <f t="shared" si="38"/>
        <v>13991.54077887034</v>
      </c>
      <c r="Q733" s="215">
        <f>IF(P733="-",0,P733/(1+'General inputs'!$H$30)^'MP Calculations'!$C$40)</f>
        <v>31079.255703091178</v>
      </c>
    </row>
    <row r="734" spans="3:17">
      <c r="C734" s="159"/>
      <c r="D734" s="165" t="s">
        <v>281</v>
      </c>
      <c r="E734" s="162">
        <v>30317</v>
      </c>
      <c r="F734" s="166" t="str">
        <f t="shared" si="36"/>
        <v>Date check - OK</v>
      </c>
      <c r="G734" s="68"/>
      <c r="H734" s="162" t="s">
        <v>279</v>
      </c>
      <c r="I734" s="173">
        <v>41465.482549107437</v>
      </c>
      <c r="J734" s="168">
        <f>IFERROR(MIN('MP Calculations'!$E$30/I734,1),"-")</f>
        <v>0.60889065254951169</v>
      </c>
      <c r="K734" s="12"/>
      <c r="L734" s="159">
        <v>0.64852799999999999</v>
      </c>
      <c r="M734" s="187" t="s">
        <v>315</v>
      </c>
      <c r="N734" s="187">
        <v>192.78728599999999</v>
      </c>
      <c r="O734" s="186">
        <f t="shared" si="37"/>
        <v>125.02795301500799</v>
      </c>
      <c r="P734" s="186">
        <f t="shared" si="38"/>
        <v>76.128351898237909</v>
      </c>
      <c r="Q734" s="215">
        <f>IF(P734="-",0,P734/(1+'General inputs'!$H$30)^'MP Calculations'!$C$40)</f>
        <v>169.10307108373175</v>
      </c>
    </row>
    <row r="735" spans="3:17">
      <c r="C735" s="159"/>
      <c r="D735" s="165" t="s">
        <v>281</v>
      </c>
      <c r="E735" s="162">
        <v>30317</v>
      </c>
      <c r="F735" s="166" t="str">
        <f t="shared" si="36"/>
        <v>Date check - OK</v>
      </c>
      <c r="G735" s="68"/>
      <c r="H735" s="162" t="s">
        <v>279</v>
      </c>
      <c r="I735" s="173">
        <v>41465.482549107437</v>
      </c>
      <c r="J735" s="168">
        <f>IFERROR(MIN('MP Calculations'!$E$30/I735,1),"-")</f>
        <v>0.60889065254951169</v>
      </c>
      <c r="K735" s="12"/>
      <c r="L735" s="159">
        <v>0.80001100000000003</v>
      </c>
      <c r="M735" s="187" t="s">
        <v>315</v>
      </c>
      <c r="N735" s="187">
        <v>192.78728599999999</v>
      </c>
      <c r="O735" s="186">
        <f t="shared" si="37"/>
        <v>154.23194946014601</v>
      </c>
      <c r="P735" s="186">
        <f t="shared" si="38"/>
        <v>93.910392350771616</v>
      </c>
      <c r="Q735" s="215">
        <f>IF(P735="-",0,P735/(1+'General inputs'!$H$30)^'MP Calculations'!$C$40)</f>
        <v>208.60212203754861</v>
      </c>
    </row>
    <row r="736" spans="3:17">
      <c r="C736" s="159"/>
      <c r="D736" s="165" t="s">
        <v>298</v>
      </c>
      <c r="E736" s="162">
        <v>30317</v>
      </c>
      <c r="F736" s="166" t="str">
        <f t="shared" si="36"/>
        <v>Date check - OK</v>
      </c>
      <c r="G736" s="68"/>
      <c r="H736" s="162" t="s">
        <v>279</v>
      </c>
      <c r="I736" s="173">
        <v>41465.482549107437</v>
      </c>
      <c r="J736" s="168">
        <f>IFERROR(MIN('MP Calculations'!$E$30/I736,1),"-")</f>
        <v>0.60889065254951169</v>
      </c>
      <c r="K736" s="12"/>
      <c r="L736" s="159">
        <v>1.3997740000000001</v>
      </c>
      <c r="M736" s="187" t="s">
        <v>315</v>
      </c>
      <c r="N736" s="187">
        <v>560.03424299999995</v>
      </c>
      <c r="O736" s="186">
        <f t="shared" si="37"/>
        <v>783.921372461082</v>
      </c>
      <c r="P736" s="186">
        <f t="shared" si="38"/>
        <v>477.32239602533701</v>
      </c>
      <c r="Q736" s="215">
        <f>IF(P736="-",0,P736/(1+'General inputs'!$H$30)^'MP Calculations'!$C$40)</f>
        <v>1060.2709904034848</v>
      </c>
    </row>
    <row r="737" spans="3:17">
      <c r="C737" s="159"/>
      <c r="D737" s="165" t="s">
        <v>291</v>
      </c>
      <c r="E737" s="162">
        <v>30317</v>
      </c>
      <c r="F737" s="166" t="str">
        <f t="shared" si="36"/>
        <v>Date check - OK</v>
      </c>
      <c r="G737" s="68"/>
      <c r="H737" s="162" t="s">
        <v>279</v>
      </c>
      <c r="I737" s="173">
        <v>41465.482549107437</v>
      </c>
      <c r="J737" s="168">
        <f>IFERROR(MIN('MP Calculations'!$E$30/I737,1),"-")</f>
        <v>0.60889065254951169</v>
      </c>
      <c r="K737" s="12"/>
      <c r="L737" s="159">
        <v>0.99912800000000002</v>
      </c>
      <c r="M737" s="187" t="s">
        <v>315</v>
      </c>
      <c r="N737" s="187">
        <v>421.28581700000001</v>
      </c>
      <c r="O737" s="186">
        <f t="shared" si="37"/>
        <v>420.91845576757601</v>
      </c>
      <c r="P737" s="186">
        <f t="shared" si="38"/>
        <v>256.29331320245211</v>
      </c>
      <c r="Q737" s="215">
        <f>IF(P737="-",0,P737/(1+'General inputs'!$H$30)^'MP Calculations'!$C$40)</f>
        <v>569.30151881775532</v>
      </c>
    </row>
    <row r="738" spans="3:17">
      <c r="C738" s="159"/>
      <c r="D738" s="165" t="s">
        <v>298</v>
      </c>
      <c r="E738" s="162">
        <v>30317</v>
      </c>
      <c r="F738" s="166" t="str">
        <f t="shared" si="36"/>
        <v>Date check - OK</v>
      </c>
      <c r="G738" s="68"/>
      <c r="H738" s="162" t="s">
        <v>279</v>
      </c>
      <c r="I738" s="173">
        <v>41465.482549107437</v>
      </c>
      <c r="J738" s="168">
        <f>IFERROR(MIN('MP Calculations'!$E$30/I738,1),"-")</f>
        <v>0.60889065254951169</v>
      </c>
      <c r="K738" s="12"/>
      <c r="L738" s="159">
        <v>0.70160699999999998</v>
      </c>
      <c r="M738" s="187" t="s">
        <v>315</v>
      </c>
      <c r="N738" s="187">
        <v>560.03424299999995</v>
      </c>
      <c r="O738" s="186">
        <f t="shared" si="37"/>
        <v>392.92394512850097</v>
      </c>
      <c r="P738" s="186">
        <f t="shared" si="38"/>
        <v>239.24771735162147</v>
      </c>
      <c r="Q738" s="215">
        <f>IF(P738="-",0,P738/(1+'General inputs'!$H$30)^'MP Calculations'!$C$40)</f>
        <v>531.43832416091288</v>
      </c>
    </row>
    <row r="739" spans="3:17">
      <c r="C739" s="159"/>
      <c r="D739" s="165" t="s">
        <v>298</v>
      </c>
      <c r="E739" s="162">
        <v>30317</v>
      </c>
      <c r="F739" s="166" t="str">
        <f t="shared" si="36"/>
        <v>Date check - OK</v>
      </c>
      <c r="G739" s="68"/>
      <c r="H739" s="162" t="s">
        <v>279</v>
      </c>
      <c r="I739" s="173">
        <v>41465.482549107437</v>
      </c>
      <c r="J739" s="168">
        <f>IFERROR(MIN('MP Calculations'!$E$30/I739,1),"-")</f>
        <v>0.60889065254951169</v>
      </c>
      <c r="K739" s="12"/>
      <c r="L739" s="159">
        <v>9.1343770000000006</v>
      </c>
      <c r="M739" s="187" t="s">
        <v>315</v>
      </c>
      <c r="N739" s="187">
        <v>560.03424299999995</v>
      </c>
      <c r="O739" s="186">
        <f t="shared" si="37"/>
        <v>5115.5639084716113</v>
      </c>
      <c r="P739" s="186">
        <f t="shared" si="38"/>
        <v>3114.8190463880101</v>
      </c>
      <c r="Q739" s="215">
        <f>IF(P739="-",0,P739/(1+'General inputs'!$H$30)^'MP Calculations'!$C$40)</f>
        <v>6918.9133020822028</v>
      </c>
    </row>
    <row r="740" spans="3:17">
      <c r="C740" s="159"/>
      <c r="D740" s="165" t="s">
        <v>298</v>
      </c>
      <c r="E740" s="162">
        <v>30317</v>
      </c>
      <c r="F740" s="166" t="str">
        <f t="shared" si="36"/>
        <v>Date check - OK</v>
      </c>
      <c r="G740" s="68"/>
      <c r="H740" s="162" t="s">
        <v>279</v>
      </c>
      <c r="I740" s="173">
        <v>41465.482549107437</v>
      </c>
      <c r="J740" s="168">
        <f>IFERROR(MIN('MP Calculations'!$E$30/I740,1),"-")</f>
        <v>0.60889065254951169</v>
      </c>
      <c r="K740" s="12"/>
      <c r="L740" s="159">
        <v>49.791874</v>
      </c>
      <c r="M740" s="187" t="s">
        <v>315</v>
      </c>
      <c r="N740" s="187">
        <v>560.03424299999995</v>
      </c>
      <c r="O740" s="186">
        <f t="shared" si="37"/>
        <v>27885.154463141378</v>
      </c>
      <c r="P740" s="186">
        <f t="shared" si="38"/>
        <v>16979.009897506083</v>
      </c>
      <c r="Q740" s="215">
        <f>IF(P740="-",0,P740/(1+'General inputs'!$H$30)^'MP Calculations'!$C$40)</f>
        <v>37715.288010797114</v>
      </c>
    </row>
    <row r="741" spans="3:17">
      <c r="C741" s="159"/>
      <c r="D741" s="165" t="s">
        <v>281</v>
      </c>
      <c r="E741" s="162">
        <v>30317</v>
      </c>
      <c r="F741" s="166" t="str">
        <f t="shared" si="36"/>
        <v>Date check - OK</v>
      </c>
      <c r="G741" s="68"/>
      <c r="H741" s="162" t="s">
        <v>279</v>
      </c>
      <c r="I741" s="173">
        <v>41465.482549107437</v>
      </c>
      <c r="J741" s="168">
        <f>IFERROR(MIN('MP Calculations'!$E$30/I741,1),"-")</f>
        <v>0.60889065254951169</v>
      </c>
      <c r="K741" s="12"/>
      <c r="L741" s="159">
        <v>7.3599779999999999</v>
      </c>
      <c r="M741" s="187" t="s">
        <v>315</v>
      </c>
      <c r="N741" s="187">
        <v>192.78728599999999</v>
      </c>
      <c r="O741" s="186">
        <f t="shared" si="37"/>
        <v>1418.9101836397078</v>
      </c>
      <c r="P741" s="186">
        <f t="shared" si="38"/>
        <v>863.96114762552918</v>
      </c>
      <c r="Q741" s="215">
        <f>IF(P741="-",0,P741/(1+'General inputs'!$H$30)^'MP Calculations'!$C$40)</f>
        <v>1919.107398460362</v>
      </c>
    </row>
    <row r="742" spans="3:17">
      <c r="C742" s="159"/>
      <c r="D742" s="165" t="s">
        <v>298</v>
      </c>
      <c r="E742" s="162">
        <v>30317</v>
      </c>
      <c r="F742" s="166" t="str">
        <f t="shared" si="36"/>
        <v>Date check - OK</v>
      </c>
      <c r="G742" s="68"/>
      <c r="H742" s="162" t="s">
        <v>279</v>
      </c>
      <c r="I742" s="173">
        <v>41465.482549107437</v>
      </c>
      <c r="J742" s="168">
        <f>IFERROR(MIN('MP Calculations'!$E$30/I742,1),"-")</f>
        <v>0.60889065254951169</v>
      </c>
      <c r="K742" s="12"/>
      <c r="L742" s="159">
        <v>1.1001350000000001</v>
      </c>
      <c r="M742" s="187" t="s">
        <v>315</v>
      </c>
      <c r="N742" s="187">
        <v>560.03424299999995</v>
      </c>
      <c r="O742" s="186">
        <f t="shared" si="37"/>
        <v>616.11327192280498</v>
      </c>
      <c r="P742" s="186">
        <f t="shared" si="38"/>
        <v>375.14561218549147</v>
      </c>
      <c r="Q742" s="215">
        <f>IF(P742="-",0,P742/(1+'General inputs'!$H$30)^'MP Calculations'!$C$40)</f>
        <v>833.30682383551755</v>
      </c>
    </row>
    <row r="743" spans="3:17">
      <c r="C743" s="159"/>
      <c r="D743" s="165" t="s">
        <v>298</v>
      </c>
      <c r="E743" s="162">
        <v>30317</v>
      </c>
      <c r="F743" s="166" t="str">
        <f t="shared" si="36"/>
        <v>Date check - OK</v>
      </c>
      <c r="G743" s="68"/>
      <c r="H743" s="162" t="s">
        <v>279</v>
      </c>
      <c r="I743" s="173">
        <v>41465.482549107437</v>
      </c>
      <c r="J743" s="168">
        <f>IFERROR(MIN('MP Calculations'!$E$30/I743,1),"-")</f>
        <v>0.60889065254951169</v>
      </c>
      <c r="K743" s="12"/>
      <c r="L743" s="159">
        <v>13.998723</v>
      </c>
      <c r="M743" s="187" t="s">
        <v>315</v>
      </c>
      <c r="N743" s="187">
        <v>560.03424299999995</v>
      </c>
      <c r="O743" s="186">
        <f t="shared" si="37"/>
        <v>7839.7642382716886</v>
      </c>
      <c r="P743" s="186">
        <f t="shared" si="38"/>
        <v>4773.5591628755737</v>
      </c>
      <c r="Q743" s="215">
        <f>IF(P743="-",0,P743/(1+'General inputs'!$H$30)^'MP Calculations'!$C$40)</f>
        <v>10603.454485934188</v>
      </c>
    </row>
    <row r="744" spans="3:17">
      <c r="C744" s="159"/>
      <c r="D744" s="165" t="s">
        <v>281</v>
      </c>
      <c r="E744" s="162">
        <v>30317</v>
      </c>
      <c r="F744" s="166" t="str">
        <f t="shared" si="36"/>
        <v>Date check - OK</v>
      </c>
      <c r="G744" s="68"/>
      <c r="H744" s="162" t="s">
        <v>279</v>
      </c>
      <c r="I744" s="173">
        <v>41465.482549107437</v>
      </c>
      <c r="J744" s="168">
        <f>IFERROR(MIN('MP Calculations'!$E$30/I744,1),"-")</f>
        <v>0.60889065254951169</v>
      </c>
      <c r="K744" s="12"/>
      <c r="L744" s="159">
        <v>72.791780000000003</v>
      </c>
      <c r="M744" s="187" t="s">
        <v>315</v>
      </c>
      <c r="N744" s="187">
        <v>192.78728599999999</v>
      </c>
      <c r="O744" s="186">
        <f t="shared" si="37"/>
        <v>14033.32970930908</v>
      </c>
      <c r="P744" s="186">
        <f t="shared" si="38"/>
        <v>8544.7632841436553</v>
      </c>
      <c r="Q744" s="215">
        <f>IF(P744="-",0,P744/(1+'General inputs'!$H$30)^'MP Calculations'!$C$40)</f>
        <v>18980.388738267837</v>
      </c>
    </row>
    <row r="745" spans="3:17">
      <c r="C745" s="159"/>
      <c r="D745" s="165" t="s">
        <v>289</v>
      </c>
      <c r="E745" s="162">
        <v>30317</v>
      </c>
      <c r="F745" s="166" t="str">
        <f t="shared" si="36"/>
        <v>Date check - OK</v>
      </c>
      <c r="G745" s="68"/>
      <c r="H745" s="162" t="s">
        <v>279</v>
      </c>
      <c r="I745" s="173">
        <v>41465.482549107437</v>
      </c>
      <c r="J745" s="168">
        <f>IFERROR(MIN('MP Calculations'!$E$30/I745,1),"-")</f>
        <v>0.60889065254951169</v>
      </c>
      <c r="K745" s="12"/>
      <c r="L745" s="159">
        <v>12.448572</v>
      </c>
      <c r="M745" s="187" t="s">
        <v>315</v>
      </c>
      <c r="N745" s="187">
        <v>315.45229399999999</v>
      </c>
      <c r="O745" s="186">
        <f t="shared" si="37"/>
        <v>3926.9305944241682</v>
      </c>
      <c r="P745" s="186">
        <f t="shared" si="38"/>
        <v>2391.0713321555736</v>
      </c>
      <c r="Q745" s="215">
        <f>IF(P745="-",0,P745/(1+'General inputs'!$H$30)^'MP Calculations'!$C$40)</f>
        <v>5311.2604616511608</v>
      </c>
    </row>
    <row r="746" spans="3:17">
      <c r="C746" s="159"/>
      <c r="D746" s="165" t="s">
        <v>281</v>
      </c>
      <c r="E746" s="162">
        <v>30317</v>
      </c>
      <c r="F746" s="166" t="str">
        <f t="shared" si="36"/>
        <v>Date check - OK</v>
      </c>
      <c r="G746" s="68"/>
      <c r="H746" s="162" t="s">
        <v>279</v>
      </c>
      <c r="I746" s="173">
        <v>41465.482549107437</v>
      </c>
      <c r="J746" s="168">
        <f>IFERROR(MIN('MP Calculations'!$E$30/I746,1),"-")</f>
        <v>0.60889065254951169</v>
      </c>
      <c r="K746" s="12"/>
      <c r="L746" s="159">
        <v>26.594284999999999</v>
      </c>
      <c r="M746" s="187" t="s">
        <v>315</v>
      </c>
      <c r="N746" s="187">
        <v>192.78728599999999</v>
      </c>
      <c r="O746" s="186">
        <f t="shared" si="37"/>
        <v>5127.0400282605096</v>
      </c>
      <c r="P746" s="186">
        <f t="shared" si="38"/>
        <v>3121.8067484550088</v>
      </c>
      <c r="Q746" s="215">
        <f>IF(P746="-",0,P746/(1+'General inputs'!$H$30)^'MP Calculations'!$C$40)</f>
        <v>6934.4350078578273</v>
      </c>
    </row>
    <row r="747" spans="3:17">
      <c r="C747" s="159"/>
      <c r="D747" s="165" t="s">
        <v>289</v>
      </c>
      <c r="E747" s="162">
        <v>30317</v>
      </c>
      <c r="F747" s="166" t="str">
        <f t="shared" si="36"/>
        <v>Date check - OK</v>
      </c>
      <c r="G747" s="68"/>
      <c r="H747" s="162" t="s">
        <v>279</v>
      </c>
      <c r="I747" s="173">
        <v>41465.482549107437</v>
      </c>
      <c r="J747" s="168">
        <f>IFERROR(MIN('MP Calculations'!$E$30/I747,1),"-")</f>
        <v>0.60889065254951169</v>
      </c>
      <c r="K747" s="12"/>
      <c r="L747" s="159">
        <v>7.2219199999999999</v>
      </c>
      <c r="M747" s="187" t="s">
        <v>315</v>
      </c>
      <c r="N747" s="187">
        <v>315.45229399999999</v>
      </c>
      <c r="O747" s="186">
        <f t="shared" si="37"/>
        <v>2278.17123108448</v>
      </c>
      <c r="P747" s="186">
        <f t="shared" si="38"/>
        <v>1387.1571675145535</v>
      </c>
      <c r="Q747" s="215">
        <f>IF(P747="-",0,P747/(1+'General inputs'!$H$30)^'MP Calculations'!$C$40)</f>
        <v>3081.2769651979161</v>
      </c>
    </row>
    <row r="748" spans="3:17">
      <c r="C748" s="159"/>
      <c r="D748" s="165" t="s">
        <v>281</v>
      </c>
      <c r="E748" s="162">
        <v>30317</v>
      </c>
      <c r="F748" s="166" t="str">
        <f t="shared" si="36"/>
        <v>Date check - OK</v>
      </c>
      <c r="G748" s="68"/>
      <c r="H748" s="162" t="s">
        <v>279</v>
      </c>
      <c r="I748" s="173">
        <v>41465.482549107437</v>
      </c>
      <c r="J748" s="168">
        <f>IFERROR(MIN('MP Calculations'!$E$30/I748,1),"-")</f>
        <v>0.60889065254951169</v>
      </c>
      <c r="K748" s="12"/>
      <c r="L748" s="159">
        <v>36.647365000000001</v>
      </c>
      <c r="M748" s="187" t="s">
        <v>315</v>
      </c>
      <c r="N748" s="187">
        <v>192.78728599999999</v>
      </c>
      <c r="O748" s="186">
        <f t="shared" si="37"/>
        <v>7065.1460374013895</v>
      </c>
      <c r="P748" s="186">
        <f t="shared" si="38"/>
        <v>4301.9013810709284</v>
      </c>
      <c r="Q748" s="215">
        <f>IF(P748="-",0,P748/(1+'General inputs'!$H$30)^'MP Calculations'!$C$40)</f>
        <v>9555.7662408199212</v>
      </c>
    </row>
    <row r="749" spans="3:17">
      <c r="C749" s="159"/>
      <c r="D749" s="165" t="s">
        <v>281</v>
      </c>
      <c r="E749" s="162">
        <v>30317</v>
      </c>
      <c r="F749" s="166" t="str">
        <f t="shared" si="36"/>
        <v>Date check - OK</v>
      </c>
      <c r="G749" s="68"/>
      <c r="H749" s="162" t="s">
        <v>279</v>
      </c>
      <c r="I749" s="173">
        <v>41465.482549107437</v>
      </c>
      <c r="J749" s="168">
        <f>IFERROR(MIN('MP Calculations'!$E$30/I749,1),"-")</f>
        <v>0.60889065254951169</v>
      </c>
      <c r="K749" s="12"/>
      <c r="L749" s="159">
        <v>39.557901000000001</v>
      </c>
      <c r="M749" s="187" t="s">
        <v>315</v>
      </c>
      <c r="N749" s="187">
        <v>192.78728599999999</v>
      </c>
      <c r="O749" s="186">
        <f t="shared" si="37"/>
        <v>7626.2603736466863</v>
      </c>
      <c r="P749" s="186">
        <f t="shared" si="38"/>
        <v>4643.5586554222136</v>
      </c>
      <c r="Q749" s="215">
        <f>IF(P749="-",0,P749/(1+'General inputs'!$H$30)^'MP Calculations'!$C$40)</f>
        <v>10314.685788009498</v>
      </c>
    </row>
    <row r="750" spans="3:17">
      <c r="C750" s="159"/>
      <c r="D750" s="165" t="s">
        <v>281</v>
      </c>
      <c r="E750" s="162">
        <v>30317</v>
      </c>
      <c r="F750" s="166" t="str">
        <f t="shared" si="36"/>
        <v>Date check - OK</v>
      </c>
      <c r="G750" s="68"/>
      <c r="H750" s="162" t="s">
        <v>279</v>
      </c>
      <c r="I750" s="173">
        <v>41465.482549107437</v>
      </c>
      <c r="J750" s="168">
        <f>IFERROR(MIN('MP Calculations'!$E$30/I750,1),"-")</f>
        <v>0.60889065254951169</v>
      </c>
      <c r="K750" s="12"/>
      <c r="L750" s="159">
        <v>27.603999999999999</v>
      </c>
      <c r="M750" s="187" t="s">
        <v>315</v>
      </c>
      <c r="N750" s="187">
        <v>192.78728599999999</v>
      </c>
      <c r="O750" s="186">
        <f t="shared" si="37"/>
        <v>5321.7002427439993</v>
      </c>
      <c r="P750" s="186">
        <f t="shared" si="38"/>
        <v>3240.3335334772887</v>
      </c>
      <c r="Q750" s="215">
        <f>IF(P750="-",0,P750/(1+'General inputs'!$H$30)^'MP Calculations'!$C$40)</f>
        <v>7197.7172522933952</v>
      </c>
    </row>
    <row r="751" spans="3:17">
      <c r="C751" s="159"/>
      <c r="D751" s="165" t="s">
        <v>281</v>
      </c>
      <c r="E751" s="162">
        <v>30317</v>
      </c>
      <c r="F751" s="166" t="str">
        <f t="shared" si="36"/>
        <v>Date check - OK</v>
      </c>
      <c r="G751" s="68"/>
      <c r="H751" s="162" t="s">
        <v>279</v>
      </c>
      <c r="I751" s="173">
        <v>41465.482549107437</v>
      </c>
      <c r="J751" s="168">
        <f>IFERROR(MIN('MP Calculations'!$E$30/I751,1),"-")</f>
        <v>0.60889065254951169</v>
      </c>
      <c r="K751" s="12"/>
      <c r="L751" s="159">
        <v>77.718950000000007</v>
      </c>
      <c r="M751" s="187" t="s">
        <v>315</v>
      </c>
      <c r="N751" s="187">
        <v>192.78728599999999</v>
      </c>
      <c r="O751" s="186">
        <f t="shared" si="37"/>
        <v>14983.2254412697</v>
      </c>
      <c r="P751" s="186">
        <f t="shared" si="38"/>
        <v>9123.145916231153</v>
      </c>
      <c r="Q751" s="215">
        <f>IF(P751="-",0,P751/(1+'General inputs'!$H$30)^'MP Calculations'!$C$40)</f>
        <v>20265.143719936525</v>
      </c>
    </row>
    <row r="752" spans="3:17">
      <c r="C752" s="159"/>
      <c r="D752" s="165" t="s">
        <v>281</v>
      </c>
      <c r="E752" s="162">
        <v>30317</v>
      </c>
      <c r="F752" s="166" t="str">
        <f t="shared" si="36"/>
        <v>Date check - OK</v>
      </c>
      <c r="G752" s="68"/>
      <c r="H752" s="162" t="s">
        <v>279</v>
      </c>
      <c r="I752" s="173">
        <v>41465.482549107437</v>
      </c>
      <c r="J752" s="168">
        <f>IFERROR(MIN('MP Calculations'!$E$30/I752,1),"-")</f>
        <v>0.60889065254951169</v>
      </c>
      <c r="K752" s="12"/>
      <c r="L752" s="159">
        <v>83.481232000000006</v>
      </c>
      <c r="M752" s="187" t="s">
        <v>315</v>
      </c>
      <c r="N752" s="187">
        <v>192.78728599999999</v>
      </c>
      <c r="O752" s="186">
        <f t="shared" si="37"/>
        <v>16094.120149216353</v>
      </c>
      <c r="P752" s="186">
        <f t="shared" si="38"/>
        <v>9799.5593198665902</v>
      </c>
      <c r="Q752" s="215">
        <f>IF(P752="-",0,P752/(1+'General inputs'!$H$30)^'MP Calculations'!$C$40)</f>
        <v>21767.653376652208</v>
      </c>
    </row>
    <row r="753" spans="3:17">
      <c r="C753" s="159"/>
      <c r="D753" s="165" t="s">
        <v>281</v>
      </c>
      <c r="E753" s="162">
        <v>30317</v>
      </c>
      <c r="F753" s="166" t="str">
        <f t="shared" si="36"/>
        <v>Date check - OK</v>
      </c>
      <c r="G753" s="68"/>
      <c r="H753" s="162" t="s">
        <v>279</v>
      </c>
      <c r="I753" s="173">
        <v>41465.482549107437</v>
      </c>
      <c r="J753" s="168">
        <f>IFERROR(MIN('MP Calculations'!$E$30/I753,1),"-")</f>
        <v>0.60889065254951169</v>
      </c>
      <c r="K753" s="12"/>
      <c r="L753" s="159">
        <v>14.000026</v>
      </c>
      <c r="M753" s="187" t="s">
        <v>315</v>
      </c>
      <c r="N753" s="187">
        <v>192.78728599999999</v>
      </c>
      <c r="O753" s="186">
        <f t="shared" si="37"/>
        <v>2699.0270164694361</v>
      </c>
      <c r="P753" s="186">
        <f t="shared" si="38"/>
        <v>1643.4123213068367</v>
      </c>
      <c r="Q753" s="215">
        <f>IF(P753="-",0,P753/(1+'General inputs'!$H$30)^'MP Calculations'!$C$40)</f>
        <v>3650.4937209374043</v>
      </c>
    </row>
    <row r="754" spans="3:17">
      <c r="C754" s="159"/>
      <c r="D754" s="165" t="s">
        <v>281</v>
      </c>
      <c r="E754" s="162">
        <v>30317</v>
      </c>
      <c r="F754" s="166" t="str">
        <f t="shared" si="36"/>
        <v>Date check - OK</v>
      </c>
      <c r="G754" s="68"/>
      <c r="H754" s="162" t="s">
        <v>279</v>
      </c>
      <c r="I754" s="173">
        <v>41465.482549107437</v>
      </c>
      <c r="J754" s="168">
        <f>IFERROR(MIN('MP Calculations'!$E$30/I754,1),"-")</f>
        <v>0.60889065254951169</v>
      </c>
      <c r="K754" s="12"/>
      <c r="L754" s="159">
        <v>5.1999389999999996</v>
      </c>
      <c r="M754" s="187" t="s">
        <v>315</v>
      </c>
      <c r="N754" s="187">
        <v>192.78728599999999</v>
      </c>
      <c r="O754" s="186">
        <f t="shared" si="37"/>
        <v>1002.482127175554</v>
      </c>
      <c r="P754" s="186">
        <f t="shared" si="38"/>
        <v>610.40199658514564</v>
      </c>
      <c r="Q754" s="215">
        <f>IF(P754="-",0,P754/(1+'General inputs'!$H$30)^'MP Calculations'!$C$40)</f>
        <v>1355.8792439926556</v>
      </c>
    </row>
    <row r="755" spans="3:17">
      <c r="C755" s="159"/>
      <c r="D755" s="165" t="s">
        <v>281</v>
      </c>
      <c r="E755" s="162">
        <v>30317</v>
      </c>
      <c r="F755" s="166" t="str">
        <f t="shared" si="36"/>
        <v>Date check - OK</v>
      </c>
      <c r="G755" s="68"/>
      <c r="H755" s="162" t="s">
        <v>279</v>
      </c>
      <c r="I755" s="173">
        <v>41465.482549107437</v>
      </c>
      <c r="J755" s="168">
        <f>IFERROR(MIN('MP Calculations'!$E$30/I755,1),"-")</f>
        <v>0.60889065254951169</v>
      </c>
      <c r="K755" s="12"/>
      <c r="L755" s="159">
        <v>0.50944500000000004</v>
      </c>
      <c r="M755" s="187" t="s">
        <v>315</v>
      </c>
      <c r="N755" s="187">
        <v>192.78728599999999</v>
      </c>
      <c r="O755" s="186">
        <f t="shared" si="37"/>
        <v>98.214518916270009</v>
      </c>
      <c r="P755" s="186">
        <f t="shared" si="38"/>
        <v>59.801902512764009</v>
      </c>
      <c r="Q755" s="215">
        <f>IF(P755="-",0,P755/(1+'General inputs'!$H$30)^'MP Calculations'!$C$40)</f>
        <v>132.83730856378097</v>
      </c>
    </row>
    <row r="756" spans="3:17">
      <c r="C756" s="159"/>
      <c r="D756" s="165" t="s">
        <v>289</v>
      </c>
      <c r="E756" s="162">
        <v>30317</v>
      </c>
      <c r="F756" s="166" t="str">
        <f t="shared" si="36"/>
        <v>Date check - OK</v>
      </c>
      <c r="G756" s="68"/>
      <c r="H756" s="162" t="s">
        <v>279</v>
      </c>
      <c r="I756" s="173">
        <v>41465.482549107437</v>
      </c>
      <c r="J756" s="168">
        <f>IFERROR(MIN('MP Calculations'!$E$30/I756,1),"-")</f>
        <v>0.60889065254951169</v>
      </c>
      <c r="K756" s="12"/>
      <c r="L756" s="159">
        <v>20.900020999999999</v>
      </c>
      <c r="M756" s="187" t="s">
        <v>315</v>
      </c>
      <c r="N756" s="187">
        <v>315.45229399999999</v>
      </c>
      <c r="O756" s="186">
        <f t="shared" si="37"/>
        <v>6592.9595690981732</v>
      </c>
      <c r="P756" s="186">
        <f t="shared" si="38"/>
        <v>4014.391454260734</v>
      </c>
      <c r="Q756" s="215">
        <f>IF(P756="-",0,P756/(1+'General inputs'!$H$30)^'MP Calculations'!$C$40)</f>
        <v>8917.1236014041569</v>
      </c>
    </row>
    <row r="757" spans="3:17">
      <c r="C757" s="159"/>
      <c r="D757" s="165" t="s">
        <v>281</v>
      </c>
      <c r="E757" s="162">
        <v>30682</v>
      </c>
      <c r="F757" s="166" t="str">
        <f t="shared" si="36"/>
        <v>Date check - OK</v>
      </c>
      <c r="G757" s="68"/>
      <c r="H757" s="162" t="s">
        <v>279</v>
      </c>
      <c r="I757" s="173">
        <v>41465.482549107437</v>
      </c>
      <c r="J757" s="168">
        <f>IFERROR(MIN('MP Calculations'!$E$30/I757,1),"-")</f>
        <v>0.60889065254951169</v>
      </c>
      <c r="K757" s="12"/>
      <c r="L757" s="159">
        <v>140.996182</v>
      </c>
      <c r="M757" s="187" t="s">
        <v>315</v>
      </c>
      <c r="N757" s="187">
        <v>192.78728599999999</v>
      </c>
      <c r="O757" s="186">
        <f t="shared" si="37"/>
        <v>27182.271264142051</v>
      </c>
      <c r="P757" s="186">
        <f t="shared" si="38"/>
        <v>16551.030887801295</v>
      </c>
      <c r="Q757" s="215">
        <f>IF(P757="-",0,P757/(1+'General inputs'!$H$30)^'MP Calculations'!$C$40)</f>
        <v>36764.622941925067</v>
      </c>
    </row>
    <row r="758" spans="3:17">
      <c r="C758" s="159"/>
      <c r="D758" s="165" t="s">
        <v>281</v>
      </c>
      <c r="E758" s="162">
        <v>30682</v>
      </c>
      <c r="F758" s="166" t="str">
        <f t="shared" si="36"/>
        <v>Date check - OK</v>
      </c>
      <c r="G758" s="68"/>
      <c r="H758" s="162" t="s">
        <v>279</v>
      </c>
      <c r="I758" s="173">
        <v>41465.482549107437</v>
      </c>
      <c r="J758" s="168">
        <f>IFERROR(MIN('MP Calculations'!$E$30/I758,1),"-")</f>
        <v>0.60889065254951169</v>
      </c>
      <c r="K758" s="12"/>
      <c r="L758" s="159">
        <v>109.311752</v>
      </c>
      <c r="M758" s="187" t="s">
        <v>315</v>
      </c>
      <c r="N758" s="187">
        <v>192.78728599999999</v>
      </c>
      <c r="O758" s="186">
        <f t="shared" si="37"/>
        <v>21073.915995985069</v>
      </c>
      <c r="P758" s="186">
        <f t="shared" si="38"/>
        <v>12831.710462568941</v>
      </c>
      <c r="Q758" s="215">
        <f>IF(P758="-",0,P758/(1+'General inputs'!$H$30)^'MP Calculations'!$C$40)</f>
        <v>28502.937373163924</v>
      </c>
    </row>
    <row r="759" spans="3:17">
      <c r="C759" s="159"/>
      <c r="D759" s="165" t="s">
        <v>281</v>
      </c>
      <c r="E759" s="162">
        <v>30682</v>
      </c>
      <c r="F759" s="166" t="str">
        <f t="shared" si="36"/>
        <v>Date check - OK</v>
      </c>
      <c r="G759" s="68"/>
      <c r="H759" s="162" t="s">
        <v>279</v>
      </c>
      <c r="I759" s="173">
        <v>41465.482549107437</v>
      </c>
      <c r="J759" s="168">
        <f>IFERROR(MIN('MP Calculations'!$E$30/I759,1),"-")</f>
        <v>0.60889065254951169</v>
      </c>
      <c r="K759" s="12"/>
      <c r="L759" s="159">
        <v>137.298337</v>
      </c>
      <c r="M759" s="187" t="s">
        <v>315</v>
      </c>
      <c r="N759" s="187">
        <v>192.78728599999999</v>
      </c>
      <c r="O759" s="186">
        <f t="shared" si="37"/>
        <v>26469.373762543382</v>
      </c>
      <c r="P759" s="186">
        <f t="shared" si="38"/>
        <v>16116.954262851963</v>
      </c>
      <c r="Q759" s="215">
        <f>IF(P759="-",0,P759/(1+'General inputs'!$H$30)^'MP Calculations'!$C$40)</f>
        <v>35800.413307350114</v>
      </c>
    </row>
    <row r="760" spans="3:17">
      <c r="C760" s="159"/>
      <c r="D760" s="165" t="s">
        <v>281</v>
      </c>
      <c r="E760" s="162">
        <v>30682</v>
      </c>
      <c r="F760" s="166" t="str">
        <f t="shared" si="36"/>
        <v>Date check - OK</v>
      </c>
      <c r="G760" s="68"/>
      <c r="H760" s="162" t="s">
        <v>279</v>
      </c>
      <c r="I760" s="173">
        <v>41465.482549107437</v>
      </c>
      <c r="J760" s="168">
        <f>IFERROR(MIN('MP Calculations'!$E$30/I760,1),"-")</f>
        <v>0.60889065254951169</v>
      </c>
      <c r="K760" s="12"/>
      <c r="L760" s="159">
        <v>108.99246599999999</v>
      </c>
      <c r="M760" s="187" t="s">
        <v>315</v>
      </c>
      <c r="N760" s="187">
        <v>192.78728599999999</v>
      </c>
      <c r="O760" s="186">
        <f t="shared" si="37"/>
        <v>21012.361714587274</v>
      </c>
      <c r="P760" s="186">
        <f t="shared" si="38"/>
        <v>12794.230636001421</v>
      </c>
      <c r="Q760" s="215">
        <f>IF(P760="-",0,P760/(1+'General inputs'!$H$30)^'MP Calculations'!$C$40)</f>
        <v>28419.683846478816</v>
      </c>
    </row>
    <row r="761" spans="3:17">
      <c r="C761" s="159"/>
      <c r="D761" s="165" t="s">
        <v>281</v>
      </c>
      <c r="E761" s="162">
        <v>30682</v>
      </c>
      <c r="F761" s="166" t="str">
        <f t="shared" si="36"/>
        <v>Date check - OK</v>
      </c>
      <c r="G761" s="68"/>
      <c r="H761" s="162" t="s">
        <v>279</v>
      </c>
      <c r="I761" s="173">
        <v>41465.482549107437</v>
      </c>
      <c r="J761" s="168">
        <f>IFERROR(MIN('MP Calculations'!$E$30/I761,1),"-")</f>
        <v>0.60889065254951169</v>
      </c>
      <c r="K761" s="12"/>
      <c r="L761" s="159">
        <v>11.399976000000001</v>
      </c>
      <c r="M761" s="187" t="s">
        <v>315</v>
      </c>
      <c r="N761" s="187">
        <v>192.78728599999999</v>
      </c>
      <c r="O761" s="186">
        <f t="shared" si="37"/>
        <v>2197.7704335051362</v>
      </c>
      <c r="P761" s="186">
        <f t="shared" si="38"/>
        <v>1338.2018734109656</v>
      </c>
      <c r="Q761" s="215">
        <f>IF(P761="-",0,P761/(1+'General inputs'!$H$30)^'MP Calculations'!$C$40)</f>
        <v>2972.5331086411629</v>
      </c>
    </row>
    <row r="762" spans="3:17">
      <c r="C762" s="159"/>
      <c r="D762" s="165" t="s">
        <v>281</v>
      </c>
      <c r="E762" s="162">
        <v>30682</v>
      </c>
      <c r="F762" s="166" t="str">
        <f t="shared" si="36"/>
        <v>Date check - OK</v>
      </c>
      <c r="G762" s="68"/>
      <c r="H762" s="162" t="s">
        <v>279</v>
      </c>
      <c r="I762" s="173">
        <v>41465.482549107437</v>
      </c>
      <c r="J762" s="168">
        <f>IFERROR(MIN('MP Calculations'!$E$30/I762,1),"-")</f>
        <v>0.60889065254951169</v>
      </c>
      <c r="K762" s="12"/>
      <c r="L762" s="159">
        <v>37.897874999999999</v>
      </c>
      <c r="M762" s="187" t="s">
        <v>315</v>
      </c>
      <c r="N762" s="187">
        <v>192.78728599999999</v>
      </c>
      <c r="O762" s="186">
        <f t="shared" si="37"/>
        <v>7306.2284664172494</v>
      </c>
      <c r="P762" s="186">
        <f t="shared" si="38"/>
        <v>4448.6942185926173</v>
      </c>
      <c r="Q762" s="215">
        <f>IF(P762="-",0,P762/(1+'General inputs'!$H$30)^'MP Calculations'!$C$40)</f>
        <v>9881.8355569032956</v>
      </c>
    </row>
    <row r="763" spans="3:17">
      <c r="C763" s="159"/>
      <c r="D763" s="165" t="s">
        <v>281</v>
      </c>
      <c r="E763" s="162">
        <v>30682</v>
      </c>
      <c r="F763" s="166" t="str">
        <f t="shared" si="36"/>
        <v>Date check - OK</v>
      </c>
      <c r="G763" s="68"/>
      <c r="H763" s="162" t="s">
        <v>279</v>
      </c>
      <c r="I763" s="173">
        <v>41465.482549107437</v>
      </c>
      <c r="J763" s="168">
        <f>IFERROR(MIN('MP Calculations'!$E$30/I763,1),"-")</f>
        <v>0.60889065254951169</v>
      </c>
      <c r="K763" s="12"/>
      <c r="L763" s="159">
        <v>60.135548999999997</v>
      </c>
      <c r="M763" s="187" t="s">
        <v>315</v>
      </c>
      <c r="N763" s="187">
        <v>192.78728599999999</v>
      </c>
      <c r="O763" s="186">
        <f t="shared" si="37"/>
        <v>11593.369283830014</v>
      </c>
      <c r="P763" s="186">
        <f t="shared" si="38"/>
        <v>7059.0941884787226</v>
      </c>
      <c r="Q763" s="215">
        <f>IF(P763="-",0,P763/(1+'General inputs'!$H$30)^'MP Calculations'!$C$40)</f>
        <v>15680.288310151966</v>
      </c>
    </row>
    <row r="764" spans="3:17">
      <c r="C764" s="159"/>
      <c r="D764" s="165" t="s">
        <v>281</v>
      </c>
      <c r="E764" s="162">
        <v>30682</v>
      </c>
      <c r="F764" s="166" t="str">
        <f t="shared" si="36"/>
        <v>Date check - OK</v>
      </c>
      <c r="G764" s="68"/>
      <c r="H764" s="162" t="s">
        <v>279</v>
      </c>
      <c r="I764" s="173">
        <v>41465.482549107437</v>
      </c>
      <c r="J764" s="168">
        <f>IFERROR(MIN('MP Calculations'!$E$30/I764,1),"-")</f>
        <v>0.60889065254951169</v>
      </c>
      <c r="K764" s="12"/>
      <c r="L764" s="159">
        <v>8.4995940000000001</v>
      </c>
      <c r="M764" s="187" t="s">
        <v>315</v>
      </c>
      <c r="N764" s="187">
        <v>192.78728599999999</v>
      </c>
      <c r="O764" s="186">
        <f t="shared" si="37"/>
        <v>1638.6136593618839</v>
      </c>
      <c r="P764" s="186">
        <f t="shared" si="38"/>
        <v>997.73654032540082</v>
      </c>
      <c r="Q764" s="215">
        <f>IF(P764="-",0,P764/(1+'General inputs'!$H$30)^'MP Calculations'!$C$40)</f>
        <v>2216.2612074804169</v>
      </c>
    </row>
    <row r="765" spans="3:17">
      <c r="C765" s="159"/>
      <c r="D765" s="165" t="s">
        <v>281</v>
      </c>
      <c r="E765" s="162">
        <v>30682</v>
      </c>
      <c r="F765" s="166" t="str">
        <f t="shared" si="36"/>
        <v>Date check - OK</v>
      </c>
      <c r="G765" s="68"/>
      <c r="H765" s="162" t="s">
        <v>279</v>
      </c>
      <c r="I765" s="173">
        <v>41465.482549107437</v>
      </c>
      <c r="J765" s="168">
        <f>IFERROR(MIN('MP Calculations'!$E$30/I765,1),"-")</f>
        <v>0.60889065254951169</v>
      </c>
      <c r="K765" s="12"/>
      <c r="L765" s="159">
        <v>40.222929000000001</v>
      </c>
      <c r="M765" s="187" t="s">
        <v>315</v>
      </c>
      <c r="N765" s="187">
        <v>192.78728599999999</v>
      </c>
      <c r="O765" s="186">
        <f t="shared" si="37"/>
        <v>7754.4693168806944</v>
      </c>
      <c r="P765" s="186">
        <f t="shared" si="38"/>
        <v>4721.6238825306518</v>
      </c>
      <c r="Q765" s="215">
        <f>IF(P765="-",0,P765/(1+'General inputs'!$H$30)^'MP Calculations'!$C$40)</f>
        <v>10488.091218702808</v>
      </c>
    </row>
    <row r="766" spans="3:17">
      <c r="C766" s="159"/>
      <c r="D766" s="165" t="s">
        <v>281</v>
      </c>
      <c r="E766" s="162">
        <v>30682</v>
      </c>
      <c r="F766" s="166" t="str">
        <f t="shared" si="36"/>
        <v>Date check - OK</v>
      </c>
      <c r="G766" s="68"/>
      <c r="H766" s="162" t="s">
        <v>279</v>
      </c>
      <c r="I766" s="173">
        <v>41465.482549107437</v>
      </c>
      <c r="J766" s="168">
        <f>IFERROR(MIN('MP Calculations'!$E$30/I766,1),"-")</f>
        <v>0.60889065254951169</v>
      </c>
      <c r="K766" s="12"/>
      <c r="L766" s="159">
        <v>9.9971239999999995</v>
      </c>
      <c r="M766" s="187" t="s">
        <v>315</v>
      </c>
      <c r="N766" s="187">
        <v>192.78728599999999</v>
      </c>
      <c r="O766" s="186">
        <f t="shared" si="37"/>
        <v>1927.3184037654639</v>
      </c>
      <c r="P766" s="186">
        <f t="shared" si="38"/>
        <v>1173.5261605394367</v>
      </c>
      <c r="Q766" s="215">
        <f>IF(P766="-",0,P766/(1+'General inputs'!$H$30)^'MP Calculations'!$C$40)</f>
        <v>2606.7407581552079</v>
      </c>
    </row>
    <row r="767" spans="3:17">
      <c r="C767" s="159"/>
      <c r="D767" s="165" t="s">
        <v>281</v>
      </c>
      <c r="E767" s="162">
        <v>30682</v>
      </c>
      <c r="F767" s="166" t="str">
        <f t="shared" si="36"/>
        <v>Date check - OK</v>
      </c>
      <c r="G767" s="68"/>
      <c r="H767" s="162" t="s">
        <v>279</v>
      </c>
      <c r="I767" s="173">
        <v>41465.482549107437</v>
      </c>
      <c r="J767" s="168">
        <f>IFERROR(MIN('MP Calculations'!$E$30/I767,1),"-")</f>
        <v>0.60889065254951169</v>
      </c>
      <c r="K767" s="12"/>
      <c r="L767" s="159">
        <v>18.065480000000001</v>
      </c>
      <c r="M767" s="187" t="s">
        <v>315</v>
      </c>
      <c r="N767" s="187">
        <v>192.78728599999999</v>
      </c>
      <c r="O767" s="186">
        <f t="shared" si="37"/>
        <v>3482.7948594872801</v>
      </c>
      <c r="P767" s="186">
        <f t="shared" si="38"/>
        <v>2120.6412346892948</v>
      </c>
      <c r="Q767" s="215">
        <f>IF(P767="-",0,P767/(1+'General inputs'!$H$30)^'MP Calculations'!$C$40)</f>
        <v>4710.5570593740504</v>
      </c>
    </row>
    <row r="768" spans="3:17">
      <c r="C768" s="159"/>
      <c r="D768" s="165" t="s">
        <v>281</v>
      </c>
      <c r="E768" s="162">
        <v>30682</v>
      </c>
      <c r="F768" s="166" t="str">
        <f t="shared" si="36"/>
        <v>Date check - OK</v>
      </c>
      <c r="G768" s="68"/>
      <c r="H768" s="162" t="s">
        <v>279</v>
      </c>
      <c r="I768" s="173">
        <v>41465.482549107437</v>
      </c>
      <c r="J768" s="168">
        <f>IFERROR(MIN('MP Calculations'!$E$30/I768,1),"-")</f>
        <v>0.60889065254951169</v>
      </c>
      <c r="K768" s="12"/>
      <c r="L768" s="159">
        <v>71.735392000000004</v>
      </c>
      <c r="M768" s="187" t="s">
        <v>315</v>
      </c>
      <c r="N768" s="187">
        <v>192.78728599999999</v>
      </c>
      <c r="O768" s="186">
        <f t="shared" si="37"/>
        <v>13829.671533826113</v>
      </c>
      <c r="P768" s="186">
        <f t="shared" si="38"/>
        <v>8420.7577247767877</v>
      </c>
      <c r="Q768" s="215">
        <f>IF(P768="-",0,P768/(1+'General inputs'!$H$30)^'MP Calculations'!$C$40)</f>
        <v>18704.936552616637</v>
      </c>
    </row>
    <row r="769" spans="3:17">
      <c r="C769" s="159"/>
      <c r="D769" s="165" t="s">
        <v>281</v>
      </c>
      <c r="E769" s="162">
        <v>30682</v>
      </c>
      <c r="F769" s="166" t="str">
        <f t="shared" si="36"/>
        <v>Date check - OK</v>
      </c>
      <c r="G769" s="68"/>
      <c r="H769" s="162" t="s">
        <v>279</v>
      </c>
      <c r="I769" s="173">
        <v>41465.482549107437</v>
      </c>
      <c r="J769" s="168">
        <f>IFERROR(MIN('MP Calculations'!$E$30/I769,1),"-")</f>
        <v>0.60889065254951169</v>
      </c>
      <c r="K769" s="12"/>
      <c r="L769" s="159">
        <v>67.196591999999995</v>
      </c>
      <c r="M769" s="187" t="s">
        <v>315</v>
      </c>
      <c r="N769" s="187">
        <v>192.78728599999999</v>
      </c>
      <c r="O769" s="186">
        <f t="shared" si="37"/>
        <v>12954.648600129311</v>
      </c>
      <c r="P769" s="186">
        <f t="shared" si="38"/>
        <v>7887.9644396823542</v>
      </c>
      <c r="Q769" s="215">
        <f>IF(P769="-",0,P769/(1+'General inputs'!$H$30)^'MP Calculations'!$C$40)</f>
        <v>17521.448686194766</v>
      </c>
    </row>
    <row r="770" spans="3:17">
      <c r="C770" s="159"/>
      <c r="D770" s="165" t="s">
        <v>281</v>
      </c>
      <c r="E770" s="162">
        <v>30682</v>
      </c>
      <c r="F770" s="166" t="str">
        <f t="shared" si="36"/>
        <v>Date check - OK</v>
      </c>
      <c r="G770" s="68"/>
      <c r="H770" s="162" t="s">
        <v>279</v>
      </c>
      <c r="I770" s="173">
        <v>41465.482549107437</v>
      </c>
      <c r="J770" s="168">
        <f>IFERROR(MIN('MP Calculations'!$E$30/I770,1),"-")</f>
        <v>0.60889065254951169</v>
      </c>
      <c r="K770" s="12"/>
      <c r="L770" s="159">
        <v>61.395975999999997</v>
      </c>
      <c r="M770" s="187" t="s">
        <v>315</v>
      </c>
      <c r="N770" s="187">
        <v>192.78728599999999</v>
      </c>
      <c r="O770" s="186">
        <f t="shared" si="37"/>
        <v>11836.363584361136</v>
      </c>
      <c r="P770" s="186">
        <f t="shared" si="38"/>
        <v>7207.0511466949292</v>
      </c>
      <c r="Q770" s="215">
        <f>IF(P770="-",0,P770/(1+'General inputs'!$H$30)^'MP Calculations'!$C$40)</f>
        <v>16008.943474735228</v>
      </c>
    </row>
    <row r="771" spans="3:17">
      <c r="C771" s="159"/>
      <c r="D771" s="165" t="s">
        <v>282</v>
      </c>
      <c r="E771" s="162">
        <v>30682</v>
      </c>
      <c r="F771" s="166" t="str">
        <f t="shared" si="36"/>
        <v>Date check - OK</v>
      </c>
      <c r="G771" s="68"/>
      <c r="H771" s="162" t="s">
        <v>279</v>
      </c>
      <c r="I771" s="173">
        <v>41465.482549107437</v>
      </c>
      <c r="J771" s="168">
        <f>IFERROR(MIN('MP Calculations'!$E$30/I771,1),"-")</f>
        <v>0.60889065254951169</v>
      </c>
      <c r="K771" s="12"/>
      <c r="L771" s="159">
        <v>17.449992999999999</v>
      </c>
      <c r="M771" s="187" t="s">
        <v>315</v>
      </c>
      <c r="N771" s="187">
        <v>237.97403299999999</v>
      </c>
      <c r="O771" s="186">
        <f t="shared" si="37"/>
        <v>4152.6452100317683</v>
      </c>
      <c r="P771" s="186">
        <f t="shared" si="38"/>
        <v>2528.5068517428476</v>
      </c>
      <c r="Q771" s="215">
        <f>IF(P771="-",0,P771/(1+'General inputs'!$H$30)^'MP Calculations'!$C$40)</f>
        <v>5616.5444702851946</v>
      </c>
    </row>
    <row r="772" spans="3:17">
      <c r="C772" s="159"/>
      <c r="D772" s="165" t="s">
        <v>281</v>
      </c>
      <c r="E772" s="162">
        <v>30682</v>
      </c>
      <c r="F772" s="166" t="str">
        <f t="shared" si="36"/>
        <v>Date check - OK</v>
      </c>
      <c r="G772" s="68"/>
      <c r="H772" s="162" t="s">
        <v>279</v>
      </c>
      <c r="I772" s="173">
        <v>41465.482549107437</v>
      </c>
      <c r="J772" s="168">
        <f>IFERROR(MIN('MP Calculations'!$E$30/I772,1),"-")</f>
        <v>0.60889065254951169</v>
      </c>
      <c r="K772" s="12"/>
      <c r="L772" s="159">
        <v>20.885822000000001</v>
      </c>
      <c r="M772" s="187" t="s">
        <v>315</v>
      </c>
      <c r="N772" s="187">
        <v>192.78728599999999</v>
      </c>
      <c r="O772" s="186">
        <f t="shared" si="37"/>
        <v>4026.5209392590923</v>
      </c>
      <c r="P772" s="186">
        <f t="shared" si="38"/>
        <v>2451.7109622097414</v>
      </c>
      <c r="Q772" s="215">
        <f>IF(P772="-",0,P772/(1+'General inputs'!$H$30)^'MP Calculations'!$C$40)</f>
        <v>5445.9586051923261</v>
      </c>
    </row>
    <row r="773" spans="3:17">
      <c r="C773" s="159"/>
      <c r="D773" s="165" t="s">
        <v>281</v>
      </c>
      <c r="E773" s="162">
        <v>30682</v>
      </c>
      <c r="F773" s="166" t="str">
        <f t="shared" si="36"/>
        <v>Date check - OK</v>
      </c>
      <c r="G773" s="68"/>
      <c r="H773" s="162" t="s">
        <v>279</v>
      </c>
      <c r="I773" s="173">
        <v>41465.482549107437</v>
      </c>
      <c r="J773" s="168">
        <f>IFERROR(MIN('MP Calculations'!$E$30/I773,1),"-")</f>
        <v>0.60889065254951169</v>
      </c>
      <c r="K773" s="12"/>
      <c r="L773" s="159">
        <v>53.892384999999997</v>
      </c>
      <c r="M773" s="187" t="s">
        <v>315</v>
      </c>
      <c r="N773" s="187">
        <v>192.78728599999999</v>
      </c>
      <c r="O773" s="186">
        <f t="shared" si="37"/>
        <v>10389.766640217109</v>
      </c>
      <c r="P773" s="186">
        <f t="shared" si="38"/>
        <v>6326.231789398943</v>
      </c>
      <c r="Q773" s="215">
        <f>IF(P773="-",0,P773/(1+'General inputs'!$H$30)^'MP Calculations'!$C$40)</f>
        <v>14052.389120480284</v>
      </c>
    </row>
    <row r="774" spans="3:17">
      <c r="C774" s="159"/>
      <c r="D774" s="165" t="s">
        <v>281</v>
      </c>
      <c r="E774" s="162">
        <v>30682</v>
      </c>
      <c r="F774" s="166" t="str">
        <f t="shared" si="36"/>
        <v>Date check - OK</v>
      </c>
      <c r="G774" s="68"/>
      <c r="H774" s="162" t="s">
        <v>279</v>
      </c>
      <c r="I774" s="173">
        <v>41465.482549107437</v>
      </c>
      <c r="J774" s="168">
        <f>IFERROR(MIN('MP Calculations'!$E$30/I774,1),"-")</f>
        <v>0.60889065254951169</v>
      </c>
      <c r="K774" s="12"/>
      <c r="L774" s="159">
        <v>61.866802</v>
      </c>
      <c r="M774" s="187" t="s">
        <v>315</v>
      </c>
      <c r="N774" s="187">
        <v>192.78728599999999</v>
      </c>
      <c r="O774" s="186">
        <f t="shared" si="37"/>
        <v>11927.132851079372</v>
      </c>
      <c r="P774" s="186">
        <f t="shared" si="38"/>
        <v>7262.3197047384365</v>
      </c>
      <c r="Q774" s="215">
        <f>IF(P774="-",0,P774/(1+'General inputs'!$H$30)^'MP Calculations'!$C$40)</f>
        <v>16131.710915070988</v>
      </c>
    </row>
    <row r="775" spans="3:17">
      <c r="C775" s="159"/>
      <c r="D775" s="165" t="s">
        <v>281</v>
      </c>
      <c r="E775" s="162">
        <v>30682</v>
      </c>
      <c r="F775" s="166" t="str">
        <f t="shared" si="36"/>
        <v>Date check - OK</v>
      </c>
      <c r="G775" s="68"/>
      <c r="H775" s="162" t="s">
        <v>279</v>
      </c>
      <c r="I775" s="173">
        <v>41465.482549107437</v>
      </c>
      <c r="J775" s="168">
        <f>IFERROR(MIN('MP Calculations'!$E$30/I775,1),"-")</f>
        <v>0.60889065254951169</v>
      </c>
      <c r="K775" s="12"/>
      <c r="L775" s="159">
        <v>18.914321999999999</v>
      </c>
      <c r="M775" s="187" t="s">
        <v>315</v>
      </c>
      <c r="N775" s="187">
        <v>192.78728599999999</v>
      </c>
      <c r="O775" s="186">
        <f t="shared" si="37"/>
        <v>3646.4408049100916</v>
      </c>
      <c r="P775" s="186">
        <f t="shared" si="38"/>
        <v>2220.2837211848723</v>
      </c>
      <c r="Q775" s="215">
        <f>IF(P775="-",0,P775/(1+'General inputs'!$H$30)^'MP Calculations'!$C$40)</f>
        <v>4931.8918191143493</v>
      </c>
    </row>
    <row r="776" spans="3:17">
      <c r="C776" s="159"/>
      <c r="D776" s="165" t="s">
        <v>282</v>
      </c>
      <c r="E776" s="162">
        <v>30682</v>
      </c>
      <c r="F776" s="166" t="str">
        <f t="shared" si="36"/>
        <v>Date check - OK</v>
      </c>
      <c r="G776" s="68"/>
      <c r="H776" s="162" t="s">
        <v>279</v>
      </c>
      <c r="I776" s="173">
        <v>41465.482549107437</v>
      </c>
      <c r="J776" s="168">
        <f>IFERROR(MIN('MP Calculations'!$E$30/I776,1),"-")</f>
        <v>0.60889065254951169</v>
      </c>
      <c r="K776" s="12"/>
      <c r="L776" s="159">
        <v>0.64837299999999998</v>
      </c>
      <c r="M776" s="187" t="s">
        <v>315</v>
      </c>
      <c r="N776" s="187">
        <v>237.97403299999999</v>
      </c>
      <c r="O776" s="186">
        <f t="shared" si="37"/>
        <v>154.29593769830899</v>
      </c>
      <c r="P776" s="186">
        <f t="shared" si="38"/>
        <v>93.949354190862167</v>
      </c>
      <c r="Q776" s="215">
        <f>IF(P776="-",0,P776/(1+'General inputs'!$H$30)^'MP Calculations'!$C$40)</f>
        <v>208.68866754457855</v>
      </c>
    </row>
    <row r="777" spans="3:17">
      <c r="C777" s="159"/>
      <c r="D777" s="165" t="s">
        <v>281</v>
      </c>
      <c r="E777" s="162">
        <v>30682</v>
      </c>
      <c r="F777" s="166" t="str">
        <f t="shared" si="36"/>
        <v>Date check - OK</v>
      </c>
      <c r="G777" s="68"/>
      <c r="H777" s="162" t="s">
        <v>279</v>
      </c>
      <c r="I777" s="173">
        <v>41465.482549107437</v>
      </c>
      <c r="J777" s="168">
        <f>IFERROR(MIN('MP Calculations'!$E$30/I777,1),"-")</f>
        <v>0.60889065254951169</v>
      </c>
      <c r="K777" s="12"/>
      <c r="L777" s="159">
        <v>0.60019299999999998</v>
      </c>
      <c r="M777" s="187" t="s">
        <v>315</v>
      </c>
      <c r="N777" s="187">
        <v>192.78728599999999</v>
      </c>
      <c r="O777" s="186">
        <f t="shared" si="37"/>
        <v>115.70957954619799</v>
      </c>
      <c r="P777" s="186">
        <f t="shared" si="38"/>
        <v>70.454481396114119</v>
      </c>
      <c r="Q777" s="215">
        <f>IF(P777="-",0,P777/(1+'General inputs'!$H$30)^'MP Calculations'!$C$40)</f>
        <v>156.49976491833536</v>
      </c>
    </row>
    <row r="778" spans="3:17">
      <c r="C778" s="159"/>
      <c r="D778" s="165" t="s">
        <v>281</v>
      </c>
      <c r="E778" s="162">
        <v>30682</v>
      </c>
      <c r="F778" s="166" t="str">
        <f t="shared" si="36"/>
        <v>Date check - OK</v>
      </c>
      <c r="G778" s="68"/>
      <c r="H778" s="162" t="s">
        <v>279</v>
      </c>
      <c r="I778" s="173">
        <v>41465.482549107437</v>
      </c>
      <c r="J778" s="168">
        <f>IFERROR(MIN('MP Calculations'!$E$30/I778,1),"-")</f>
        <v>0.60889065254951169</v>
      </c>
      <c r="K778" s="12"/>
      <c r="L778" s="159">
        <v>17.597517</v>
      </c>
      <c r="M778" s="187" t="s">
        <v>315</v>
      </c>
      <c r="N778" s="187">
        <v>192.78728599999999</v>
      </c>
      <c r="O778" s="186">
        <f t="shared" si="37"/>
        <v>3392.5775427688618</v>
      </c>
      <c r="P778" s="186">
        <f t="shared" si="38"/>
        <v>2065.7087538413512</v>
      </c>
      <c r="Q778" s="215">
        <f>IF(P778="-",0,P778/(1+'General inputs'!$H$30)^'MP Calculations'!$C$40)</f>
        <v>4588.53614361782</v>
      </c>
    </row>
    <row r="779" spans="3:17">
      <c r="C779" s="159"/>
      <c r="D779" s="165" t="s">
        <v>281</v>
      </c>
      <c r="E779" s="162">
        <v>30682</v>
      </c>
      <c r="F779" s="166" t="str">
        <f t="shared" si="36"/>
        <v>Date check - OK</v>
      </c>
      <c r="G779" s="68"/>
      <c r="H779" s="162" t="s">
        <v>279</v>
      </c>
      <c r="I779" s="173">
        <v>41465.482549107437</v>
      </c>
      <c r="J779" s="168">
        <f>IFERROR(MIN('MP Calculations'!$E$30/I779,1),"-")</f>
        <v>0.60889065254951169</v>
      </c>
      <c r="K779" s="12"/>
      <c r="L779" s="159">
        <v>25.064978</v>
      </c>
      <c r="M779" s="187" t="s">
        <v>315</v>
      </c>
      <c r="N779" s="187">
        <v>192.78728599999999</v>
      </c>
      <c r="O779" s="186">
        <f t="shared" si="37"/>
        <v>4832.2090822697082</v>
      </c>
      <c r="P779" s="186">
        <f t="shared" si="38"/>
        <v>2942.2869413588796</v>
      </c>
      <c r="Q779" s="215">
        <f>IF(P779="-",0,P779/(1+'General inputs'!$H$30)^'MP Calculations'!$C$40)</f>
        <v>6535.6696340731205</v>
      </c>
    </row>
    <row r="780" spans="3:17">
      <c r="C780" s="159"/>
      <c r="D780" s="165" t="s">
        <v>281</v>
      </c>
      <c r="E780" s="162">
        <v>30682</v>
      </c>
      <c r="F780" s="166" t="str">
        <f t="shared" si="36"/>
        <v>Date check - OK</v>
      </c>
      <c r="G780" s="68"/>
      <c r="H780" s="162" t="s">
        <v>279</v>
      </c>
      <c r="I780" s="173">
        <v>41465.482549107437</v>
      </c>
      <c r="J780" s="168">
        <f>IFERROR(MIN('MP Calculations'!$E$30/I780,1),"-")</f>
        <v>0.60889065254951169</v>
      </c>
      <c r="K780" s="12"/>
      <c r="L780" s="159">
        <v>0.50158199999999997</v>
      </c>
      <c r="M780" s="187" t="s">
        <v>315</v>
      </c>
      <c r="N780" s="187">
        <v>192.78728599999999</v>
      </c>
      <c r="O780" s="186">
        <f t="shared" si="37"/>
        <v>96.698632486451999</v>
      </c>
      <c r="P780" s="186">
        <f t="shared" si="38"/>
        <v>58.878893435321167</v>
      </c>
      <c r="Q780" s="215">
        <f>IF(P780="-",0,P780/(1+'General inputs'!$H$30)^'MP Calculations'!$C$40)</f>
        <v>130.78703864801571</v>
      </c>
    </row>
    <row r="781" spans="3:17">
      <c r="C781" s="159"/>
      <c r="D781" s="165" t="s">
        <v>281</v>
      </c>
      <c r="E781" s="162">
        <v>30682</v>
      </c>
      <c r="F781" s="166" t="str">
        <f t="shared" si="36"/>
        <v>Date check - OK</v>
      </c>
      <c r="G781" s="68"/>
      <c r="H781" s="162" t="s">
        <v>279</v>
      </c>
      <c r="I781" s="173">
        <v>41465.482549107437</v>
      </c>
      <c r="J781" s="168">
        <f>IFERROR(MIN('MP Calculations'!$E$30/I781,1),"-")</f>
        <v>0.60889065254951169</v>
      </c>
      <c r="K781" s="12"/>
      <c r="L781" s="159">
        <v>19.754386</v>
      </c>
      <c r="M781" s="187" t="s">
        <v>315</v>
      </c>
      <c r="N781" s="187">
        <v>192.78728599999999</v>
      </c>
      <c r="O781" s="186">
        <f t="shared" si="37"/>
        <v>3808.394463536396</v>
      </c>
      <c r="P781" s="186">
        <f t="shared" si="38"/>
        <v>2318.8957900686237</v>
      </c>
      <c r="Q781" s="215">
        <f>IF(P781="-",0,P781/(1+'General inputs'!$H$30)^'MP Calculations'!$C$40)</f>
        <v>5150.9377235423535</v>
      </c>
    </row>
    <row r="782" spans="3:17">
      <c r="C782" s="159"/>
      <c r="D782" s="165" t="s">
        <v>281</v>
      </c>
      <c r="E782" s="162">
        <v>30682</v>
      </c>
      <c r="F782" s="166" t="str">
        <f t="shared" si="36"/>
        <v>Date check - OK</v>
      </c>
      <c r="G782" s="68"/>
      <c r="H782" s="162" t="s">
        <v>279</v>
      </c>
      <c r="I782" s="173">
        <v>41465.482549107437</v>
      </c>
      <c r="J782" s="168">
        <f>IFERROR(MIN('MP Calculations'!$E$30/I782,1),"-")</f>
        <v>0.60889065254951169</v>
      </c>
      <c r="K782" s="12"/>
      <c r="L782" s="159">
        <v>65.84796</v>
      </c>
      <c r="M782" s="187" t="s">
        <v>315</v>
      </c>
      <c r="N782" s="187">
        <v>192.78728599999999</v>
      </c>
      <c r="O782" s="186">
        <f t="shared" si="37"/>
        <v>12694.64949703656</v>
      </c>
      <c r="P782" s="186">
        <f t="shared" si="38"/>
        <v>7729.6534161379213</v>
      </c>
      <c r="Q782" s="215">
        <f>IF(P782="-",0,P782/(1+'General inputs'!$H$30)^'MP Calculations'!$C$40)</f>
        <v>17169.79415013496</v>
      </c>
    </row>
    <row r="783" spans="3:17">
      <c r="C783" s="159"/>
      <c r="D783" s="165" t="s">
        <v>281</v>
      </c>
      <c r="E783" s="162">
        <v>30682</v>
      </c>
      <c r="F783" s="166" t="str">
        <f t="shared" si="36"/>
        <v>Date check - OK</v>
      </c>
      <c r="G783" s="68"/>
      <c r="H783" s="162" t="s">
        <v>279</v>
      </c>
      <c r="I783" s="173">
        <v>41465.482549107437</v>
      </c>
      <c r="J783" s="168">
        <f>IFERROR(MIN('MP Calculations'!$E$30/I783,1),"-")</f>
        <v>0.60889065254951169</v>
      </c>
      <c r="K783" s="12"/>
      <c r="L783" s="159">
        <v>32.606622999999999</v>
      </c>
      <c r="M783" s="187" t="s">
        <v>315</v>
      </c>
      <c r="N783" s="187">
        <v>192.78728599999999</v>
      </c>
      <c r="O783" s="186">
        <f t="shared" si="37"/>
        <v>6286.1423537951778</v>
      </c>
      <c r="P783" s="186">
        <f t="shared" si="38"/>
        <v>3827.5733198214693</v>
      </c>
      <c r="Q783" s="215">
        <f>IF(P783="-",0,P783/(1+'General inputs'!$H$30)^'MP Calculations'!$C$40)</f>
        <v>8502.1465333330907</v>
      </c>
    </row>
    <row r="784" spans="3:17">
      <c r="C784" s="159"/>
      <c r="D784" s="165" t="s">
        <v>281</v>
      </c>
      <c r="E784" s="162">
        <v>30682</v>
      </c>
      <c r="F784" s="166" t="str">
        <f t="shared" si="36"/>
        <v>Date check - OK</v>
      </c>
      <c r="G784" s="68"/>
      <c r="H784" s="162" t="s">
        <v>279</v>
      </c>
      <c r="I784" s="173">
        <v>41465.482549107437</v>
      </c>
      <c r="J784" s="168">
        <f>IFERROR(MIN('MP Calculations'!$E$30/I784,1),"-")</f>
        <v>0.60889065254951169</v>
      </c>
      <c r="K784" s="12"/>
      <c r="L784" s="159">
        <v>7.543139</v>
      </c>
      <c r="M784" s="187" t="s">
        <v>315</v>
      </c>
      <c r="N784" s="187">
        <v>192.78728599999999</v>
      </c>
      <c r="O784" s="186">
        <f t="shared" si="37"/>
        <v>1454.221295730754</v>
      </c>
      <c r="P784" s="186">
        <f t="shared" si="38"/>
        <v>885.46175370889523</v>
      </c>
      <c r="Q784" s="215">
        <f>IF(P784="-",0,P784/(1+'General inputs'!$H$30)^'MP Calculations'!$C$40)</f>
        <v>1966.8664583664379</v>
      </c>
    </row>
    <row r="785" spans="3:17">
      <c r="C785" s="159"/>
      <c r="D785" s="165" t="s">
        <v>281</v>
      </c>
      <c r="E785" s="162">
        <v>30682</v>
      </c>
      <c r="F785" s="166" t="str">
        <f t="shared" si="36"/>
        <v>Date check - OK</v>
      </c>
      <c r="G785" s="68"/>
      <c r="H785" s="162" t="s">
        <v>279</v>
      </c>
      <c r="I785" s="173">
        <v>41465.482549107437</v>
      </c>
      <c r="J785" s="168">
        <f>IFERROR(MIN('MP Calculations'!$E$30/I785,1),"-")</f>
        <v>0.60889065254951169</v>
      </c>
      <c r="K785" s="12"/>
      <c r="L785" s="159">
        <v>37.488098999999998</v>
      </c>
      <c r="M785" s="187" t="s">
        <v>315</v>
      </c>
      <c r="N785" s="187">
        <v>192.78728599999999</v>
      </c>
      <c r="O785" s="186">
        <f t="shared" si="37"/>
        <v>7227.2288635093137</v>
      </c>
      <c r="P785" s="186">
        <f t="shared" si="38"/>
        <v>4400.5920988268517</v>
      </c>
      <c r="Q785" s="215">
        <f>IF(P785="-",0,P785/(1+'General inputs'!$H$30)^'MP Calculations'!$C$40)</f>
        <v>9774.986847122982</v>
      </c>
    </row>
    <row r="786" spans="3:17">
      <c r="C786" s="159"/>
      <c r="D786" s="165" t="s">
        <v>281</v>
      </c>
      <c r="E786" s="162">
        <v>30682</v>
      </c>
      <c r="F786" s="166" t="str">
        <f t="shared" si="36"/>
        <v>Date check - OK</v>
      </c>
      <c r="G786" s="68"/>
      <c r="H786" s="162" t="s">
        <v>279</v>
      </c>
      <c r="I786" s="173">
        <v>41465.482549107437</v>
      </c>
      <c r="J786" s="168">
        <f>IFERROR(MIN('MP Calculations'!$E$30/I786,1),"-")</f>
        <v>0.60889065254951169</v>
      </c>
      <c r="K786" s="12"/>
      <c r="L786" s="159">
        <v>6.3232119999999998</v>
      </c>
      <c r="M786" s="187" t="s">
        <v>315</v>
      </c>
      <c r="N786" s="187">
        <v>192.78728599999999</v>
      </c>
      <c r="O786" s="186">
        <f t="shared" si="37"/>
        <v>1219.034880282632</v>
      </c>
      <c r="P786" s="186">
        <f t="shared" si="38"/>
        <v>742.25894373590768</v>
      </c>
      <c r="Q786" s="215">
        <f>IF(P786="-",0,P786/(1+'General inputs'!$H$30)^'MP Calculations'!$C$40)</f>
        <v>1648.7716310066885</v>
      </c>
    </row>
    <row r="787" spans="3:17">
      <c r="C787" s="159"/>
      <c r="D787" s="165" t="s">
        <v>281</v>
      </c>
      <c r="E787" s="162">
        <v>30682</v>
      </c>
      <c r="F787" s="166" t="str">
        <f t="shared" si="36"/>
        <v>Date check - OK</v>
      </c>
      <c r="G787" s="68"/>
      <c r="H787" s="162" t="s">
        <v>279</v>
      </c>
      <c r="I787" s="173">
        <v>41465.482549107437</v>
      </c>
      <c r="J787" s="168">
        <f>IFERROR(MIN('MP Calculations'!$E$30/I787,1),"-")</f>
        <v>0.60889065254951169</v>
      </c>
      <c r="K787" s="12"/>
      <c r="L787" s="159">
        <v>13.637188999999999</v>
      </c>
      <c r="M787" s="187" t="s">
        <v>315</v>
      </c>
      <c r="N787" s="187">
        <v>192.78728599999999</v>
      </c>
      <c r="O787" s="186">
        <f t="shared" si="37"/>
        <v>2629.0766559790536</v>
      </c>
      <c r="P787" s="186">
        <f t="shared" si="38"/>
        <v>1600.8202006617739</v>
      </c>
      <c r="Q787" s="215">
        <f>IF(P787="-",0,P787/(1+'General inputs'!$H$30)^'MP Calculations'!$C$40)</f>
        <v>3555.8843116246085</v>
      </c>
    </row>
    <row r="788" spans="3:17">
      <c r="C788" s="159"/>
      <c r="D788" s="165" t="s">
        <v>281</v>
      </c>
      <c r="E788" s="162">
        <v>30682</v>
      </c>
      <c r="F788" s="166" t="str">
        <f t="shared" si="36"/>
        <v>Date check - OK</v>
      </c>
      <c r="G788" s="68"/>
      <c r="H788" s="162" t="s">
        <v>279</v>
      </c>
      <c r="I788" s="173">
        <v>41465.482549107437</v>
      </c>
      <c r="J788" s="168">
        <f>IFERROR(MIN('MP Calculations'!$E$30/I788,1),"-")</f>
        <v>0.60889065254951169</v>
      </c>
      <c r="K788" s="12"/>
      <c r="L788" s="159">
        <v>11.634095</v>
      </c>
      <c r="M788" s="187" t="s">
        <v>315</v>
      </c>
      <c r="N788" s="187">
        <v>192.78728599999999</v>
      </c>
      <c r="O788" s="186">
        <f t="shared" si="37"/>
        <v>2242.9056001161698</v>
      </c>
      <c r="P788" s="186">
        <f t="shared" si="38"/>
        <v>1365.6842544616889</v>
      </c>
      <c r="Q788" s="215">
        <f>IF(P788="-",0,P788/(1+'General inputs'!$H$30)^'MP Calculations'!$C$40)</f>
        <v>3033.5794195160242</v>
      </c>
    </row>
    <row r="789" spans="3:17">
      <c r="C789" s="159"/>
      <c r="D789" s="165" t="s">
        <v>281</v>
      </c>
      <c r="E789" s="162">
        <v>30682</v>
      </c>
      <c r="F789" s="166" t="str">
        <f t="shared" si="36"/>
        <v>Date check - OK</v>
      </c>
      <c r="G789" s="68"/>
      <c r="H789" s="162" t="s">
        <v>279</v>
      </c>
      <c r="I789" s="173">
        <v>41465.482549107437</v>
      </c>
      <c r="J789" s="168">
        <f>IFERROR(MIN('MP Calculations'!$E$30/I789,1),"-")</f>
        <v>0.60889065254951169</v>
      </c>
      <c r="K789" s="12"/>
      <c r="L789" s="159">
        <v>83.258211000000003</v>
      </c>
      <c r="M789" s="187" t="s">
        <v>315</v>
      </c>
      <c r="N789" s="187">
        <v>192.78728599999999</v>
      </c>
      <c r="O789" s="186">
        <f t="shared" si="37"/>
        <v>16051.124535905346</v>
      </c>
      <c r="P789" s="186">
        <f t="shared" si="38"/>
        <v>9773.3796928208849</v>
      </c>
      <c r="Q789" s="215">
        <f>IF(P789="-",0,P789/(1+'General inputs'!$H$30)^'MP Calculations'!$C$40)</f>
        <v>21709.500858925654</v>
      </c>
    </row>
    <row r="790" spans="3:17">
      <c r="C790" s="159"/>
      <c r="D790" s="165" t="s">
        <v>281</v>
      </c>
      <c r="E790" s="162">
        <v>30682</v>
      </c>
      <c r="F790" s="166" t="str">
        <f t="shared" si="36"/>
        <v>Date check - OK</v>
      </c>
      <c r="G790" s="68"/>
      <c r="H790" s="162" t="s">
        <v>279</v>
      </c>
      <c r="I790" s="173">
        <v>41465.482549107437</v>
      </c>
      <c r="J790" s="168">
        <f>IFERROR(MIN('MP Calculations'!$E$30/I790,1),"-")</f>
        <v>0.60889065254951169</v>
      </c>
      <c r="K790" s="12"/>
      <c r="L790" s="159">
        <v>127.041276</v>
      </c>
      <c r="M790" s="187" t="s">
        <v>315</v>
      </c>
      <c r="N790" s="187">
        <v>192.78728599999999</v>
      </c>
      <c r="O790" s="186">
        <f t="shared" si="37"/>
        <v>24491.942810016935</v>
      </c>
      <c r="P790" s="186">
        <f t="shared" si="38"/>
        <v>14912.915039796533</v>
      </c>
      <c r="Q790" s="215">
        <f>IF(P790="-",0,P790/(1+'General inputs'!$H$30)^'MP Calculations'!$C$40)</f>
        <v>33125.894218901856</v>
      </c>
    </row>
    <row r="791" spans="3:17">
      <c r="C791" s="159"/>
      <c r="D791" s="165" t="s">
        <v>281</v>
      </c>
      <c r="E791" s="162">
        <v>30682</v>
      </c>
      <c r="F791" s="166" t="str">
        <f t="shared" ref="F791:F854" si="39">IF(E791="","-",IF(OR(E791&lt;$E$15,E791&gt;$E$16),"ERROR - date outside of range","Date check - OK"))</f>
        <v>Date check - OK</v>
      </c>
      <c r="G791" s="68"/>
      <c r="H791" s="162" t="s">
        <v>279</v>
      </c>
      <c r="I791" s="173">
        <v>41465.482549107437</v>
      </c>
      <c r="J791" s="168">
        <f>IFERROR(MIN('MP Calculations'!$E$30/I791,1),"-")</f>
        <v>0.60889065254951169</v>
      </c>
      <c r="K791" s="12"/>
      <c r="L791" s="159">
        <v>42.785448000000002</v>
      </c>
      <c r="M791" s="187" t="s">
        <v>315</v>
      </c>
      <c r="N791" s="187">
        <v>192.78728599999999</v>
      </c>
      <c r="O791" s="186">
        <f t="shared" ref="O791:O854" si="40">IF(N791="","-",L791*N791)</f>
        <v>8248.4904002141284</v>
      </c>
      <c r="P791" s="186">
        <f t="shared" ref="P791:P854" si="41">IF(O791="-","-",IF(OR(E791&lt;$E$15,E791&gt;$E$16),0,O791*J791))</f>
        <v>5022.4287023347633</v>
      </c>
      <c r="Q791" s="215">
        <f>IF(P791="-",0,P791/(1+'General inputs'!$H$30)^'MP Calculations'!$C$40)</f>
        <v>11156.265657756194</v>
      </c>
    </row>
    <row r="792" spans="3:17">
      <c r="C792" s="159"/>
      <c r="D792" s="165" t="s">
        <v>281</v>
      </c>
      <c r="E792" s="162">
        <v>30682</v>
      </c>
      <c r="F792" s="166" t="str">
        <f t="shared" si="39"/>
        <v>Date check - OK</v>
      </c>
      <c r="G792" s="68"/>
      <c r="H792" s="162" t="s">
        <v>279</v>
      </c>
      <c r="I792" s="173">
        <v>41465.482549107437</v>
      </c>
      <c r="J792" s="168">
        <f>IFERROR(MIN('MP Calculations'!$E$30/I792,1),"-")</f>
        <v>0.60889065254951169</v>
      </c>
      <c r="K792" s="12"/>
      <c r="L792" s="159">
        <v>65.633420999999998</v>
      </c>
      <c r="M792" s="187" t="s">
        <v>315</v>
      </c>
      <c r="N792" s="187">
        <v>192.78728599999999</v>
      </c>
      <c r="O792" s="186">
        <f t="shared" si="40"/>
        <v>12653.289105485406</v>
      </c>
      <c r="P792" s="186">
        <f t="shared" si="41"/>
        <v>7704.4694603366361</v>
      </c>
      <c r="Q792" s="215">
        <f>IF(P792="-",0,P792/(1+'General inputs'!$H$30)^'MP Calculations'!$C$40)</f>
        <v>17113.853305996799</v>
      </c>
    </row>
    <row r="793" spans="3:17">
      <c r="C793" s="159"/>
      <c r="D793" s="165" t="s">
        <v>281</v>
      </c>
      <c r="E793" s="162">
        <v>30682</v>
      </c>
      <c r="F793" s="166" t="str">
        <f t="shared" si="39"/>
        <v>Date check - OK</v>
      </c>
      <c r="G793" s="68"/>
      <c r="H793" s="162" t="s">
        <v>279</v>
      </c>
      <c r="I793" s="173">
        <v>41465.482549107437</v>
      </c>
      <c r="J793" s="168">
        <f>IFERROR(MIN('MP Calculations'!$E$30/I793,1),"-")</f>
        <v>0.60889065254951169</v>
      </c>
      <c r="K793" s="12"/>
      <c r="L793" s="159">
        <v>5.2493629999999998</v>
      </c>
      <c r="M793" s="187" t="s">
        <v>315</v>
      </c>
      <c r="N793" s="187">
        <v>192.78728599999999</v>
      </c>
      <c r="O793" s="186">
        <f t="shared" si="40"/>
        <v>1012.0104459988179</v>
      </c>
      <c r="P793" s="186">
        <f t="shared" si="41"/>
        <v>616.20370085114257</v>
      </c>
      <c r="Q793" s="215">
        <f>IF(P793="-",0,P793/(1+'General inputs'!$H$30)^'MP Calculations'!$C$40)</f>
        <v>1368.7665058922842</v>
      </c>
    </row>
    <row r="794" spans="3:17">
      <c r="C794" s="159"/>
      <c r="D794" s="165" t="s">
        <v>281</v>
      </c>
      <c r="E794" s="162">
        <v>30682</v>
      </c>
      <c r="F794" s="166" t="str">
        <f t="shared" si="39"/>
        <v>Date check - OK</v>
      </c>
      <c r="G794" s="68"/>
      <c r="H794" s="162" t="s">
        <v>279</v>
      </c>
      <c r="I794" s="173">
        <v>41465.482549107437</v>
      </c>
      <c r="J794" s="168">
        <f>IFERROR(MIN('MP Calculations'!$E$30/I794,1),"-")</f>
        <v>0.60889065254951169</v>
      </c>
      <c r="K794" s="12"/>
      <c r="L794" s="159">
        <v>37.271751999999999</v>
      </c>
      <c r="M794" s="187" t="s">
        <v>315</v>
      </c>
      <c r="N794" s="187">
        <v>192.78728599999999</v>
      </c>
      <c r="O794" s="186">
        <f t="shared" si="40"/>
        <v>7185.5199125450717</v>
      </c>
      <c r="P794" s="186">
        <f t="shared" si="41"/>
        <v>4375.195908457079</v>
      </c>
      <c r="Q794" s="215">
        <f>IF(P794="-",0,P794/(1+'General inputs'!$H$30)^'MP Calculations'!$C$40)</f>
        <v>9718.574568671238</v>
      </c>
    </row>
    <row r="795" spans="3:17">
      <c r="C795" s="159"/>
      <c r="D795" s="165" t="s">
        <v>281</v>
      </c>
      <c r="E795" s="162">
        <v>30682</v>
      </c>
      <c r="F795" s="166" t="str">
        <f t="shared" si="39"/>
        <v>Date check - OK</v>
      </c>
      <c r="G795" s="68"/>
      <c r="H795" s="162" t="s">
        <v>279</v>
      </c>
      <c r="I795" s="173">
        <v>41465.482549107437</v>
      </c>
      <c r="J795" s="168">
        <f>IFERROR(MIN('MP Calculations'!$E$30/I795,1),"-")</f>
        <v>0.60889065254951169</v>
      </c>
      <c r="K795" s="12"/>
      <c r="L795" s="159">
        <v>4.9837660000000001</v>
      </c>
      <c r="M795" s="187" t="s">
        <v>315</v>
      </c>
      <c r="N795" s="187">
        <v>192.78728599999999</v>
      </c>
      <c r="O795" s="186">
        <f t="shared" si="40"/>
        <v>960.80672119907604</v>
      </c>
      <c r="P795" s="186">
        <f t="shared" si="41"/>
        <v>585.02623144486211</v>
      </c>
      <c r="Q795" s="215">
        <f>IF(P795="-",0,P795/(1+'General inputs'!$H$30)^'MP Calculations'!$C$40)</f>
        <v>1299.5123358786134</v>
      </c>
    </row>
    <row r="796" spans="3:17">
      <c r="C796" s="159"/>
      <c r="D796" s="165" t="s">
        <v>281</v>
      </c>
      <c r="E796" s="162">
        <v>30682</v>
      </c>
      <c r="F796" s="166" t="str">
        <f t="shared" si="39"/>
        <v>Date check - OK</v>
      </c>
      <c r="G796" s="68"/>
      <c r="H796" s="162" t="s">
        <v>279</v>
      </c>
      <c r="I796" s="173">
        <v>41465.482549107437</v>
      </c>
      <c r="J796" s="168">
        <f>IFERROR(MIN('MP Calculations'!$E$30/I796,1),"-")</f>
        <v>0.60889065254951169</v>
      </c>
      <c r="K796" s="12"/>
      <c r="L796" s="159">
        <v>17.215323000000001</v>
      </c>
      <c r="M796" s="187" t="s">
        <v>315</v>
      </c>
      <c r="N796" s="187">
        <v>192.78728599999999</v>
      </c>
      <c r="O796" s="186">
        <f t="shared" si="40"/>
        <v>3318.8953987833784</v>
      </c>
      <c r="P796" s="186">
        <f t="shared" si="41"/>
        <v>2020.8443851087832</v>
      </c>
      <c r="Q796" s="215">
        <f>IF(P796="-",0,P796/(1+'General inputs'!$H$30)^'MP Calculations'!$C$40)</f>
        <v>4488.879414610321</v>
      </c>
    </row>
    <row r="797" spans="3:17">
      <c r="C797" s="159"/>
      <c r="D797" s="165" t="s">
        <v>281</v>
      </c>
      <c r="E797" s="162">
        <v>30682</v>
      </c>
      <c r="F797" s="166" t="str">
        <f t="shared" si="39"/>
        <v>Date check - OK</v>
      </c>
      <c r="G797" s="68"/>
      <c r="H797" s="162" t="s">
        <v>279</v>
      </c>
      <c r="I797" s="173">
        <v>41465.482549107437</v>
      </c>
      <c r="J797" s="168">
        <f>IFERROR(MIN('MP Calculations'!$E$30/I797,1),"-")</f>
        <v>0.60889065254951169</v>
      </c>
      <c r="K797" s="12"/>
      <c r="L797" s="159">
        <v>156.249797</v>
      </c>
      <c r="M797" s="187" t="s">
        <v>315</v>
      </c>
      <c r="N797" s="187">
        <v>192.78728599999999</v>
      </c>
      <c r="O797" s="186">
        <f t="shared" si="40"/>
        <v>30122.974301680941</v>
      </c>
      <c r="P797" s="186">
        <f t="shared" si="41"/>
        <v>18341.597479282678</v>
      </c>
      <c r="Q797" s="215">
        <f>IF(P797="-",0,P797/(1+'General inputs'!$H$30)^'MP Calculations'!$C$40)</f>
        <v>40741.98882532389</v>
      </c>
    </row>
    <row r="798" spans="3:17">
      <c r="C798" s="159"/>
      <c r="D798" s="165" t="s">
        <v>281</v>
      </c>
      <c r="E798" s="162">
        <v>30682</v>
      </c>
      <c r="F798" s="166" t="str">
        <f t="shared" si="39"/>
        <v>Date check - OK</v>
      </c>
      <c r="G798" s="68"/>
      <c r="H798" s="162" t="s">
        <v>279</v>
      </c>
      <c r="I798" s="173">
        <v>41465.482549107437</v>
      </c>
      <c r="J798" s="168">
        <f>IFERROR(MIN('MP Calculations'!$E$30/I798,1),"-")</f>
        <v>0.60889065254951169</v>
      </c>
      <c r="K798" s="12"/>
      <c r="L798" s="159">
        <v>2.1533319999999998</v>
      </c>
      <c r="M798" s="187" t="s">
        <v>315</v>
      </c>
      <c r="N798" s="187">
        <v>192.78728599999999</v>
      </c>
      <c r="O798" s="186">
        <f t="shared" si="40"/>
        <v>415.13503213695196</v>
      </c>
      <c r="P798" s="186">
        <f t="shared" si="41"/>
        <v>252.77184061403119</v>
      </c>
      <c r="Q798" s="215">
        <f>IF(P798="-",0,P798/(1+'General inputs'!$H$30)^'MP Calculations'!$C$40)</f>
        <v>561.47931047367922</v>
      </c>
    </row>
    <row r="799" spans="3:17">
      <c r="C799" s="159"/>
      <c r="D799" s="165" t="s">
        <v>281</v>
      </c>
      <c r="E799" s="162">
        <v>30682</v>
      </c>
      <c r="F799" s="166" t="str">
        <f t="shared" si="39"/>
        <v>Date check - OK</v>
      </c>
      <c r="G799" s="68"/>
      <c r="H799" s="162" t="s">
        <v>279</v>
      </c>
      <c r="I799" s="173">
        <v>41465.482549107437</v>
      </c>
      <c r="J799" s="168">
        <f>IFERROR(MIN('MP Calculations'!$E$30/I799,1),"-")</f>
        <v>0.60889065254951169</v>
      </c>
      <c r="K799" s="12"/>
      <c r="L799" s="159">
        <v>136.23776100000001</v>
      </c>
      <c r="M799" s="187" t="s">
        <v>315</v>
      </c>
      <c r="N799" s="187">
        <v>192.78728599999999</v>
      </c>
      <c r="O799" s="186">
        <f t="shared" si="40"/>
        <v>26264.908193906645</v>
      </c>
      <c r="P799" s="186">
        <f t="shared" si="41"/>
        <v>15992.457089340835</v>
      </c>
      <c r="Q799" s="215">
        <f>IF(P799="-",0,P799/(1+'General inputs'!$H$30)^'MP Calculations'!$C$40)</f>
        <v>35523.869104605285</v>
      </c>
    </row>
    <row r="800" spans="3:17">
      <c r="C800" s="159"/>
      <c r="D800" s="165" t="s">
        <v>281</v>
      </c>
      <c r="E800" s="162">
        <v>30682</v>
      </c>
      <c r="F800" s="166" t="str">
        <f t="shared" si="39"/>
        <v>Date check - OK</v>
      </c>
      <c r="G800" s="68"/>
      <c r="H800" s="162" t="s">
        <v>279</v>
      </c>
      <c r="I800" s="173">
        <v>41465.482549107437</v>
      </c>
      <c r="J800" s="168">
        <f>IFERROR(MIN('MP Calculations'!$E$30/I800,1),"-")</f>
        <v>0.60889065254951169</v>
      </c>
      <c r="K800" s="12"/>
      <c r="L800" s="159">
        <v>88.692419999999998</v>
      </c>
      <c r="M800" s="187" t="s">
        <v>315</v>
      </c>
      <c r="N800" s="187">
        <v>192.78728599999999</v>
      </c>
      <c r="O800" s="186">
        <f t="shared" si="40"/>
        <v>17098.770940572118</v>
      </c>
      <c r="P800" s="186">
        <f t="shared" si="41"/>
        <v>10411.281795799585</v>
      </c>
      <c r="Q800" s="215">
        <f>IF(P800="-",0,P800/(1+'General inputs'!$H$30)^'MP Calculations'!$C$40)</f>
        <v>23126.465786902321</v>
      </c>
    </row>
    <row r="801" spans="3:17">
      <c r="C801" s="159"/>
      <c r="D801" s="165" t="s">
        <v>281</v>
      </c>
      <c r="E801" s="162">
        <v>30682</v>
      </c>
      <c r="F801" s="166" t="str">
        <f t="shared" si="39"/>
        <v>Date check - OK</v>
      </c>
      <c r="G801" s="68"/>
      <c r="H801" s="162" t="s">
        <v>279</v>
      </c>
      <c r="I801" s="173">
        <v>41465.482549107437</v>
      </c>
      <c r="J801" s="168">
        <f>IFERROR(MIN('MP Calculations'!$E$30/I801,1),"-")</f>
        <v>0.60889065254951169</v>
      </c>
      <c r="K801" s="12"/>
      <c r="L801" s="159">
        <v>9.3277590000000004</v>
      </c>
      <c r="M801" s="187" t="s">
        <v>315</v>
      </c>
      <c r="N801" s="187">
        <v>192.78728599999999</v>
      </c>
      <c r="O801" s="186">
        <f t="shared" si="40"/>
        <v>1798.273342072074</v>
      </c>
      <c r="P801" s="186">
        <f t="shared" si="41"/>
        <v>1094.9518287166563</v>
      </c>
      <c r="Q801" s="215">
        <f>IF(P801="-",0,P801/(1+'General inputs'!$H$30)^'MP Calculations'!$C$40)</f>
        <v>2432.204458757245</v>
      </c>
    </row>
    <row r="802" spans="3:17">
      <c r="C802" s="159"/>
      <c r="D802" s="165" t="s">
        <v>281</v>
      </c>
      <c r="E802" s="162">
        <v>30682</v>
      </c>
      <c r="F802" s="166" t="str">
        <f t="shared" si="39"/>
        <v>Date check - OK</v>
      </c>
      <c r="G802" s="68"/>
      <c r="H802" s="162" t="s">
        <v>279</v>
      </c>
      <c r="I802" s="173">
        <v>41465.482549107437</v>
      </c>
      <c r="J802" s="168">
        <f>IFERROR(MIN('MP Calculations'!$E$30/I802,1),"-")</f>
        <v>0.60889065254951169</v>
      </c>
      <c r="K802" s="12"/>
      <c r="L802" s="159">
        <v>16.274851000000002</v>
      </c>
      <c r="M802" s="187" t="s">
        <v>315</v>
      </c>
      <c r="N802" s="187">
        <v>192.78728599999999</v>
      </c>
      <c r="O802" s="186">
        <f t="shared" si="40"/>
        <v>3137.5843543443862</v>
      </c>
      <c r="P802" s="186">
        <f t="shared" si="41"/>
        <v>1910.4457849458915</v>
      </c>
      <c r="Q802" s="215">
        <f>IF(P802="-",0,P802/(1+'General inputs'!$H$30)^'MP Calculations'!$C$40)</f>
        <v>4243.6522178381547</v>
      </c>
    </row>
    <row r="803" spans="3:17">
      <c r="C803" s="159"/>
      <c r="D803" s="165" t="s">
        <v>281</v>
      </c>
      <c r="E803" s="162">
        <v>30682</v>
      </c>
      <c r="F803" s="166" t="str">
        <f t="shared" si="39"/>
        <v>Date check - OK</v>
      </c>
      <c r="G803" s="68"/>
      <c r="H803" s="162" t="s">
        <v>279</v>
      </c>
      <c r="I803" s="173">
        <v>41465.482549107437</v>
      </c>
      <c r="J803" s="168">
        <f>IFERROR(MIN('MP Calculations'!$E$30/I803,1),"-")</f>
        <v>0.60889065254951169</v>
      </c>
      <c r="K803" s="12"/>
      <c r="L803" s="159">
        <v>23.683278999999999</v>
      </c>
      <c r="M803" s="187" t="s">
        <v>315</v>
      </c>
      <c r="N803" s="187">
        <v>192.78728599999999</v>
      </c>
      <c r="O803" s="186">
        <f t="shared" si="40"/>
        <v>4565.8350819907937</v>
      </c>
      <c r="P803" s="186">
        <f t="shared" si="41"/>
        <v>2780.0943025068277</v>
      </c>
      <c r="Q803" s="215">
        <f>IF(P803="-",0,P803/(1+'General inputs'!$H$30)^'MP Calculations'!$C$40)</f>
        <v>6175.3929086066464</v>
      </c>
    </row>
    <row r="804" spans="3:17">
      <c r="C804" s="159"/>
      <c r="D804" s="165" t="s">
        <v>281</v>
      </c>
      <c r="E804" s="162">
        <v>30682</v>
      </c>
      <c r="F804" s="166" t="str">
        <f t="shared" si="39"/>
        <v>Date check - OK</v>
      </c>
      <c r="G804" s="68"/>
      <c r="H804" s="162" t="s">
        <v>279</v>
      </c>
      <c r="I804" s="173">
        <v>41465.482549107437</v>
      </c>
      <c r="J804" s="168">
        <f>IFERROR(MIN('MP Calculations'!$E$30/I804,1),"-")</f>
        <v>0.60889065254951169</v>
      </c>
      <c r="K804" s="12"/>
      <c r="L804" s="159">
        <v>37.644137000000001</v>
      </c>
      <c r="M804" s="187" t="s">
        <v>315</v>
      </c>
      <c r="N804" s="187">
        <v>192.78728599999999</v>
      </c>
      <c r="O804" s="186">
        <f t="shared" si="40"/>
        <v>7257.3110060421823</v>
      </c>
      <c r="P804" s="186">
        <f t="shared" si="41"/>
        <v>4418.9088342237774</v>
      </c>
      <c r="Q804" s="215">
        <f>IF(P804="-",0,P804/(1+'General inputs'!$H$30)^'MP Calculations'!$C$40)</f>
        <v>9815.673610078109</v>
      </c>
    </row>
    <row r="805" spans="3:17">
      <c r="C805" s="159"/>
      <c r="D805" s="165" t="s">
        <v>281</v>
      </c>
      <c r="E805" s="162">
        <v>30682</v>
      </c>
      <c r="F805" s="166" t="str">
        <f t="shared" si="39"/>
        <v>Date check - OK</v>
      </c>
      <c r="G805" s="68"/>
      <c r="H805" s="162" t="s">
        <v>279</v>
      </c>
      <c r="I805" s="173">
        <v>41465.482549107437</v>
      </c>
      <c r="J805" s="168">
        <f>IFERROR(MIN('MP Calculations'!$E$30/I805,1),"-")</f>
        <v>0.60889065254951169</v>
      </c>
      <c r="K805" s="12"/>
      <c r="L805" s="159">
        <v>76.599947999999998</v>
      </c>
      <c r="M805" s="187" t="s">
        <v>315</v>
      </c>
      <c r="N805" s="187">
        <v>192.78728599999999</v>
      </c>
      <c r="O805" s="186">
        <f t="shared" si="40"/>
        <v>14767.496082661128</v>
      </c>
      <c r="P805" s="186">
        <f t="shared" si="41"/>
        <v>8991.7903262938926</v>
      </c>
      <c r="Q805" s="215">
        <f>IF(P805="-",0,P805/(1+'General inputs'!$H$30)^'MP Calculations'!$C$40)</f>
        <v>19973.364992188704</v>
      </c>
    </row>
    <row r="806" spans="3:17">
      <c r="C806" s="159"/>
      <c r="D806" s="165" t="s">
        <v>281</v>
      </c>
      <c r="E806" s="162">
        <v>30682</v>
      </c>
      <c r="F806" s="166" t="str">
        <f t="shared" si="39"/>
        <v>Date check - OK</v>
      </c>
      <c r="G806" s="68"/>
      <c r="H806" s="162" t="s">
        <v>279</v>
      </c>
      <c r="I806" s="173">
        <v>41465.482549107437</v>
      </c>
      <c r="J806" s="168">
        <f>IFERROR(MIN('MP Calculations'!$E$30/I806,1),"-")</f>
        <v>0.60889065254951169</v>
      </c>
      <c r="K806" s="12"/>
      <c r="L806" s="159">
        <v>3.9231020000000001</v>
      </c>
      <c r="M806" s="187" t="s">
        <v>315</v>
      </c>
      <c r="N806" s="187">
        <v>192.78728599999999</v>
      </c>
      <c r="O806" s="186">
        <f t="shared" si="40"/>
        <v>756.32418728117204</v>
      </c>
      <c r="P806" s="186">
        <f t="shared" si="41"/>
        <v>460.51872793261191</v>
      </c>
      <c r="Q806" s="215">
        <f>IF(P806="-",0,P806/(1+'General inputs'!$H$30)^'MP Calculations'!$C$40)</f>
        <v>1022.9451872158645</v>
      </c>
    </row>
    <row r="807" spans="3:17">
      <c r="C807" s="159"/>
      <c r="D807" s="165" t="s">
        <v>281</v>
      </c>
      <c r="E807" s="162">
        <v>30682</v>
      </c>
      <c r="F807" s="166" t="str">
        <f t="shared" si="39"/>
        <v>Date check - OK</v>
      </c>
      <c r="G807" s="68"/>
      <c r="H807" s="162" t="s">
        <v>279</v>
      </c>
      <c r="I807" s="173">
        <v>41465.482549107437</v>
      </c>
      <c r="J807" s="168">
        <f>IFERROR(MIN('MP Calculations'!$E$30/I807,1),"-")</f>
        <v>0.60889065254951169</v>
      </c>
      <c r="K807" s="12"/>
      <c r="L807" s="159">
        <v>5.6727999999999996</v>
      </c>
      <c r="M807" s="187" t="s">
        <v>315</v>
      </c>
      <c r="N807" s="187">
        <v>192.78728599999999</v>
      </c>
      <c r="O807" s="186">
        <f t="shared" si="40"/>
        <v>1093.6437160208</v>
      </c>
      <c r="P807" s="186">
        <f t="shared" si="41"/>
        <v>665.90943590457778</v>
      </c>
      <c r="Q807" s="215">
        <f>IF(P807="-",0,P807/(1+'General inputs'!$H$30)^'MP Calculations'!$C$40)</f>
        <v>1479.1773086802627</v>
      </c>
    </row>
    <row r="808" spans="3:17">
      <c r="C808" s="159"/>
      <c r="D808" s="165" t="s">
        <v>281</v>
      </c>
      <c r="E808" s="162">
        <v>30682</v>
      </c>
      <c r="F808" s="166" t="str">
        <f t="shared" si="39"/>
        <v>Date check - OK</v>
      </c>
      <c r="G808" s="68"/>
      <c r="H808" s="162" t="s">
        <v>279</v>
      </c>
      <c r="I808" s="173">
        <v>41465.482549107437</v>
      </c>
      <c r="J808" s="168">
        <f>IFERROR(MIN('MP Calculations'!$E$30/I808,1),"-")</f>
        <v>0.60889065254951169</v>
      </c>
      <c r="K808" s="12"/>
      <c r="L808" s="159">
        <v>66.474489000000005</v>
      </c>
      <c r="M808" s="187" t="s">
        <v>315</v>
      </c>
      <c r="N808" s="187">
        <v>192.78728599999999</v>
      </c>
      <c r="O808" s="186">
        <f t="shared" si="40"/>
        <v>12815.436322546855</v>
      </c>
      <c r="P808" s="186">
        <f t="shared" si="41"/>
        <v>7803.1993851422694</v>
      </c>
      <c r="Q808" s="215">
        <f>IF(P808="-",0,P808/(1+'General inputs'!$H$30)^'MP Calculations'!$C$40)</f>
        <v>17333.161002488319</v>
      </c>
    </row>
    <row r="809" spans="3:17">
      <c r="C809" s="159"/>
      <c r="D809" s="165" t="s">
        <v>281</v>
      </c>
      <c r="E809" s="162">
        <v>30682</v>
      </c>
      <c r="F809" s="166" t="str">
        <f t="shared" si="39"/>
        <v>Date check - OK</v>
      </c>
      <c r="G809" s="68"/>
      <c r="H809" s="162" t="s">
        <v>279</v>
      </c>
      <c r="I809" s="173">
        <v>41465.482549107437</v>
      </c>
      <c r="J809" s="168">
        <f>IFERROR(MIN('MP Calculations'!$E$30/I809,1),"-")</f>
        <v>0.60889065254951169</v>
      </c>
      <c r="K809" s="12"/>
      <c r="L809" s="159">
        <v>0.64200999999999997</v>
      </c>
      <c r="M809" s="187" t="s">
        <v>315</v>
      </c>
      <c r="N809" s="187">
        <v>192.78728599999999</v>
      </c>
      <c r="O809" s="186">
        <f t="shared" si="40"/>
        <v>123.77136548485998</v>
      </c>
      <c r="P809" s="186">
        <f t="shared" si="41"/>
        <v>75.363227497020503</v>
      </c>
      <c r="Q809" s="215">
        <f>IF(P809="-",0,P809/(1+'General inputs'!$H$30)^'MP Calculations'!$C$40)</f>
        <v>167.40350866341407</v>
      </c>
    </row>
    <row r="810" spans="3:17">
      <c r="C810" s="159"/>
      <c r="D810" s="165" t="s">
        <v>281</v>
      </c>
      <c r="E810" s="162">
        <v>30682</v>
      </c>
      <c r="F810" s="166" t="str">
        <f t="shared" si="39"/>
        <v>Date check - OK</v>
      </c>
      <c r="G810" s="68"/>
      <c r="H810" s="162" t="s">
        <v>279</v>
      </c>
      <c r="I810" s="173">
        <v>41465.482549107437</v>
      </c>
      <c r="J810" s="168">
        <f>IFERROR(MIN('MP Calculations'!$E$30/I810,1),"-")</f>
        <v>0.60889065254951169</v>
      </c>
      <c r="K810" s="12"/>
      <c r="L810" s="159">
        <v>0.49992199999999998</v>
      </c>
      <c r="M810" s="187" t="s">
        <v>315</v>
      </c>
      <c r="N810" s="187">
        <v>192.78728599999999</v>
      </c>
      <c r="O810" s="186">
        <f t="shared" si="40"/>
        <v>96.378605591691993</v>
      </c>
      <c r="P810" s="186">
        <f t="shared" si="41"/>
        <v>58.684032050537354</v>
      </c>
      <c r="Q810" s="215">
        <f>IF(P810="-",0,P810/(1+'General inputs'!$H$30)^'MP Calculations'!$C$40)</f>
        <v>130.35419519638526</v>
      </c>
    </row>
    <row r="811" spans="3:17">
      <c r="C811" s="159"/>
      <c r="D811" s="165" t="s">
        <v>281</v>
      </c>
      <c r="E811" s="162">
        <v>30682</v>
      </c>
      <c r="F811" s="166" t="str">
        <f t="shared" si="39"/>
        <v>Date check - OK</v>
      </c>
      <c r="G811" s="68"/>
      <c r="H811" s="162" t="s">
        <v>279</v>
      </c>
      <c r="I811" s="173">
        <v>41465.482549107437</v>
      </c>
      <c r="J811" s="168">
        <f>IFERROR(MIN('MP Calculations'!$E$30/I811,1),"-")</f>
        <v>0.60889065254951169</v>
      </c>
      <c r="K811" s="12"/>
      <c r="L811" s="159">
        <v>26.910243000000001</v>
      </c>
      <c r="M811" s="187" t="s">
        <v>315</v>
      </c>
      <c r="N811" s="187">
        <v>192.78728599999999</v>
      </c>
      <c r="O811" s="186">
        <f t="shared" si="40"/>
        <v>5187.9527135704984</v>
      </c>
      <c r="P811" s="186">
        <f t="shared" si="41"/>
        <v>3158.8959131619508</v>
      </c>
      <c r="Q811" s="215">
        <f>IF(P811="-",0,P811/(1+'General inputs'!$H$30)^'MP Calculations'!$C$40)</f>
        <v>7016.8207616471382</v>
      </c>
    </row>
    <row r="812" spans="3:17">
      <c r="C812" s="159"/>
      <c r="D812" s="165" t="s">
        <v>281</v>
      </c>
      <c r="E812" s="162">
        <v>30682</v>
      </c>
      <c r="F812" s="166" t="str">
        <f t="shared" si="39"/>
        <v>Date check - OK</v>
      </c>
      <c r="G812" s="68"/>
      <c r="H812" s="162" t="s">
        <v>279</v>
      </c>
      <c r="I812" s="173">
        <v>41465.482549107437</v>
      </c>
      <c r="J812" s="168">
        <f>IFERROR(MIN('MP Calculations'!$E$30/I812,1),"-")</f>
        <v>0.60889065254951169</v>
      </c>
      <c r="K812" s="12"/>
      <c r="L812" s="159">
        <v>104.553365</v>
      </c>
      <c r="M812" s="187" t="s">
        <v>315</v>
      </c>
      <c r="N812" s="187">
        <v>192.78728599999999</v>
      </c>
      <c r="O812" s="186">
        <f t="shared" si="40"/>
        <v>20156.55948051739</v>
      </c>
      <c r="P812" s="186">
        <f t="shared" si="41"/>
        <v>12273.140655245279</v>
      </c>
      <c r="Q812" s="215">
        <f>IF(P812="-",0,P812/(1+'General inputs'!$H$30)^'MP Calculations'!$C$40)</f>
        <v>27262.192401312434</v>
      </c>
    </row>
    <row r="813" spans="3:17">
      <c r="C813" s="159"/>
      <c r="D813" s="165" t="s">
        <v>281</v>
      </c>
      <c r="E813" s="162">
        <v>30682</v>
      </c>
      <c r="F813" s="166" t="str">
        <f t="shared" si="39"/>
        <v>Date check - OK</v>
      </c>
      <c r="G813" s="68"/>
      <c r="H813" s="162" t="s">
        <v>279</v>
      </c>
      <c r="I813" s="173">
        <v>41465.482549107437</v>
      </c>
      <c r="J813" s="168">
        <f>IFERROR(MIN('MP Calculations'!$E$30/I813,1),"-")</f>
        <v>0.60889065254951169</v>
      </c>
      <c r="K813" s="12"/>
      <c r="L813" s="159">
        <v>77.732811999999996</v>
      </c>
      <c r="M813" s="187" t="s">
        <v>315</v>
      </c>
      <c r="N813" s="187">
        <v>192.78728599999999</v>
      </c>
      <c r="O813" s="186">
        <f t="shared" si="40"/>
        <v>14985.89785862823</v>
      </c>
      <c r="P813" s="186">
        <f t="shared" si="41"/>
        <v>9124.7731261804729</v>
      </c>
      <c r="Q813" s="215">
        <f>IF(P813="-",0,P813/(1+'General inputs'!$H$30)^'MP Calculations'!$C$40)</f>
        <v>20268.758223506702</v>
      </c>
    </row>
    <row r="814" spans="3:17">
      <c r="C814" s="159"/>
      <c r="D814" s="165" t="s">
        <v>281</v>
      </c>
      <c r="E814" s="162">
        <v>30682</v>
      </c>
      <c r="F814" s="166" t="str">
        <f t="shared" si="39"/>
        <v>Date check - OK</v>
      </c>
      <c r="G814" s="68"/>
      <c r="H814" s="162" t="s">
        <v>279</v>
      </c>
      <c r="I814" s="173">
        <v>41465.482549107437</v>
      </c>
      <c r="J814" s="168">
        <f>IFERROR(MIN('MP Calculations'!$E$30/I814,1),"-")</f>
        <v>0.60889065254951169</v>
      </c>
      <c r="K814" s="12"/>
      <c r="L814" s="159">
        <v>56.964779999999998</v>
      </c>
      <c r="M814" s="187" t="s">
        <v>315</v>
      </c>
      <c r="N814" s="187">
        <v>192.78728599999999</v>
      </c>
      <c r="O814" s="186">
        <f t="shared" si="40"/>
        <v>10982.085333787079</v>
      </c>
      <c r="P814" s="186">
        <f t="shared" si="41"/>
        <v>6686.8891052440367</v>
      </c>
      <c r="Q814" s="215">
        <f>IF(P814="-",0,P814/(1+'General inputs'!$H$30)^'MP Calculations'!$C$40)</f>
        <v>14853.513250945434</v>
      </c>
    </row>
    <row r="815" spans="3:17">
      <c r="C815" s="159"/>
      <c r="D815" s="165" t="s">
        <v>281</v>
      </c>
      <c r="E815" s="162">
        <v>30682</v>
      </c>
      <c r="F815" s="166" t="str">
        <f t="shared" si="39"/>
        <v>Date check - OK</v>
      </c>
      <c r="G815" s="68"/>
      <c r="H815" s="162" t="s">
        <v>279</v>
      </c>
      <c r="I815" s="173">
        <v>41465.482549107437</v>
      </c>
      <c r="J815" s="168">
        <f>IFERROR(MIN('MP Calculations'!$E$30/I815,1),"-")</f>
        <v>0.60889065254951169</v>
      </c>
      <c r="K815" s="12"/>
      <c r="L815" s="159">
        <v>12.832922</v>
      </c>
      <c r="M815" s="187" t="s">
        <v>315</v>
      </c>
      <c r="N815" s="187">
        <v>192.78728599999999</v>
      </c>
      <c r="O815" s="186">
        <f t="shared" si="40"/>
        <v>2474.0242038296919</v>
      </c>
      <c r="P815" s="186">
        <f t="shared" si="41"/>
        <v>1506.4102118931473</v>
      </c>
      <c r="Q815" s="215">
        <f>IF(P815="-",0,P815/(1+'General inputs'!$H$30)^'MP Calculations'!$C$40)</f>
        <v>3346.1724415568565</v>
      </c>
    </row>
    <row r="816" spans="3:17">
      <c r="C816" s="159"/>
      <c r="D816" s="165" t="s">
        <v>281</v>
      </c>
      <c r="E816" s="162">
        <v>30682</v>
      </c>
      <c r="F816" s="166" t="str">
        <f t="shared" si="39"/>
        <v>Date check - OK</v>
      </c>
      <c r="G816" s="68"/>
      <c r="H816" s="162" t="s">
        <v>279</v>
      </c>
      <c r="I816" s="173">
        <v>41465.482549107437</v>
      </c>
      <c r="J816" s="168">
        <f>IFERROR(MIN('MP Calculations'!$E$30/I816,1),"-")</f>
        <v>0.60889065254951169</v>
      </c>
      <c r="K816" s="12"/>
      <c r="L816" s="159">
        <v>53.471215999999998</v>
      </c>
      <c r="M816" s="187" t="s">
        <v>315</v>
      </c>
      <c r="N816" s="187">
        <v>192.78728599999999</v>
      </c>
      <c r="O816" s="186">
        <f t="shared" si="40"/>
        <v>10308.570611759775</v>
      </c>
      <c r="P816" s="186">
        <f t="shared" si="41"/>
        <v>6276.7922866471281</v>
      </c>
      <c r="Q816" s="215">
        <f>IF(P816="-",0,P816/(1+'General inputs'!$H$30)^'MP Calculations'!$C$40)</f>
        <v>13942.569696576822</v>
      </c>
    </row>
    <row r="817" spans="3:17">
      <c r="C817" s="159"/>
      <c r="D817" s="165" t="s">
        <v>281</v>
      </c>
      <c r="E817" s="162">
        <v>30682</v>
      </c>
      <c r="F817" s="166" t="str">
        <f t="shared" si="39"/>
        <v>Date check - OK</v>
      </c>
      <c r="G817" s="68"/>
      <c r="H817" s="162" t="s">
        <v>279</v>
      </c>
      <c r="I817" s="173">
        <v>41465.482549107437</v>
      </c>
      <c r="J817" s="168">
        <f>IFERROR(MIN('MP Calculations'!$E$30/I817,1),"-")</f>
        <v>0.60889065254951169</v>
      </c>
      <c r="K817" s="12"/>
      <c r="L817" s="159">
        <v>80.212135000000004</v>
      </c>
      <c r="M817" s="187" t="s">
        <v>315</v>
      </c>
      <c r="N817" s="187">
        <v>192.78728599999999</v>
      </c>
      <c r="O817" s="186">
        <f t="shared" si="40"/>
        <v>15463.879810915611</v>
      </c>
      <c r="P817" s="186">
        <f t="shared" si="41"/>
        <v>9415.8118690156261</v>
      </c>
      <c r="Q817" s="215">
        <f>IF(P817="-",0,P817/(1+'General inputs'!$H$30)^'MP Calculations'!$C$40)</f>
        <v>20915.239383161388</v>
      </c>
    </row>
    <row r="818" spans="3:17">
      <c r="C818" s="159"/>
      <c r="D818" s="165" t="s">
        <v>281</v>
      </c>
      <c r="E818" s="162">
        <v>30682</v>
      </c>
      <c r="F818" s="166" t="str">
        <f t="shared" si="39"/>
        <v>Date check - OK</v>
      </c>
      <c r="G818" s="68"/>
      <c r="H818" s="162" t="s">
        <v>279</v>
      </c>
      <c r="I818" s="173">
        <v>41465.482549107437</v>
      </c>
      <c r="J818" s="168">
        <f>IFERROR(MIN('MP Calculations'!$E$30/I818,1),"-")</f>
        <v>0.60889065254951169</v>
      </c>
      <c r="K818" s="12"/>
      <c r="L818" s="159">
        <v>71.660708</v>
      </c>
      <c r="M818" s="187" t="s">
        <v>315</v>
      </c>
      <c r="N818" s="187">
        <v>192.78728599999999</v>
      </c>
      <c r="O818" s="186">
        <f t="shared" si="40"/>
        <v>13815.273408158488</v>
      </c>
      <c r="P818" s="186">
        <f t="shared" si="41"/>
        <v>8411.990840643537</v>
      </c>
      <c r="Q818" s="215">
        <f>IF(P818="-",0,P818/(1+'General inputs'!$H$30)^'MP Calculations'!$C$40)</f>
        <v>18685.46276927834</v>
      </c>
    </row>
    <row r="819" spans="3:17">
      <c r="C819" s="159"/>
      <c r="D819" s="165" t="s">
        <v>281</v>
      </c>
      <c r="E819" s="162">
        <v>30682</v>
      </c>
      <c r="F819" s="166" t="str">
        <f t="shared" si="39"/>
        <v>Date check - OK</v>
      </c>
      <c r="G819" s="68"/>
      <c r="H819" s="162" t="s">
        <v>279</v>
      </c>
      <c r="I819" s="173">
        <v>41465.482549107437</v>
      </c>
      <c r="J819" s="168">
        <f>IFERROR(MIN('MP Calculations'!$E$30/I819,1),"-")</f>
        <v>0.60889065254951169</v>
      </c>
      <c r="K819" s="12"/>
      <c r="L819" s="159">
        <v>5.0796349999999997</v>
      </c>
      <c r="M819" s="187" t="s">
        <v>315</v>
      </c>
      <c r="N819" s="187">
        <v>192.78728599999999</v>
      </c>
      <c r="O819" s="186">
        <f t="shared" si="40"/>
        <v>979.28904552060987</v>
      </c>
      <c r="P819" s="186">
        <f t="shared" si="41"/>
        <v>596.27994596163262</v>
      </c>
      <c r="Q819" s="215">
        <f>IF(P819="-",0,P819/(1+'General inputs'!$H$30)^'MP Calculations'!$C$40)</f>
        <v>1324.510088206541</v>
      </c>
    </row>
    <row r="820" spans="3:17">
      <c r="C820" s="159"/>
      <c r="D820" s="165" t="s">
        <v>281</v>
      </c>
      <c r="E820" s="162">
        <v>30682</v>
      </c>
      <c r="F820" s="166" t="str">
        <f t="shared" si="39"/>
        <v>Date check - OK</v>
      </c>
      <c r="G820" s="68"/>
      <c r="H820" s="162" t="s">
        <v>279</v>
      </c>
      <c r="I820" s="173">
        <v>41465.482549107437</v>
      </c>
      <c r="J820" s="168">
        <f>IFERROR(MIN('MP Calculations'!$E$30/I820,1),"-")</f>
        <v>0.60889065254951169</v>
      </c>
      <c r="K820" s="12"/>
      <c r="L820" s="159">
        <v>72.809728000000007</v>
      </c>
      <c r="M820" s="187" t="s">
        <v>315</v>
      </c>
      <c r="N820" s="187">
        <v>192.78728599999999</v>
      </c>
      <c r="O820" s="186">
        <f t="shared" si="40"/>
        <v>14036.789855518209</v>
      </c>
      <c r="P820" s="186">
        <f t="shared" si="41"/>
        <v>8546.8701348268478</v>
      </c>
      <c r="Q820" s="215">
        <f>IF(P820="-",0,P820/(1+'General inputs'!$H$30)^'MP Calculations'!$C$40)</f>
        <v>18985.068662526792</v>
      </c>
    </row>
    <row r="821" spans="3:17">
      <c r="C821" s="159"/>
      <c r="D821" s="165" t="s">
        <v>281</v>
      </c>
      <c r="E821" s="162">
        <v>30682</v>
      </c>
      <c r="F821" s="166" t="str">
        <f t="shared" si="39"/>
        <v>Date check - OK</v>
      </c>
      <c r="G821" s="68"/>
      <c r="H821" s="162" t="s">
        <v>279</v>
      </c>
      <c r="I821" s="173">
        <v>41465.482549107437</v>
      </c>
      <c r="J821" s="168">
        <f>IFERROR(MIN('MP Calculations'!$E$30/I821,1),"-")</f>
        <v>0.60889065254951169</v>
      </c>
      <c r="K821" s="12"/>
      <c r="L821" s="159">
        <v>3.6509459999999998</v>
      </c>
      <c r="M821" s="187" t="s">
        <v>315</v>
      </c>
      <c r="N821" s="187">
        <v>192.78728599999999</v>
      </c>
      <c r="O821" s="186">
        <f t="shared" si="40"/>
        <v>703.85597067255594</v>
      </c>
      <c r="P821" s="186">
        <f t="shared" si="41"/>
        <v>428.57132128368255</v>
      </c>
      <c r="Q821" s="215">
        <f>IF(P821="-",0,P821/(1+'General inputs'!$H$30)^'MP Calculations'!$C$40)</f>
        <v>951.98076407011888</v>
      </c>
    </row>
    <row r="822" spans="3:17">
      <c r="C822" s="159"/>
      <c r="D822" s="165" t="s">
        <v>281</v>
      </c>
      <c r="E822" s="162">
        <v>30682</v>
      </c>
      <c r="F822" s="166" t="str">
        <f t="shared" si="39"/>
        <v>Date check - OK</v>
      </c>
      <c r="G822" s="68"/>
      <c r="H822" s="162" t="s">
        <v>279</v>
      </c>
      <c r="I822" s="173">
        <v>41465.482549107437</v>
      </c>
      <c r="J822" s="168">
        <f>IFERROR(MIN('MP Calculations'!$E$30/I822,1),"-")</f>
        <v>0.60889065254951169</v>
      </c>
      <c r="K822" s="12"/>
      <c r="L822" s="159">
        <v>15.951347</v>
      </c>
      <c r="M822" s="187" t="s">
        <v>315</v>
      </c>
      <c r="N822" s="187">
        <v>192.78728599999999</v>
      </c>
      <c r="O822" s="186">
        <f t="shared" si="40"/>
        <v>3075.2168961742418</v>
      </c>
      <c r="P822" s="186">
        <f t="shared" si="41"/>
        <v>1872.4708226428181</v>
      </c>
      <c r="Q822" s="215">
        <f>IF(P822="-",0,P822/(1+'General inputs'!$H$30)^'MP Calculations'!$C$40)</f>
        <v>4159.2988515873967</v>
      </c>
    </row>
    <row r="823" spans="3:17">
      <c r="C823" s="159"/>
      <c r="D823" s="165" t="s">
        <v>281</v>
      </c>
      <c r="E823" s="162">
        <v>30682</v>
      </c>
      <c r="F823" s="166" t="str">
        <f t="shared" si="39"/>
        <v>Date check - OK</v>
      </c>
      <c r="G823" s="68"/>
      <c r="H823" s="162" t="s">
        <v>279</v>
      </c>
      <c r="I823" s="173">
        <v>41465.482549107437</v>
      </c>
      <c r="J823" s="168">
        <f>IFERROR(MIN('MP Calculations'!$E$30/I823,1),"-")</f>
        <v>0.60889065254951169</v>
      </c>
      <c r="K823" s="12"/>
      <c r="L823" s="159">
        <v>67.425787</v>
      </c>
      <c r="M823" s="187" t="s">
        <v>315</v>
      </c>
      <c r="N823" s="187">
        <v>192.78728599999999</v>
      </c>
      <c r="O823" s="186">
        <f t="shared" si="40"/>
        <v>12998.834482144082</v>
      </c>
      <c r="P823" s="186">
        <f t="shared" si="41"/>
        <v>7914.8688102158039</v>
      </c>
      <c r="Q823" s="215">
        <f>IF(P823="-",0,P823/(1+'General inputs'!$H$30)^'MP Calculations'!$C$40)</f>
        <v>17581.211068662502</v>
      </c>
    </row>
    <row r="824" spans="3:17">
      <c r="C824" s="159"/>
      <c r="D824" s="165" t="s">
        <v>281</v>
      </c>
      <c r="E824" s="162">
        <v>30682</v>
      </c>
      <c r="F824" s="166" t="str">
        <f t="shared" si="39"/>
        <v>Date check - OK</v>
      </c>
      <c r="G824" s="68"/>
      <c r="H824" s="162" t="s">
        <v>279</v>
      </c>
      <c r="I824" s="173">
        <v>41465.482549107437</v>
      </c>
      <c r="J824" s="168">
        <f>IFERROR(MIN('MP Calculations'!$E$30/I824,1),"-")</f>
        <v>0.60889065254951169</v>
      </c>
      <c r="K824" s="12"/>
      <c r="L824" s="159">
        <v>60.732194999999997</v>
      </c>
      <c r="M824" s="187" t="s">
        <v>315</v>
      </c>
      <c r="N824" s="187">
        <v>192.78728599999999</v>
      </c>
      <c r="O824" s="186">
        <f t="shared" si="40"/>
        <v>11708.395046872769</v>
      </c>
      <c r="P824" s="186">
        <f t="shared" si="41"/>
        <v>7129.1323003978305</v>
      </c>
      <c r="Q824" s="215">
        <f>IF(P824="-",0,P824/(1+'General inputs'!$H$30)^'MP Calculations'!$C$40)</f>
        <v>15835.863198128773</v>
      </c>
    </row>
    <row r="825" spans="3:17">
      <c r="C825" s="159"/>
      <c r="D825" s="165" t="s">
        <v>281</v>
      </c>
      <c r="E825" s="162">
        <v>30682</v>
      </c>
      <c r="F825" s="166" t="str">
        <f t="shared" si="39"/>
        <v>Date check - OK</v>
      </c>
      <c r="G825" s="68"/>
      <c r="H825" s="162" t="s">
        <v>279</v>
      </c>
      <c r="I825" s="173">
        <v>41465.482549107437</v>
      </c>
      <c r="J825" s="168">
        <f>IFERROR(MIN('MP Calculations'!$E$30/I825,1),"-")</f>
        <v>0.60889065254951169</v>
      </c>
      <c r="K825" s="12"/>
      <c r="L825" s="159">
        <v>63.763429000000002</v>
      </c>
      <c r="M825" s="187" t="s">
        <v>315</v>
      </c>
      <c r="N825" s="187">
        <v>192.78728599999999</v>
      </c>
      <c r="O825" s="186">
        <f t="shared" si="40"/>
        <v>12292.778422963695</v>
      </c>
      <c r="P825" s="186">
        <f t="shared" si="41"/>
        <v>7484.9578756049214</v>
      </c>
      <c r="Q825" s="215">
        <f>IF(P825="-",0,P825/(1+'General inputs'!$H$30)^'MP Calculations'!$C$40)</f>
        <v>16626.254636236961</v>
      </c>
    </row>
    <row r="826" spans="3:17">
      <c r="C826" s="159"/>
      <c r="D826" s="165" t="s">
        <v>281</v>
      </c>
      <c r="E826" s="162">
        <v>30682</v>
      </c>
      <c r="F826" s="166" t="str">
        <f t="shared" si="39"/>
        <v>Date check - OK</v>
      </c>
      <c r="G826" s="68"/>
      <c r="H826" s="162" t="s">
        <v>279</v>
      </c>
      <c r="I826" s="173">
        <v>41465.482549107437</v>
      </c>
      <c r="J826" s="168">
        <f>IFERROR(MIN('MP Calculations'!$E$30/I826,1),"-")</f>
        <v>0.60889065254951169</v>
      </c>
      <c r="K826" s="12"/>
      <c r="L826" s="159">
        <v>53.423074999999997</v>
      </c>
      <c r="M826" s="187" t="s">
        <v>315</v>
      </c>
      <c r="N826" s="187">
        <v>192.78728599999999</v>
      </c>
      <c r="O826" s="186">
        <f t="shared" si="40"/>
        <v>10299.28963902445</v>
      </c>
      <c r="P826" s="186">
        <f t="shared" si="41"/>
        <v>6271.1411891020216</v>
      </c>
      <c r="Q826" s="215">
        <f>IF(P826="-",0,P826/(1+'General inputs'!$H$30)^'MP Calculations'!$C$40)</f>
        <v>13930.016975730472</v>
      </c>
    </row>
    <row r="827" spans="3:17">
      <c r="C827" s="159"/>
      <c r="D827" s="165" t="s">
        <v>281</v>
      </c>
      <c r="E827" s="162">
        <v>30682</v>
      </c>
      <c r="F827" s="166" t="str">
        <f t="shared" si="39"/>
        <v>Date check - OK</v>
      </c>
      <c r="G827" s="68"/>
      <c r="H827" s="162" t="s">
        <v>279</v>
      </c>
      <c r="I827" s="173">
        <v>41465.482549107437</v>
      </c>
      <c r="J827" s="168">
        <f>IFERROR(MIN('MP Calculations'!$E$30/I827,1),"-")</f>
        <v>0.60889065254951169</v>
      </c>
      <c r="K827" s="12"/>
      <c r="L827" s="159">
        <v>4.6052999999999997</v>
      </c>
      <c r="M827" s="187" t="s">
        <v>315</v>
      </c>
      <c r="N827" s="187">
        <v>192.78728599999999</v>
      </c>
      <c r="O827" s="186">
        <f t="shared" si="40"/>
        <v>887.84328821579993</v>
      </c>
      <c r="P827" s="186">
        <f t="shared" si="41"/>
        <v>540.59947912342261</v>
      </c>
      <c r="Q827" s="215">
        <f>IF(P827="-",0,P827/(1+'General inputs'!$H$30)^'MP Calculations'!$C$40)</f>
        <v>1200.8276793938114</v>
      </c>
    </row>
    <row r="828" spans="3:17">
      <c r="C828" s="159"/>
      <c r="D828" s="165" t="s">
        <v>281</v>
      </c>
      <c r="E828" s="162">
        <v>30682</v>
      </c>
      <c r="F828" s="166" t="str">
        <f t="shared" si="39"/>
        <v>Date check - OK</v>
      </c>
      <c r="G828" s="68"/>
      <c r="H828" s="162" t="s">
        <v>279</v>
      </c>
      <c r="I828" s="173">
        <v>41465.482549107437</v>
      </c>
      <c r="J828" s="168">
        <f>IFERROR(MIN('MP Calculations'!$E$30/I828,1),"-")</f>
        <v>0.60889065254951169</v>
      </c>
      <c r="K828" s="12"/>
      <c r="L828" s="159">
        <v>1.7312080000000001</v>
      </c>
      <c r="M828" s="187" t="s">
        <v>315</v>
      </c>
      <c r="N828" s="187">
        <v>192.78728599999999</v>
      </c>
      <c r="O828" s="186">
        <f t="shared" si="40"/>
        <v>333.754891821488</v>
      </c>
      <c r="P828" s="186">
        <f t="shared" si="41"/>
        <v>203.2202338727775</v>
      </c>
      <c r="Q828" s="215">
        <f>IF(P828="-",0,P828/(1+'General inputs'!$H$30)^'MP Calculations'!$C$40)</f>
        <v>451.41087121099639</v>
      </c>
    </row>
    <row r="829" spans="3:17">
      <c r="C829" s="159"/>
      <c r="D829" s="165" t="s">
        <v>281</v>
      </c>
      <c r="E829" s="162">
        <v>30682</v>
      </c>
      <c r="F829" s="166" t="str">
        <f t="shared" si="39"/>
        <v>Date check - OK</v>
      </c>
      <c r="G829" s="68"/>
      <c r="H829" s="162" t="s">
        <v>279</v>
      </c>
      <c r="I829" s="173">
        <v>41465.482549107437</v>
      </c>
      <c r="J829" s="168">
        <f>IFERROR(MIN('MP Calculations'!$E$30/I829,1),"-")</f>
        <v>0.60889065254951169</v>
      </c>
      <c r="K829" s="12"/>
      <c r="L829" s="159">
        <v>7.4818480000000003</v>
      </c>
      <c r="M829" s="187" t="s">
        <v>315</v>
      </c>
      <c r="N829" s="187">
        <v>192.78728599999999</v>
      </c>
      <c r="O829" s="186">
        <f t="shared" si="40"/>
        <v>1442.4051701845281</v>
      </c>
      <c r="P829" s="186">
        <f t="shared" si="41"/>
        <v>878.26702531444676</v>
      </c>
      <c r="Q829" s="215">
        <f>IF(P829="-",0,P829/(1+'General inputs'!$H$30)^'MP Calculations'!$C$40)</f>
        <v>1950.8848872857861</v>
      </c>
    </row>
    <row r="830" spans="3:17">
      <c r="C830" s="159"/>
      <c r="D830" s="165" t="s">
        <v>281</v>
      </c>
      <c r="E830" s="162">
        <v>30682</v>
      </c>
      <c r="F830" s="166" t="str">
        <f t="shared" si="39"/>
        <v>Date check - OK</v>
      </c>
      <c r="G830" s="68"/>
      <c r="H830" s="162" t="s">
        <v>279</v>
      </c>
      <c r="I830" s="173">
        <v>41465.482549107437</v>
      </c>
      <c r="J830" s="168">
        <f>IFERROR(MIN('MP Calculations'!$E$30/I830,1),"-")</f>
        <v>0.60889065254951169</v>
      </c>
      <c r="K830" s="12"/>
      <c r="L830" s="159">
        <v>61.339914999999998</v>
      </c>
      <c r="M830" s="187" t="s">
        <v>315</v>
      </c>
      <c r="N830" s="187">
        <v>192.78728599999999</v>
      </c>
      <c r="O830" s="186">
        <f t="shared" si="40"/>
        <v>11825.55573632069</v>
      </c>
      <c r="P830" s="186">
        <f t="shared" si="41"/>
        <v>7200.4703490489264</v>
      </c>
      <c r="Q830" s="215">
        <f>IF(P830="-",0,P830/(1+'General inputs'!$H$30)^'MP Calculations'!$C$40)</f>
        <v>15994.325621276281</v>
      </c>
    </row>
    <row r="831" spans="3:17">
      <c r="C831" s="159"/>
      <c r="D831" s="165" t="s">
        <v>281</v>
      </c>
      <c r="E831" s="162">
        <v>30682</v>
      </c>
      <c r="F831" s="166" t="str">
        <f t="shared" si="39"/>
        <v>Date check - OK</v>
      </c>
      <c r="G831" s="68"/>
      <c r="H831" s="162" t="s">
        <v>279</v>
      </c>
      <c r="I831" s="173">
        <v>41465.482549107437</v>
      </c>
      <c r="J831" s="168">
        <f>IFERROR(MIN('MP Calculations'!$E$30/I831,1),"-")</f>
        <v>0.60889065254951169</v>
      </c>
      <c r="K831" s="12"/>
      <c r="L831" s="159">
        <v>3.2398189999999998</v>
      </c>
      <c r="M831" s="187" t="s">
        <v>315</v>
      </c>
      <c r="N831" s="187">
        <v>192.78728599999999</v>
      </c>
      <c r="O831" s="186">
        <f t="shared" si="40"/>
        <v>624.59591214123395</v>
      </c>
      <c r="P831" s="186">
        <f t="shared" si="41"/>
        <v>380.31061252343341</v>
      </c>
      <c r="Q831" s="215">
        <f>IF(P831="-",0,P831/(1+'General inputs'!$H$30)^'MP Calculations'!$C$40)</f>
        <v>844.77978229995415</v>
      </c>
    </row>
    <row r="832" spans="3:17">
      <c r="C832" s="159"/>
      <c r="D832" s="165" t="s">
        <v>281</v>
      </c>
      <c r="E832" s="162">
        <v>30682</v>
      </c>
      <c r="F832" s="166" t="str">
        <f t="shared" si="39"/>
        <v>Date check - OK</v>
      </c>
      <c r="G832" s="68"/>
      <c r="H832" s="162" t="s">
        <v>279</v>
      </c>
      <c r="I832" s="173">
        <v>41465.482549107437</v>
      </c>
      <c r="J832" s="168">
        <f>IFERROR(MIN('MP Calculations'!$E$30/I832,1),"-")</f>
        <v>0.60889065254951169</v>
      </c>
      <c r="K832" s="12"/>
      <c r="L832" s="159">
        <v>26.596312999999999</v>
      </c>
      <c r="M832" s="187" t="s">
        <v>315</v>
      </c>
      <c r="N832" s="187">
        <v>192.78728599999999</v>
      </c>
      <c r="O832" s="186">
        <f t="shared" si="40"/>
        <v>5127.4310008765178</v>
      </c>
      <c r="P832" s="186">
        <f t="shared" si="41"/>
        <v>3122.0448080262986</v>
      </c>
      <c r="Q832" s="215">
        <f>IF(P832="-",0,P832/(1+'General inputs'!$H$30)^'MP Calculations'!$C$40)</f>
        <v>6934.9638069662042</v>
      </c>
    </row>
    <row r="833" spans="3:17">
      <c r="C833" s="159"/>
      <c r="D833" s="165" t="s">
        <v>281</v>
      </c>
      <c r="E833" s="162">
        <v>30682</v>
      </c>
      <c r="F833" s="166" t="str">
        <f t="shared" si="39"/>
        <v>Date check - OK</v>
      </c>
      <c r="G833" s="68"/>
      <c r="H833" s="162" t="s">
        <v>279</v>
      </c>
      <c r="I833" s="173">
        <v>41465.482549107437</v>
      </c>
      <c r="J833" s="168">
        <f>IFERROR(MIN('MP Calculations'!$E$30/I833,1),"-")</f>
        <v>0.60889065254951169</v>
      </c>
      <c r="K833" s="12"/>
      <c r="L833" s="159">
        <v>23.400469999999999</v>
      </c>
      <c r="M833" s="187" t="s">
        <v>315</v>
      </c>
      <c r="N833" s="187">
        <v>192.78728599999999</v>
      </c>
      <c r="O833" s="186">
        <f t="shared" si="40"/>
        <v>4511.3131024244194</v>
      </c>
      <c r="P833" s="186">
        <f t="shared" si="41"/>
        <v>2746.8963787903667</v>
      </c>
      <c r="Q833" s="215">
        <f>IF(P833="-",0,P833/(1+'General inputs'!$H$30)^'MP Calculations'!$C$40)</f>
        <v>6101.6507256475152</v>
      </c>
    </row>
    <row r="834" spans="3:17">
      <c r="C834" s="159"/>
      <c r="D834" s="165" t="s">
        <v>281</v>
      </c>
      <c r="E834" s="162">
        <v>30682</v>
      </c>
      <c r="F834" s="166" t="str">
        <f t="shared" si="39"/>
        <v>Date check - OK</v>
      </c>
      <c r="G834" s="68"/>
      <c r="H834" s="162" t="s">
        <v>279</v>
      </c>
      <c r="I834" s="173">
        <v>41465.482549107437</v>
      </c>
      <c r="J834" s="168">
        <f>IFERROR(MIN('MP Calculations'!$E$30/I834,1),"-")</f>
        <v>0.60889065254951169</v>
      </c>
      <c r="K834" s="12"/>
      <c r="L834" s="159">
        <v>21.679468</v>
      </c>
      <c r="M834" s="187" t="s">
        <v>315</v>
      </c>
      <c r="N834" s="187">
        <v>192.78728599999999</v>
      </c>
      <c r="O834" s="186">
        <f t="shared" si="40"/>
        <v>4179.5257976438479</v>
      </c>
      <c r="P834" s="186">
        <f t="shared" si="41"/>
        <v>2544.8741902748811</v>
      </c>
      <c r="Q834" s="215">
        <f>IF(P834="-",0,P834/(1+'General inputs'!$H$30)^'MP Calculations'!$C$40)</f>
        <v>5652.9010594168458</v>
      </c>
    </row>
    <row r="835" spans="3:17">
      <c r="C835" s="159"/>
      <c r="D835" s="165" t="s">
        <v>281</v>
      </c>
      <c r="E835" s="162">
        <v>30682</v>
      </c>
      <c r="F835" s="166" t="str">
        <f t="shared" si="39"/>
        <v>Date check - OK</v>
      </c>
      <c r="G835" s="68"/>
      <c r="H835" s="162" t="s">
        <v>279</v>
      </c>
      <c r="I835" s="173">
        <v>41465.482549107437</v>
      </c>
      <c r="J835" s="168">
        <f>IFERROR(MIN('MP Calculations'!$E$30/I835,1),"-")</f>
        <v>0.60889065254951169</v>
      </c>
      <c r="K835" s="12"/>
      <c r="L835" s="159">
        <v>46.433897000000002</v>
      </c>
      <c r="M835" s="187" t="s">
        <v>315</v>
      </c>
      <c r="N835" s="187">
        <v>192.78728599999999</v>
      </c>
      <c r="O835" s="186">
        <f t="shared" si="40"/>
        <v>8951.8649810335428</v>
      </c>
      <c r="P835" s="186">
        <f t="shared" si="41"/>
        <v>5450.7069098366355</v>
      </c>
      <c r="Q835" s="215">
        <f>IF(P835="-",0,P835/(1+'General inputs'!$H$30)^'MP Calculations'!$C$40)</f>
        <v>12107.595331405395</v>
      </c>
    </row>
    <row r="836" spans="3:17">
      <c r="C836" s="159"/>
      <c r="D836" s="165" t="s">
        <v>281</v>
      </c>
      <c r="E836" s="162">
        <v>30682</v>
      </c>
      <c r="F836" s="166" t="str">
        <f t="shared" si="39"/>
        <v>Date check - OK</v>
      </c>
      <c r="G836" s="68"/>
      <c r="H836" s="162" t="s">
        <v>279</v>
      </c>
      <c r="I836" s="173">
        <v>41465.482549107437</v>
      </c>
      <c r="J836" s="168">
        <f>IFERROR(MIN('MP Calculations'!$E$30/I836,1),"-")</f>
        <v>0.60889065254951169</v>
      </c>
      <c r="K836" s="12"/>
      <c r="L836" s="159">
        <v>3.765771</v>
      </c>
      <c r="M836" s="187" t="s">
        <v>315</v>
      </c>
      <c r="N836" s="187">
        <v>192.78728599999999</v>
      </c>
      <c r="O836" s="186">
        <f t="shared" si="40"/>
        <v>725.99277078750595</v>
      </c>
      <c r="P836" s="186">
        <f t="shared" si="41"/>
        <v>442.05021195103257</v>
      </c>
      <c r="Q836" s="215">
        <f>IF(P836="-",0,P836/(1+'General inputs'!$H$30)^'MP Calculations'!$C$40)</f>
        <v>981.92127571678566</v>
      </c>
    </row>
    <row r="837" spans="3:17">
      <c r="C837" s="159"/>
      <c r="D837" s="165" t="s">
        <v>281</v>
      </c>
      <c r="E837" s="162">
        <v>30682</v>
      </c>
      <c r="F837" s="166" t="str">
        <f t="shared" si="39"/>
        <v>Date check - OK</v>
      </c>
      <c r="G837" s="68"/>
      <c r="H837" s="162" t="s">
        <v>279</v>
      </c>
      <c r="I837" s="173">
        <v>41465.482549107437</v>
      </c>
      <c r="J837" s="168">
        <f>IFERROR(MIN('MP Calculations'!$E$30/I837,1),"-")</f>
        <v>0.60889065254951169</v>
      </c>
      <c r="K837" s="12"/>
      <c r="L837" s="159">
        <v>7.5989630000000004</v>
      </c>
      <c r="M837" s="187" t="s">
        <v>315</v>
      </c>
      <c r="N837" s="187">
        <v>192.78728599999999</v>
      </c>
      <c r="O837" s="186">
        <f t="shared" si="40"/>
        <v>1464.9834531844181</v>
      </c>
      <c r="P837" s="186">
        <f t="shared" si="41"/>
        <v>892.01473078369736</v>
      </c>
      <c r="Q837" s="215">
        <f>IF(P837="-",0,P837/(1+'General inputs'!$H$30)^'MP Calculations'!$C$40)</f>
        <v>1981.4225142964492</v>
      </c>
    </row>
    <row r="838" spans="3:17">
      <c r="C838" s="159"/>
      <c r="D838" s="165" t="s">
        <v>281</v>
      </c>
      <c r="E838" s="162">
        <v>30682</v>
      </c>
      <c r="F838" s="166" t="str">
        <f t="shared" si="39"/>
        <v>Date check - OK</v>
      </c>
      <c r="G838" s="68"/>
      <c r="H838" s="162" t="s">
        <v>279</v>
      </c>
      <c r="I838" s="173">
        <v>41465.482549107437</v>
      </c>
      <c r="J838" s="168">
        <f>IFERROR(MIN('MP Calculations'!$E$30/I838,1),"-")</f>
        <v>0.60889065254951169</v>
      </c>
      <c r="K838" s="12"/>
      <c r="L838" s="159">
        <v>3.9023279999999998</v>
      </c>
      <c r="M838" s="187" t="s">
        <v>315</v>
      </c>
      <c r="N838" s="187">
        <v>192.78728599999999</v>
      </c>
      <c r="O838" s="186">
        <f t="shared" si="40"/>
        <v>752.31922420180797</v>
      </c>
      <c r="P838" s="186">
        <f t="shared" si="41"/>
        <v>458.08014334978122</v>
      </c>
      <c r="Q838" s="215">
        <f>IF(P838="-",0,P838/(1+'General inputs'!$H$30)^'MP Calculations'!$C$40)</f>
        <v>1017.5283860928698</v>
      </c>
    </row>
    <row r="839" spans="3:17">
      <c r="C839" s="159"/>
      <c r="D839" s="165" t="s">
        <v>281</v>
      </c>
      <c r="E839" s="162">
        <v>30682</v>
      </c>
      <c r="F839" s="166" t="str">
        <f t="shared" si="39"/>
        <v>Date check - OK</v>
      </c>
      <c r="G839" s="68"/>
      <c r="H839" s="162" t="s">
        <v>279</v>
      </c>
      <c r="I839" s="173">
        <v>41465.482549107437</v>
      </c>
      <c r="J839" s="168">
        <f>IFERROR(MIN('MP Calculations'!$E$30/I839,1),"-")</f>
        <v>0.60889065254951169</v>
      </c>
      <c r="K839" s="12"/>
      <c r="L839" s="159">
        <v>12.082879</v>
      </c>
      <c r="M839" s="187" t="s">
        <v>315</v>
      </c>
      <c r="N839" s="187">
        <v>192.78728599999999</v>
      </c>
      <c r="O839" s="186">
        <f t="shared" si="40"/>
        <v>2329.4254494763941</v>
      </c>
      <c r="P839" s="186">
        <f t="shared" si="41"/>
        <v>1418.3653819971212</v>
      </c>
      <c r="Q839" s="215">
        <f>IF(P839="-",0,P839/(1+'General inputs'!$H$30)^'MP Calculations'!$C$40)</f>
        <v>3150.5994289115192</v>
      </c>
    </row>
    <row r="840" spans="3:17">
      <c r="C840" s="159"/>
      <c r="D840" s="165" t="s">
        <v>281</v>
      </c>
      <c r="E840" s="162">
        <v>30682</v>
      </c>
      <c r="F840" s="166" t="str">
        <f t="shared" si="39"/>
        <v>Date check - OK</v>
      </c>
      <c r="G840" s="68"/>
      <c r="H840" s="162" t="s">
        <v>279</v>
      </c>
      <c r="I840" s="173">
        <v>41465.482549107437</v>
      </c>
      <c r="J840" s="168">
        <f>IFERROR(MIN('MP Calculations'!$E$30/I840,1),"-")</f>
        <v>0.60889065254951169</v>
      </c>
      <c r="K840" s="12"/>
      <c r="L840" s="159">
        <v>45.458485000000003</v>
      </c>
      <c r="M840" s="187" t="s">
        <v>315</v>
      </c>
      <c r="N840" s="187">
        <v>192.78728599999999</v>
      </c>
      <c r="O840" s="186">
        <f t="shared" si="40"/>
        <v>8763.8179488217102</v>
      </c>
      <c r="P840" s="186">
        <f t="shared" si="41"/>
        <v>5336.206829683174</v>
      </c>
      <c r="Q840" s="215">
        <f>IF(P840="-",0,P840/(1+'General inputs'!$H$30)^'MP Calculations'!$C$40)</f>
        <v>11853.257562223609</v>
      </c>
    </row>
    <row r="841" spans="3:17">
      <c r="C841" s="159"/>
      <c r="D841" s="165" t="s">
        <v>281</v>
      </c>
      <c r="E841" s="162">
        <v>30682</v>
      </c>
      <c r="F841" s="166" t="str">
        <f t="shared" si="39"/>
        <v>Date check - OK</v>
      </c>
      <c r="G841" s="68"/>
      <c r="H841" s="162" t="s">
        <v>279</v>
      </c>
      <c r="I841" s="173">
        <v>41465.482549107437</v>
      </c>
      <c r="J841" s="168">
        <f>IFERROR(MIN('MP Calculations'!$E$30/I841,1),"-")</f>
        <v>0.60889065254951169</v>
      </c>
      <c r="K841" s="12"/>
      <c r="L841" s="159">
        <v>12.468923999999999</v>
      </c>
      <c r="M841" s="187" t="s">
        <v>315</v>
      </c>
      <c r="N841" s="187">
        <v>192.78728599999999</v>
      </c>
      <c r="O841" s="186">
        <f t="shared" si="40"/>
        <v>2403.850017300264</v>
      </c>
      <c r="P841" s="186">
        <f t="shared" si="41"/>
        <v>1463.6818056651127</v>
      </c>
      <c r="Q841" s="215">
        <f>IF(P841="-",0,P841/(1+'General inputs'!$H$30)^'MP Calculations'!$C$40)</f>
        <v>3251.2603025769881</v>
      </c>
    </row>
    <row r="842" spans="3:17">
      <c r="C842" s="159"/>
      <c r="D842" s="165" t="s">
        <v>281</v>
      </c>
      <c r="E842" s="162">
        <v>30682</v>
      </c>
      <c r="F842" s="166" t="str">
        <f t="shared" si="39"/>
        <v>Date check - OK</v>
      </c>
      <c r="G842" s="68"/>
      <c r="H842" s="162" t="s">
        <v>279</v>
      </c>
      <c r="I842" s="173">
        <v>41465.482549107437</v>
      </c>
      <c r="J842" s="168">
        <f>IFERROR(MIN('MP Calculations'!$E$30/I842,1),"-")</f>
        <v>0.60889065254951169</v>
      </c>
      <c r="K842" s="12"/>
      <c r="L842" s="159">
        <v>16.998574000000001</v>
      </c>
      <c r="M842" s="187" t="s">
        <v>315</v>
      </c>
      <c r="N842" s="187">
        <v>192.78728599999999</v>
      </c>
      <c r="O842" s="186">
        <f t="shared" si="40"/>
        <v>3277.108947330164</v>
      </c>
      <c r="P842" s="186">
        <f t="shared" si="41"/>
        <v>1995.401005415707</v>
      </c>
      <c r="Q842" s="215">
        <f>IF(P842="-",0,P842/(1+'General inputs'!$H$30)^'MP Calculations'!$C$40)</f>
        <v>4432.3623150335443</v>
      </c>
    </row>
    <row r="843" spans="3:17">
      <c r="C843" s="159"/>
      <c r="D843" s="165" t="s">
        <v>281</v>
      </c>
      <c r="E843" s="162">
        <v>30682</v>
      </c>
      <c r="F843" s="166" t="str">
        <f t="shared" si="39"/>
        <v>Date check - OK</v>
      </c>
      <c r="G843" s="68"/>
      <c r="H843" s="162" t="s">
        <v>279</v>
      </c>
      <c r="I843" s="173">
        <v>41465.482549107437</v>
      </c>
      <c r="J843" s="168">
        <f>IFERROR(MIN('MP Calculations'!$E$30/I843,1),"-")</f>
        <v>0.60889065254951169</v>
      </c>
      <c r="K843" s="12"/>
      <c r="L843" s="159">
        <v>0.500282</v>
      </c>
      <c r="M843" s="187" t="s">
        <v>315</v>
      </c>
      <c r="N843" s="187">
        <v>192.78728599999999</v>
      </c>
      <c r="O843" s="186">
        <f t="shared" si="40"/>
        <v>96.448009014652001</v>
      </c>
      <c r="P843" s="186">
        <f t="shared" si="41"/>
        <v>58.726291146032644</v>
      </c>
      <c r="Q843" s="215">
        <f>IF(P843="-",0,P843/(1+'General inputs'!$H$30)^'MP Calculations'!$C$40)</f>
        <v>130.44806486059429</v>
      </c>
    </row>
    <row r="844" spans="3:17">
      <c r="C844" s="159"/>
      <c r="D844" s="165" t="s">
        <v>281</v>
      </c>
      <c r="E844" s="162">
        <v>30682</v>
      </c>
      <c r="F844" s="166" t="str">
        <f t="shared" si="39"/>
        <v>Date check - OK</v>
      </c>
      <c r="G844" s="68"/>
      <c r="H844" s="162" t="s">
        <v>279</v>
      </c>
      <c r="I844" s="173">
        <v>41465.482549107437</v>
      </c>
      <c r="J844" s="168">
        <f>IFERROR(MIN('MP Calculations'!$E$30/I844,1),"-")</f>
        <v>0.60889065254951169</v>
      </c>
      <c r="K844" s="12"/>
      <c r="L844" s="159">
        <v>45.993904999999998</v>
      </c>
      <c r="M844" s="187" t="s">
        <v>315</v>
      </c>
      <c r="N844" s="187">
        <v>192.78728599999999</v>
      </c>
      <c r="O844" s="186">
        <f t="shared" si="40"/>
        <v>8867.0401174918297</v>
      </c>
      <c r="P844" s="186">
        <f t="shared" si="41"/>
        <v>5399.057843322299</v>
      </c>
      <c r="Q844" s="215">
        <f>IF(P844="-",0,P844/(1+'General inputs'!$H$30)^'MP Calculations'!$C$40)</f>
        <v>11992.867827809137</v>
      </c>
    </row>
    <row r="845" spans="3:17">
      <c r="C845" s="159"/>
      <c r="D845" s="165" t="s">
        <v>281</v>
      </c>
      <c r="E845" s="162">
        <v>30682</v>
      </c>
      <c r="F845" s="166" t="str">
        <f t="shared" si="39"/>
        <v>Date check - OK</v>
      </c>
      <c r="G845" s="68"/>
      <c r="H845" s="162" t="s">
        <v>279</v>
      </c>
      <c r="I845" s="173">
        <v>41465.482549107437</v>
      </c>
      <c r="J845" s="168">
        <f>IFERROR(MIN('MP Calculations'!$E$30/I845,1),"-")</f>
        <v>0.60889065254951169</v>
      </c>
      <c r="K845" s="12"/>
      <c r="L845" s="159">
        <v>23.536137</v>
      </c>
      <c r="M845" s="187" t="s">
        <v>315</v>
      </c>
      <c r="N845" s="187">
        <v>192.78728599999999</v>
      </c>
      <c r="O845" s="186">
        <f t="shared" si="40"/>
        <v>4537.4679751541817</v>
      </c>
      <c r="P845" s="186">
        <f t="shared" si="41"/>
        <v>2762.8218363141414</v>
      </c>
      <c r="Q845" s="215">
        <f>IF(P845="-",0,P845/(1+'General inputs'!$H$30)^'MP Calculations'!$C$40)</f>
        <v>6137.0257693537505</v>
      </c>
    </row>
    <row r="846" spans="3:17">
      <c r="C846" s="159"/>
      <c r="D846" s="165" t="s">
        <v>282</v>
      </c>
      <c r="E846" s="162">
        <v>30682</v>
      </c>
      <c r="F846" s="166" t="str">
        <f t="shared" si="39"/>
        <v>Date check - OK</v>
      </c>
      <c r="G846" s="68"/>
      <c r="H846" s="162" t="s">
        <v>279</v>
      </c>
      <c r="I846" s="173">
        <v>41465.482549107437</v>
      </c>
      <c r="J846" s="168">
        <f>IFERROR(MIN('MP Calculations'!$E$30/I846,1),"-")</f>
        <v>0.60889065254951169</v>
      </c>
      <c r="K846" s="12"/>
      <c r="L846" s="159">
        <v>0.496919</v>
      </c>
      <c r="M846" s="187" t="s">
        <v>315</v>
      </c>
      <c r="N846" s="187">
        <v>237.97403299999999</v>
      </c>
      <c r="O846" s="186">
        <f t="shared" si="40"/>
        <v>118.253818504327</v>
      </c>
      <c r="P846" s="186">
        <f t="shared" si="41"/>
        <v>72.003644715571184</v>
      </c>
      <c r="Q846" s="215">
        <f>IF(P846="-",0,P846/(1+'General inputs'!$H$30)^'MP Calculations'!$C$40)</f>
        <v>159.94090436767789</v>
      </c>
    </row>
    <row r="847" spans="3:17">
      <c r="C847" s="159"/>
      <c r="D847" s="165" t="s">
        <v>281</v>
      </c>
      <c r="E847" s="162">
        <v>30682</v>
      </c>
      <c r="F847" s="166" t="str">
        <f t="shared" si="39"/>
        <v>Date check - OK</v>
      </c>
      <c r="G847" s="68"/>
      <c r="H847" s="162" t="s">
        <v>279</v>
      </c>
      <c r="I847" s="173">
        <v>41465.482549107437</v>
      </c>
      <c r="J847" s="168">
        <f>IFERROR(MIN('MP Calculations'!$E$30/I847,1),"-")</f>
        <v>0.60889065254951169</v>
      </c>
      <c r="K847" s="12"/>
      <c r="L847" s="159">
        <v>25.271293</v>
      </c>
      <c r="M847" s="187" t="s">
        <v>315</v>
      </c>
      <c r="N847" s="187">
        <v>192.78728599999999</v>
      </c>
      <c r="O847" s="186">
        <f t="shared" si="40"/>
        <v>4871.9839911807976</v>
      </c>
      <c r="P847" s="186">
        <f t="shared" si="41"/>
        <v>2966.5055116008502</v>
      </c>
      <c r="Q847" s="215">
        <f>IF(P847="-",0,P847/(1+'General inputs'!$H$30)^'MP Calculations'!$C$40)</f>
        <v>6589.4660778822381</v>
      </c>
    </row>
    <row r="848" spans="3:17">
      <c r="C848" s="159"/>
      <c r="D848" s="165" t="s">
        <v>281</v>
      </c>
      <c r="E848" s="162">
        <v>30682</v>
      </c>
      <c r="F848" s="166" t="str">
        <f t="shared" si="39"/>
        <v>Date check - OK</v>
      </c>
      <c r="G848" s="68"/>
      <c r="H848" s="162" t="s">
        <v>279</v>
      </c>
      <c r="I848" s="173">
        <v>41465.482549107437</v>
      </c>
      <c r="J848" s="168">
        <f>IFERROR(MIN('MP Calculations'!$E$30/I848,1),"-")</f>
        <v>0.60889065254951169</v>
      </c>
      <c r="K848" s="12"/>
      <c r="L848" s="159">
        <v>3.2007409999999998</v>
      </c>
      <c r="M848" s="187" t="s">
        <v>315</v>
      </c>
      <c r="N848" s="187">
        <v>192.78728599999999</v>
      </c>
      <c r="O848" s="186">
        <f t="shared" si="40"/>
        <v>617.06217057892593</v>
      </c>
      <c r="P848" s="186">
        <f t="shared" si="41"/>
        <v>375.72338770742033</v>
      </c>
      <c r="Q848" s="215">
        <f>IF(P848="-",0,P848/(1+'General inputs'!$H$30)^'MP Calculations'!$C$40)</f>
        <v>834.5902302500657</v>
      </c>
    </row>
    <row r="849" spans="3:17">
      <c r="C849" s="159"/>
      <c r="D849" s="165" t="s">
        <v>281</v>
      </c>
      <c r="E849" s="162">
        <v>30682</v>
      </c>
      <c r="F849" s="166" t="str">
        <f t="shared" si="39"/>
        <v>Date check - OK</v>
      </c>
      <c r="G849" s="68"/>
      <c r="H849" s="162" t="s">
        <v>279</v>
      </c>
      <c r="I849" s="173">
        <v>41465.482549107437</v>
      </c>
      <c r="J849" s="168">
        <f>IFERROR(MIN('MP Calculations'!$E$30/I849,1),"-")</f>
        <v>0.60889065254951169</v>
      </c>
      <c r="K849" s="12"/>
      <c r="L849" s="159">
        <v>25.637335</v>
      </c>
      <c r="M849" s="187" t="s">
        <v>315</v>
      </c>
      <c r="N849" s="187">
        <v>192.78728599999999</v>
      </c>
      <c r="O849" s="186">
        <f t="shared" si="40"/>
        <v>4942.5522349228095</v>
      </c>
      <c r="P849" s="186">
        <f t="shared" si="41"/>
        <v>3009.4738555821968</v>
      </c>
      <c r="Q849" s="215">
        <f>IF(P849="-",0,P849/(1+'General inputs'!$H$30)^'MP Calculations'!$C$40)</f>
        <v>6684.9111879555603</v>
      </c>
    </row>
    <row r="850" spans="3:17">
      <c r="C850" s="159"/>
      <c r="D850" s="165" t="s">
        <v>281</v>
      </c>
      <c r="E850" s="162">
        <v>30682</v>
      </c>
      <c r="F850" s="166" t="str">
        <f t="shared" si="39"/>
        <v>Date check - OK</v>
      </c>
      <c r="G850" s="68"/>
      <c r="H850" s="162" t="s">
        <v>279</v>
      </c>
      <c r="I850" s="173">
        <v>41465.482549107437</v>
      </c>
      <c r="J850" s="168">
        <f>IFERROR(MIN('MP Calculations'!$E$30/I850,1),"-")</f>
        <v>0.60889065254951169</v>
      </c>
      <c r="K850" s="12"/>
      <c r="L850" s="159">
        <v>11.784547999999999</v>
      </c>
      <c r="M850" s="187" t="s">
        <v>315</v>
      </c>
      <c r="N850" s="187">
        <v>192.78728599999999</v>
      </c>
      <c r="O850" s="186">
        <f t="shared" si="40"/>
        <v>2271.9110256567278</v>
      </c>
      <c r="P850" s="186">
        <f t="shared" si="41"/>
        <v>1383.3453869465554</v>
      </c>
      <c r="Q850" s="215">
        <f>IF(P850="-",0,P850/(1+'General inputs'!$H$30)^'MP Calculations'!$C$40)</f>
        <v>3072.8098989305763</v>
      </c>
    </row>
    <row r="851" spans="3:17">
      <c r="C851" s="159"/>
      <c r="D851" s="165" t="s">
        <v>281</v>
      </c>
      <c r="E851" s="162">
        <v>30682</v>
      </c>
      <c r="F851" s="166" t="str">
        <f t="shared" si="39"/>
        <v>Date check - OK</v>
      </c>
      <c r="G851" s="68"/>
      <c r="H851" s="162" t="s">
        <v>279</v>
      </c>
      <c r="I851" s="173">
        <v>41465.482549107437</v>
      </c>
      <c r="J851" s="168">
        <f>IFERROR(MIN('MP Calculations'!$E$30/I851,1),"-")</f>
        <v>0.60889065254951169</v>
      </c>
      <c r="K851" s="12"/>
      <c r="L851" s="159">
        <v>35.757562999999998</v>
      </c>
      <c r="M851" s="187" t="s">
        <v>315</v>
      </c>
      <c r="N851" s="187">
        <v>192.78728599999999</v>
      </c>
      <c r="O851" s="186">
        <f t="shared" si="40"/>
        <v>6893.6035247440177</v>
      </c>
      <c r="P851" s="186">
        <f t="shared" si="41"/>
        <v>4197.4507485989989</v>
      </c>
      <c r="Q851" s="215">
        <f>IF(P851="-",0,P851/(1+'General inputs'!$H$30)^'MP Calculations'!$C$40)</f>
        <v>9323.751199285176</v>
      </c>
    </row>
    <row r="852" spans="3:17">
      <c r="C852" s="159"/>
      <c r="D852" s="165" t="s">
        <v>282</v>
      </c>
      <c r="E852" s="162">
        <v>30682</v>
      </c>
      <c r="F852" s="166" t="str">
        <f t="shared" si="39"/>
        <v>Date check - OK</v>
      </c>
      <c r="G852" s="68"/>
      <c r="H852" s="162" t="s">
        <v>279</v>
      </c>
      <c r="I852" s="173">
        <v>41465.482549107437</v>
      </c>
      <c r="J852" s="168">
        <f>IFERROR(MIN('MP Calculations'!$E$30/I852,1),"-")</f>
        <v>0.60889065254951169</v>
      </c>
      <c r="K852" s="12"/>
      <c r="L852" s="159">
        <v>69.961059000000006</v>
      </c>
      <c r="M852" s="187" t="s">
        <v>315</v>
      </c>
      <c r="N852" s="187">
        <v>237.97403299999999</v>
      </c>
      <c r="O852" s="186">
        <f t="shared" si="40"/>
        <v>16648.915363180949</v>
      </c>
      <c r="P852" s="186">
        <f t="shared" si="41"/>
        <v>10137.368939728838</v>
      </c>
      <c r="Q852" s="215">
        <f>IF(P852="-",0,P852/(1+'General inputs'!$H$30)^'MP Calculations'!$C$40)</f>
        <v>22518.026171228052</v>
      </c>
    </row>
    <row r="853" spans="3:17">
      <c r="C853" s="159"/>
      <c r="D853" s="165" t="s">
        <v>282</v>
      </c>
      <c r="E853" s="162">
        <v>30682</v>
      </c>
      <c r="F853" s="166" t="str">
        <f t="shared" si="39"/>
        <v>Date check - OK</v>
      </c>
      <c r="G853" s="68"/>
      <c r="H853" s="162" t="s">
        <v>279</v>
      </c>
      <c r="I853" s="173">
        <v>41465.482549107437</v>
      </c>
      <c r="J853" s="168">
        <f>IFERROR(MIN('MP Calculations'!$E$30/I853,1),"-")</f>
        <v>0.60889065254951169</v>
      </c>
      <c r="K853" s="12"/>
      <c r="L853" s="159">
        <v>42.328792999999997</v>
      </c>
      <c r="M853" s="187" t="s">
        <v>315</v>
      </c>
      <c r="N853" s="187">
        <v>237.97403299999999</v>
      </c>
      <c r="O853" s="186">
        <f t="shared" si="40"/>
        <v>10073.153582232168</v>
      </c>
      <c r="P853" s="186">
        <f t="shared" si="41"/>
        <v>6133.4490579167959</v>
      </c>
      <c r="Q853" s="215">
        <f>IF(P853="-",0,P853/(1+'General inputs'!$H$30)^'MP Calculations'!$C$40)</f>
        <v>13624.162958575207</v>
      </c>
    </row>
    <row r="854" spans="3:17">
      <c r="C854" s="159"/>
      <c r="D854" s="165" t="s">
        <v>282</v>
      </c>
      <c r="E854" s="162">
        <v>30682</v>
      </c>
      <c r="F854" s="166" t="str">
        <f t="shared" si="39"/>
        <v>Date check - OK</v>
      </c>
      <c r="G854" s="68"/>
      <c r="H854" s="162" t="s">
        <v>279</v>
      </c>
      <c r="I854" s="173">
        <v>41465.482549107437</v>
      </c>
      <c r="J854" s="168">
        <f>IFERROR(MIN('MP Calculations'!$E$30/I854,1),"-")</f>
        <v>0.60889065254951169</v>
      </c>
      <c r="K854" s="12"/>
      <c r="L854" s="159">
        <v>33.799936000000002</v>
      </c>
      <c r="M854" s="187" t="s">
        <v>315</v>
      </c>
      <c r="N854" s="187">
        <v>237.97403299999999</v>
      </c>
      <c r="O854" s="186">
        <f t="shared" si="40"/>
        <v>8043.5070850618886</v>
      </c>
      <c r="P854" s="186">
        <f t="shared" si="41"/>
        <v>4897.6162778099542</v>
      </c>
      <c r="Q854" s="215">
        <f>IF(P854="-",0,P854/(1+'General inputs'!$H$30)^'MP Calculations'!$C$40)</f>
        <v>10879.02119140068</v>
      </c>
    </row>
    <row r="855" spans="3:17">
      <c r="C855" s="159"/>
      <c r="D855" s="165" t="s">
        <v>282</v>
      </c>
      <c r="E855" s="162">
        <v>30682</v>
      </c>
      <c r="F855" s="166" t="str">
        <f t="shared" ref="F855:F918" si="42">IF(E855="","-",IF(OR(E855&lt;$E$15,E855&gt;$E$16),"ERROR - date outside of range","Date check - OK"))</f>
        <v>Date check - OK</v>
      </c>
      <c r="G855" s="68"/>
      <c r="H855" s="162" t="s">
        <v>279</v>
      </c>
      <c r="I855" s="173">
        <v>41465.482549107437</v>
      </c>
      <c r="J855" s="168">
        <f>IFERROR(MIN('MP Calculations'!$E$30/I855,1),"-")</f>
        <v>0.60889065254951169</v>
      </c>
      <c r="K855" s="12"/>
      <c r="L855" s="159">
        <v>0.99983</v>
      </c>
      <c r="M855" s="187" t="s">
        <v>315</v>
      </c>
      <c r="N855" s="187">
        <v>237.97403299999999</v>
      </c>
      <c r="O855" s="186">
        <f t="shared" ref="O855:O918" si="43">IF(N855="","-",L855*N855)</f>
        <v>237.93357741438999</v>
      </c>
      <c r="P855" s="186">
        <f t="shared" ref="P855:P918" si="44">IF(O855="-","-",IF(OR(E855&lt;$E$15,E855&gt;$E$16),0,O855*J855))</f>
        <v>144.87553121528768</v>
      </c>
      <c r="Q855" s="215">
        <f>IF(P855="-",0,P855/(1+'General inputs'!$H$30)^'MP Calculations'!$C$40)</f>
        <v>321.81042466465442</v>
      </c>
    </row>
    <row r="856" spans="3:17">
      <c r="C856" s="159"/>
      <c r="D856" s="165" t="s">
        <v>282</v>
      </c>
      <c r="E856" s="162">
        <v>30682</v>
      </c>
      <c r="F856" s="166" t="str">
        <f t="shared" si="42"/>
        <v>Date check - OK</v>
      </c>
      <c r="G856" s="68"/>
      <c r="H856" s="162" t="s">
        <v>279</v>
      </c>
      <c r="I856" s="173">
        <v>41465.482549107437</v>
      </c>
      <c r="J856" s="168">
        <f>IFERROR(MIN('MP Calculations'!$E$30/I856,1),"-")</f>
        <v>0.60889065254951169</v>
      </c>
      <c r="K856" s="12"/>
      <c r="L856" s="159">
        <v>51.859873</v>
      </c>
      <c r="M856" s="187" t="s">
        <v>315</v>
      </c>
      <c r="N856" s="187">
        <v>237.97403299999999</v>
      </c>
      <c r="O856" s="186">
        <f t="shared" si="43"/>
        <v>12341.303128677808</v>
      </c>
      <c r="P856" s="186">
        <f t="shared" si="44"/>
        <v>7514.5041153319607</v>
      </c>
      <c r="Q856" s="215">
        <f>IF(P856="-",0,P856/(1+'General inputs'!$H$30)^'MP Calculations'!$C$40)</f>
        <v>16691.885373698573</v>
      </c>
    </row>
    <row r="857" spans="3:17">
      <c r="C857" s="159"/>
      <c r="D857" s="165" t="s">
        <v>282</v>
      </c>
      <c r="E857" s="162">
        <v>30682</v>
      </c>
      <c r="F857" s="166" t="str">
        <f t="shared" si="42"/>
        <v>Date check - OK</v>
      </c>
      <c r="G857" s="68"/>
      <c r="H857" s="162" t="s">
        <v>279</v>
      </c>
      <c r="I857" s="173">
        <v>41465.482549107437</v>
      </c>
      <c r="J857" s="168">
        <f>IFERROR(MIN('MP Calculations'!$E$30/I857,1),"-")</f>
        <v>0.60889065254951169</v>
      </c>
      <c r="K857" s="12"/>
      <c r="L857" s="159">
        <v>66.718715000000003</v>
      </c>
      <c r="M857" s="187" t="s">
        <v>315</v>
      </c>
      <c r="N857" s="187">
        <v>237.97403299999999</v>
      </c>
      <c r="O857" s="186">
        <f t="shared" si="43"/>
        <v>15877.321685127596</v>
      </c>
      <c r="P857" s="186">
        <f t="shared" si="44"/>
        <v>9667.5527615958545</v>
      </c>
      <c r="Q857" s="215">
        <f>IF(P857="-",0,P857/(1+'General inputs'!$H$30)^'MP Calculations'!$C$40)</f>
        <v>21474.428660102265</v>
      </c>
    </row>
    <row r="858" spans="3:17">
      <c r="C858" s="159"/>
      <c r="D858" s="165" t="s">
        <v>282</v>
      </c>
      <c r="E858" s="162">
        <v>30682</v>
      </c>
      <c r="F858" s="166" t="str">
        <f t="shared" si="42"/>
        <v>Date check - OK</v>
      </c>
      <c r="G858" s="68"/>
      <c r="H858" s="162" t="s">
        <v>279</v>
      </c>
      <c r="I858" s="173">
        <v>41465.482549107437</v>
      </c>
      <c r="J858" s="168">
        <f>IFERROR(MIN('MP Calculations'!$E$30/I858,1),"-")</f>
        <v>0.60889065254951169</v>
      </c>
      <c r="K858" s="12"/>
      <c r="L858" s="159">
        <v>217.269632</v>
      </c>
      <c r="M858" s="187" t="s">
        <v>315</v>
      </c>
      <c r="N858" s="187">
        <v>237.97403299999999</v>
      </c>
      <c r="O858" s="186">
        <f t="shared" si="43"/>
        <v>51704.530575465855</v>
      </c>
      <c r="P858" s="186">
        <f t="shared" si="44"/>
        <v>31482.405361861584</v>
      </c>
      <c r="Q858" s="215">
        <f>IF(P858="-",0,P858/(1+'General inputs'!$H$30)^'MP Calculations'!$C$40)</f>
        <v>69931.520899206051</v>
      </c>
    </row>
    <row r="859" spans="3:17">
      <c r="C859" s="159"/>
      <c r="D859" s="165" t="s">
        <v>282</v>
      </c>
      <c r="E859" s="162">
        <v>30682</v>
      </c>
      <c r="F859" s="166" t="str">
        <f t="shared" si="42"/>
        <v>Date check - OK</v>
      </c>
      <c r="G859" s="68"/>
      <c r="H859" s="162" t="s">
        <v>279</v>
      </c>
      <c r="I859" s="173">
        <v>41465.482549107437</v>
      </c>
      <c r="J859" s="168">
        <f>IFERROR(MIN('MP Calculations'!$E$30/I859,1),"-")</f>
        <v>0.60889065254951169</v>
      </c>
      <c r="K859" s="12"/>
      <c r="L859" s="159">
        <v>4.3996570000000004</v>
      </c>
      <c r="M859" s="187" t="s">
        <v>315</v>
      </c>
      <c r="N859" s="187">
        <v>237.97403299999999</v>
      </c>
      <c r="O859" s="186">
        <f t="shared" si="43"/>
        <v>1047.0041201066811</v>
      </c>
      <c r="P859" s="186">
        <f t="shared" si="44"/>
        <v>637.51102191378436</v>
      </c>
      <c r="Q859" s="215">
        <f>IF(P859="-",0,P859/(1+'General inputs'!$H$30)^'MP Calculations'!$C$40)</f>
        <v>1416.0962239068838</v>
      </c>
    </row>
    <row r="860" spans="3:17">
      <c r="C860" s="159"/>
      <c r="D860" s="165" t="s">
        <v>282</v>
      </c>
      <c r="E860" s="162">
        <v>30682</v>
      </c>
      <c r="F860" s="166" t="str">
        <f t="shared" si="42"/>
        <v>Date check - OK</v>
      </c>
      <c r="G860" s="68"/>
      <c r="H860" s="162" t="s">
        <v>279</v>
      </c>
      <c r="I860" s="173">
        <v>41465.482549107437</v>
      </c>
      <c r="J860" s="168">
        <f>IFERROR(MIN('MP Calculations'!$E$30/I860,1),"-")</f>
        <v>0.60889065254951169</v>
      </c>
      <c r="K860" s="12"/>
      <c r="L860" s="159">
        <v>71.989975999999999</v>
      </c>
      <c r="M860" s="187" t="s">
        <v>315</v>
      </c>
      <c r="N860" s="187">
        <v>237.97403299999999</v>
      </c>
      <c r="O860" s="186">
        <f t="shared" si="43"/>
        <v>17131.744924293205</v>
      </c>
      <c r="P860" s="186">
        <f t="shared" si="44"/>
        <v>10431.359346264675</v>
      </c>
      <c r="Q860" s="215">
        <f>IF(P860="-",0,P860/(1+'General inputs'!$H$30)^'MP Calculations'!$C$40)</f>
        <v>23171.063829009207</v>
      </c>
    </row>
    <row r="861" spans="3:17">
      <c r="C861" s="159"/>
      <c r="D861" s="165" t="s">
        <v>282</v>
      </c>
      <c r="E861" s="162">
        <v>30682</v>
      </c>
      <c r="F861" s="166" t="str">
        <f t="shared" si="42"/>
        <v>Date check - OK</v>
      </c>
      <c r="G861" s="68"/>
      <c r="H861" s="162" t="s">
        <v>279</v>
      </c>
      <c r="I861" s="173">
        <v>41465.482549107437</v>
      </c>
      <c r="J861" s="168">
        <f>IFERROR(MIN('MP Calculations'!$E$30/I861,1),"-")</f>
        <v>0.60889065254951169</v>
      </c>
      <c r="K861" s="12"/>
      <c r="L861" s="159">
        <v>55.992776999999997</v>
      </c>
      <c r="M861" s="187" t="s">
        <v>315</v>
      </c>
      <c r="N861" s="187">
        <v>237.97403299999999</v>
      </c>
      <c r="O861" s="186">
        <f t="shared" si="43"/>
        <v>13324.82696155964</v>
      </c>
      <c r="P861" s="186">
        <f t="shared" si="44"/>
        <v>8113.3625837333766</v>
      </c>
      <c r="Q861" s="215">
        <f>IF(P861="-",0,P861/(1+'General inputs'!$H$30)^'MP Calculations'!$C$40)</f>
        <v>18022.123105451221</v>
      </c>
    </row>
    <row r="862" spans="3:17">
      <c r="C862" s="159"/>
      <c r="D862" s="165" t="s">
        <v>282</v>
      </c>
      <c r="E862" s="162">
        <v>30682</v>
      </c>
      <c r="F862" s="166" t="str">
        <f t="shared" si="42"/>
        <v>Date check - OK</v>
      </c>
      <c r="G862" s="68"/>
      <c r="H862" s="162" t="s">
        <v>279</v>
      </c>
      <c r="I862" s="173">
        <v>41465.482549107437</v>
      </c>
      <c r="J862" s="168">
        <f>IFERROR(MIN('MP Calculations'!$E$30/I862,1),"-")</f>
        <v>0.60889065254951169</v>
      </c>
      <c r="K862" s="12"/>
      <c r="L862" s="159">
        <v>90.921707999999995</v>
      </c>
      <c r="M862" s="187" t="s">
        <v>315</v>
      </c>
      <c r="N862" s="187">
        <v>237.97403299999999</v>
      </c>
      <c r="O862" s="186">
        <f t="shared" si="43"/>
        <v>21637.005540008362</v>
      </c>
      <c r="P862" s="186">
        <f t="shared" si="44"/>
        <v>13174.570422473091</v>
      </c>
      <c r="Q862" s="215">
        <f>IF(P862="-",0,P862/(1+'General inputs'!$H$30)^'MP Calculations'!$C$40)</f>
        <v>29264.528432549236</v>
      </c>
    </row>
    <row r="863" spans="3:17">
      <c r="C863" s="159"/>
      <c r="D863" s="165" t="s">
        <v>282</v>
      </c>
      <c r="E863" s="162">
        <v>30682</v>
      </c>
      <c r="F863" s="166" t="str">
        <f t="shared" si="42"/>
        <v>Date check - OK</v>
      </c>
      <c r="G863" s="68"/>
      <c r="H863" s="162" t="s">
        <v>279</v>
      </c>
      <c r="I863" s="173">
        <v>41465.482549107437</v>
      </c>
      <c r="J863" s="168">
        <f>IFERROR(MIN('MP Calculations'!$E$30/I863,1),"-")</f>
        <v>0.60889065254951169</v>
      </c>
      <c r="K863" s="12"/>
      <c r="L863" s="159">
        <v>67.291646999999998</v>
      </c>
      <c r="M863" s="187" t="s">
        <v>315</v>
      </c>
      <c r="N863" s="187">
        <v>237.97403299999999</v>
      </c>
      <c r="O863" s="186">
        <f t="shared" si="43"/>
        <v>16013.66462380235</v>
      </c>
      <c r="P863" s="186">
        <f t="shared" si="44"/>
        <v>9750.5707024960429</v>
      </c>
      <c r="Q863" s="215">
        <f>IF(P863="-",0,P863/(1+'General inputs'!$H$30)^'MP Calculations'!$C$40)</f>
        <v>21658.835499488927</v>
      </c>
    </row>
    <row r="864" spans="3:17">
      <c r="C864" s="159"/>
      <c r="D864" s="165" t="s">
        <v>282</v>
      </c>
      <c r="E864" s="162">
        <v>30682</v>
      </c>
      <c r="F864" s="166" t="str">
        <f t="shared" si="42"/>
        <v>Date check - OK</v>
      </c>
      <c r="G864" s="68"/>
      <c r="H864" s="162" t="s">
        <v>279</v>
      </c>
      <c r="I864" s="173">
        <v>41465.482549107437</v>
      </c>
      <c r="J864" s="168">
        <f>IFERROR(MIN('MP Calculations'!$E$30/I864,1),"-")</f>
        <v>0.60889065254951169</v>
      </c>
      <c r="K864" s="12"/>
      <c r="L864" s="159">
        <v>63.482134000000002</v>
      </c>
      <c r="M864" s="187" t="s">
        <v>315</v>
      </c>
      <c r="N864" s="187">
        <v>237.97403299999999</v>
      </c>
      <c r="O864" s="186">
        <f t="shared" si="43"/>
        <v>15107.099451426422</v>
      </c>
      <c r="P864" s="186">
        <f t="shared" si="44"/>
        <v>9198.5716431094042</v>
      </c>
      <c r="Q864" s="215">
        <f>IF(P864="-",0,P864/(1+'General inputs'!$H$30)^'MP Calculations'!$C$40)</f>
        <v>20432.68605778832</v>
      </c>
    </row>
    <row r="865" spans="3:17">
      <c r="C865" s="159"/>
      <c r="D865" s="165" t="s">
        <v>282</v>
      </c>
      <c r="E865" s="162">
        <v>30682</v>
      </c>
      <c r="F865" s="166" t="str">
        <f t="shared" si="42"/>
        <v>Date check - OK</v>
      </c>
      <c r="G865" s="68"/>
      <c r="H865" s="162" t="s">
        <v>279</v>
      </c>
      <c r="I865" s="173">
        <v>41465.482549107437</v>
      </c>
      <c r="J865" s="168">
        <f>IFERROR(MIN('MP Calculations'!$E$30/I865,1),"-")</f>
        <v>0.60889065254951169</v>
      </c>
      <c r="K865" s="12"/>
      <c r="L865" s="159">
        <v>0.49941000000000002</v>
      </c>
      <c r="M865" s="187" t="s">
        <v>315</v>
      </c>
      <c r="N865" s="187">
        <v>237.97403299999999</v>
      </c>
      <c r="O865" s="186">
        <f t="shared" si="43"/>
        <v>118.84661182053</v>
      </c>
      <c r="P865" s="186">
        <f t="shared" si="44"/>
        <v>72.364591024701028</v>
      </c>
      <c r="Q865" s="215">
        <f>IF(P865="-",0,P865/(1+'General inputs'!$H$30)^'MP Calculations'!$C$40)</f>
        <v>160.74267043574915</v>
      </c>
    </row>
    <row r="866" spans="3:17">
      <c r="C866" s="159"/>
      <c r="D866" s="165" t="s">
        <v>282</v>
      </c>
      <c r="E866" s="162">
        <v>30682</v>
      </c>
      <c r="F866" s="166" t="str">
        <f t="shared" si="42"/>
        <v>Date check - OK</v>
      </c>
      <c r="G866" s="68"/>
      <c r="H866" s="162" t="s">
        <v>279</v>
      </c>
      <c r="I866" s="173">
        <v>41465.482549107437</v>
      </c>
      <c r="J866" s="168">
        <f>IFERROR(MIN('MP Calculations'!$E$30/I866,1),"-")</f>
        <v>0.60889065254951169</v>
      </c>
      <c r="K866" s="12"/>
      <c r="L866" s="159">
        <v>146.56511800000001</v>
      </c>
      <c r="M866" s="187" t="s">
        <v>315</v>
      </c>
      <c r="N866" s="187">
        <v>237.97403299999999</v>
      </c>
      <c r="O866" s="186">
        <f t="shared" si="43"/>
        <v>34878.692227580897</v>
      </c>
      <c r="P866" s="186">
        <f t="shared" si="44"/>
        <v>21237.309670525316</v>
      </c>
      <c r="Q866" s="215">
        <f>IF(P866="-",0,P866/(1+'General inputs'!$H$30)^'MP Calculations'!$C$40)</f>
        <v>47174.202479026622</v>
      </c>
    </row>
    <row r="867" spans="3:17">
      <c r="C867" s="159"/>
      <c r="D867" s="165" t="s">
        <v>282</v>
      </c>
      <c r="E867" s="162">
        <v>30682</v>
      </c>
      <c r="F867" s="166" t="str">
        <f t="shared" si="42"/>
        <v>Date check - OK</v>
      </c>
      <c r="G867" s="68"/>
      <c r="H867" s="162" t="s">
        <v>279</v>
      </c>
      <c r="I867" s="173">
        <v>41465.482549107437</v>
      </c>
      <c r="J867" s="168">
        <f>IFERROR(MIN('MP Calculations'!$E$30/I867,1),"-")</f>
        <v>0.60889065254951169</v>
      </c>
      <c r="K867" s="12"/>
      <c r="L867" s="159">
        <v>151.032464</v>
      </c>
      <c r="M867" s="187" t="s">
        <v>315</v>
      </c>
      <c r="N867" s="187">
        <v>237.97403299999999</v>
      </c>
      <c r="O867" s="186">
        <f t="shared" si="43"/>
        <v>35941.804572007313</v>
      </c>
      <c r="P867" s="186">
        <f t="shared" si="44"/>
        <v>21884.628839656554</v>
      </c>
      <c r="Q867" s="215">
        <f>IF(P867="-",0,P867/(1+'General inputs'!$H$30)^'MP Calculations'!$C$40)</f>
        <v>48612.085432512657</v>
      </c>
    </row>
    <row r="868" spans="3:17">
      <c r="C868" s="159"/>
      <c r="D868" s="165" t="s">
        <v>282</v>
      </c>
      <c r="E868" s="162">
        <v>30682</v>
      </c>
      <c r="F868" s="166" t="str">
        <f t="shared" si="42"/>
        <v>Date check - OK</v>
      </c>
      <c r="G868" s="68"/>
      <c r="H868" s="162" t="s">
        <v>279</v>
      </c>
      <c r="I868" s="173">
        <v>41465.482549107437</v>
      </c>
      <c r="J868" s="168">
        <f>IFERROR(MIN('MP Calculations'!$E$30/I868,1),"-")</f>
        <v>0.60889065254951169</v>
      </c>
      <c r="K868" s="12"/>
      <c r="L868" s="159">
        <v>143.18156099999999</v>
      </c>
      <c r="M868" s="187" t="s">
        <v>315</v>
      </c>
      <c r="N868" s="187">
        <v>237.97403299999999</v>
      </c>
      <c r="O868" s="186">
        <f t="shared" si="43"/>
        <v>34073.493522405508</v>
      </c>
      <c r="P868" s="186">
        <f t="shared" si="44"/>
        <v>20747.031705499048</v>
      </c>
      <c r="Q868" s="215">
        <f>IF(P868="-",0,P868/(1+'General inputs'!$H$30)^'MP Calculations'!$C$40)</f>
        <v>46085.15342564047</v>
      </c>
    </row>
    <row r="869" spans="3:17">
      <c r="C869" s="159"/>
      <c r="D869" s="165" t="s">
        <v>282</v>
      </c>
      <c r="E869" s="162">
        <v>30682</v>
      </c>
      <c r="F869" s="166" t="str">
        <f t="shared" si="42"/>
        <v>Date check - OK</v>
      </c>
      <c r="G869" s="68"/>
      <c r="H869" s="162" t="s">
        <v>279</v>
      </c>
      <c r="I869" s="173">
        <v>41465.482549107437</v>
      </c>
      <c r="J869" s="168">
        <f>IFERROR(MIN('MP Calculations'!$E$30/I869,1),"-")</f>
        <v>0.60889065254951169</v>
      </c>
      <c r="K869" s="12"/>
      <c r="L869" s="159">
        <v>0.671906</v>
      </c>
      <c r="M869" s="187" t="s">
        <v>315</v>
      </c>
      <c r="N869" s="187">
        <v>237.97403299999999</v>
      </c>
      <c r="O869" s="186">
        <f t="shared" si="43"/>
        <v>159.89618061689799</v>
      </c>
      <c r="P869" s="186">
        <f t="shared" si="44"/>
        <v>97.359289755997608</v>
      </c>
      <c r="Q869" s="215">
        <f>IF(P869="-",0,P869/(1+'General inputs'!$H$30)^'MP Calculations'!$C$40)</f>
        <v>216.26311992511657</v>
      </c>
    </row>
    <row r="870" spans="3:17">
      <c r="C870" s="159"/>
      <c r="D870" s="165" t="s">
        <v>282</v>
      </c>
      <c r="E870" s="162">
        <v>30682</v>
      </c>
      <c r="F870" s="166" t="str">
        <f t="shared" si="42"/>
        <v>Date check - OK</v>
      </c>
      <c r="G870" s="68"/>
      <c r="H870" s="162" t="s">
        <v>279</v>
      </c>
      <c r="I870" s="173">
        <v>41465.482549107437</v>
      </c>
      <c r="J870" s="168">
        <f>IFERROR(MIN('MP Calculations'!$E$30/I870,1),"-")</f>
        <v>0.60889065254951169</v>
      </c>
      <c r="K870" s="12"/>
      <c r="L870" s="159">
        <v>129.732845</v>
      </c>
      <c r="M870" s="187" t="s">
        <v>315</v>
      </c>
      <c r="N870" s="187">
        <v>237.97403299999999</v>
      </c>
      <c r="O870" s="186">
        <f t="shared" si="43"/>
        <v>30873.048337213884</v>
      </c>
      <c r="P870" s="186">
        <f t="shared" si="44"/>
        <v>18798.31054823878</v>
      </c>
      <c r="Q870" s="215">
        <f>IF(P870="-",0,P870/(1+'General inputs'!$H$30)^'MP Calculations'!$C$40)</f>
        <v>41756.480544096288</v>
      </c>
    </row>
    <row r="871" spans="3:17">
      <c r="C871" s="159"/>
      <c r="D871" s="165" t="s">
        <v>282</v>
      </c>
      <c r="E871" s="162">
        <v>30682</v>
      </c>
      <c r="F871" s="166" t="str">
        <f t="shared" si="42"/>
        <v>Date check - OK</v>
      </c>
      <c r="G871" s="68"/>
      <c r="H871" s="162" t="s">
        <v>279</v>
      </c>
      <c r="I871" s="173">
        <v>41465.482549107437</v>
      </c>
      <c r="J871" s="168">
        <f>IFERROR(MIN('MP Calculations'!$E$30/I871,1),"-")</f>
        <v>0.60889065254951169</v>
      </c>
      <c r="K871" s="12"/>
      <c r="L871" s="159">
        <v>5.7990459999999997</v>
      </c>
      <c r="M871" s="187" t="s">
        <v>315</v>
      </c>
      <c r="N871" s="187">
        <v>237.97403299999999</v>
      </c>
      <c r="O871" s="186">
        <f t="shared" si="43"/>
        <v>1380.0223641725179</v>
      </c>
      <c r="P871" s="186">
        <f t="shared" si="44"/>
        <v>840.28271785392428</v>
      </c>
      <c r="Q871" s="215">
        <f>IF(P871="-",0,P871/(1+'General inputs'!$H$30)^'MP Calculations'!$C$40)</f>
        <v>1866.5107627395309</v>
      </c>
    </row>
    <row r="872" spans="3:17">
      <c r="C872" s="159"/>
      <c r="D872" s="165" t="s">
        <v>282</v>
      </c>
      <c r="E872" s="162">
        <v>30682</v>
      </c>
      <c r="F872" s="166" t="str">
        <f t="shared" si="42"/>
        <v>Date check - OK</v>
      </c>
      <c r="G872" s="68"/>
      <c r="H872" s="162" t="s">
        <v>279</v>
      </c>
      <c r="I872" s="173">
        <v>41465.482549107437</v>
      </c>
      <c r="J872" s="168">
        <f>IFERROR(MIN('MP Calculations'!$E$30/I872,1),"-")</f>
        <v>0.60889065254951169</v>
      </c>
      <c r="K872" s="12"/>
      <c r="L872" s="159">
        <v>134.07344800000001</v>
      </c>
      <c r="M872" s="187" t="s">
        <v>315</v>
      </c>
      <c r="N872" s="187">
        <v>237.97403299999999</v>
      </c>
      <c r="O872" s="186">
        <f t="shared" si="43"/>
        <v>31905.999138775787</v>
      </c>
      <c r="P872" s="186">
        <f t="shared" si="44"/>
        <v>19427.264635853346</v>
      </c>
      <c r="Q872" s="215">
        <f>IF(P872="-",0,P872/(1+'General inputs'!$H$30)^'MP Calculations'!$C$40)</f>
        <v>43153.569343922929</v>
      </c>
    </row>
    <row r="873" spans="3:17">
      <c r="C873" s="159"/>
      <c r="D873" s="165" t="s">
        <v>282</v>
      </c>
      <c r="E873" s="162">
        <v>30682</v>
      </c>
      <c r="F873" s="166" t="str">
        <f t="shared" si="42"/>
        <v>Date check - OK</v>
      </c>
      <c r="G873" s="68"/>
      <c r="H873" s="162" t="s">
        <v>279</v>
      </c>
      <c r="I873" s="173">
        <v>41465.482549107437</v>
      </c>
      <c r="J873" s="168">
        <f>IFERROR(MIN('MP Calculations'!$E$30/I873,1),"-")</f>
        <v>0.60889065254951169</v>
      </c>
      <c r="K873" s="12"/>
      <c r="L873" s="159">
        <v>0.48784</v>
      </c>
      <c r="M873" s="187" t="s">
        <v>315</v>
      </c>
      <c r="N873" s="187">
        <v>237.97403299999999</v>
      </c>
      <c r="O873" s="186">
        <f t="shared" si="43"/>
        <v>116.09325225872</v>
      </c>
      <c r="P873" s="186">
        <f t="shared" si="44"/>
        <v>70.688096124407096</v>
      </c>
      <c r="Q873" s="215">
        <f>IF(P873="-",0,P873/(1+'General inputs'!$H$30)^'MP Calculations'!$C$40)</f>
        <v>157.0186907458318</v>
      </c>
    </row>
    <row r="874" spans="3:17">
      <c r="C874" s="159"/>
      <c r="D874" s="165" t="s">
        <v>281</v>
      </c>
      <c r="E874" s="162">
        <v>30682</v>
      </c>
      <c r="F874" s="166" t="str">
        <f t="shared" si="42"/>
        <v>Date check - OK</v>
      </c>
      <c r="G874" s="68"/>
      <c r="H874" s="162" t="s">
        <v>279</v>
      </c>
      <c r="I874" s="173">
        <v>41465.482549107437</v>
      </c>
      <c r="J874" s="168">
        <f>IFERROR(MIN('MP Calculations'!$E$30/I874,1),"-")</f>
        <v>0.60889065254951169</v>
      </c>
      <c r="K874" s="12"/>
      <c r="L874" s="159">
        <v>0.18192</v>
      </c>
      <c r="M874" s="187" t="s">
        <v>315</v>
      </c>
      <c r="N874" s="187">
        <v>192.78728599999999</v>
      </c>
      <c r="O874" s="186">
        <f t="shared" si="43"/>
        <v>35.071863069119999</v>
      </c>
      <c r="P874" s="186">
        <f t="shared" si="44"/>
        <v>21.354929590283596</v>
      </c>
      <c r="Q874" s="215">
        <f>IF(P874="-",0,P874/(1+'General inputs'!$H$30)^'MP Calculations'!$C$40)</f>
        <v>47.435470313621742</v>
      </c>
    </row>
    <row r="875" spans="3:17">
      <c r="C875" s="159"/>
      <c r="D875" s="165" t="s">
        <v>281</v>
      </c>
      <c r="E875" s="162">
        <v>30682</v>
      </c>
      <c r="F875" s="166" t="str">
        <f t="shared" si="42"/>
        <v>Date check - OK</v>
      </c>
      <c r="G875" s="68"/>
      <c r="H875" s="162" t="s">
        <v>279</v>
      </c>
      <c r="I875" s="173">
        <v>41465.482549107437</v>
      </c>
      <c r="J875" s="168">
        <f>IFERROR(MIN('MP Calculations'!$E$30/I875,1),"-")</f>
        <v>0.60889065254951169</v>
      </c>
      <c r="K875" s="12"/>
      <c r="L875" s="159">
        <v>19.069206000000001</v>
      </c>
      <c r="M875" s="187" t="s">
        <v>315</v>
      </c>
      <c r="N875" s="187">
        <v>192.78728599999999</v>
      </c>
      <c r="O875" s="186">
        <f t="shared" si="43"/>
        <v>3676.3004709149163</v>
      </c>
      <c r="P875" s="186">
        <f t="shared" si="44"/>
        <v>2238.4649927034607</v>
      </c>
      <c r="Q875" s="215">
        <f>IF(P875="-",0,P875/(1+'General inputs'!$H$30)^'MP Calculations'!$C$40)</f>
        <v>4972.2776776458759</v>
      </c>
    </row>
    <row r="876" spans="3:17">
      <c r="C876" s="159"/>
      <c r="D876" s="165" t="s">
        <v>281</v>
      </c>
      <c r="E876" s="162">
        <v>30682</v>
      </c>
      <c r="F876" s="166" t="str">
        <f t="shared" si="42"/>
        <v>Date check - OK</v>
      </c>
      <c r="G876" s="68"/>
      <c r="H876" s="162" t="s">
        <v>279</v>
      </c>
      <c r="I876" s="173">
        <v>41465.482549107437</v>
      </c>
      <c r="J876" s="168">
        <f>IFERROR(MIN('MP Calculations'!$E$30/I876,1),"-")</f>
        <v>0.60889065254951169</v>
      </c>
      <c r="K876" s="12"/>
      <c r="L876" s="159">
        <v>39.238469000000002</v>
      </c>
      <c r="M876" s="187" t="s">
        <v>315</v>
      </c>
      <c r="N876" s="187">
        <v>192.78728599999999</v>
      </c>
      <c r="O876" s="186">
        <f t="shared" si="43"/>
        <v>7564.677945305134</v>
      </c>
      <c r="P876" s="186">
        <f t="shared" si="44"/>
        <v>4606.061690443742</v>
      </c>
      <c r="Q876" s="215">
        <f>IF(P876="-",0,P876/(1+'General inputs'!$H$30)^'MP Calculations'!$C$40)</f>
        <v>10231.39419196057</v>
      </c>
    </row>
    <row r="877" spans="3:17">
      <c r="C877" s="159"/>
      <c r="D877" s="165" t="s">
        <v>281</v>
      </c>
      <c r="E877" s="162">
        <v>30826</v>
      </c>
      <c r="F877" s="166" t="str">
        <f t="shared" si="42"/>
        <v>Date check - OK</v>
      </c>
      <c r="G877" s="68"/>
      <c r="H877" s="162" t="s">
        <v>279</v>
      </c>
      <c r="I877" s="173">
        <v>41465.482549107437</v>
      </c>
      <c r="J877" s="168">
        <f>IFERROR(MIN('MP Calculations'!$E$30/I877,1),"-")</f>
        <v>0.60889065254951169</v>
      </c>
      <c r="K877" s="12"/>
      <c r="L877" s="159">
        <v>25.797408999999998</v>
      </c>
      <c r="M877" s="187" t="s">
        <v>315</v>
      </c>
      <c r="N877" s="187">
        <v>192.78728599999999</v>
      </c>
      <c r="O877" s="186">
        <f t="shared" si="43"/>
        <v>4973.4124669419734</v>
      </c>
      <c r="P877" s="186">
        <f t="shared" si="44"/>
        <v>3028.2643623941749</v>
      </c>
      <c r="Q877" s="215">
        <f>IF(P877="-",0,P877/(1+'General inputs'!$H$30)^'MP Calculations'!$C$40)</f>
        <v>6726.6503341460975</v>
      </c>
    </row>
    <row r="878" spans="3:17">
      <c r="C878" s="159"/>
      <c r="D878" s="165" t="s">
        <v>281</v>
      </c>
      <c r="E878" s="162">
        <v>30826</v>
      </c>
      <c r="F878" s="166" t="str">
        <f t="shared" si="42"/>
        <v>Date check - OK</v>
      </c>
      <c r="G878" s="68"/>
      <c r="H878" s="162" t="s">
        <v>279</v>
      </c>
      <c r="I878" s="173">
        <v>41465.482549107437</v>
      </c>
      <c r="J878" s="168">
        <f>IFERROR(MIN('MP Calculations'!$E$30/I878,1),"-")</f>
        <v>0.60889065254951169</v>
      </c>
      <c r="K878" s="12"/>
      <c r="L878" s="159">
        <v>44.972368000000003</v>
      </c>
      <c r="M878" s="187" t="s">
        <v>315</v>
      </c>
      <c r="N878" s="187">
        <v>192.78728599999999</v>
      </c>
      <c r="O878" s="186">
        <f t="shared" si="43"/>
        <v>8670.1007717132488</v>
      </c>
      <c r="P878" s="186">
        <f t="shared" si="44"/>
        <v>5279.1433165585049</v>
      </c>
      <c r="Q878" s="215">
        <f>IF(P878="-",0,P878/(1+'General inputs'!$H$30)^'MP Calculations'!$C$40)</f>
        <v>11726.503007900574</v>
      </c>
    </row>
    <row r="879" spans="3:17">
      <c r="C879" s="159"/>
      <c r="D879" s="165" t="s">
        <v>281</v>
      </c>
      <c r="E879" s="162">
        <v>30826</v>
      </c>
      <c r="F879" s="166" t="str">
        <f t="shared" si="42"/>
        <v>Date check - OK</v>
      </c>
      <c r="G879" s="68"/>
      <c r="H879" s="162" t="s">
        <v>279</v>
      </c>
      <c r="I879" s="173">
        <v>41465.482549107437</v>
      </c>
      <c r="J879" s="168">
        <f>IFERROR(MIN('MP Calculations'!$E$30/I879,1),"-")</f>
        <v>0.60889065254951169</v>
      </c>
      <c r="K879" s="12"/>
      <c r="L879" s="159">
        <v>11.598853</v>
      </c>
      <c r="M879" s="187" t="s">
        <v>315</v>
      </c>
      <c r="N879" s="187">
        <v>192.78728599999999</v>
      </c>
      <c r="O879" s="186">
        <f t="shared" si="43"/>
        <v>2236.1113905829579</v>
      </c>
      <c r="P879" s="186">
        <f t="shared" si="44"/>
        <v>1361.5473237854533</v>
      </c>
      <c r="Q879" s="215">
        <f>IF(P879="-",0,P879/(1+'General inputs'!$H$30)^'MP Calculations'!$C$40)</f>
        <v>3024.3901008880962</v>
      </c>
    </row>
    <row r="880" spans="3:17">
      <c r="C880" s="159"/>
      <c r="D880" s="165" t="s">
        <v>281</v>
      </c>
      <c r="E880" s="162">
        <v>30826</v>
      </c>
      <c r="F880" s="166" t="str">
        <f t="shared" si="42"/>
        <v>Date check - OK</v>
      </c>
      <c r="G880" s="68"/>
      <c r="H880" s="162" t="s">
        <v>279</v>
      </c>
      <c r="I880" s="173">
        <v>41465.482549107437</v>
      </c>
      <c r="J880" s="168">
        <f>IFERROR(MIN('MP Calculations'!$E$30/I880,1),"-")</f>
        <v>0.60889065254951169</v>
      </c>
      <c r="K880" s="12"/>
      <c r="L880" s="159">
        <v>45.433346</v>
      </c>
      <c r="M880" s="187" t="s">
        <v>315</v>
      </c>
      <c r="N880" s="187">
        <v>192.78728599999999</v>
      </c>
      <c r="O880" s="186">
        <f t="shared" si="43"/>
        <v>8758.9714692389553</v>
      </c>
      <c r="P880" s="186">
        <f t="shared" si="44"/>
        <v>5333.2558535674625</v>
      </c>
      <c r="Q880" s="215">
        <f>IF(P880="-",0,P880/(1+'General inputs'!$H$30)^'MP Calculations'!$C$40)</f>
        <v>11846.702591422079</v>
      </c>
    </row>
    <row r="881" spans="3:17">
      <c r="C881" s="159"/>
      <c r="D881" s="165" t="s">
        <v>281</v>
      </c>
      <c r="E881" s="162">
        <v>30826</v>
      </c>
      <c r="F881" s="166" t="str">
        <f t="shared" si="42"/>
        <v>Date check - OK</v>
      </c>
      <c r="G881" s="68"/>
      <c r="H881" s="162" t="s">
        <v>279</v>
      </c>
      <c r="I881" s="173">
        <v>41465.482549107437</v>
      </c>
      <c r="J881" s="168">
        <f>IFERROR(MIN('MP Calculations'!$E$30/I881,1),"-")</f>
        <v>0.60889065254951169</v>
      </c>
      <c r="K881" s="12"/>
      <c r="L881" s="159">
        <v>26.748972999999999</v>
      </c>
      <c r="M881" s="187" t="s">
        <v>315</v>
      </c>
      <c r="N881" s="187">
        <v>192.78728599999999</v>
      </c>
      <c r="O881" s="186">
        <f t="shared" si="43"/>
        <v>5156.8619079572782</v>
      </c>
      <c r="P881" s="186">
        <f t="shared" si="44"/>
        <v>3139.965012243827</v>
      </c>
      <c r="Q881" s="215">
        <f>IF(P881="-",0,P881/(1+'General inputs'!$H$30)^'MP Calculations'!$C$40)</f>
        <v>6974.769759572172</v>
      </c>
    </row>
    <row r="882" spans="3:17">
      <c r="C882" s="159"/>
      <c r="D882" s="165" t="s">
        <v>281</v>
      </c>
      <c r="E882" s="162">
        <v>30826</v>
      </c>
      <c r="F882" s="166" t="str">
        <f t="shared" si="42"/>
        <v>Date check - OK</v>
      </c>
      <c r="G882" s="68"/>
      <c r="H882" s="162" t="s">
        <v>279</v>
      </c>
      <c r="I882" s="173">
        <v>41465.482549107437</v>
      </c>
      <c r="J882" s="168">
        <f>IFERROR(MIN('MP Calculations'!$E$30/I882,1),"-")</f>
        <v>0.60889065254951169</v>
      </c>
      <c r="K882" s="12"/>
      <c r="L882" s="159">
        <v>19.15305</v>
      </c>
      <c r="M882" s="187" t="s">
        <v>315</v>
      </c>
      <c r="N882" s="187">
        <v>192.78728599999999</v>
      </c>
      <c r="O882" s="186">
        <f t="shared" si="43"/>
        <v>3692.4645281223002</v>
      </c>
      <c r="P882" s="186">
        <f t="shared" si="44"/>
        <v>2248.3071360443123</v>
      </c>
      <c r="Q882" s="215">
        <f>IF(P882="-",0,P882/(1+'General inputs'!$H$30)^'MP Calculations'!$C$40)</f>
        <v>4994.1399224401548</v>
      </c>
    </row>
    <row r="883" spans="3:17">
      <c r="C883" s="159"/>
      <c r="D883" s="165" t="s">
        <v>281</v>
      </c>
      <c r="E883" s="162">
        <v>30826</v>
      </c>
      <c r="F883" s="166" t="str">
        <f t="shared" si="42"/>
        <v>Date check - OK</v>
      </c>
      <c r="G883" s="68"/>
      <c r="H883" s="162" t="s">
        <v>279</v>
      </c>
      <c r="I883" s="173">
        <v>41465.482549107437</v>
      </c>
      <c r="J883" s="168">
        <f>IFERROR(MIN('MP Calculations'!$E$30/I883,1),"-")</f>
        <v>0.60889065254951169</v>
      </c>
      <c r="K883" s="12"/>
      <c r="L883" s="159">
        <v>11.549913</v>
      </c>
      <c r="M883" s="187" t="s">
        <v>315</v>
      </c>
      <c r="N883" s="187">
        <v>192.78728599999999</v>
      </c>
      <c r="O883" s="186">
        <f t="shared" si="43"/>
        <v>2226.6763808061178</v>
      </c>
      <c r="P883" s="186">
        <f t="shared" si="44"/>
        <v>1355.8024345256219</v>
      </c>
      <c r="Q883" s="215">
        <f>IF(P883="-",0,P883/(1+'General inputs'!$H$30)^'MP Calculations'!$C$40)</f>
        <v>3011.6290415370145</v>
      </c>
    </row>
    <row r="884" spans="3:17">
      <c r="C884" s="159"/>
      <c r="D884" s="165" t="s">
        <v>281</v>
      </c>
      <c r="E884" s="162">
        <v>30826</v>
      </c>
      <c r="F884" s="166" t="str">
        <f t="shared" si="42"/>
        <v>Date check - OK</v>
      </c>
      <c r="G884" s="68"/>
      <c r="H884" s="162" t="s">
        <v>279</v>
      </c>
      <c r="I884" s="173">
        <v>41465.482549107437</v>
      </c>
      <c r="J884" s="168">
        <f>IFERROR(MIN('MP Calculations'!$E$30/I884,1),"-")</f>
        <v>0.60889065254951169</v>
      </c>
      <c r="K884" s="12"/>
      <c r="L884" s="159">
        <v>13.248981000000001</v>
      </c>
      <c r="M884" s="187" t="s">
        <v>315</v>
      </c>
      <c r="N884" s="187">
        <v>192.78728599999999</v>
      </c>
      <c r="O884" s="186">
        <f t="shared" si="43"/>
        <v>2554.235089255566</v>
      </c>
      <c r="P884" s="186">
        <f t="shared" si="44"/>
        <v>1555.2498702616817</v>
      </c>
      <c r="Q884" s="215">
        <f>IF(P884="-",0,P884/(1+'General inputs'!$H$30)^'MP Calculations'!$C$40)</f>
        <v>3454.6594377266842</v>
      </c>
    </row>
    <row r="885" spans="3:17">
      <c r="C885" s="159"/>
      <c r="D885" s="165" t="s">
        <v>281</v>
      </c>
      <c r="E885" s="162">
        <v>30826</v>
      </c>
      <c r="F885" s="166" t="str">
        <f t="shared" si="42"/>
        <v>Date check - OK</v>
      </c>
      <c r="G885" s="68"/>
      <c r="H885" s="162" t="s">
        <v>279</v>
      </c>
      <c r="I885" s="173">
        <v>41465.482549107437</v>
      </c>
      <c r="J885" s="168">
        <f>IFERROR(MIN('MP Calculations'!$E$30/I885,1),"-")</f>
        <v>0.60889065254951169</v>
      </c>
      <c r="K885" s="12"/>
      <c r="L885" s="159">
        <v>72.460553000000004</v>
      </c>
      <c r="M885" s="187" t="s">
        <v>315</v>
      </c>
      <c r="N885" s="187">
        <v>192.78728599999999</v>
      </c>
      <c r="O885" s="186">
        <f t="shared" si="43"/>
        <v>13969.473354929158</v>
      </c>
      <c r="P885" s="186">
        <f t="shared" si="44"/>
        <v>8505.8817468558318</v>
      </c>
      <c r="Q885" s="215">
        <f>IF(P885="-",0,P885/(1+'General inputs'!$H$30)^'MP Calculations'!$C$40)</f>
        <v>18894.021606970728</v>
      </c>
    </row>
    <row r="886" spans="3:17">
      <c r="C886" s="159"/>
      <c r="D886" s="165" t="s">
        <v>281</v>
      </c>
      <c r="E886" s="162">
        <v>30826</v>
      </c>
      <c r="F886" s="166" t="str">
        <f t="shared" si="42"/>
        <v>Date check - OK</v>
      </c>
      <c r="G886" s="68"/>
      <c r="H886" s="162" t="s">
        <v>279</v>
      </c>
      <c r="I886" s="173">
        <v>41465.482549107437</v>
      </c>
      <c r="J886" s="168">
        <f>IFERROR(MIN('MP Calculations'!$E$30/I886,1),"-")</f>
        <v>0.60889065254951169</v>
      </c>
      <c r="K886" s="12"/>
      <c r="L886" s="159">
        <v>2.6498249999999999</v>
      </c>
      <c r="M886" s="187" t="s">
        <v>315</v>
      </c>
      <c r="N886" s="187">
        <v>192.78728599999999</v>
      </c>
      <c r="O886" s="186">
        <f t="shared" si="43"/>
        <v>510.85257012494998</v>
      </c>
      <c r="P886" s="186">
        <f t="shared" si="44"/>
        <v>311.05335477997596</v>
      </c>
      <c r="Q886" s="215">
        <f>IF(P886="-",0,P886/(1+'General inputs'!$H$30)^'MP Calculations'!$C$40)</f>
        <v>690.93939711847361</v>
      </c>
    </row>
    <row r="887" spans="3:17">
      <c r="C887" s="159"/>
      <c r="D887" s="165" t="s">
        <v>281</v>
      </c>
      <c r="E887" s="162">
        <v>30826</v>
      </c>
      <c r="F887" s="166" t="str">
        <f t="shared" si="42"/>
        <v>Date check - OK</v>
      </c>
      <c r="G887" s="68"/>
      <c r="H887" s="162" t="s">
        <v>279</v>
      </c>
      <c r="I887" s="173">
        <v>41465.482549107437</v>
      </c>
      <c r="J887" s="168">
        <f>IFERROR(MIN('MP Calculations'!$E$30/I887,1),"-")</f>
        <v>0.60889065254951169</v>
      </c>
      <c r="K887" s="12"/>
      <c r="L887" s="159">
        <v>21.496604999999999</v>
      </c>
      <c r="M887" s="187" t="s">
        <v>315</v>
      </c>
      <c r="N887" s="187">
        <v>192.78728599999999</v>
      </c>
      <c r="O887" s="186">
        <f t="shared" si="43"/>
        <v>4144.2721361640297</v>
      </c>
      <c r="P887" s="186">
        <f t="shared" si="44"/>
        <v>2523.4085653316747</v>
      </c>
      <c r="Q887" s="215">
        <f>IF(P887="-",0,P887/(1+'General inputs'!$H$30)^'MP Calculations'!$C$40)</f>
        <v>5605.2197027328084</v>
      </c>
    </row>
    <row r="888" spans="3:17">
      <c r="C888" s="159"/>
      <c r="D888" s="165" t="s">
        <v>281</v>
      </c>
      <c r="E888" s="162">
        <v>30826</v>
      </c>
      <c r="F888" s="166" t="str">
        <f t="shared" si="42"/>
        <v>Date check - OK</v>
      </c>
      <c r="G888" s="68"/>
      <c r="H888" s="162" t="s">
        <v>279</v>
      </c>
      <c r="I888" s="173">
        <v>41465.482549107437</v>
      </c>
      <c r="J888" s="168">
        <f>IFERROR(MIN('MP Calculations'!$E$30/I888,1),"-")</f>
        <v>0.60889065254951169</v>
      </c>
      <c r="K888" s="12"/>
      <c r="L888" s="159">
        <v>72.395657</v>
      </c>
      <c r="M888" s="187" t="s">
        <v>315</v>
      </c>
      <c r="N888" s="187">
        <v>192.78728599999999</v>
      </c>
      <c r="O888" s="186">
        <f t="shared" si="43"/>
        <v>13956.962231216901</v>
      </c>
      <c r="P888" s="186">
        <f t="shared" si="44"/>
        <v>8498.2638405745474</v>
      </c>
      <c r="Q888" s="215">
        <f>IF(P888="-",0,P888/(1+'General inputs'!$H$30)^'MP Calculations'!$C$40)</f>
        <v>18877.100035502648</v>
      </c>
    </row>
    <row r="889" spans="3:17">
      <c r="C889" s="159"/>
      <c r="D889" s="165" t="s">
        <v>281</v>
      </c>
      <c r="E889" s="162">
        <v>30826</v>
      </c>
      <c r="F889" s="166" t="str">
        <f t="shared" si="42"/>
        <v>Date check - OK</v>
      </c>
      <c r="G889" s="68"/>
      <c r="H889" s="162" t="s">
        <v>279</v>
      </c>
      <c r="I889" s="173">
        <v>41465.482549107437</v>
      </c>
      <c r="J889" s="168">
        <f>IFERROR(MIN('MP Calculations'!$E$30/I889,1),"-")</f>
        <v>0.60889065254951169</v>
      </c>
      <c r="K889" s="12"/>
      <c r="L889" s="159">
        <v>25.498535</v>
      </c>
      <c r="M889" s="187" t="s">
        <v>315</v>
      </c>
      <c r="N889" s="187">
        <v>192.78728599999999</v>
      </c>
      <c r="O889" s="186">
        <f t="shared" si="43"/>
        <v>4915.79335962601</v>
      </c>
      <c r="P889" s="186">
        <f t="shared" si="44"/>
        <v>2993.1806265412374</v>
      </c>
      <c r="Q889" s="215">
        <f>IF(P889="-",0,P889/(1+'General inputs'!$H$30)^'MP Calculations'!$C$40)</f>
        <v>6648.7192174216407</v>
      </c>
    </row>
    <row r="890" spans="3:17">
      <c r="C890" s="159"/>
      <c r="D890" s="165" t="s">
        <v>288</v>
      </c>
      <c r="E890" s="162">
        <v>30826</v>
      </c>
      <c r="F890" s="166" t="str">
        <f t="shared" si="42"/>
        <v>Date check - OK</v>
      </c>
      <c r="G890" s="68"/>
      <c r="H890" s="162" t="s">
        <v>279</v>
      </c>
      <c r="I890" s="173">
        <v>41465.482549107437</v>
      </c>
      <c r="J890" s="168">
        <f>IFERROR(MIN('MP Calculations'!$E$30/I890,1),"-")</f>
        <v>0.60889065254951169</v>
      </c>
      <c r="K890" s="12"/>
      <c r="L890" s="159">
        <v>0.699766</v>
      </c>
      <c r="M890" s="187" t="s">
        <v>315</v>
      </c>
      <c r="N890" s="187">
        <v>297.51652200000001</v>
      </c>
      <c r="O890" s="186">
        <f t="shared" si="43"/>
        <v>208.19194653385202</v>
      </c>
      <c r="P890" s="186">
        <f t="shared" si="44"/>
        <v>126.76613018055021</v>
      </c>
      <c r="Q890" s="215">
        <f>IF(P890="-",0,P890/(1+'General inputs'!$H$30)^'MP Calculations'!$C$40)</f>
        <v>281.58421124873126</v>
      </c>
    </row>
    <row r="891" spans="3:17">
      <c r="C891" s="159"/>
      <c r="D891" s="165" t="s">
        <v>288</v>
      </c>
      <c r="E891" s="162">
        <v>30826</v>
      </c>
      <c r="F891" s="166" t="str">
        <f t="shared" si="42"/>
        <v>Date check - OK</v>
      </c>
      <c r="G891" s="68"/>
      <c r="H891" s="162" t="s">
        <v>279</v>
      </c>
      <c r="I891" s="173">
        <v>41465.482549107437</v>
      </c>
      <c r="J891" s="168">
        <f>IFERROR(MIN('MP Calculations'!$E$30/I891,1),"-")</f>
        <v>0.60889065254951169</v>
      </c>
      <c r="K891" s="12"/>
      <c r="L891" s="159">
        <v>56.196353999999999</v>
      </c>
      <c r="M891" s="187" t="s">
        <v>315</v>
      </c>
      <c r="N891" s="187">
        <v>297.51652200000001</v>
      </c>
      <c r="O891" s="186">
        <f t="shared" si="43"/>
        <v>16719.343791160787</v>
      </c>
      <c r="P891" s="186">
        <f t="shared" si="44"/>
        <v>10180.252151199518</v>
      </c>
      <c r="Q891" s="215">
        <f>IF(P891="-",0,P891/(1+'General inputs'!$H$30)^'MP Calculations'!$C$40)</f>
        <v>22613.282177391415</v>
      </c>
    </row>
    <row r="892" spans="3:17">
      <c r="C892" s="159"/>
      <c r="D892" s="165" t="s">
        <v>282</v>
      </c>
      <c r="E892" s="162">
        <v>30826</v>
      </c>
      <c r="F892" s="166" t="str">
        <f t="shared" si="42"/>
        <v>Date check - OK</v>
      </c>
      <c r="G892" s="68"/>
      <c r="H892" s="162" t="s">
        <v>279</v>
      </c>
      <c r="I892" s="173">
        <v>41465.482549107437</v>
      </c>
      <c r="J892" s="168">
        <f>IFERROR(MIN('MP Calculations'!$E$30/I892,1),"-")</f>
        <v>0.60889065254951169</v>
      </c>
      <c r="K892" s="12"/>
      <c r="L892" s="159">
        <v>1.920339</v>
      </c>
      <c r="M892" s="187" t="s">
        <v>315</v>
      </c>
      <c r="N892" s="187">
        <v>237.97403299999999</v>
      </c>
      <c r="O892" s="186">
        <f t="shared" si="43"/>
        <v>456.99081655718697</v>
      </c>
      <c r="P892" s="186">
        <f t="shared" si="44"/>
        <v>278.25743650263979</v>
      </c>
      <c r="Q892" s="215">
        <f>IF(P892="-",0,P892/(1+'General inputs'!$H$30)^'MP Calculations'!$C$40)</f>
        <v>618.09018442144941</v>
      </c>
    </row>
    <row r="893" spans="3:17">
      <c r="C893" s="159"/>
      <c r="D893" s="165" t="s">
        <v>288</v>
      </c>
      <c r="E893" s="162">
        <v>30826</v>
      </c>
      <c r="F893" s="166" t="str">
        <f t="shared" si="42"/>
        <v>Date check - OK</v>
      </c>
      <c r="G893" s="68"/>
      <c r="H893" s="162" t="s">
        <v>279</v>
      </c>
      <c r="I893" s="173">
        <v>41465.482549107437</v>
      </c>
      <c r="J893" s="168">
        <f>IFERROR(MIN('MP Calculations'!$E$30/I893,1),"-")</f>
        <v>0.60889065254951169</v>
      </c>
      <c r="K893" s="12"/>
      <c r="L893" s="159">
        <v>0.80021299999999995</v>
      </c>
      <c r="M893" s="187" t="s">
        <v>315</v>
      </c>
      <c r="N893" s="187">
        <v>297.51652200000001</v>
      </c>
      <c r="O893" s="186">
        <f t="shared" si="43"/>
        <v>238.076588619186</v>
      </c>
      <c r="P893" s="186">
        <f t="shared" si="44"/>
        <v>144.96260940109781</v>
      </c>
      <c r="Q893" s="215">
        <f>IF(P893="-",0,P893/(1+'General inputs'!$H$30)^'MP Calculations'!$C$40)</f>
        <v>322.00385048141942</v>
      </c>
    </row>
    <row r="894" spans="3:17">
      <c r="C894" s="159"/>
      <c r="D894" s="165" t="s">
        <v>281</v>
      </c>
      <c r="E894" s="162">
        <v>30826</v>
      </c>
      <c r="F894" s="166" t="str">
        <f t="shared" si="42"/>
        <v>Date check - OK</v>
      </c>
      <c r="G894" s="68"/>
      <c r="H894" s="162" t="s">
        <v>279</v>
      </c>
      <c r="I894" s="173">
        <v>41465.482549107437</v>
      </c>
      <c r="J894" s="168">
        <f>IFERROR(MIN('MP Calculations'!$E$30/I894,1),"-")</f>
        <v>0.60889065254951169</v>
      </c>
      <c r="K894" s="12"/>
      <c r="L894" s="159">
        <v>0.60018099999999996</v>
      </c>
      <c r="M894" s="187" t="s">
        <v>315</v>
      </c>
      <c r="N894" s="187">
        <v>192.78728599999999</v>
      </c>
      <c r="O894" s="186">
        <f t="shared" si="43"/>
        <v>115.70726609876598</v>
      </c>
      <c r="P894" s="186">
        <f t="shared" si="44"/>
        <v>70.453072759597617</v>
      </c>
      <c r="Q894" s="215">
        <f>IF(P894="-",0,P894/(1+'General inputs'!$H$30)^'MP Calculations'!$C$40)</f>
        <v>156.4966359295284</v>
      </c>
    </row>
    <row r="895" spans="3:17">
      <c r="C895" s="159"/>
      <c r="D895" s="165" t="s">
        <v>288</v>
      </c>
      <c r="E895" s="162">
        <v>30826</v>
      </c>
      <c r="F895" s="166" t="str">
        <f t="shared" si="42"/>
        <v>Date check - OK</v>
      </c>
      <c r="G895" s="68"/>
      <c r="H895" s="162" t="s">
        <v>279</v>
      </c>
      <c r="I895" s="173">
        <v>41465.482549107437</v>
      </c>
      <c r="J895" s="168">
        <f>IFERROR(MIN('MP Calculations'!$E$30/I895,1),"-")</f>
        <v>0.60889065254951169</v>
      </c>
      <c r="K895" s="12"/>
      <c r="L895" s="159">
        <v>28.23882</v>
      </c>
      <c r="M895" s="187" t="s">
        <v>315</v>
      </c>
      <c r="N895" s="187">
        <v>297.51652200000001</v>
      </c>
      <c r="O895" s="186">
        <f t="shared" si="43"/>
        <v>8401.5155117840404</v>
      </c>
      <c r="P895" s="186">
        <f t="shared" si="44"/>
        <v>5115.6042623750291</v>
      </c>
      <c r="Q895" s="215">
        <f>IF(P895="-",0,P895/(1+'General inputs'!$H$30)^'MP Calculations'!$C$40)</f>
        <v>11363.235504861477</v>
      </c>
    </row>
    <row r="896" spans="3:17">
      <c r="C896" s="159"/>
      <c r="D896" s="165" t="s">
        <v>281</v>
      </c>
      <c r="E896" s="162">
        <v>30826</v>
      </c>
      <c r="F896" s="166" t="str">
        <f t="shared" si="42"/>
        <v>Date check - OK</v>
      </c>
      <c r="G896" s="68"/>
      <c r="H896" s="162" t="s">
        <v>279</v>
      </c>
      <c r="I896" s="173">
        <v>41465.482549107437</v>
      </c>
      <c r="J896" s="168">
        <f>IFERROR(MIN('MP Calculations'!$E$30/I896,1),"-")</f>
        <v>0.60889065254951169</v>
      </c>
      <c r="K896" s="12"/>
      <c r="L896" s="159">
        <v>2.760122</v>
      </c>
      <c r="M896" s="187" t="s">
        <v>315</v>
      </c>
      <c r="N896" s="187">
        <v>192.78728599999999</v>
      </c>
      <c r="O896" s="186">
        <f t="shared" si="43"/>
        <v>532.11642940889203</v>
      </c>
      <c r="P896" s="186">
        <f t="shared" si="44"/>
        <v>324.00071993509647</v>
      </c>
      <c r="Q896" s="215">
        <f>IF(P896="-",0,P896/(1+'General inputs'!$H$30)^'MP Calculations'!$C$40)</f>
        <v>719.69923698864488</v>
      </c>
    </row>
    <row r="897" spans="3:17">
      <c r="C897" s="159"/>
      <c r="D897" s="165" t="s">
        <v>281</v>
      </c>
      <c r="E897" s="162">
        <v>30826</v>
      </c>
      <c r="F897" s="166" t="str">
        <f t="shared" si="42"/>
        <v>Date check - OK</v>
      </c>
      <c r="G897" s="68"/>
      <c r="H897" s="162" t="s">
        <v>279</v>
      </c>
      <c r="I897" s="173">
        <v>41465.482549107437</v>
      </c>
      <c r="J897" s="168">
        <f>IFERROR(MIN('MP Calculations'!$E$30/I897,1),"-")</f>
        <v>0.60889065254951169</v>
      </c>
      <c r="K897" s="12"/>
      <c r="L897" s="159">
        <v>14.987467000000001</v>
      </c>
      <c r="M897" s="187" t="s">
        <v>315</v>
      </c>
      <c r="N897" s="187">
        <v>192.78728599999999</v>
      </c>
      <c r="O897" s="186">
        <f t="shared" si="43"/>
        <v>2889.3930869445621</v>
      </c>
      <c r="P897" s="186">
        <f t="shared" si="44"/>
        <v>1759.3244421817224</v>
      </c>
      <c r="Q897" s="215">
        <f>IF(P897="-",0,P897/(1+'General inputs'!$H$30)^'MP Calculations'!$C$40)</f>
        <v>3907.9680406491066</v>
      </c>
    </row>
    <row r="898" spans="3:17">
      <c r="C898" s="159"/>
      <c r="D898" s="165" t="s">
        <v>282</v>
      </c>
      <c r="E898" s="162">
        <v>30834</v>
      </c>
      <c r="F898" s="166" t="str">
        <f t="shared" si="42"/>
        <v>Date check - OK</v>
      </c>
      <c r="G898" s="68"/>
      <c r="H898" s="162" t="s">
        <v>279</v>
      </c>
      <c r="I898" s="173">
        <v>41465.482549107437</v>
      </c>
      <c r="J898" s="168">
        <f>IFERROR(MIN('MP Calculations'!$E$30/I898,1),"-")</f>
        <v>0.60889065254951169</v>
      </c>
      <c r="K898" s="12"/>
      <c r="L898" s="159">
        <v>6.9990750000000004</v>
      </c>
      <c r="M898" s="187" t="s">
        <v>315</v>
      </c>
      <c r="N898" s="187">
        <v>237.97403299999999</v>
      </c>
      <c r="O898" s="186">
        <f t="shared" si="43"/>
        <v>1665.598105019475</v>
      </c>
      <c r="P898" s="186">
        <f t="shared" si="44"/>
        <v>1014.1671170505383</v>
      </c>
      <c r="Q898" s="215">
        <f>IF(P898="-",0,P898/(1+'General inputs'!$H$30)^'MP Calculations'!$C$40)</f>
        <v>2252.7582669151416</v>
      </c>
    </row>
    <row r="899" spans="3:17">
      <c r="C899" s="159"/>
      <c r="D899" s="165" t="s">
        <v>288</v>
      </c>
      <c r="E899" s="162">
        <v>30834</v>
      </c>
      <c r="F899" s="166" t="str">
        <f t="shared" si="42"/>
        <v>Date check - OK</v>
      </c>
      <c r="G899" s="68"/>
      <c r="H899" s="162" t="s">
        <v>279</v>
      </c>
      <c r="I899" s="173">
        <v>41465.482549107437</v>
      </c>
      <c r="J899" s="168">
        <f>IFERROR(MIN('MP Calculations'!$E$30/I899,1),"-")</f>
        <v>0.60889065254951169</v>
      </c>
      <c r="K899" s="12"/>
      <c r="L899" s="159">
        <v>49.196893000000003</v>
      </c>
      <c r="M899" s="187" t="s">
        <v>315</v>
      </c>
      <c r="N899" s="187">
        <v>297.51652200000001</v>
      </c>
      <c r="O899" s="186">
        <f t="shared" si="43"/>
        <v>14636.888498566148</v>
      </c>
      <c r="P899" s="186">
        <f t="shared" si="44"/>
        <v>8912.2645891863849</v>
      </c>
      <c r="Q899" s="215">
        <f>IF(P899="-",0,P899/(1+'General inputs'!$H$30)^'MP Calculations'!$C$40)</f>
        <v>19796.715346691937</v>
      </c>
    </row>
    <row r="900" spans="3:17">
      <c r="C900" s="159"/>
      <c r="D900" s="165" t="s">
        <v>281</v>
      </c>
      <c r="E900" s="162">
        <v>30834</v>
      </c>
      <c r="F900" s="166" t="str">
        <f t="shared" si="42"/>
        <v>Date check - OK</v>
      </c>
      <c r="G900" s="68"/>
      <c r="H900" s="162" t="s">
        <v>279</v>
      </c>
      <c r="I900" s="173">
        <v>41465.482549107437</v>
      </c>
      <c r="J900" s="168">
        <f>IFERROR(MIN('MP Calculations'!$E$30/I900,1),"-")</f>
        <v>0.60889065254951169</v>
      </c>
      <c r="K900" s="12"/>
      <c r="L900" s="159">
        <v>9.6983770000000007</v>
      </c>
      <c r="M900" s="187" t="s">
        <v>315</v>
      </c>
      <c r="N900" s="187">
        <v>192.78728599999999</v>
      </c>
      <c r="O900" s="186">
        <f t="shared" si="43"/>
        <v>1869.7237804348222</v>
      </c>
      <c r="P900" s="186">
        <f t="shared" si="44"/>
        <v>1138.4573327562987</v>
      </c>
      <c r="Q900" s="215">
        <f>IF(P900="-",0,P900/(1+'General inputs'!$H$30)^'MP Calculations'!$C$40)</f>
        <v>2528.8427565622906</v>
      </c>
    </row>
    <row r="901" spans="3:17">
      <c r="C901" s="159"/>
      <c r="D901" s="165" t="s">
        <v>281</v>
      </c>
      <c r="E901" s="162">
        <v>30834</v>
      </c>
      <c r="F901" s="166" t="str">
        <f t="shared" si="42"/>
        <v>Date check - OK</v>
      </c>
      <c r="G901" s="68"/>
      <c r="H901" s="162" t="s">
        <v>279</v>
      </c>
      <c r="I901" s="173">
        <v>41465.482549107437</v>
      </c>
      <c r="J901" s="168">
        <f>IFERROR(MIN('MP Calculations'!$E$30/I901,1),"-")</f>
        <v>0.60889065254951169</v>
      </c>
      <c r="K901" s="12"/>
      <c r="L901" s="159">
        <v>9.2998209999999997</v>
      </c>
      <c r="M901" s="187" t="s">
        <v>315</v>
      </c>
      <c r="N901" s="187">
        <v>192.78728599999999</v>
      </c>
      <c r="O901" s="186">
        <f t="shared" si="43"/>
        <v>1792.8872508758059</v>
      </c>
      <c r="P901" s="186">
        <f t="shared" si="44"/>
        <v>1091.6722881334695</v>
      </c>
      <c r="Q901" s="215">
        <f>IF(P901="-",0,P901/(1+'General inputs'!$H$30)^'MP Calculations'!$C$40)</f>
        <v>2424.9196513164907</v>
      </c>
    </row>
    <row r="902" spans="3:17">
      <c r="C902" s="159"/>
      <c r="D902" s="165" t="s">
        <v>288</v>
      </c>
      <c r="E902" s="162">
        <v>30834</v>
      </c>
      <c r="F902" s="166" t="str">
        <f t="shared" si="42"/>
        <v>Date check - OK</v>
      </c>
      <c r="G902" s="68"/>
      <c r="H902" s="162" t="s">
        <v>279</v>
      </c>
      <c r="I902" s="173">
        <v>41465.482549107437</v>
      </c>
      <c r="J902" s="168">
        <f>IFERROR(MIN('MP Calculations'!$E$30/I902,1),"-")</f>
        <v>0.60889065254951169</v>
      </c>
      <c r="K902" s="12"/>
      <c r="L902" s="159">
        <v>16.500439</v>
      </c>
      <c r="M902" s="187" t="s">
        <v>315</v>
      </c>
      <c r="N902" s="187">
        <v>297.51652200000001</v>
      </c>
      <c r="O902" s="186">
        <f t="shared" si="43"/>
        <v>4909.1532227531579</v>
      </c>
      <c r="P902" s="186">
        <f t="shared" si="44"/>
        <v>2989.1375092677085</v>
      </c>
      <c r="Q902" s="215">
        <f>IF(P902="-",0,P902/(1+'General inputs'!$H$30)^'MP Calculations'!$C$40)</f>
        <v>6639.7382854737198</v>
      </c>
    </row>
    <row r="903" spans="3:17">
      <c r="C903" s="159"/>
      <c r="D903" s="165" t="s">
        <v>281</v>
      </c>
      <c r="E903" s="162">
        <v>30873</v>
      </c>
      <c r="F903" s="166" t="str">
        <f t="shared" si="42"/>
        <v>Date check - OK</v>
      </c>
      <c r="G903" s="68"/>
      <c r="H903" s="162" t="s">
        <v>279</v>
      </c>
      <c r="I903" s="173">
        <v>41465.482549107437</v>
      </c>
      <c r="J903" s="168">
        <f>IFERROR(MIN('MP Calculations'!$E$30/I903,1),"-")</f>
        <v>0.60889065254951169</v>
      </c>
      <c r="K903" s="12"/>
      <c r="L903" s="159">
        <v>1.00084</v>
      </c>
      <c r="M903" s="187" t="s">
        <v>315</v>
      </c>
      <c r="N903" s="187">
        <v>192.78728599999999</v>
      </c>
      <c r="O903" s="186">
        <f t="shared" si="43"/>
        <v>192.94922732024</v>
      </c>
      <c r="P903" s="186">
        <f t="shared" si="44"/>
        <v>117.484980931945</v>
      </c>
      <c r="Q903" s="215">
        <f>IF(P903="-",0,P903/(1+'General inputs'!$H$30)^'MP Calculations'!$C$40)</f>
        <v>260.96809646374879</v>
      </c>
    </row>
    <row r="904" spans="3:17">
      <c r="C904" s="159"/>
      <c r="D904" s="165" t="s">
        <v>281</v>
      </c>
      <c r="E904" s="162">
        <v>30873</v>
      </c>
      <c r="F904" s="166" t="str">
        <f t="shared" si="42"/>
        <v>Date check - OK</v>
      </c>
      <c r="G904" s="68"/>
      <c r="H904" s="162" t="s">
        <v>279</v>
      </c>
      <c r="I904" s="173">
        <v>41465.482549107437</v>
      </c>
      <c r="J904" s="168">
        <f>IFERROR(MIN('MP Calculations'!$E$30/I904,1),"-")</f>
        <v>0.60889065254951169</v>
      </c>
      <c r="K904" s="12"/>
      <c r="L904" s="159">
        <v>55.796067000000001</v>
      </c>
      <c r="M904" s="187" t="s">
        <v>315</v>
      </c>
      <c r="N904" s="187">
        <v>192.78728599999999</v>
      </c>
      <c r="O904" s="186">
        <f t="shared" si="43"/>
        <v>10756.772326404162</v>
      </c>
      <c r="P904" s="186">
        <f t="shared" si="44"/>
        <v>6549.6981211507591</v>
      </c>
      <c r="Q904" s="215">
        <f>IF(P904="-",0,P904/(1+'General inputs'!$H$30)^'MP Calculations'!$C$40)</f>
        <v>14548.772426315685</v>
      </c>
    </row>
    <row r="905" spans="3:17">
      <c r="C905" s="159"/>
      <c r="D905" s="165" t="s">
        <v>281</v>
      </c>
      <c r="E905" s="162">
        <v>30873</v>
      </c>
      <c r="F905" s="166" t="str">
        <f t="shared" si="42"/>
        <v>Date check - OK</v>
      </c>
      <c r="G905" s="68"/>
      <c r="H905" s="162" t="s">
        <v>279</v>
      </c>
      <c r="I905" s="173">
        <v>41465.482549107437</v>
      </c>
      <c r="J905" s="168">
        <f>IFERROR(MIN('MP Calculations'!$E$30/I905,1),"-")</f>
        <v>0.60889065254951169</v>
      </c>
      <c r="K905" s="12"/>
      <c r="L905" s="159">
        <v>13.000726</v>
      </c>
      <c r="M905" s="187" t="s">
        <v>315</v>
      </c>
      <c r="N905" s="187">
        <v>192.78728599999999</v>
      </c>
      <c r="O905" s="186">
        <f t="shared" si="43"/>
        <v>2506.3746815696359</v>
      </c>
      <c r="P905" s="186">
        <f t="shared" si="44"/>
        <v>1526.1081153945102</v>
      </c>
      <c r="Q905" s="215">
        <f>IF(P905="-",0,P905/(1+'General inputs'!$H$30)^'MP Calculations'!$C$40)</f>
        <v>3389.9271780372155</v>
      </c>
    </row>
    <row r="906" spans="3:17">
      <c r="C906" s="159"/>
      <c r="D906" s="165" t="s">
        <v>281</v>
      </c>
      <c r="E906" s="162">
        <v>30873</v>
      </c>
      <c r="F906" s="166" t="str">
        <f t="shared" si="42"/>
        <v>Date check - OK</v>
      </c>
      <c r="G906" s="68"/>
      <c r="H906" s="162" t="s">
        <v>279</v>
      </c>
      <c r="I906" s="173">
        <v>41465.482549107437</v>
      </c>
      <c r="J906" s="168">
        <f>IFERROR(MIN('MP Calculations'!$E$30/I906,1),"-")</f>
        <v>0.60889065254951169</v>
      </c>
      <c r="K906" s="12"/>
      <c r="L906" s="159">
        <v>0.30024200000000001</v>
      </c>
      <c r="M906" s="187" t="s">
        <v>315</v>
      </c>
      <c r="N906" s="187">
        <v>192.78728599999999</v>
      </c>
      <c r="O906" s="186">
        <f t="shared" si="43"/>
        <v>57.882840323212001</v>
      </c>
      <c r="P906" s="186">
        <f t="shared" si="44"/>
        <v>35.244320415819743</v>
      </c>
      <c r="Q906" s="215">
        <f>IF(P906="-",0,P906/(1+'General inputs'!$H$30)^'MP Calculations'!$C$40)</f>
        <v>78.287821448452164</v>
      </c>
    </row>
    <row r="907" spans="3:17">
      <c r="C907" s="159"/>
      <c r="D907" s="165" t="s">
        <v>281</v>
      </c>
      <c r="E907" s="162">
        <v>30873</v>
      </c>
      <c r="F907" s="166" t="str">
        <f t="shared" si="42"/>
        <v>Date check - OK</v>
      </c>
      <c r="G907" s="68"/>
      <c r="H907" s="162" t="s">
        <v>279</v>
      </c>
      <c r="I907" s="173">
        <v>41465.482549107437</v>
      </c>
      <c r="J907" s="168">
        <f>IFERROR(MIN('MP Calculations'!$E$30/I907,1),"-")</f>
        <v>0.60889065254951169</v>
      </c>
      <c r="K907" s="12"/>
      <c r="L907" s="159">
        <v>137.459326</v>
      </c>
      <c r="M907" s="187" t="s">
        <v>315</v>
      </c>
      <c r="N907" s="187">
        <v>192.78728599999999</v>
      </c>
      <c r="O907" s="186">
        <f t="shared" si="43"/>
        <v>26500.410394929237</v>
      </c>
      <c r="P907" s="186">
        <f t="shared" si="44"/>
        <v>16135.852178198325</v>
      </c>
      <c r="Q907" s="215">
        <f>IF(P907="-",0,P907/(1+'General inputs'!$H$30)^'MP Calculations'!$C$40)</f>
        <v>35842.391038937189</v>
      </c>
    </row>
    <row r="908" spans="3:17">
      <c r="C908" s="159"/>
      <c r="D908" s="165" t="s">
        <v>281</v>
      </c>
      <c r="E908" s="162">
        <v>30873</v>
      </c>
      <c r="F908" s="166" t="str">
        <f t="shared" si="42"/>
        <v>Date check - OK</v>
      </c>
      <c r="G908" s="68"/>
      <c r="H908" s="162" t="s">
        <v>279</v>
      </c>
      <c r="I908" s="173">
        <v>41465.482549107437</v>
      </c>
      <c r="J908" s="168">
        <f>IFERROR(MIN('MP Calculations'!$E$30/I908,1),"-")</f>
        <v>0.60889065254951169</v>
      </c>
      <c r="K908" s="12"/>
      <c r="L908" s="159">
        <v>82.441923000000003</v>
      </c>
      <c r="M908" s="187" t="s">
        <v>315</v>
      </c>
      <c r="N908" s="187">
        <v>192.78728599999999</v>
      </c>
      <c r="O908" s="186">
        <f t="shared" si="43"/>
        <v>15893.754587790978</v>
      </c>
      <c r="P908" s="186">
        <f t="shared" si="44"/>
        <v>9677.5586024218446</v>
      </c>
      <c r="Q908" s="215">
        <f>IF(P908="-",0,P908/(1+'General inputs'!$H$30)^'MP Calculations'!$C$40)</f>
        <v>21496.654524320522</v>
      </c>
    </row>
    <row r="909" spans="3:17">
      <c r="C909" s="159"/>
      <c r="D909" s="165" t="s">
        <v>281</v>
      </c>
      <c r="E909" s="162">
        <v>30873</v>
      </c>
      <c r="F909" s="166" t="str">
        <f t="shared" si="42"/>
        <v>Date check - OK</v>
      </c>
      <c r="G909" s="68"/>
      <c r="H909" s="162" t="s">
        <v>279</v>
      </c>
      <c r="I909" s="173">
        <v>41465.482549107437</v>
      </c>
      <c r="J909" s="168">
        <f>IFERROR(MIN('MP Calculations'!$E$30/I909,1),"-")</f>
        <v>0.60889065254951169</v>
      </c>
      <c r="K909" s="12"/>
      <c r="L909" s="159">
        <v>64.599953999999997</v>
      </c>
      <c r="M909" s="187" t="s">
        <v>315</v>
      </c>
      <c r="N909" s="187">
        <v>192.78728599999999</v>
      </c>
      <c r="O909" s="186">
        <f t="shared" si="43"/>
        <v>12454.049807384843</v>
      </c>
      <c r="P909" s="186">
        <f t="shared" si="44"/>
        <v>7583.1545141026772</v>
      </c>
      <c r="Q909" s="215">
        <f>IF(P909="-",0,P909/(1+'General inputs'!$H$30)^'MP Calculations'!$C$40)</f>
        <v>16844.377749715972</v>
      </c>
    </row>
    <row r="910" spans="3:17">
      <c r="C910" s="159"/>
      <c r="D910" s="165" t="s">
        <v>281</v>
      </c>
      <c r="E910" s="162">
        <v>30873</v>
      </c>
      <c r="F910" s="166" t="str">
        <f t="shared" si="42"/>
        <v>Date check - OK</v>
      </c>
      <c r="G910" s="68"/>
      <c r="H910" s="162" t="s">
        <v>279</v>
      </c>
      <c r="I910" s="173">
        <v>41465.482549107437</v>
      </c>
      <c r="J910" s="168">
        <f>IFERROR(MIN('MP Calculations'!$E$30/I910,1),"-")</f>
        <v>0.60889065254951169</v>
      </c>
      <c r="K910" s="12"/>
      <c r="L910" s="159">
        <v>75.384074999999996</v>
      </c>
      <c r="M910" s="187" t="s">
        <v>315</v>
      </c>
      <c r="N910" s="187">
        <v>192.78728599999999</v>
      </c>
      <c r="O910" s="186">
        <f t="shared" si="43"/>
        <v>14533.091226870449</v>
      </c>
      <c r="P910" s="186">
        <f t="shared" si="44"/>
        <v>8849.0634006907312</v>
      </c>
      <c r="Q910" s="215">
        <f>IF(P910="-",0,P910/(1+'General inputs'!$H$30)^'MP Calculations'!$C$40)</f>
        <v>19656.327241547573</v>
      </c>
    </row>
    <row r="911" spans="3:17">
      <c r="C911" s="159"/>
      <c r="D911" s="165" t="s">
        <v>281</v>
      </c>
      <c r="E911" s="162">
        <v>30873</v>
      </c>
      <c r="F911" s="166" t="str">
        <f t="shared" si="42"/>
        <v>Date check - OK</v>
      </c>
      <c r="G911" s="68"/>
      <c r="H911" s="162" t="s">
        <v>279</v>
      </c>
      <c r="I911" s="173">
        <v>41465.482549107437</v>
      </c>
      <c r="J911" s="168">
        <f>IFERROR(MIN('MP Calculations'!$E$30/I911,1),"-")</f>
        <v>0.60889065254951169</v>
      </c>
      <c r="K911" s="12"/>
      <c r="L911" s="159">
        <v>10.000014</v>
      </c>
      <c r="M911" s="187" t="s">
        <v>315</v>
      </c>
      <c r="N911" s="187">
        <v>192.78728599999999</v>
      </c>
      <c r="O911" s="186">
        <f t="shared" si="43"/>
        <v>1927.8755590220039</v>
      </c>
      <c r="P911" s="186">
        <f t="shared" si="44"/>
        <v>1173.8654071671626</v>
      </c>
      <c r="Q911" s="215">
        <f>IF(P911="-",0,P911/(1+'General inputs'!$H$30)^'MP Calculations'!$C$40)</f>
        <v>2607.4943229595524</v>
      </c>
    </row>
    <row r="912" spans="3:17">
      <c r="C912" s="159"/>
      <c r="D912" s="165" t="s">
        <v>281</v>
      </c>
      <c r="E912" s="162">
        <v>30873</v>
      </c>
      <c r="F912" s="166" t="str">
        <f t="shared" si="42"/>
        <v>Date check - OK</v>
      </c>
      <c r="G912" s="68"/>
      <c r="H912" s="162" t="s">
        <v>279</v>
      </c>
      <c r="I912" s="173">
        <v>41465.482549107437</v>
      </c>
      <c r="J912" s="168">
        <f>IFERROR(MIN('MP Calculations'!$E$30/I912,1),"-")</f>
        <v>0.60889065254951169</v>
      </c>
      <c r="K912" s="12"/>
      <c r="L912" s="159">
        <v>35.305706999999998</v>
      </c>
      <c r="M912" s="187" t="s">
        <v>315</v>
      </c>
      <c r="N912" s="187">
        <v>192.78728599999999</v>
      </c>
      <c r="O912" s="186">
        <f t="shared" si="43"/>
        <v>6806.4914328412015</v>
      </c>
      <c r="P912" s="186">
        <f t="shared" si="44"/>
        <v>4144.4090101153397</v>
      </c>
      <c r="Q912" s="215">
        <f>IF(P912="-",0,P912/(1+'General inputs'!$H$30)^'MP Calculations'!$C$40)</f>
        <v>9205.930168755096</v>
      </c>
    </row>
    <row r="913" spans="3:17">
      <c r="C913" s="159"/>
      <c r="D913" s="165" t="s">
        <v>282</v>
      </c>
      <c r="E913" s="162">
        <v>31048</v>
      </c>
      <c r="F913" s="166" t="str">
        <f t="shared" si="42"/>
        <v>Date check - OK</v>
      </c>
      <c r="G913" s="68"/>
      <c r="H913" s="162" t="s">
        <v>279</v>
      </c>
      <c r="I913" s="173">
        <v>41465.482549107437</v>
      </c>
      <c r="J913" s="168">
        <f>IFERROR(MIN('MP Calculations'!$E$30/I913,1),"-")</f>
        <v>0.60889065254951169</v>
      </c>
      <c r="K913" s="12"/>
      <c r="L913" s="159">
        <v>0.29960799999999999</v>
      </c>
      <c r="M913" s="187" t="s">
        <v>315</v>
      </c>
      <c r="N913" s="187">
        <v>237.97403299999999</v>
      </c>
      <c r="O913" s="186">
        <f t="shared" si="43"/>
        <v>71.298924079063994</v>
      </c>
      <c r="P913" s="186">
        <f t="shared" si="44"/>
        <v>43.413248408579371</v>
      </c>
      <c r="Q913" s="215">
        <f>IF(P913="-",0,P913/(1+'General inputs'!$H$30)^'MP Calculations'!$C$40)</f>
        <v>96.433371386063413</v>
      </c>
    </row>
    <row r="914" spans="3:17">
      <c r="C914" s="159"/>
      <c r="D914" s="165" t="s">
        <v>289</v>
      </c>
      <c r="E914" s="162">
        <v>31048</v>
      </c>
      <c r="F914" s="166" t="str">
        <f t="shared" si="42"/>
        <v>Date check - OK</v>
      </c>
      <c r="G914" s="68"/>
      <c r="H914" s="162" t="s">
        <v>279</v>
      </c>
      <c r="I914" s="173">
        <v>41465.482549107437</v>
      </c>
      <c r="J914" s="168">
        <f>IFERROR(MIN('MP Calculations'!$E$30/I914,1),"-")</f>
        <v>0.60889065254951169</v>
      </c>
      <c r="K914" s="12"/>
      <c r="L914" s="159">
        <v>3.9992000000000001</v>
      </c>
      <c r="M914" s="187" t="s">
        <v>315</v>
      </c>
      <c r="N914" s="187">
        <v>315.45229399999999</v>
      </c>
      <c r="O914" s="186">
        <f t="shared" si="43"/>
        <v>1261.5568141648</v>
      </c>
      <c r="P914" s="186">
        <f t="shared" si="44"/>
        <v>768.15015180508817</v>
      </c>
      <c r="Q914" s="215">
        <f>IF(P914="-",0,P914/(1+'General inputs'!$H$30)^'MP Calculations'!$C$40)</f>
        <v>1706.2834868316884</v>
      </c>
    </row>
    <row r="915" spans="3:17">
      <c r="C915" s="159"/>
      <c r="D915" s="165" t="s">
        <v>291</v>
      </c>
      <c r="E915" s="162">
        <v>31048</v>
      </c>
      <c r="F915" s="166" t="str">
        <f t="shared" si="42"/>
        <v>Date check - OK</v>
      </c>
      <c r="G915" s="68"/>
      <c r="H915" s="162" t="s">
        <v>279</v>
      </c>
      <c r="I915" s="173">
        <v>41465.482549107437</v>
      </c>
      <c r="J915" s="168">
        <f>IFERROR(MIN('MP Calculations'!$E$30/I915,1),"-")</f>
        <v>0.60889065254951169</v>
      </c>
      <c r="K915" s="12"/>
      <c r="L915" s="159">
        <v>394.64449999999999</v>
      </c>
      <c r="M915" s="187" t="s">
        <v>315</v>
      </c>
      <c r="N915" s="187">
        <v>421.28581700000001</v>
      </c>
      <c r="O915" s="186">
        <f t="shared" si="43"/>
        <v>166258.13060705649</v>
      </c>
      <c r="P915" s="186">
        <f t="shared" si="44"/>
        <v>101233.02163699256</v>
      </c>
      <c r="Q915" s="215">
        <f>IF(P915="-",0,P915/(1+'General inputs'!$H$30)^'MP Calculations'!$C$40)</f>
        <v>224867.79796289725</v>
      </c>
    </row>
    <row r="916" spans="3:17">
      <c r="C916" s="159"/>
      <c r="D916" s="165" t="s">
        <v>291</v>
      </c>
      <c r="E916" s="162">
        <v>31048</v>
      </c>
      <c r="F916" s="166" t="str">
        <f t="shared" si="42"/>
        <v>Date check - OK</v>
      </c>
      <c r="G916" s="68"/>
      <c r="H916" s="162" t="s">
        <v>279</v>
      </c>
      <c r="I916" s="173">
        <v>41465.482549107437</v>
      </c>
      <c r="J916" s="168">
        <f>IFERROR(MIN('MP Calculations'!$E$30/I916,1),"-")</f>
        <v>0.60889065254951169</v>
      </c>
      <c r="K916" s="12"/>
      <c r="L916" s="159">
        <v>1.755064</v>
      </c>
      <c r="M916" s="187" t="s">
        <v>315</v>
      </c>
      <c r="N916" s="187">
        <v>421.28581700000001</v>
      </c>
      <c r="O916" s="186">
        <f t="shared" si="43"/>
        <v>739.38357112728795</v>
      </c>
      <c r="P916" s="186">
        <f t="shared" si="44"/>
        <v>450.20374510808267</v>
      </c>
      <c r="Q916" s="215">
        <f>IF(P916="-",0,P916/(1+'General inputs'!$H$30)^'MP Calculations'!$C$40)</f>
        <v>1000.0326292750927</v>
      </c>
    </row>
    <row r="917" spans="3:17">
      <c r="C917" s="159"/>
      <c r="D917" s="165" t="s">
        <v>291</v>
      </c>
      <c r="E917" s="162">
        <v>31048</v>
      </c>
      <c r="F917" s="166" t="str">
        <f t="shared" si="42"/>
        <v>Date check - OK</v>
      </c>
      <c r="G917" s="68"/>
      <c r="H917" s="162" t="s">
        <v>279</v>
      </c>
      <c r="I917" s="173">
        <v>41465.482549107437</v>
      </c>
      <c r="J917" s="168">
        <f>IFERROR(MIN('MP Calculations'!$E$30/I917,1),"-")</f>
        <v>0.60889065254951169</v>
      </c>
      <c r="K917" s="12"/>
      <c r="L917" s="159">
        <v>8.364687</v>
      </c>
      <c r="M917" s="187" t="s">
        <v>315</v>
      </c>
      <c r="N917" s="187">
        <v>421.28581700000001</v>
      </c>
      <c r="O917" s="186">
        <f t="shared" si="43"/>
        <v>3523.9239967442791</v>
      </c>
      <c r="P917" s="186">
        <f t="shared" si="44"/>
        <v>2145.6843819125074</v>
      </c>
      <c r="Q917" s="215">
        <f>IF(P917="-",0,P917/(1+'General inputs'!$H$30)^'MP Calculations'!$C$40)</f>
        <v>4766.1851269658473</v>
      </c>
    </row>
    <row r="918" spans="3:17">
      <c r="C918" s="159"/>
      <c r="D918" s="165" t="s">
        <v>289</v>
      </c>
      <c r="E918" s="162">
        <v>31048</v>
      </c>
      <c r="F918" s="166" t="str">
        <f t="shared" si="42"/>
        <v>Date check - OK</v>
      </c>
      <c r="G918" s="68"/>
      <c r="H918" s="162" t="s">
        <v>279</v>
      </c>
      <c r="I918" s="173">
        <v>41465.482549107437</v>
      </c>
      <c r="J918" s="168">
        <f>IFERROR(MIN('MP Calculations'!$E$30/I918,1),"-")</f>
        <v>0.60889065254951169</v>
      </c>
      <c r="K918" s="12"/>
      <c r="L918" s="159">
        <v>1.25746</v>
      </c>
      <c r="M918" s="187" t="s">
        <v>315</v>
      </c>
      <c r="N918" s="187">
        <v>315.45229399999999</v>
      </c>
      <c r="O918" s="186">
        <f t="shared" si="43"/>
        <v>396.66864161324003</v>
      </c>
      <c r="P918" s="186">
        <f t="shared" si="44"/>
        <v>241.52782803781412</v>
      </c>
      <c r="Q918" s="215">
        <f>IF(P918="-",0,P918/(1+'General inputs'!$H$30)^'MP Calculations'!$C$40)</f>
        <v>536.5031089596356</v>
      </c>
    </row>
    <row r="919" spans="3:17">
      <c r="C919" s="159"/>
      <c r="D919" s="165" t="s">
        <v>291</v>
      </c>
      <c r="E919" s="162">
        <v>31048</v>
      </c>
      <c r="F919" s="166" t="str">
        <f t="shared" ref="F919:F982" si="45">IF(E919="","-",IF(OR(E919&lt;$E$15,E919&gt;$E$16),"ERROR - date outside of range","Date check - OK"))</f>
        <v>Date check - OK</v>
      </c>
      <c r="G919" s="68"/>
      <c r="H919" s="162" t="s">
        <v>279</v>
      </c>
      <c r="I919" s="173">
        <v>41465.482549107437</v>
      </c>
      <c r="J919" s="168">
        <f>IFERROR(MIN('MP Calculations'!$E$30/I919,1),"-")</f>
        <v>0.60889065254951169</v>
      </c>
      <c r="K919" s="12"/>
      <c r="L919" s="159">
        <v>4.7043330000000001</v>
      </c>
      <c r="M919" s="187" t="s">
        <v>315</v>
      </c>
      <c r="N919" s="187">
        <v>421.28581700000001</v>
      </c>
      <c r="O919" s="186">
        <f t="shared" ref="O919:O982" si="46">IF(N919="","-",L919*N919)</f>
        <v>1981.8687713450611</v>
      </c>
      <c r="P919" s="186">
        <f t="shared" ref="P919:P982" si="47">IF(O919="-","-",IF(OR(E919&lt;$E$15,E919&gt;$E$16),0,O919*J919))</f>
        <v>1206.7413694517932</v>
      </c>
      <c r="Q919" s="215">
        <f>IF(P919="-",0,P919/(1+'General inputs'!$H$30)^'MP Calculations'!$C$40)</f>
        <v>2680.5213365299414</v>
      </c>
    </row>
    <row r="920" spans="3:17">
      <c r="C920" s="159"/>
      <c r="D920" s="165" t="s">
        <v>291</v>
      </c>
      <c r="E920" s="162">
        <v>31048</v>
      </c>
      <c r="F920" s="166" t="str">
        <f t="shared" si="45"/>
        <v>Date check - OK</v>
      </c>
      <c r="G920" s="68"/>
      <c r="H920" s="162" t="s">
        <v>279</v>
      </c>
      <c r="I920" s="173">
        <v>41465.482549107437</v>
      </c>
      <c r="J920" s="168">
        <f>IFERROR(MIN('MP Calculations'!$E$30/I920,1),"-")</f>
        <v>0.60889065254951169</v>
      </c>
      <c r="K920" s="12"/>
      <c r="L920" s="159">
        <v>1.4450499999999999</v>
      </c>
      <c r="M920" s="187" t="s">
        <v>315</v>
      </c>
      <c r="N920" s="187">
        <v>421.28581700000001</v>
      </c>
      <c r="O920" s="186">
        <f t="shared" si="46"/>
        <v>608.77906985585003</v>
      </c>
      <c r="P920" s="186">
        <f t="shared" si="47"/>
        <v>370.67988510301331</v>
      </c>
      <c r="Q920" s="215">
        <f>IF(P920="-",0,P920/(1+'General inputs'!$H$30)^'MP Calculations'!$C$40)</f>
        <v>823.38715336533198</v>
      </c>
    </row>
    <row r="921" spans="3:17">
      <c r="C921" s="159"/>
      <c r="D921" s="165" t="s">
        <v>282</v>
      </c>
      <c r="E921" s="162">
        <v>31048</v>
      </c>
      <c r="F921" s="166" t="str">
        <f t="shared" si="45"/>
        <v>Date check - OK</v>
      </c>
      <c r="G921" s="68"/>
      <c r="H921" s="162" t="s">
        <v>279</v>
      </c>
      <c r="I921" s="173">
        <v>41465.482549107437</v>
      </c>
      <c r="J921" s="168">
        <f>IFERROR(MIN('MP Calculations'!$E$30/I921,1),"-")</f>
        <v>0.60889065254951169</v>
      </c>
      <c r="K921" s="12"/>
      <c r="L921" s="159">
        <v>3.6006010000000002</v>
      </c>
      <c r="M921" s="187" t="s">
        <v>315</v>
      </c>
      <c r="N921" s="187">
        <v>237.97403299999999</v>
      </c>
      <c r="O921" s="186">
        <f t="shared" si="46"/>
        <v>856.84954119383303</v>
      </c>
      <c r="P921" s="186">
        <f t="shared" si="47"/>
        <v>521.72767627426265</v>
      </c>
      <c r="Q921" s="215">
        <f>IF(P921="-",0,P921/(1+'General inputs'!$H$30)^'MP Calculations'!$C$40)</f>
        <v>1158.9079512096848</v>
      </c>
    </row>
    <row r="922" spans="3:17">
      <c r="C922" s="159"/>
      <c r="D922" s="165" t="s">
        <v>281</v>
      </c>
      <c r="E922" s="162">
        <v>31048</v>
      </c>
      <c r="F922" s="166" t="str">
        <f t="shared" si="45"/>
        <v>Date check - OK</v>
      </c>
      <c r="G922" s="68"/>
      <c r="H922" s="162" t="s">
        <v>279</v>
      </c>
      <c r="I922" s="173">
        <v>41465.482549107437</v>
      </c>
      <c r="J922" s="168">
        <f>IFERROR(MIN('MP Calculations'!$E$30/I922,1),"-")</f>
        <v>0.60889065254951169</v>
      </c>
      <c r="K922" s="12"/>
      <c r="L922" s="159">
        <v>10.797288999999999</v>
      </c>
      <c r="M922" s="187" t="s">
        <v>315</v>
      </c>
      <c r="N922" s="187">
        <v>192.78728599999999</v>
      </c>
      <c r="O922" s="186">
        <f t="shared" si="46"/>
        <v>2081.5800424676536</v>
      </c>
      <c r="P922" s="186">
        <f t="shared" si="47"/>
        <v>1267.4546303921697</v>
      </c>
      <c r="Q922" s="215">
        <f>IF(P922="-",0,P922/(1+'General inputs'!$H$30)^'MP Calculations'!$C$40)</f>
        <v>2815.3830355491118</v>
      </c>
    </row>
    <row r="923" spans="3:17">
      <c r="C923" s="159"/>
      <c r="D923" s="165" t="s">
        <v>281</v>
      </c>
      <c r="E923" s="162">
        <v>31048</v>
      </c>
      <c r="F923" s="166" t="str">
        <f t="shared" si="45"/>
        <v>Date check - OK</v>
      </c>
      <c r="G923" s="68"/>
      <c r="H923" s="162" t="s">
        <v>279</v>
      </c>
      <c r="I923" s="173">
        <v>41465.482549107437</v>
      </c>
      <c r="J923" s="168">
        <f>IFERROR(MIN('MP Calculations'!$E$30/I923,1),"-")</f>
        <v>0.60889065254951169</v>
      </c>
      <c r="K923" s="12"/>
      <c r="L923" s="159">
        <v>4.8417240000000001</v>
      </c>
      <c r="M923" s="187" t="s">
        <v>315</v>
      </c>
      <c r="N923" s="187">
        <v>192.78728599999999</v>
      </c>
      <c r="O923" s="186">
        <f t="shared" si="46"/>
        <v>933.42282952106405</v>
      </c>
      <c r="P923" s="186">
        <f t="shared" si="47"/>
        <v>568.35243577169229</v>
      </c>
      <c r="Q923" s="215">
        <f>IF(P923="-",0,P923/(1+'General inputs'!$H$30)^'MP Calculations'!$C$40)</f>
        <v>1262.475016868678</v>
      </c>
    </row>
    <row r="924" spans="3:17">
      <c r="C924" s="159"/>
      <c r="D924" s="165" t="s">
        <v>281</v>
      </c>
      <c r="E924" s="162">
        <v>31048</v>
      </c>
      <c r="F924" s="166" t="str">
        <f t="shared" si="45"/>
        <v>Date check - OK</v>
      </c>
      <c r="G924" s="68"/>
      <c r="H924" s="162" t="s">
        <v>279</v>
      </c>
      <c r="I924" s="173">
        <v>41465.482549107437</v>
      </c>
      <c r="J924" s="168">
        <f>IFERROR(MIN('MP Calculations'!$E$30/I924,1),"-")</f>
        <v>0.60889065254951169</v>
      </c>
      <c r="K924" s="12"/>
      <c r="L924" s="159">
        <v>0.397397</v>
      </c>
      <c r="M924" s="187" t="s">
        <v>315</v>
      </c>
      <c r="N924" s="187">
        <v>192.78728599999999</v>
      </c>
      <c r="O924" s="186">
        <f t="shared" si="46"/>
        <v>76.613089094542005</v>
      </c>
      <c r="P924" s="186">
        <f t="shared" si="47"/>
        <v>46.648993812609561</v>
      </c>
      <c r="Q924" s="215">
        <f>IF(P924="-",0,P924/(1+'General inputs'!$H$30)^'MP Calculations'!$C$40)</f>
        <v>103.62089707685983</v>
      </c>
    </row>
    <row r="925" spans="3:17">
      <c r="C925" s="159"/>
      <c r="D925" s="165" t="s">
        <v>281</v>
      </c>
      <c r="E925" s="162">
        <v>31048</v>
      </c>
      <c r="F925" s="166" t="str">
        <f t="shared" si="45"/>
        <v>Date check - OK</v>
      </c>
      <c r="G925" s="68"/>
      <c r="H925" s="162" t="s">
        <v>279</v>
      </c>
      <c r="I925" s="173">
        <v>41465.482549107437</v>
      </c>
      <c r="J925" s="168">
        <f>IFERROR(MIN('MP Calculations'!$E$30/I925,1),"-")</f>
        <v>0.60889065254951169</v>
      </c>
      <c r="K925" s="12"/>
      <c r="L925" s="159">
        <v>38.693517</v>
      </c>
      <c r="M925" s="187" t="s">
        <v>315</v>
      </c>
      <c r="N925" s="187">
        <v>192.78728599999999</v>
      </c>
      <c r="O925" s="186">
        <f t="shared" si="46"/>
        <v>7459.6181282248617</v>
      </c>
      <c r="P925" s="186">
        <f t="shared" si="47"/>
        <v>4542.0917498650033</v>
      </c>
      <c r="Q925" s="215">
        <f>IF(P925="-",0,P925/(1+'General inputs'!$H$30)^'MP Calculations'!$C$40)</f>
        <v>10089.29846626604</v>
      </c>
    </row>
    <row r="926" spans="3:17">
      <c r="C926" s="159"/>
      <c r="D926" s="165" t="s">
        <v>281</v>
      </c>
      <c r="E926" s="162">
        <v>31048</v>
      </c>
      <c r="F926" s="166" t="str">
        <f t="shared" si="45"/>
        <v>Date check - OK</v>
      </c>
      <c r="G926" s="68"/>
      <c r="H926" s="162" t="s">
        <v>279</v>
      </c>
      <c r="I926" s="173">
        <v>41465.482549107437</v>
      </c>
      <c r="J926" s="168">
        <f>IFERROR(MIN('MP Calculations'!$E$30/I926,1),"-")</f>
        <v>0.60889065254951169</v>
      </c>
      <c r="K926" s="12"/>
      <c r="L926" s="159">
        <v>18.481947999999999</v>
      </c>
      <c r="M926" s="187" t="s">
        <v>315</v>
      </c>
      <c r="N926" s="187">
        <v>192.78728599999999</v>
      </c>
      <c r="O926" s="186">
        <f t="shared" si="46"/>
        <v>3563.0845949131276</v>
      </c>
      <c r="P926" s="186">
        <f t="shared" si="47"/>
        <v>2169.528904085767</v>
      </c>
      <c r="Q926" s="215">
        <f>IF(P926="-",0,P926/(1+'General inputs'!$H$30)^'MP Calculations'!$C$40)</f>
        <v>4819.1507019123828</v>
      </c>
    </row>
    <row r="927" spans="3:17">
      <c r="C927" s="159"/>
      <c r="D927" s="165" t="s">
        <v>281</v>
      </c>
      <c r="E927" s="162">
        <v>31048</v>
      </c>
      <c r="F927" s="166" t="str">
        <f t="shared" si="45"/>
        <v>Date check - OK</v>
      </c>
      <c r="G927" s="68"/>
      <c r="H927" s="162" t="s">
        <v>279</v>
      </c>
      <c r="I927" s="173">
        <v>41465.482549107437</v>
      </c>
      <c r="J927" s="168">
        <f>IFERROR(MIN('MP Calculations'!$E$30/I927,1),"-")</f>
        <v>0.60889065254951169</v>
      </c>
      <c r="K927" s="12"/>
      <c r="L927" s="159">
        <v>0.39984599999999998</v>
      </c>
      <c r="M927" s="187" t="s">
        <v>315</v>
      </c>
      <c r="N927" s="187">
        <v>192.78728599999999</v>
      </c>
      <c r="O927" s="186">
        <f t="shared" si="46"/>
        <v>77.085225157955989</v>
      </c>
      <c r="P927" s="186">
        <f t="shared" si="47"/>
        <v>46.936473048353861</v>
      </c>
      <c r="Q927" s="215">
        <f>IF(P927="-",0,P927/(1+'General inputs'!$H$30)^'MP Calculations'!$C$40)</f>
        <v>104.25947154254835</v>
      </c>
    </row>
    <row r="928" spans="3:17">
      <c r="C928" s="159"/>
      <c r="D928" s="165" t="s">
        <v>281</v>
      </c>
      <c r="E928" s="162">
        <v>31048</v>
      </c>
      <c r="F928" s="166" t="str">
        <f t="shared" si="45"/>
        <v>Date check - OK</v>
      </c>
      <c r="G928" s="68"/>
      <c r="H928" s="162" t="s">
        <v>279</v>
      </c>
      <c r="I928" s="173">
        <v>41465.482549107437</v>
      </c>
      <c r="J928" s="168">
        <f>IFERROR(MIN('MP Calculations'!$E$30/I928,1),"-")</f>
        <v>0.60889065254951169</v>
      </c>
      <c r="K928" s="12"/>
      <c r="L928" s="159">
        <v>20.214175000000001</v>
      </c>
      <c r="M928" s="187" t="s">
        <v>315</v>
      </c>
      <c r="N928" s="187">
        <v>192.78728599999999</v>
      </c>
      <c r="O928" s="186">
        <f t="shared" si="46"/>
        <v>3897.0359369790499</v>
      </c>
      <c r="P928" s="186">
        <f t="shared" si="47"/>
        <v>2372.8687546760716</v>
      </c>
      <c r="Q928" s="215">
        <f>IF(P928="-",0,P928/(1+'General inputs'!$H$30)^'MP Calculations'!$C$40)</f>
        <v>5270.8272764229041</v>
      </c>
    </row>
    <row r="929" spans="3:17">
      <c r="C929" s="159"/>
      <c r="D929" s="165" t="s">
        <v>281</v>
      </c>
      <c r="E929" s="162">
        <v>31048</v>
      </c>
      <c r="F929" s="166" t="str">
        <f t="shared" si="45"/>
        <v>Date check - OK</v>
      </c>
      <c r="G929" s="68"/>
      <c r="H929" s="162" t="s">
        <v>279</v>
      </c>
      <c r="I929" s="173">
        <v>41465.482549107437</v>
      </c>
      <c r="J929" s="168">
        <f>IFERROR(MIN('MP Calculations'!$E$30/I929,1),"-")</f>
        <v>0.60889065254951169</v>
      </c>
      <c r="K929" s="12"/>
      <c r="L929" s="159">
        <v>5.2474470000000002</v>
      </c>
      <c r="M929" s="187" t="s">
        <v>315</v>
      </c>
      <c r="N929" s="187">
        <v>192.78728599999999</v>
      </c>
      <c r="O929" s="186">
        <f t="shared" si="46"/>
        <v>1011.641065558842</v>
      </c>
      <c r="P929" s="186">
        <f t="shared" si="47"/>
        <v>615.97878855400666</v>
      </c>
      <c r="Q929" s="215">
        <f>IF(P929="-",0,P929/(1+'General inputs'!$H$30)^'MP Calculations'!$C$40)</f>
        <v>1368.2669106794385</v>
      </c>
    </row>
    <row r="930" spans="3:17">
      <c r="C930" s="159"/>
      <c r="D930" s="165" t="s">
        <v>281</v>
      </c>
      <c r="E930" s="162">
        <v>31048</v>
      </c>
      <c r="F930" s="166" t="str">
        <f t="shared" si="45"/>
        <v>Date check - OK</v>
      </c>
      <c r="G930" s="68"/>
      <c r="H930" s="162" t="s">
        <v>279</v>
      </c>
      <c r="I930" s="173">
        <v>41465.482549107437</v>
      </c>
      <c r="J930" s="168">
        <f>IFERROR(MIN('MP Calculations'!$E$30/I930,1),"-")</f>
        <v>0.60889065254951169</v>
      </c>
      <c r="K930" s="12"/>
      <c r="L930" s="159">
        <v>46.680863000000002</v>
      </c>
      <c r="M930" s="187" t="s">
        <v>315</v>
      </c>
      <c r="N930" s="187">
        <v>192.78728599999999</v>
      </c>
      <c r="O930" s="186">
        <f t="shared" si="46"/>
        <v>8999.4768859078176</v>
      </c>
      <c r="P930" s="186">
        <f t="shared" si="47"/>
        <v>5479.6973536646583</v>
      </c>
      <c r="Q930" s="215">
        <f>IF(P930="-",0,P930/(1+'General inputs'!$H$30)^'MP Calculations'!$C$40)</f>
        <v>12171.991485547182</v>
      </c>
    </row>
    <row r="931" spans="3:17">
      <c r="C931" s="159"/>
      <c r="D931" s="165" t="s">
        <v>281</v>
      </c>
      <c r="E931" s="162">
        <v>31048</v>
      </c>
      <c r="F931" s="166" t="str">
        <f t="shared" si="45"/>
        <v>Date check - OK</v>
      </c>
      <c r="G931" s="68"/>
      <c r="H931" s="162" t="s">
        <v>279</v>
      </c>
      <c r="I931" s="173">
        <v>41465.482549107437</v>
      </c>
      <c r="J931" s="168">
        <f>IFERROR(MIN('MP Calculations'!$E$30/I931,1),"-")</f>
        <v>0.60889065254951169</v>
      </c>
      <c r="K931" s="12"/>
      <c r="L931" s="159">
        <v>18.300295999999999</v>
      </c>
      <c r="M931" s="187" t="s">
        <v>315</v>
      </c>
      <c r="N931" s="187">
        <v>192.78728599999999</v>
      </c>
      <c r="O931" s="186">
        <f t="shared" si="46"/>
        <v>3528.064398836656</v>
      </c>
      <c r="P931" s="186">
        <f t="shared" si="47"/>
        <v>2148.2054340443519</v>
      </c>
      <c r="Q931" s="215">
        <f>IF(P931="-",0,P931/(1+'General inputs'!$H$30)^'MP Calculations'!$C$40)</f>
        <v>4771.7851123487826</v>
      </c>
    </row>
    <row r="932" spans="3:17">
      <c r="C932" s="159"/>
      <c r="D932" s="165" t="s">
        <v>291</v>
      </c>
      <c r="E932" s="162">
        <v>31048</v>
      </c>
      <c r="F932" s="166" t="str">
        <f t="shared" si="45"/>
        <v>Date check - OK</v>
      </c>
      <c r="G932" s="68"/>
      <c r="H932" s="162" t="s">
        <v>279</v>
      </c>
      <c r="I932" s="173">
        <v>41465.482549107437</v>
      </c>
      <c r="J932" s="168">
        <f>IFERROR(MIN('MP Calculations'!$E$30/I932,1),"-")</f>
        <v>0.60889065254951169</v>
      </c>
      <c r="K932" s="12"/>
      <c r="L932" s="159">
        <v>65.164494000000005</v>
      </c>
      <c r="M932" s="187" t="s">
        <v>315</v>
      </c>
      <c r="N932" s="187">
        <v>421.28581700000001</v>
      </c>
      <c r="O932" s="186">
        <f t="shared" si="46"/>
        <v>27452.8770941816</v>
      </c>
      <c r="P932" s="186">
        <f t="shared" si="47"/>
        <v>16715.800248237778</v>
      </c>
      <c r="Q932" s="215">
        <f>IF(P932="-",0,P932/(1+'General inputs'!$H$30)^'MP Calculations'!$C$40)</f>
        <v>37130.623310717456</v>
      </c>
    </row>
    <row r="933" spans="3:17">
      <c r="C933" s="159"/>
      <c r="D933" s="165" t="s">
        <v>291</v>
      </c>
      <c r="E933" s="162">
        <v>31048</v>
      </c>
      <c r="F933" s="166" t="str">
        <f t="shared" si="45"/>
        <v>Date check - OK</v>
      </c>
      <c r="G933" s="68"/>
      <c r="H933" s="162" t="s">
        <v>279</v>
      </c>
      <c r="I933" s="173">
        <v>41465.482549107437</v>
      </c>
      <c r="J933" s="168">
        <f>IFERROR(MIN('MP Calculations'!$E$30/I933,1),"-")</f>
        <v>0.60889065254951169</v>
      </c>
      <c r="K933" s="12"/>
      <c r="L933" s="159">
        <v>591.59162500000002</v>
      </c>
      <c r="M933" s="187" t="s">
        <v>315</v>
      </c>
      <c r="N933" s="187">
        <v>421.28581700000001</v>
      </c>
      <c r="O933" s="186">
        <f t="shared" si="46"/>
        <v>249229.16106848264</v>
      </c>
      <c r="P933" s="186">
        <f t="shared" si="47"/>
        <v>151753.30651735576</v>
      </c>
      <c r="Q933" s="215">
        <f>IF(P933="-",0,P933/(1+'General inputs'!$H$30)^'MP Calculations'!$C$40)</f>
        <v>337087.95132592018</v>
      </c>
    </row>
    <row r="934" spans="3:17">
      <c r="C934" s="159"/>
      <c r="D934" s="165" t="s">
        <v>291</v>
      </c>
      <c r="E934" s="162">
        <v>31048</v>
      </c>
      <c r="F934" s="166" t="str">
        <f t="shared" si="45"/>
        <v>Date check - OK</v>
      </c>
      <c r="G934" s="68"/>
      <c r="H934" s="162" t="s">
        <v>279</v>
      </c>
      <c r="I934" s="173">
        <v>41465.482549107437</v>
      </c>
      <c r="J934" s="168">
        <f>IFERROR(MIN('MP Calculations'!$E$30/I934,1),"-")</f>
        <v>0.60889065254951169</v>
      </c>
      <c r="K934" s="12"/>
      <c r="L934" s="159">
        <v>166.751913</v>
      </c>
      <c r="M934" s="187" t="s">
        <v>315</v>
      </c>
      <c r="N934" s="187">
        <v>421.28581700000001</v>
      </c>
      <c r="O934" s="186">
        <f t="shared" si="46"/>
        <v>70250.215904517929</v>
      </c>
      <c r="P934" s="186">
        <f t="shared" si="47"/>
        <v>42774.699803846008</v>
      </c>
      <c r="Q934" s="215">
        <f>IF(P934="-",0,P934/(1+'General inputs'!$H$30)^'MP Calculations'!$C$40)</f>
        <v>95014.970390847026</v>
      </c>
    </row>
    <row r="935" spans="3:17">
      <c r="C935" s="159"/>
      <c r="D935" s="165" t="s">
        <v>291</v>
      </c>
      <c r="E935" s="162">
        <v>31048</v>
      </c>
      <c r="F935" s="166" t="str">
        <f t="shared" si="45"/>
        <v>Date check - OK</v>
      </c>
      <c r="G935" s="68"/>
      <c r="H935" s="162" t="s">
        <v>279</v>
      </c>
      <c r="I935" s="173">
        <v>41465.482549107437</v>
      </c>
      <c r="J935" s="168">
        <f>IFERROR(MIN('MP Calculations'!$E$30/I935,1),"-")</f>
        <v>0.60889065254951169</v>
      </c>
      <c r="K935" s="12"/>
      <c r="L935" s="159">
        <v>50.459781</v>
      </c>
      <c r="M935" s="187" t="s">
        <v>315</v>
      </c>
      <c r="N935" s="187">
        <v>421.28581700000001</v>
      </c>
      <c r="O935" s="186">
        <f t="shared" si="46"/>
        <v>21257.990064226076</v>
      </c>
      <c r="P935" s="186">
        <f t="shared" si="47"/>
        <v>12943.791442097652</v>
      </c>
      <c r="Q935" s="215">
        <f>IF(P935="-",0,P935/(1+'General inputs'!$H$30)^'MP Calculations'!$C$40)</f>
        <v>28751.901620724584</v>
      </c>
    </row>
    <row r="936" spans="3:17">
      <c r="C936" s="159"/>
      <c r="D936" s="165" t="s">
        <v>281</v>
      </c>
      <c r="E936" s="162">
        <v>31106</v>
      </c>
      <c r="F936" s="166" t="str">
        <f t="shared" si="45"/>
        <v>Date check - OK</v>
      </c>
      <c r="G936" s="68"/>
      <c r="H936" s="162" t="s">
        <v>279</v>
      </c>
      <c r="I936" s="173">
        <v>41465.482549107437</v>
      </c>
      <c r="J936" s="168">
        <f>IFERROR(MIN('MP Calculations'!$E$30/I936,1),"-")</f>
        <v>0.60889065254951169</v>
      </c>
      <c r="K936" s="12"/>
      <c r="L936" s="159">
        <v>25.098759999999999</v>
      </c>
      <c r="M936" s="187" t="s">
        <v>315</v>
      </c>
      <c r="N936" s="187">
        <v>192.78728599999999</v>
      </c>
      <c r="O936" s="186">
        <f t="shared" si="46"/>
        <v>4838.7218223653599</v>
      </c>
      <c r="P936" s="186">
        <f t="shared" si="47"/>
        <v>2946.2524879256066</v>
      </c>
      <c r="Q936" s="215">
        <f>IF(P936="-",0,P936/(1+'General inputs'!$H$30)^'MP Calculations'!$C$40)</f>
        <v>6544.4782590628674</v>
      </c>
    </row>
    <row r="937" spans="3:17">
      <c r="C937" s="159"/>
      <c r="D937" s="165" t="s">
        <v>281</v>
      </c>
      <c r="E937" s="162">
        <v>31106</v>
      </c>
      <c r="F937" s="166" t="str">
        <f t="shared" si="45"/>
        <v>Date check - OK</v>
      </c>
      <c r="G937" s="68"/>
      <c r="H937" s="162" t="s">
        <v>279</v>
      </c>
      <c r="I937" s="173">
        <v>41465.482549107437</v>
      </c>
      <c r="J937" s="168">
        <f>IFERROR(MIN('MP Calculations'!$E$30/I937,1),"-")</f>
        <v>0.60889065254951169</v>
      </c>
      <c r="K937" s="12"/>
      <c r="L937" s="159">
        <v>9.1003900000000009</v>
      </c>
      <c r="M937" s="187" t="s">
        <v>315</v>
      </c>
      <c r="N937" s="187">
        <v>192.78728599999999</v>
      </c>
      <c r="O937" s="186">
        <f t="shared" si="46"/>
        <v>1754.4394896415401</v>
      </c>
      <c r="P937" s="186">
        <f t="shared" si="47"/>
        <v>1068.2618057064697</v>
      </c>
      <c r="Q937" s="215">
        <f>IF(P937="-",0,P937/(1+'General inputs'!$H$30)^'MP Calculations'!$C$40)</f>
        <v>2372.9182040863029</v>
      </c>
    </row>
    <row r="938" spans="3:17">
      <c r="C938" s="159"/>
      <c r="D938" s="165" t="s">
        <v>281</v>
      </c>
      <c r="E938" s="162">
        <v>31106</v>
      </c>
      <c r="F938" s="166" t="str">
        <f t="shared" si="45"/>
        <v>Date check - OK</v>
      </c>
      <c r="G938" s="68"/>
      <c r="H938" s="162" t="s">
        <v>279</v>
      </c>
      <c r="I938" s="173">
        <v>41465.482549107437</v>
      </c>
      <c r="J938" s="168">
        <f>IFERROR(MIN('MP Calculations'!$E$30/I938,1),"-")</f>
        <v>0.60889065254951169</v>
      </c>
      <c r="K938" s="12"/>
      <c r="L938" s="159">
        <v>5.5003279999999997</v>
      </c>
      <c r="M938" s="187" t="s">
        <v>315</v>
      </c>
      <c r="N938" s="187">
        <v>192.78728599999999</v>
      </c>
      <c r="O938" s="186">
        <f t="shared" si="46"/>
        <v>1060.393307229808</v>
      </c>
      <c r="P938" s="186">
        <f t="shared" si="47"/>
        <v>645.66357279829265</v>
      </c>
      <c r="Q938" s="215">
        <f>IF(P938="-",0,P938/(1+'General inputs'!$H$30)^'MP Calculations'!$C$40)</f>
        <v>1434.2053955539932</v>
      </c>
    </row>
    <row r="939" spans="3:17">
      <c r="C939" s="159"/>
      <c r="D939" s="165" t="s">
        <v>281</v>
      </c>
      <c r="E939" s="162">
        <v>31106</v>
      </c>
      <c r="F939" s="166" t="str">
        <f t="shared" si="45"/>
        <v>Date check - OK</v>
      </c>
      <c r="G939" s="68"/>
      <c r="H939" s="162" t="s">
        <v>279</v>
      </c>
      <c r="I939" s="173">
        <v>41465.482549107437</v>
      </c>
      <c r="J939" s="168">
        <f>IFERROR(MIN('MP Calculations'!$E$30/I939,1),"-")</f>
        <v>0.60889065254951169</v>
      </c>
      <c r="K939" s="12"/>
      <c r="L939" s="159">
        <v>10.899578999999999</v>
      </c>
      <c r="M939" s="187" t="s">
        <v>315</v>
      </c>
      <c r="N939" s="187">
        <v>192.78728599999999</v>
      </c>
      <c r="O939" s="186">
        <f t="shared" si="46"/>
        <v>2101.3002539525937</v>
      </c>
      <c r="P939" s="186">
        <f t="shared" si="47"/>
        <v>1279.4620828316495</v>
      </c>
      <c r="Q939" s="215">
        <f>IF(P939="-",0,P939/(1+'General inputs'!$H$30)^'MP Calculations'!$C$40)</f>
        <v>2842.0550576378346</v>
      </c>
    </row>
    <row r="940" spans="3:17">
      <c r="C940" s="159"/>
      <c r="D940" s="165" t="s">
        <v>281</v>
      </c>
      <c r="E940" s="162">
        <v>31106</v>
      </c>
      <c r="F940" s="166" t="str">
        <f t="shared" si="45"/>
        <v>Date check - OK</v>
      </c>
      <c r="G940" s="68"/>
      <c r="H940" s="162" t="s">
        <v>279</v>
      </c>
      <c r="I940" s="173">
        <v>41465.482549107437</v>
      </c>
      <c r="J940" s="168">
        <f>IFERROR(MIN('MP Calculations'!$E$30/I940,1),"-")</f>
        <v>0.60889065254951169</v>
      </c>
      <c r="K940" s="12"/>
      <c r="L940" s="159">
        <v>2.4995150000000002</v>
      </c>
      <c r="M940" s="187" t="s">
        <v>315</v>
      </c>
      <c r="N940" s="187">
        <v>192.78728599999999</v>
      </c>
      <c r="O940" s="186">
        <f t="shared" si="46"/>
        <v>481.87471316629001</v>
      </c>
      <c r="P940" s="186">
        <f t="shared" si="47"/>
        <v>293.40900854693109</v>
      </c>
      <c r="Q940" s="215">
        <f>IF(P940="-",0,P940/(1+'General inputs'!$H$30)^'MP Calculations'!$C$40)</f>
        <v>651.74620482053786</v>
      </c>
    </row>
    <row r="941" spans="3:17">
      <c r="C941" s="159"/>
      <c r="D941" s="165" t="s">
        <v>281</v>
      </c>
      <c r="E941" s="162">
        <v>31106</v>
      </c>
      <c r="F941" s="166" t="str">
        <f t="shared" si="45"/>
        <v>Date check - OK</v>
      </c>
      <c r="G941" s="68"/>
      <c r="H941" s="162" t="s">
        <v>279</v>
      </c>
      <c r="I941" s="173">
        <v>41465.482549107437</v>
      </c>
      <c r="J941" s="168">
        <f>IFERROR(MIN('MP Calculations'!$E$30/I941,1),"-")</f>
        <v>0.60889065254951169</v>
      </c>
      <c r="K941" s="12"/>
      <c r="L941" s="159">
        <v>6.0988980000000002</v>
      </c>
      <c r="M941" s="187" t="s">
        <v>315</v>
      </c>
      <c r="N941" s="187">
        <v>192.78728599999999</v>
      </c>
      <c r="O941" s="186">
        <f t="shared" si="46"/>
        <v>1175.7899930108281</v>
      </c>
      <c r="P941" s="186">
        <f t="shared" si="47"/>
        <v>715.92753610554894</v>
      </c>
      <c r="Q941" s="215">
        <f>IF(P941="-",0,P941/(1+'General inputs'!$H$30)^'MP Calculations'!$C$40)</f>
        <v>1590.2819647361864</v>
      </c>
    </row>
    <row r="942" spans="3:17">
      <c r="C942" s="159"/>
      <c r="D942" s="165" t="s">
        <v>281</v>
      </c>
      <c r="E942" s="162">
        <v>31106</v>
      </c>
      <c r="F942" s="166" t="str">
        <f t="shared" si="45"/>
        <v>Date check - OK</v>
      </c>
      <c r="G942" s="68"/>
      <c r="H942" s="162" t="s">
        <v>279</v>
      </c>
      <c r="I942" s="173">
        <v>41465.482549107437</v>
      </c>
      <c r="J942" s="168">
        <f>IFERROR(MIN('MP Calculations'!$E$30/I942,1),"-")</f>
        <v>0.60889065254951169</v>
      </c>
      <c r="K942" s="12"/>
      <c r="L942" s="159">
        <v>25.797840999999998</v>
      </c>
      <c r="M942" s="187" t="s">
        <v>315</v>
      </c>
      <c r="N942" s="187">
        <v>192.78728599999999</v>
      </c>
      <c r="O942" s="186">
        <f t="shared" si="46"/>
        <v>4973.4957510495251</v>
      </c>
      <c r="P942" s="186">
        <f t="shared" si="47"/>
        <v>3028.3150733087691</v>
      </c>
      <c r="Q942" s="215">
        <f>IF(P942="-",0,P942/(1+'General inputs'!$H$30)^'MP Calculations'!$C$40)</f>
        <v>6726.7629777431484</v>
      </c>
    </row>
    <row r="943" spans="3:17">
      <c r="C943" s="159"/>
      <c r="D943" s="165" t="s">
        <v>281</v>
      </c>
      <c r="E943" s="162">
        <v>31106</v>
      </c>
      <c r="F943" s="166" t="str">
        <f t="shared" si="45"/>
        <v>Date check - OK</v>
      </c>
      <c r="G943" s="68"/>
      <c r="H943" s="162" t="s">
        <v>279</v>
      </c>
      <c r="I943" s="173">
        <v>41465.482549107437</v>
      </c>
      <c r="J943" s="168">
        <f>IFERROR(MIN('MP Calculations'!$E$30/I943,1),"-")</f>
        <v>0.60889065254951169</v>
      </c>
      <c r="K943" s="12"/>
      <c r="L943" s="159">
        <v>17.399446999999999</v>
      </c>
      <c r="M943" s="187" t="s">
        <v>315</v>
      </c>
      <c r="N943" s="187">
        <v>192.78728599999999</v>
      </c>
      <c r="O943" s="186">
        <f t="shared" si="46"/>
        <v>3354.3921650308416</v>
      </c>
      <c r="P943" s="186">
        <f t="shared" si="47"/>
        <v>2042.4580342725985</v>
      </c>
      <c r="Q943" s="215">
        <f>IF(P943="-",0,P943/(1+'General inputs'!$H$30)^'MP Calculations'!$C$40)</f>
        <v>4536.8895758681547</v>
      </c>
    </row>
    <row r="944" spans="3:17">
      <c r="C944" s="159"/>
      <c r="D944" s="165" t="s">
        <v>281</v>
      </c>
      <c r="E944" s="162">
        <v>31106</v>
      </c>
      <c r="F944" s="166" t="str">
        <f t="shared" si="45"/>
        <v>Date check - OK</v>
      </c>
      <c r="G944" s="68"/>
      <c r="H944" s="162" t="s">
        <v>279</v>
      </c>
      <c r="I944" s="173">
        <v>41465.482549107437</v>
      </c>
      <c r="J944" s="168">
        <f>IFERROR(MIN('MP Calculations'!$E$30/I944,1),"-")</f>
        <v>0.60889065254951169</v>
      </c>
      <c r="K944" s="12"/>
      <c r="L944" s="159">
        <v>15.698957</v>
      </c>
      <c r="M944" s="187" t="s">
        <v>315</v>
      </c>
      <c r="N944" s="187">
        <v>192.78728599999999</v>
      </c>
      <c r="O944" s="186">
        <f t="shared" si="46"/>
        <v>3026.5593130607022</v>
      </c>
      <c r="P944" s="186">
        <f t="shared" si="47"/>
        <v>1842.8436751093327</v>
      </c>
      <c r="Q944" s="215">
        <f>IF(P944="-",0,P944/(1+'General inputs'!$H$30)^'MP Calculations'!$C$40)</f>
        <v>4093.4883945048605</v>
      </c>
    </row>
    <row r="945" spans="3:17">
      <c r="C945" s="159"/>
      <c r="D945" s="165" t="s">
        <v>281</v>
      </c>
      <c r="E945" s="162">
        <v>31106</v>
      </c>
      <c r="F945" s="166" t="str">
        <f t="shared" si="45"/>
        <v>Date check - OK</v>
      </c>
      <c r="G945" s="68"/>
      <c r="H945" s="162" t="s">
        <v>279</v>
      </c>
      <c r="I945" s="173">
        <v>41465.482549107437</v>
      </c>
      <c r="J945" s="168">
        <f>IFERROR(MIN('MP Calculations'!$E$30/I945,1),"-")</f>
        <v>0.60889065254951169</v>
      </c>
      <c r="K945" s="12"/>
      <c r="L945" s="159">
        <v>0.49951200000000001</v>
      </c>
      <c r="M945" s="187" t="s">
        <v>315</v>
      </c>
      <c r="N945" s="187">
        <v>192.78728599999999</v>
      </c>
      <c r="O945" s="186">
        <f t="shared" si="46"/>
        <v>96.299562804432</v>
      </c>
      <c r="P945" s="186">
        <f t="shared" si="47"/>
        <v>58.635903636223283</v>
      </c>
      <c r="Q945" s="215">
        <f>IF(P945="-",0,P945/(1+'General inputs'!$H$30)^'MP Calculations'!$C$40)</f>
        <v>130.24728807881388</v>
      </c>
    </row>
    <row r="946" spans="3:17">
      <c r="C946" s="159"/>
      <c r="D946" s="165" t="s">
        <v>281</v>
      </c>
      <c r="E946" s="162">
        <v>31106</v>
      </c>
      <c r="F946" s="166" t="str">
        <f t="shared" si="45"/>
        <v>Date check - OK</v>
      </c>
      <c r="G946" s="68"/>
      <c r="H946" s="162" t="s">
        <v>279</v>
      </c>
      <c r="I946" s="173">
        <v>41465.482549107437</v>
      </c>
      <c r="J946" s="168">
        <f>IFERROR(MIN('MP Calculations'!$E$30/I946,1),"-")</f>
        <v>0.60889065254951169</v>
      </c>
      <c r="K946" s="12"/>
      <c r="L946" s="159">
        <v>0.40135999999999999</v>
      </c>
      <c r="M946" s="187" t="s">
        <v>315</v>
      </c>
      <c r="N946" s="187">
        <v>192.78728599999999</v>
      </c>
      <c r="O946" s="186">
        <f t="shared" si="46"/>
        <v>77.377105108959995</v>
      </c>
      <c r="P946" s="186">
        <f t="shared" si="47"/>
        <v>47.114196022186803</v>
      </c>
      <c r="Q946" s="215">
        <f>IF(P946="-",0,P946/(1+'General inputs'!$H$30)^'MP Calculations'!$C$40)</f>
        <v>104.65424563036071</v>
      </c>
    </row>
    <row r="947" spans="3:17">
      <c r="C947" s="159"/>
      <c r="D947" s="165" t="s">
        <v>281</v>
      </c>
      <c r="E947" s="162">
        <v>31106</v>
      </c>
      <c r="F947" s="166" t="str">
        <f t="shared" si="45"/>
        <v>Date check - OK</v>
      </c>
      <c r="G947" s="68"/>
      <c r="H947" s="162" t="s">
        <v>279</v>
      </c>
      <c r="I947" s="173">
        <v>41465.482549107437</v>
      </c>
      <c r="J947" s="168">
        <f>IFERROR(MIN('MP Calculations'!$E$30/I947,1),"-")</f>
        <v>0.60889065254951169</v>
      </c>
      <c r="K947" s="12"/>
      <c r="L947" s="159">
        <v>4.0989750000000003</v>
      </c>
      <c r="M947" s="187" t="s">
        <v>315</v>
      </c>
      <c r="N947" s="187">
        <v>192.78728599999999</v>
      </c>
      <c r="O947" s="186">
        <f t="shared" si="46"/>
        <v>790.23026563184999</v>
      </c>
      <c r="P947" s="186">
        <f t="shared" si="47"/>
        <v>481.16382210495112</v>
      </c>
      <c r="Q947" s="215">
        <f>IF(P947="-",0,P947/(1+'General inputs'!$H$30)^'MP Calculations'!$C$40)</f>
        <v>1068.803907919842</v>
      </c>
    </row>
    <row r="948" spans="3:17">
      <c r="C948" s="159"/>
      <c r="D948" s="165" t="s">
        <v>281</v>
      </c>
      <c r="E948" s="162">
        <v>31106</v>
      </c>
      <c r="F948" s="166" t="str">
        <f t="shared" si="45"/>
        <v>Date check - OK</v>
      </c>
      <c r="G948" s="68"/>
      <c r="H948" s="162" t="s">
        <v>279</v>
      </c>
      <c r="I948" s="173">
        <v>41465.482549107437</v>
      </c>
      <c r="J948" s="168">
        <f>IFERROR(MIN('MP Calculations'!$E$30/I948,1),"-")</f>
        <v>0.60889065254951169</v>
      </c>
      <c r="K948" s="12"/>
      <c r="L948" s="159">
        <v>2.4002150000000002</v>
      </c>
      <c r="M948" s="187" t="s">
        <v>315</v>
      </c>
      <c r="N948" s="187">
        <v>192.78728599999999</v>
      </c>
      <c r="O948" s="186">
        <f t="shared" si="46"/>
        <v>462.73093566649004</v>
      </c>
      <c r="P948" s="186">
        <f t="shared" si="47"/>
        <v>281.75254137281524</v>
      </c>
      <c r="Q948" s="215">
        <f>IF(P948="-",0,P948/(1+'General inputs'!$H$30)^'MP Calculations'!$C$40)</f>
        <v>625.85382244288485</v>
      </c>
    </row>
    <row r="949" spans="3:17">
      <c r="C949" s="159"/>
      <c r="D949" s="165" t="s">
        <v>281</v>
      </c>
      <c r="E949" s="162">
        <v>31106</v>
      </c>
      <c r="F949" s="166" t="str">
        <f t="shared" si="45"/>
        <v>Date check - OK</v>
      </c>
      <c r="G949" s="68"/>
      <c r="H949" s="162" t="s">
        <v>279</v>
      </c>
      <c r="I949" s="173">
        <v>41465.482549107437</v>
      </c>
      <c r="J949" s="168">
        <f>IFERROR(MIN('MP Calculations'!$E$30/I949,1),"-")</f>
        <v>0.60889065254951169</v>
      </c>
      <c r="K949" s="12"/>
      <c r="L949" s="159">
        <v>0.300097</v>
      </c>
      <c r="M949" s="187" t="s">
        <v>315</v>
      </c>
      <c r="N949" s="187">
        <v>192.78728599999999</v>
      </c>
      <c r="O949" s="186">
        <f t="shared" si="46"/>
        <v>57.854886166741998</v>
      </c>
      <c r="P949" s="186">
        <f t="shared" si="47"/>
        <v>35.227299391245253</v>
      </c>
      <c r="Q949" s="215">
        <f>IF(P949="-",0,P949/(1+'General inputs'!$H$30)^'MP Calculations'!$C$40)</f>
        <v>78.250012833701319</v>
      </c>
    </row>
    <row r="950" spans="3:17">
      <c r="C950" s="159"/>
      <c r="D950" s="165" t="s">
        <v>282</v>
      </c>
      <c r="E950" s="162">
        <v>31114</v>
      </c>
      <c r="F950" s="166" t="str">
        <f t="shared" si="45"/>
        <v>Date check - OK</v>
      </c>
      <c r="G950" s="68"/>
      <c r="H950" s="162" t="s">
        <v>279</v>
      </c>
      <c r="I950" s="173">
        <v>41465.482549107437</v>
      </c>
      <c r="J950" s="168">
        <f>IFERROR(MIN('MP Calculations'!$E$30/I950,1),"-")</f>
        <v>0.60889065254951169</v>
      </c>
      <c r="K950" s="12"/>
      <c r="L950" s="159">
        <v>5.9818300000000004</v>
      </c>
      <c r="M950" s="187" t="s">
        <v>315</v>
      </c>
      <c r="N950" s="187">
        <v>237.97403299999999</v>
      </c>
      <c r="O950" s="186">
        <f t="shared" si="46"/>
        <v>1423.5202098203899</v>
      </c>
      <c r="P950" s="186">
        <f t="shared" si="47"/>
        <v>866.76814947495507</v>
      </c>
      <c r="Q950" s="215">
        <f>IF(P950="-",0,P950/(1+'General inputs'!$H$30)^'MP Calculations'!$C$40)</f>
        <v>1925.3425608071068</v>
      </c>
    </row>
    <row r="951" spans="3:17">
      <c r="C951" s="159"/>
      <c r="D951" s="165" t="s">
        <v>282</v>
      </c>
      <c r="E951" s="162">
        <v>31114</v>
      </c>
      <c r="F951" s="166" t="str">
        <f t="shared" si="45"/>
        <v>Date check - OK</v>
      </c>
      <c r="G951" s="68"/>
      <c r="H951" s="162" t="s">
        <v>279</v>
      </c>
      <c r="I951" s="173">
        <v>41465.482549107437</v>
      </c>
      <c r="J951" s="168">
        <f>IFERROR(MIN('MP Calculations'!$E$30/I951,1),"-")</f>
        <v>0.60889065254951169</v>
      </c>
      <c r="K951" s="12"/>
      <c r="L951" s="159">
        <v>78.195604000000003</v>
      </c>
      <c r="M951" s="187" t="s">
        <v>315</v>
      </c>
      <c r="N951" s="187">
        <v>237.97403299999999</v>
      </c>
      <c r="O951" s="186">
        <f t="shared" si="46"/>
        <v>18608.52324675093</v>
      </c>
      <c r="P951" s="186">
        <f t="shared" si="47"/>
        <v>11330.555862696932</v>
      </c>
      <c r="Q951" s="215">
        <f>IF(P951="-",0,P951/(1+'General inputs'!$H$30)^'MP Calculations'!$C$40)</f>
        <v>25168.439164807165</v>
      </c>
    </row>
    <row r="952" spans="3:17">
      <c r="C952" s="159"/>
      <c r="D952" s="165" t="s">
        <v>282</v>
      </c>
      <c r="E952" s="162">
        <v>31114</v>
      </c>
      <c r="F952" s="166" t="str">
        <f t="shared" si="45"/>
        <v>Date check - OK</v>
      </c>
      <c r="G952" s="68"/>
      <c r="H952" s="162" t="s">
        <v>279</v>
      </c>
      <c r="I952" s="173">
        <v>41465.482549107437</v>
      </c>
      <c r="J952" s="168">
        <f>IFERROR(MIN('MP Calculations'!$E$30/I952,1),"-")</f>
        <v>0.60889065254951169</v>
      </c>
      <c r="K952" s="12"/>
      <c r="L952" s="159">
        <v>37.431860999999998</v>
      </c>
      <c r="M952" s="187" t="s">
        <v>315</v>
      </c>
      <c r="N952" s="187">
        <v>237.97403299999999</v>
      </c>
      <c r="O952" s="186">
        <f t="shared" si="46"/>
        <v>8907.8109248654127</v>
      </c>
      <c r="P952" s="186">
        <f t="shared" si="47"/>
        <v>5423.8828068289704</v>
      </c>
      <c r="Q952" s="215">
        <f>IF(P952="-",0,P952/(1+'General inputs'!$H$30)^'MP Calculations'!$C$40)</f>
        <v>12048.011246310187</v>
      </c>
    </row>
    <row r="953" spans="3:17">
      <c r="C953" s="159"/>
      <c r="D953" s="165" t="s">
        <v>282</v>
      </c>
      <c r="E953" s="162">
        <v>31114</v>
      </c>
      <c r="F953" s="166" t="str">
        <f t="shared" si="45"/>
        <v>Date check - OK</v>
      </c>
      <c r="G953" s="68"/>
      <c r="H953" s="162" t="s">
        <v>279</v>
      </c>
      <c r="I953" s="173">
        <v>41465.482549107437</v>
      </c>
      <c r="J953" s="168">
        <f>IFERROR(MIN('MP Calculations'!$E$30/I953,1),"-")</f>
        <v>0.60889065254951169</v>
      </c>
      <c r="K953" s="12"/>
      <c r="L953" s="159">
        <v>69.527193999999994</v>
      </c>
      <c r="M953" s="187" t="s">
        <v>315</v>
      </c>
      <c r="N953" s="187">
        <v>237.97403299999999</v>
      </c>
      <c r="O953" s="186">
        <f t="shared" si="46"/>
        <v>16545.6667593534</v>
      </c>
      <c r="P953" s="186">
        <f t="shared" si="47"/>
        <v>10074.501829969457</v>
      </c>
      <c r="Q953" s="215">
        <f>IF(P953="-",0,P953/(1+'General inputs'!$H$30)^'MP Calculations'!$C$40)</f>
        <v>22378.380151507565</v>
      </c>
    </row>
    <row r="954" spans="3:17">
      <c r="C954" s="159"/>
      <c r="D954" s="165" t="s">
        <v>282</v>
      </c>
      <c r="E954" s="162">
        <v>31114</v>
      </c>
      <c r="F954" s="166" t="str">
        <f t="shared" si="45"/>
        <v>Date check - OK</v>
      </c>
      <c r="G954" s="68"/>
      <c r="H954" s="162" t="s">
        <v>279</v>
      </c>
      <c r="I954" s="173">
        <v>41465.482549107437</v>
      </c>
      <c r="J954" s="168">
        <f>IFERROR(MIN('MP Calculations'!$E$30/I954,1),"-")</f>
        <v>0.60889065254951169</v>
      </c>
      <c r="K954" s="12"/>
      <c r="L954" s="159">
        <v>4.9798939999999998</v>
      </c>
      <c r="M954" s="187" t="s">
        <v>315</v>
      </c>
      <c r="N954" s="187">
        <v>237.97403299999999</v>
      </c>
      <c r="O954" s="186">
        <f t="shared" si="46"/>
        <v>1185.0854590925019</v>
      </c>
      <c r="P954" s="186">
        <f t="shared" si="47"/>
        <v>721.58745851377114</v>
      </c>
      <c r="Q954" s="215">
        <f>IF(P954="-",0,P954/(1+'General inputs'!$H$30)^'MP Calculations'!$C$40)</f>
        <v>1602.8542881539506</v>
      </c>
    </row>
    <row r="955" spans="3:17">
      <c r="C955" s="159"/>
      <c r="D955" s="165" t="s">
        <v>282</v>
      </c>
      <c r="E955" s="162">
        <v>31114</v>
      </c>
      <c r="F955" s="166" t="str">
        <f t="shared" si="45"/>
        <v>Date check - OK</v>
      </c>
      <c r="G955" s="68"/>
      <c r="H955" s="162" t="s">
        <v>279</v>
      </c>
      <c r="I955" s="173">
        <v>41465.482549107437</v>
      </c>
      <c r="J955" s="168">
        <f>IFERROR(MIN('MP Calculations'!$E$30/I955,1),"-")</f>
        <v>0.60889065254951169</v>
      </c>
      <c r="K955" s="12"/>
      <c r="L955" s="159">
        <v>67.996001000000007</v>
      </c>
      <c r="M955" s="187" t="s">
        <v>315</v>
      </c>
      <c r="N955" s="187">
        <v>237.97403299999999</v>
      </c>
      <c r="O955" s="186">
        <f t="shared" si="46"/>
        <v>16181.282585842035</v>
      </c>
      <c r="P955" s="186">
        <f t="shared" si="47"/>
        <v>9852.6317127814073</v>
      </c>
      <c r="Q955" s="215">
        <f>IF(P955="-",0,P955/(1+'General inputs'!$H$30)^'MP Calculations'!$C$40)</f>
        <v>21885.542499533189</v>
      </c>
    </row>
    <row r="956" spans="3:17">
      <c r="C956" s="159"/>
      <c r="D956" s="165" t="s">
        <v>282</v>
      </c>
      <c r="E956" s="162">
        <v>31114</v>
      </c>
      <c r="F956" s="166" t="str">
        <f t="shared" si="45"/>
        <v>Date check - OK</v>
      </c>
      <c r="G956" s="68"/>
      <c r="H956" s="162" t="s">
        <v>279</v>
      </c>
      <c r="I956" s="173">
        <v>41465.482549107437</v>
      </c>
      <c r="J956" s="168">
        <f>IFERROR(MIN('MP Calculations'!$E$30/I956,1),"-")</f>
        <v>0.60889065254951169</v>
      </c>
      <c r="K956" s="12"/>
      <c r="L956" s="159">
        <v>8.3888630000000006</v>
      </c>
      <c r="M956" s="187" t="s">
        <v>315</v>
      </c>
      <c r="N956" s="187">
        <v>237.97403299999999</v>
      </c>
      <c r="O956" s="186">
        <f t="shared" si="46"/>
        <v>1996.3315603944791</v>
      </c>
      <c r="P956" s="186">
        <f t="shared" si="47"/>
        <v>1215.5476265137793</v>
      </c>
      <c r="Q956" s="215">
        <f>IF(P956="-",0,P956/(1+'General inputs'!$H$30)^'MP Calculations'!$C$40)</f>
        <v>2700.0825785219554</v>
      </c>
    </row>
    <row r="957" spans="3:17">
      <c r="C957" s="159"/>
      <c r="D957" s="165" t="s">
        <v>282</v>
      </c>
      <c r="E957" s="162">
        <v>31114</v>
      </c>
      <c r="F957" s="166" t="str">
        <f t="shared" si="45"/>
        <v>Date check - OK</v>
      </c>
      <c r="G957" s="68"/>
      <c r="H957" s="162" t="s">
        <v>279</v>
      </c>
      <c r="I957" s="173">
        <v>41465.482549107437</v>
      </c>
      <c r="J957" s="168">
        <f>IFERROR(MIN('MP Calculations'!$E$30/I957,1),"-")</f>
        <v>0.60889065254951169</v>
      </c>
      <c r="K957" s="12"/>
      <c r="L957" s="159">
        <v>68.994337999999999</v>
      </c>
      <c r="M957" s="187" t="s">
        <v>315</v>
      </c>
      <c r="N957" s="187">
        <v>237.97403299999999</v>
      </c>
      <c r="O957" s="186">
        <f t="shared" si="46"/>
        <v>16418.860868025153</v>
      </c>
      <c r="P957" s="186">
        <f t="shared" si="47"/>
        <v>9997.2909080514764</v>
      </c>
      <c r="Q957" s="215">
        <f>IF(P957="-",0,P957/(1+'General inputs'!$H$30)^'MP Calculations'!$C$40)</f>
        <v>22206.872379541222</v>
      </c>
    </row>
    <row r="958" spans="3:17">
      <c r="C958" s="159"/>
      <c r="D958" s="165" t="s">
        <v>282</v>
      </c>
      <c r="E958" s="162">
        <v>31114</v>
      </c>
      <c r="F958" s="166" t="str">
        <f t="shared" si="45"/>
        <v>Date check - OK</v>
      </c>
      <c r="G958" s="68"/>
      <c r="H958" s="162" t="s">
        <v>279</v>
      </c>
      <c r="I958" s="173">
        <v>41465.482549107437</v>
      </c>
      <c r="J958" s="168">
        <f>IFERROR(MIN('MP Calculations'!$E$30/I958,1),"-")</f>
        <v>0.60889065254951169</v>
      </c>
      <c r="K958" s="12"/>
      <c r="L958" s="159">
        <v>60.415768</v>
      </c>
      <c r="M958" s="187" t="s">
        <v>315</v>
      </c>
      <c r="N958" s="187">
        <v>237.97403299999999</v>
      </c>
      <c r="O958" s="186">
        <f t="shared" si="46"/>
        <v>14377.383967752343</v>
      </c>
      <c r="P958" s="186">
        <f t="shared" si="47"/>
        <v>8754.2547060796114</v>
      </c>
      <c r="Q958" s="215">
        <f>IF(P958="-",0,P958/(1+'General inputs'!$H$30)^'MP Calculations'!$C$40)</f>
        <v>19445.729730575433</v>
      </c>
    </row>
    <row r="959" spans="3:17">
      <c r="C959" s="159"/>
      <c r="D959" s="165" t="s">
        <v>282</v>
      </c>
      <c r="E959" s="162">
        <v>31114</v>
      </c>
      <c r="F959" s="166" t="str">
        <f t="shared" si="45"/>
        <v>Date check - OK</v>
      </c>
      <c r="G959" s="68"/>
      <c r="H959" s="162" t="s">
        <v>279</v>
      </c>
      <c r="I959" s="173">
        <v>41465.482549107437</v>
      </c>
      <c r="J959" s="168">
        <f>IFERROR(MIN('MP Calculations'!$E$30/I959,1),"-")</f>
        <v>0.60889065254951169</v>
      </c>
      <c r="K959" s="12"/>
      <c r="L959" s="159">
        <v>3.2442600000000001</v>
      </c>
      <c r="M959" s="187" t="s">
        <v>315</v>
      </c>
      <c r="N959" s="187">
        <v>237.97403299999999</v>
      </c>
      <c r="O959" s="186">
        <f t="shared" si="46"/>
        <v>772.04963630058</v>
      </c>
      <c r="P959" s="186">
        <f t="shared" si="47"/>
        <v>470.09380684767331</v>
      </c>
      <c r="Q959" s="215">
        <f>IF(P959="-",0,P959/(1+'General inputs'!$H$30)^'MP Calculations'!$C$40)</f>
        <v>1044.214204737357</v>
      </c>
    </row>
    <row r="960" spans="3:17">
      <c r="C960" s="159"/>
      <c r="D960" s="165" t="s">
        <v>282</v>
      </c>
      <c r="E960" s="162">
        <v>31114</v>
      </c>
      <c r="F960" s="166" t="str">
        <f t="shared" si="45"/>
        <v>Date check - OK</v>
      </c>
      <c r="G960" s="68"/>
      <c r="H960" s="162" t="s">
        <v>279</v>
      </c>
      <c r="I960" s="173">
        <v>41465.482549107437</v>
      </c>
      <c r="J960" s="168">
        <f>IFERROR(MIN('MP Calculations'!$E$30/I960,1),"-")</f>
        <v>0.60889065254951169</v>
      </c>
      <c r="K960" s="12"/>
      <c r="L960" s="159">
        <v>1.56209</v>
      </c>
      <c r="M960" s="187" t="s">
        <v>315</v>
      </c>
      <c r="N960" s="187">
        <v>237.97403299999999</v>
      </c>
      <c r="O960" s="186">
        <f t="shared" si="46"/>
        <v>371.73685720896998</v>
      </c>
      <c r="P960" s="186">
        <f t="shared" si="47"/>
        <v>226.34709756267438</v>
      </c>
      <c r="Q960" s="215">
        <f>IF(P960="-",0,P960/(1+'General inputs'!$H$30)^'MP Calculations'!$C$40)</f>
        <v>502.78231925868397</v>
      </c>
    </row>
    <row r="961" spans="3:17">
      <c r="C961" s="159"/>
      <c r="D961" s="165" t="s">
        <v>282</v>
      </c>
      <c r="E961" s="162">
        <v>31114</v>
      </c>
      <c r="F961" s="166" t="str">
        <f t="shared" si="45"/>
        <v>Date check - OK</v>
      </c>
      <c r="G961" s="68"/>
      <c r="H961" s="162" t="s">
        <v>279</v>
      </c>
      <c r="I961" s="173">
        <v>41465.482549107437</v>
      </c>
      <c r="J961" s="168">
        <f>IFERROR(MIN('MP Calculations'!$E$30/I961,1),"-")</f>
        <v>0.60889065254951169</v>
      </c>
      <c r="K961" s="12"/>
      <c r="L961" s="159">
        <v>4.7116939999999996</v>
      </c>
      <c r="M961" s="187" t="s">
        <v>315</v>
      </c>
      <c r="N961" s="187">
        <v>237.97403299999999</v>
      </c>
      <c r="O961" s="186">
        <f t="shared" si="46"/>
        <v>1121.2608234419019</v>
      </c>
      <c r="P961" s="186">
        <f t="shared" si="47"/>
        <v>682.72523446374248</v>
      </c>
      <c r="Q961" s="215">
        <f>IF(P961="-",0,P961/(1+'General inputs'!$H$30)^'MP Calculations'!$C$40)</f>
        <v>1516.5300571396178</v>
      </c>
    </row>
    <row r="962" spans="3:17">
      <c r="C962" s="159"/>
      <c r="D962" s="165" t="s">
        <v>282</v>
      </c>
      <c r="E962" s="162">
        <v>31114</v>
      </c>
      <c r="F962" s="166" t="str">
        <f t="shared" si="45"/>
        <v>Date check - OK</v>
      </c>
      <c r="G962" s="68"/>
      <c r="H962" s="162" t="s">
        <v>279</v>
      </c>
      <c r="I962" s="173">
        <v>41465.482549107437</v>
      </c>
      <c r="J962" s="168">
        <f>IFERROR(MIN('MP Calculations'!$E$30/I962,1),"-")</f>
        <v>0.60889065254951169</v>
      </c>
      <c r="K962" s="12"/>
      <c r="L962" s="159">
        <v>1.6184700000000001</v>
      </c>
      <c r="M962" s="187" t="s">
        <v>315</v>
      </c>
      <c r="N962" s="187">
        <v>237.97403299999999</v>
      </c>
      <c r="O962" s="186">
        <f t="shared" si="46"/>
        <v>385.15383318951001</v>
      </c>
      <c r="P962" s="186">
        <f t="shared" si="47"/>
        <v>234.51656882270652</v>
      </c>
      <c r="Q962" s="215">
        <f>IF(P962="-",0,P962/(1+'General inputs'!$H$30)^'MP Calculations'!$C$40)</f>
        <v>520.9290759499147</v>
      </c>
    </row>
    <row r="963" spans="3:17">
      <c r="C963" s="159"/>
      <c r="D963" s="165" t="s">
        <v>282</v>
      </c>
      <c r="E963" s="162">
        <v>31114</v>
      </c>
      <c r="F963" s="166" t="str">
        <f t="shared" si="45"/>
        <v>Date check - OK</v>
      </c>
      <c r="G963" s="68"/>
      <c r="H963" s="162" t="s">
        <v>279</v>
      </c>
      <c r="I963" s="173">
        <v>41465.482549107437</v>
      </c>
      <c r="J963" s="168">
        <f>IFERROR(MIN('MP Calculations'!$E$30/I963,1),"-")</f>
        <v>0.60889065254951169</v>
      </c>
      <c r="K963" s="12"/>
      <c r="L963" s="159">
        <v>11.341275</v>
      </c>
      <c r="M963" s="187" t="s">
        <v>315</v>
      </c>
      <c r="N963" s="187">
        <v>237.97403299999999</v>
      </c>
      <c r="O963" s="186">
        <f t="shared" si="46"/>
        <v>2698.9289511120746</v>
      </c>
      <c r="P963" s="186">
        <f t="shared" si="47"/>
        <v>1643.3526102274002</v>
      </c>
      <c r="Q963" s="215">
        <f>IF(P963="-",0,P963/(1+'General inputs'!$H$30)^'MP Calculations'!$C$40)</f>
        <v>3650.3610853731411</v>
      </c>
    </row>
    <row r="964" spans="3:17">
      <c r="C964" s="159"/>
      <c r="D964" s="165" t="s">
        <v>282</v>
      </c>
      <c r="E964" s="162">
        <v>31114</v>
      </c>
      <c r="F964" s="166" t="str">
        <f t="shared" si="45"/>
        <v>Date check - OK</v>
      </c>
      <c r="G964" s="68"/>
      <c r="H964" s="162" t="s">
        <v>279</v>
      </c>
      <c r="I964" s="173">
        <v>41465.482549107437</v>
      </c>
      <c r="J964" s="168">
        <f>IFERROR(MIN('MP Calculations'!$E$30/I964,1),"-")</f>
        <v>0.60889065254951169</v>
      </c>
      <c r="K964" s="12"/>
      <c r="L964" s="159">
        <v>8.5972340000000003</v>
      </c>
      <c r="M964" s="187" t="s">
        <v>315</v>
      </c>
      <c r="N964" s="187">
        <v>237.97403299999999</v>
      </c>
      <c r="O964" s="186">
        <f t="shared" si="46"/>
        <v>2045.9184476247219</v>
      </c>
      <c r="P964" s="186">
        <f t="shared" si="47"/>
        <v>1245.7406186373009</v>
      </c>
      <c r="Q964" s="215">
        <f>IF(P964="-",0,P964/(1+'General inputs'!$H$30)^'MP Calculations'!$C$40)</f>
        <v>2767.1499399712006</v>
      </c>
    </row>
    <row r="965" spans="3:17">
      <c r="C965" s="159"/>
      <c r="D965" s="165" t="s">
        <v>282</v>
      </c>
      <c r="E965" s="162">
        <v>31114</v>
      </c>
      <c r="F965" s="166" t="str">
        <f t="shared" si="45"/>
        <v>Date check - OK</v>
      </c>
      <c r="G965" s="68"/>
      <c r="H965" s="162" t="s">
        <v>279</v>
      </c>
      <c r="I965" s="173">
        <v>41465.482549107437</v>
      </c>
      <c r="J965" s="168">
        <f>IFERROR(MIN('MP Calculations'!$E$30/I965,1),"-")</f>
        <v>0.60889065254951169</v>
      </c>
      <c r="K965" s="12"/>
      <c r="L965" s="159">
        <v>83.494097999999994</v>
      </c>
      <c r="M965" s="187" t="s">
        <v>315</v>
      </c>
      <c r="N965" s="187">
        <v>237.97403299999999</v>
      </c>
      <c r="O965" s="186">
        <f t="shared" si="46"/>
        <v>19869.427232757233</v>
      </c>
      <c r="P965" s="186">
        <f t="shared" si="47"/>
        <v>12098.30851353859</v>
      </c>
      <c r="Q965" s="215">
        <f>IF(P965="-",0,P965/(1+'General inputs'!$H$30)^'MP Calculations'!$C$40)</f>
        <v>26873.839687119082</v>
      </c>
    </row>
    <row r="966" spans="3:17">
      <c r="C966" s="159"/>
      <c r="D966" s="165" t="s">
        <v>282</v>
      </c>
      <c r="E966" s="162">
        <v>31114</v>
      </c>
      <c r="F966" s="166" t="str">
        <f t="shared" si="45"/>
        <v>Date check - OK</v>
      </c>
      <c r="G966" s="68"/>
      <c r="H966" s="162" t="s">
        <v>279</v>
      </c>
      <c r="I966" s="173">
        <v>41465.482549107437</v>
      </c>
      <c r="J966" s="168">
        <f>IFERROR(MIN('MP Calculations'!$E$30/I966,1),"-")</f>
        <v>0.60889065254951169</v>
      </c>
      <c r="K966" s="12"/>
      <c r="L966" s="159">
        <v>0.600074</v>
      </c>
      <c r="M966" s="187" t="s">
        <v>315</v>
      </c>
      <c r="N966" s="187">
        <v>237.97403299999999</v>
      </c>
      <c r="O966" s="186">
        <f t="shared" si="46"/>
        <v>142.802029878442</v>
      </c>
      <c r="P966" s="186">
        <f t="shared" si="47"/>
        <v>86.950821158079421</v>
      </c>
      <c r="Q966" s="215">
        <f>IF(P966="-",0,P966/(1+'General inputs'!$H$30)^'MP Calculations'!$C$40)</f>
        <v>193.14290306373869</v>
      </c>
    </row>
    <row r="967" spans="3:17">
      <c r="C967" s="159"/>
      <c r="D967" s="165" t="s">
        <v>282</v>
      </c>
      <c r="E967" s="162">
        <v>31114</v>
      </c>
      <c r="F967" s="166" t="str">
        <f t="shared" si="45"/>
        <v>Date check - OK</v>
      </c>
      <c r="G967" s="68"/>
      <c r="H967" s="162" t="s">
        <v>279</v>
      </c>
      <c r="I967" s="173">
        <v>41465.482549107437</v>
      </c>
      <c r="J967" s="168">
        <f>IFERROR(MIN('MP Calculations'!$E$30/I967,1),"-")</f>
        <v>0.60889065254951169</v>
      </c>
      <c r="K967" s="12"/>
      <c r="L967" s="159">
        <v>1.0070410000000001</v>
      </c>
      <c r="M967" s="187" t="s">
        <v>315</v>
      </c>
      <c r="N967" s="187">
        <v>237.97403299999999</v>
      </c>
      <c r="O967" s="186">
        <f t="shared" si="46"/>
        <v>239.649608166353</v>
      </c>
      <c r="P967" s="186">
        <f t="shared" si="47"/>
        <v>145.92040629964546</v>
      </c>
      <c r="Q967" s="215">
        <f>IF(P967="-",0,P967/(1+'General inputs'!$H$30)^'MP Calculations'!$C$40)</f>
        <v>324.13139420173252</v>
      </c>
    </row>
    <row r="968" spans="3:17">
      <c r="C968" s="159"/>
      <c r="D968" s="165" t="s">
        <v>282</v>
      </c>
      <c r="E968" s="162">
        <v>31114</v>
      </c>
      <c r="F968" s="166" t="str">
        <f t="shared" si="45"/>
        <v>Date check - OK</v>
      </c>
      <c r="G968" s="68"/>
      <c r="H968" s="162" t="s">
        <v>279</v>
      </c>
      <c r="I968" s="173">
        <v>41465.482549107437</v>
      </c>
      <c r="J968" s="168">
        <f>IFERROR(MIN('MP Calculations'!$E$30/I968,1),"-")</f>
        <v>0.60889065254951169</v>
      </c>
      <c r="K968" s="12"/>
      <c r="L968" s="159">
        <v>0.70035199999999997</v>
      </c>
      <c r="M968" s="187" t="s">
        <v>315</v>
      </c>
      <c r="N968" s="187">
        <v>237.97403299999999</v>
      </c>
      <c r="O968" s="186">
        <f t="shared" si="46"/>
        <v>166.665589959616</v>
      </c>
      <c r="P968" s="186">
        <f t="shared" si="47"/>
        <v>101.48111982805993</v>
      </c>
      <c r="Q968" s="215">
        <f>IF(P968="-",0,P968/(1+'General inputs'!$H$30)^'MP Calculations'!$C$40)</f>
        <v>225.41889574701705</v>
      </c>
    </row>
    <row r="969" spans="3:17">
      <c r="C969" s="159"/>
      <c r="D969" s="165" t="s">
        <v>282</v>
      </c>
      <c r="E969" s="162">
        <v>31114</v>
      </c>
      <c r="F969" s="166" t="str">
        <f t="shared" si="45"/>
        <v>Date check - OK</v>
      </c>
      <c r="G969" s="68"/>
      <c r="H969" s="162" t="s">
        <v>279</v>
      </c>
      <c r="I969" s="173">
        <v>41465.482549107437</v>
      </c>
      <c r="J969" s="168">
        <f>IFERROR(MIN('MP Calculations'!$E$30/I969,1),"-")</f>
        <v>0.60889065254951169</v>
      </c>
      <c r="K969" s="12"/>
      <c r="L969" s="159">
        <v>72.296518000000006</v>
      </c>
      <c r="M969" s="187" t="s">
        <v>315</v>
      </c>
      <c r="N969" s="187">
        <v>237.97403299999999</v>
      </c>
      <c r="O969" s="186">
        <f t="shared" si="46"/>
        <v>17204.693960317094</v>
      </c>
      <c r="P969" s="186">
        <f t="shared" si="47"/>
        <v>10475.777332412117</v>
      </c>
      <c r="Q969" s="215">
        <f>IF(P969="-",0,P969/(1+'General inputs'!$H$30)^'MP Calculations'!$C$40)</f>
        <v>23269.729013288088</v>
      </c>
    </row>
    <row r="970" spans="3:17">
      <c r="C970" s="159"/>
      <c r="D970" s="165" t="s">
        <v>282</v>
      </c>
      <c r="E970" s="162">
        <v>31114</v>
      </c>
      <c r="F970" s="166" t="str">
        <f t="shared" si="45"/>
        <v>Date check - OK</v>
      </c>
      <c r="G970" s="68"/>
      <c r="H970" s="162" t="s">
        <v>279</v>
      </c>
      <c r="I970" s="173">
        <v>41465.482549107437</v>
      </c>
      <c r="J970" s="168">
        <f>IFERROR(MIN('MP Calculations'!$E$30/I970,1),"-")</f>
        <v>0.60889065254951169</v>
      </c>
      <c r="K970" s="12"/>
      <c r="L970" s="159">
        <v>54.406674000000002</v>
      </c>
      <c r="M970" s="187" t="s">
        <v>315</v>
      </c>
      <c r="N970" s="187">
        <v>237.97403299999999</v>
      </c>
      <c r="O970" s="186">
        <f t="shared" si="46"/>
        <v>12947.375633896243</v>
      </c>
      <c r="P970" s="186">
        <f t="shared" si="47"/>
        <v>7883.5359985267314</v>
      </c>
      <c r="Q970" s="215">
        <f>IF(P970="-",0,P970/(1+'General inputs'!$H$30)^'MP Calculations'!$C$40)</f>
        <v>17511.611838543966</v>
      </c>
    </row>
    <row r="971" spans="3:17">
      <c r="C971" s="159"/>
      <c r="D971" s="165" t="s">
        <v>282</v>
      </c>
      <c r="E971" s="162">
        <v>31114</v>
      </c>
      <c r="F971" s="166" t="str">
        <f t="shared" si="45"/>
        <v>Date check - OK</v>
      </c>
      <c r="G971" s="68"/>
      <c r="H971" s="162" t="s">
        <v>279</v>
      </c>
      <c r="I971" s="173">
        <v>41465.482549107437</v>
      </c>
      <c r="J971" s="168">
        <f>IFERROR(MIN('MP Calculations'!$E$30/I971,1),"-")</f>
        <v>0.60889065254951169</v>
      </c>
      <c r="K971" s="12"/>
      <c r="L971" s="159">
        <v>9.8502410000000005</v>
      </c>
      <c r="M971" s="187" t="s">
        <v>315</v>
      </c>
      <c r="N971" s="187">
        <v>237.97403299999999</v>
      </c>
      <c r="O971" s="186">
        <f t="shared" si="46"/>
        <v>2344.101576791953</v>
      </c>
      <c r="P971" s="186">
        <f t="shared" si="47"/>
        <v>1427.3015387351916</v>
      </c>
      <c r="Q971" s="215">
        <f>IF(P971="-",0,P971/(1+'General inputs'!$H$30)^'MP Calculations'!$C$40)</f>
        <v>3170.4492156258466</v>
      </c>
    </row>
    <row r="972" spans="3:17">
      <c r="C972" s="159"/>
      <c r="D972" s="165" t="s">
        <v>282</v>
      </c>
      <c r="E972" s="162">
        <v>31114</v>
      </c>
      <c r="F972" s="166" t="str">
        <f t="shared" si="45"/>
        <v>Date check - OK</v>
      </c>
      <c r="G972" s="68"/>
      <c r="H972" s="162" t="s">
        <v>279</v>
      </c>
      <c r="I972" s="173">
        <v>41465.482549107437</v>
      </c>
      <c r="J972" s="168">
        <f>IFERROR(MIN('MP Calculations'!$E$30/I972,1),"-")</f>
        <v>0.60889065254951169</v>
      </c>
      <c r="K972" s="12"/>
      <c r="L972" s="159">
        <v>1.939524</v>
      </c>
      <c r="M972" s="187" t="s">
        <v>315</v>
      </c>
      <c r="N972" s="187">
        <v>237.97403299999999</v>
      </c>
      <c r="O972" s="186">
        <f t="shared" si="46"/>
        <v>461.55634838029198</v>
      </c>
      <c r="P972" s="186">
        <f t="shared" si="47"/>
        <v>281.03734615364573</v>
      </c>
      <c r="Q972" s="215">
        <f>IF(P972="-",0,P972/(1+'General inputs'!$H$30)^'MP Calculations'!$C$40)</f>
        <v>624.26516716570734</v>
      </c>
    </row>
    <row r="973" spans="3:17">
      <c r="C973" s="159"/>
      <c r="D973" s="165" t="s">
        <v>282</v>
      </c>
      <c r="E973" s="162">
        <v>31114</v>
      </c>
      <c r="F973" s="166" t="str">
        <f t="shared" si="45"/>
        <v>Date check - OK</v>
      </c>
      <c r="G973" s="68"/>
      <c r="H973" s="162" t="s">
        <v>279</v>
      </c>
      <c r="I973" s="173">
        <v>41465.482549107437</v>
      </c>
      <c r="J973" s="168">
        <f>IFERROR(MIN('MP Calculations'!$E$30/I973,1),"-")</f>
        <v>0.60889065254951169</v>
      </c>
      <c r="K973" s="12"/>
      <c r="L973" s="159">
        <v>78.195044999999993</v>
      </c>
      <c r="M973" s="187" t="s">
        <v>315</v>
      </c>
      <c r="N973" s="187">
        <v>237.97403299999999</v>
      </c>
      <c r="O973" s="186">
        <f t="shared" si="46"/>
        <v>18608.390219266483</v>
      </c>
      <c r="P973" s="186">
        <f t="shared" si="47"/>
        <v>11330.47486350512</v>
      </c>
      <c r="Q973" s="215">
        <f>IF(P973="-",0,P973/(1+'General inputs'!$H$30)^'MP Calculations'!$C$40)</f>
        <v>25168.259242192933</v>
      </c>
    </row>
    <row r="974" spans="3:17">
      <c r="C974" s="159"/>
      <c r="D974" s="165" t="s">
        <v>306</v>
      </c>
      <c r="E974" s="162">
        <v>31228</v>
      </c>
      <c r="F974" s="166" t="str">
        <f t="shared" si="45"/>
        <v>Date check - OK</v>
      </c>
      <c r="G974" s="68"/>
      <c r="H974" s="162" t="s">
        <v>279</v>
      </c>
      <c r="I974" s="173">
        <v>41465.482549107437</v>
      </c>
      <c r="J974" s="168">
        <f>IFERROR(MIN('MP Calculations'!$E$30/I974,1),"-")</f>
        <v>0.60889065254951169</v>
      </c>
      <c r="K974" s="12"/>
      <c r="L974" s="159">
        <v>1</v>
      </c>
      <c r="M974" s="187" t="s">
        <v>316</v>
      </c>
      <c r="N974" s="187">
        <v>161551.40395800001</v>
      </c>
      <c r="O974" s="186">
        <f t="shared" si="46"/>
        <v>161551.40395800001</v>
      </c>
      <c r="P974" s="186">
        <f t="shared" si="47"/>
        <v>98367.139776276395</v>
      </c>
      <c r="Q974" s="215">
        <f>IF(P974="-",0,P974/(1+'General inputs'!$H$30)^'MP Calculations'!$C$40)</f>
        <v>218501.84609442548</v>
      </c>
    </row>
    <row r="975" spans="3:17">
      <c r="C975" s="159"/>
      <c r="D975" s="165" t="s">
        <v>281</v>
      </c>
      <c r="E975" s="162">
        <v>31296</v>
      </c>
      <c r="F975" s="166" t="str">
        <f t="shared" si="45"/>
        <v>Date check - OK</v>
      </c>
      <c r="G975" s="68"/>
      <c r="H975" s="162" t="s">
        <v>279</v>
      </c>
      <c r="I975" s="173">
        <v>41465.482549107437</v>
      </c>
      <c r="J975" s="168">
        <f>IFERROR(MIN('MP Calculations'!$E$30/I975,1),"-")</f>
        <v>0.60889065254951169</v>
      </c>
      <c r="K975" s="12"/>
      <c r="L975" s="159">
        <v>44.644174</v>
      </c>
      <c r="M975" s="187" t="s">
        <v>315</v>
      </c>
      <c r="N975" s="187">
        <v>192.78728599999999</v>
      </c>
      <c r="O975" s="186">
        <f t="shared" si="46"/>
        <v>8606.8291411717637</v>
      </c>
      <c r="P975" s="186">
        <f t="shared" si="47"/>
        <v>5240.617812150228</v>
      </c>
      <c r="Q975" s="215">
        <f>IF(P975="-",0,P975/(1+'General inputs'!$H$30)^'MP Calculations'!$C$40)</f>
        <v>11640.926728524424</v>
      </c>
    </row>
    <row r="976" spans="3:17">
      <c r="C976" s="159"/>
      <c r="D976" s="165" t="s">
        <v>281</v>
      </c>
      <c r="E976" s="162">
        <v>31296</v>
      </c>
      <c r="F976" s="166" t="str">
        <f t="shared" si="45"/>
        <v>Date check - OK</v>
      </c>
      <c r="G976" s="68"/>
      <c r="H976" s="162" t="s">
        <v>279</v>
      </c>
      <c r="I976" s="173">
        <v>41465.482549107437</v>
      </c>
      <c r="J976" s="168">
        <f>IFERROR(MIN('MP Calculations'!$E$30/I976,1),"-")</f>
        <v>0.60889065254951169</v>
      </c>
      <c r="K976" s="12"/>
      <c r="L976" s="159">
        <v>87.044978</v>
      </c>
      <c r="M976" s="187" t="s">
        <v>315</v>
      </c>
      <c r="N976" s="187">
        <v>192.78728599999999</v>
      </c>
      <c r="O976" s="186">
        <f t="shared" si="46"/>
        <v>16781.165068549708</v>
      </c>
      <c r="P976" s="186">
        <f t="shared" si="47"/>
        <v>10217.894549130302</v>
      </c>
      <c r="Q976" s="215">
        <f>IF(P976="-",0,P976/(1+'General inputs'!$H$30)^'MP Calculations'!$C$40)</f>
        <v>22696.896822058363</v>
      </c>
    </row>
    <row r="977" spans="3:17">
      <c r="C977" s="159"/>
      <c r="D977" s="165" t="s">
        <v>281</v>
      </c>
      <c r="E977" s="162">
        <v>31296</v>
      </c>
      <c r="F977" s="166" t="str">
        <f t="shared" si="45"/>
        <v>Date check - OK</v>
      </c>
      <c r="G977" s="68"/>
      <c r="H977" s="162" t="s">
        <v>279</v>
      </c>
      <c r="I977" s="173">
        <v>41465.482549107437</v>
      </c>
      <c r="J977" s="168">
        <f>IFERROR(MIN('MP Calculations'!$E$30/I977,1),"-")</f>
        <v>0.60889065254951169</v>
      </c>
      <c r="K977" s="12"/>
      <c r="L977" s="159">
        <v>23.298525000000001</v>
      </c>
      <c r="M977" s="187" t="s">
        <v>315</v>
      </c>
      <c r="N977" s="187">
        <v>192.78728599999999</v>
      </c>
      <c r="O977" s="186">
        <f t="shared" si="46"/>
        <v>4491.6594025531504</v>
      </c>
      <c r="P977" s="186">
        <f t="shared" si="47"/>
        <v>2734.9294246507375</v>
      </c>
      <c r="Q977" s="215">
        <f>IF(P977="-",0,P977/(1+'General inputs'!$H$30)^'MP Calculations'!$C$40)</f>
        <v>6075.0686619869939</v>
      </c>
    </row>
    <row r="978" spans="3:17">
      <c r="C978" s="159"/>
      <c r="D978" s="165" t="s">
        <v>281</v>
      </c>
      <c r="E978" s="162">
        <v>31296</v>
      </c>
      <c r="F978" s="166" t="str">
        <f t="shared" si="45"/>
        <v>Date check - OK</v>
      </c>
      <c r="G978" s="68"/>
      <c r="H978" s="162" t="s">
        <v>279</v>
      </c>
      <c r="I978" s="173">
        <v>41465.482549107437</v>
      </c>
      <c r="J978" s="168">
        <f>IFERROR(MIN('MP Calculations'!$E$30/I978,1),"-")</f>
        <v>0.60889065254951169</v>
      </c>
      <c r="K978" s="12"/>
      <c r="L978" s="159">
        <v>10.530402</v>
      </c>
      <c r="M978" s="187" t="s">
        <v>315</v>
      </c>
      <c r="N978" s="187">
        <v>192.78728599999999</v>
      </c>
      <c r="O978" s="186">
        <f t="shared" si="46"/>
        <v>2030.127622068972</v>
      </c>
      <c r="P978" s="186">
        <f t="shared" si="47"/>
        <v>1236.1257325603649</v>
      </c>
      <c r="Q978" s="215">
        <f>IF(P978="-",0,P978/(1+'General inputs'!$H$30)^'MP Calculations'!$C$40)</f>
        <v>2745.7924992386929</v>
      </c>
    </row>
    <row r="979" spans="3:17">
      <c r="C979" s="159"/>
      <c r="D979" s="165" t="s">
        <v>281</v>
      </c>
      <c r="E979" s="162">
        <v>31296</v>
      </c>
      <c r="F979" s="166" t="str">
        <f t="shared" si="45"/>
        <v>Date check - OK</v>
      </c>
      <c r="G979" s="68"/>
      <c r="H979" s="162" t="s">
        <v>279</v>
      </c>
      <c r="I979" s="173">
        <v>41465.482549107437</v>
      </c>
      <c r="J979" s="168">
        <f>IFERROR(MIN('MP Calculations'!$E$30/I979,1),"-")</f>
        <v>0.60889065254951169</v>
      </c>
      <c r="K979" s="12"/>
      <c r="L979" s="159">
        <v>7.5344049999999996</v>
      </c>
      <c r="M979" s="187" t="s">
        <v>315</v>
      </c>
      <c r="N979" s="187">
        <v>192.78728599999999</v>
      </c>
      <c r="O979" s="186">
        <f t="shared" si="46"/>
        <v>1452.5374915748298</v>
      </c>
      <c r="P979" s="186">
        <f t="shared" si="47"/>
        <v>884.43650109762893</v>
      </c>
      <c r="Q979" s="215">
        <f>IF(P979="-",0,P979/(1+'General inputs'!$H$30)^'MP Calculations'!$C$40)</f>
        <v>1964.5890760130999</v>
      </c>
    </row>
    <row r="980" spans="3:17">
      <c r="C980" s="159"/>
      <c r="D980" s="165" t="s">
        <v>281</v>
      </c>
      <c r="E980" s="162">
        <v>31296</v>
      </c>
      <c r="F980" s="166" t="str">
        <f t="shared" si="45"/>
        <v>Date check - OK</v>
      </c>
      <c r="G980" s="68"/>
      <c r="H980" s="162" t="s">
        <v>279</v>
      </c>
      <c r="I980" s="173">
        <v>41465.482549107437</v>
      </c>
      <c r="J980" s="168">
        <f>IFERROR(MIN('MP Calculations'!$E$30/I980,1),"-")</f>
        <v>0.60889065254951169</v>
      </c>
      <c r="K980" s="12"/>
      <c r="L980" s="159">
        <v>12.063871000000001</v>
      </c>
      <c r="M980" s="187" t="s">
        <v>315</v>
      </c>
      <c r="N980" s="187">
        <v>192.78728599999999</v>
      </c>
      <c r="O980" s="186">
        <f t="shared" si="46"/>
        <v>2325.7609487441059</v>
      </c>
      <c r="P980" s="186">
        <f t="shared" si="47"/>
        <v>1416.1341017549701</v>
      </c>
      <c r="Q980" s="215">
        <f>IF(P980="-",0,P980/(1+'General inputs'!$H$30)^'MP Calculations'!$C$40)</f>
        <v>3145.6431106412829</v>
      </c>
    </row>
    <row r="981" spans="3:17">
      <c r="C981" s="159"/>
      <c r="D981" s="165" t="s">
        <v>281</v>
      </c>
      <c r="E981" s="162">
        <v>31296</v>
      </c>
      <c r="F981" s="166" t="str">
        <f t="shared" si="45"/>
        <v>Date check - OK</v>
      </c>
      <c r="G981" s="68"/>
      <c r="H981" s="162" t="s">
        <v>279</v>
      </c>
      <c r="I981" s="173">
        <v>41465.482549107437</v>
      </c>
      <c r="J981" s="168">
        <f>IFERROR(MIN('MP Calculations'!$E$30/I981,1),"-")</f>
        <v>0.60889065254951169</v>
      </c>
      <c r="K981" s="12"/>
      <c r="L981" s="159">
        <v>19.898292999999999</v>
      </c>
      <c r="M981" s="187" t="s">
        <v>315</v>
      </c>
      <c r="N981" s="187">
        <v>192.78728599999999</v>
      </c>
      <c r="O981" s="186">
        <f t="shared" si="46"/>
        <v>3836.1379035027976</v>
      </c>
      <c r="P981" s="186">
        <f t="shared" si="47"/>
        <v>2335.7885113337343</v>
      </c>
      <c r="Q981" s="215">
        <f>IF(P981="-",0,P981/(1+'General inputs'!$H$30)^'MP Calculations'!$C$40)</f>
        <v>5188.4613395627048</v>
      </c>
    </row>
    <row r="982" spans="3:17">
      <c r="C982" s="159"/>
      <c r="D982" s="165" t="s">
        <v>282</v>
      </c>
      <c r="E982" s="162">
        <v>31413</v>
      </c>
      <c r="F982" s="166" t="str">
        <f t="shared" si="45"/>
        <v>Date check - OK</v>
      </c>
      <c r="G982" s="68"/>
      <c r="H982" s="162" t="s">
        <v>279</v>
      </c>
      <c r="I982" s="173">
        <v>41465.482549107437</v>
      </c>
      <c r="J982" s="168">
        <f>IFERROR(MIN('MP Calculations'!$E$30/I982,1),"-")</f>
        <v>0.60889065254951169</v>
      </c>
      <c r="K982" s="12"/>
      <c r="L982" s="159">
        <v>8.0962320000000005</v>
      </c>
      <c r="M982" s="187" t="s">
        <v>315</v>
      </c>
      <c r="N982" s="187">
        <v>237.97403299999999</v>
      </c>
      <c r="O982" s="186">
        <f t="shared" si="46"/>
        <v>1926.692981143656</v>
      </c>
      <c r="P982" s="186">
        <f t="shared" si="47"/>
        <v>1173.1453465511247</v>
      </c>
      <c r="Q982" s="215">
        <f>IF(P982="-",0,P982/(1+'General inputs'!$H$30)^'MP Calculations'!$C$40)</f>
        <v>2605.8948602298033</v>
      </c>
    </row>
    <row r="983" spans="3:17">
      <c r="C983" s="159"/>
      <c r="D983" s="165" t="s">
        <v>282</v>
      </c>
      <c r="E983" s="162">
        <v>31413</v>
      </c>
      <c r="F983" s="166" t="str">
        <f t="shared" ref="F983:F1046" si="48">IF(E983="","-",IF(OR(E983&lt;$E$15,E983&gt;$E$16),"ERROR - date outside of range","Date check - OK"))</f>
        <v>Date check - OK</v>
      </c>
      <c r="G983" s="68"/>
      <c r="H983" s="162" t="s">
        <v>279</v>
      </c>
      <c r="I983" s="173">
        <v>41465.482549107437</v>
      </c>
      <c r="J983" s="168">
        <f>IFERROR(MIN('MP Calculations'!$E$30/I983,1),"-")</f>
        <v>0.60889065254951169</v>
      </c>
      <c r="K983" s="12"/>
      <c r="L983" s="159">
        <v>0.50010500000000002</v>
      </c>
      <c r="M983" s="187" t="s">
        <v>315</v>
      </c>
      <c r="N983" s="187">
        <v>237.97403299999999</v>
      </c>
      <c r="O983" s="186">
        <f t="shared" ref="O983:O1046" si="49">IF(N983="","-",L983*N983)</f>
        <v>119.012003773465</v>
      </c>
      <c r="P983" s="186">
        <f t="shared" ref="P983:P1046" si="50">IF(O983="-","-",IF(OR(E983&lt;$E$15,E983&gt;$E$16),0,O983*J983))</f>
        <v>72.465296638850049</v>
      </c>
      <c r="Q983" s="215">
        <f>IF(P983="-",0,P983/(1+'General inputs'!$H$30)^'MP Calculations'!$C$40)</f>
        <v>160.96636670925756</v>
      </c>
    </row>
    <row r="984" spans="3:17">
      <c r="C984" s="159"/>
      <c r="D984" s="165" t="s">
        <v>282</v>
      </c>
      <c r="E984" s="162">
        <v>31413</v>
      </c>
      <c r="F984" s="166" t="str">
        <f t="shared" si="48"/>
        <v>Date check - OK</v>
      </c>
      <c r="G984" s="68"/>
      <c r="H984" s="162" t="s">
        <v>279</v>
      </c>
      <c r="I984" s="173">
        <v>41465.482549107437</v>
      </c>
      <c r="J984" s="168">
        <f>IFERROR(MIN('MP Calculations'!$E$30/I984,1),"-")</f>
        <v>0.60889065254951169</v>
      </c>
      <c r="K984" s="12"/>
      <c r="L984" s="159">
        <v>61.846811000000002</v>
      </c>
      <c r="M984" s="187" t="s">
        <v>315</v>
      </c>
      <c r="N984" s="187">
        <v>237.97403299999999</v>
      </c>
      <c r="O984" s="186">
        <f t="shared" si="49"/>
        <v>14717.935041858764</v>
      </c>
      <c r="P984" s="186">
        <f t="shared" si="50"/>
        <v>8961.6130718187069</v>
      </c>
      <c r="Q984" s="215">
        <f>IF(P984="-",0,P984/(1+'General inputs'!$H$30)^'MP Calculations'!$C$40)</f>
        <v>19906.33258860468</v>
      </c>
    </row>
    <row r="985" spans="3:17">
      <c r="C985" s="159"/>
      <c r="D985" s="165" t="s">
        <v>281</v>
      </c>
      <c r="E985" s="162">
        <v>31413</v>
      </c>
      <c r="F985" s="166" t="str">
        <f t="shared" si="48"/>
        <v>Date check - OK</v>
      </c>
      <c r="G985" s="68"/>
      <c r="H985" s="162" t="s">
        <v>279</v>
      </c>
      <c r="I985" s="173">
        <v>41465.482549107437</v>
      </c>
      <c r="J985" s="168">
        <f>IFERROR(MIN('MP Calculations'!$E$30/I985,1),"-")</f>
        <v>0.60889065254951169</v>
      </c>
      <c r="K985" s="12"/>
      <c r="L985" s="159">
        <v>0.49971300000000002</v>
      </c>
      <c r="M985" s="187" t="s">
        <v>315</v>
      </c>
      <c r="N985" s="187">
        <v>192.78728599999999</v>
      </c>
      <c r="O985" s="186">
        <f t="shared" si="49"/>
        <v>96.338313048917996</v>
      </c>
      <c r="P985" s="186">
        <f t="shared" si="50"/>
        <v>58.659498297874819</v>
      </c>
      <c r="Q985" s="215">
        <f>IF(P985="-",0,P985/(1+'General inputs'!$H$30)^'MP Calculations'!$C$40)</f>
        <v>130.29969864133059</v>
      </c>
    </row>
    <row r="986" spans="3:17">
      <c r="C986" s="159"/>
      <c r="D986" s="165" t="s">
        <v>282</v>
      </c>
      <c r="E986" s="162">
        <v>31413</v>
      </c>
      <c r="F986" s="166" t="str">
        <f t="shared" si="48"/>
        <v>Date check - OK</v>
      </c>
      <c r="G986" s="68"/>
      <c r="H986" s="162" t="s">
        <v>279</v>
      </c>
      <c r="I986" s="173">
        <v>41465.482549107437</v>
      </c>
      <c r="J986" s="168">
        <f>IFERROR(MIN('MP Calculations'!$E$30/I986,1),"-")</f>
        <v>0.60889065254951169</v>
      </c>
      <c r="K986" s="12"/>
      <c r="L986" s="159">
        <v>0.25037999999999999</v>
      </c>
      <c r="M986" s="187" t="s">
        <v>315</v>
      </c>
      <c r="N986" s="187">
        <v>237.97403299999999</v>
      </c>
      <c r="O986" s="186">
        <f t="shared" si="49"/>
        <v>59.583938382539998</v>
      </c>
      <c r="P986" s="186">
        <f t="shared" si="50"/>
        <v>36.280103123214673</v>
      </c>
      <c r="Q986" s="215">
        <f>IF(P986="-",0,P986/(1+'General inputs'!$H$30)^'MP Calculations'!$C$40)</f>
        <v>80.588594188548214</v>
      </c>
    </row>
    <row r="987" spans="3:17">
      <c r="C987" s="159"/>
      <c r="D987" s="165" t="s">
        <v>282</v>
      </c>
      <c r="E987" s="162">
        <v>31413</v>
      </c>
      <c r="F987" s="166" t="str">
        <f t="shared" si="48"/>
        <v>Date check - OK</v>
      </c>
      <c r="G987" s="68"/>
      <c r="H987" s="162" t="s">
        <v>279</v>
      </c>
      <c r="I987" s="173">
        <v>41465.482549107437</v>
      </c>
      <c r="J987" s="168">
        <f>IFERROR(MIN('MP Calculations'!$E$30/I987,1),"-")</f>
        <v>0.60889065254951169</v>
      </c>
      <c r="K987" s="12"/>
      <c r="L987" s="159">
        <v>1.6880809999999999</v>
      </c>
      <c r="M987" s="187" t="s">
        <v>315</v>
      </c>
      <c r="N987" s="187">
        <v>237.97403299999999</v>
      </c>
      <c r="O987" s="186">
        <f t="shared" si="49"/>
        <v>401.71944360067295</v>
      </c>
      <c r="P987" s="186">
        <f t="shared" si="50"/>
        <v>244.6032141558405</v>
      </c>
      <c r="Q987" s="215">
        <f>IF(P987="-",0,P987/(1+'General inputs'!$H$30)^'MP Calculations'!$C$40)</f>
        <v>543.33443033149069</v>
      </c>
    </row>
    <row r="988" spans="3:17">
      <c r="C988" s="159"/>
      <c r="D988" s="165" t="s">
        <v>281</v>
      </c>
      <c r="E988" s="162">
        <v>31413</v>
      </c>
      <c r="F988" s="166" t="str">
        <f t="shared" si="48"/>
        <v>Date check - OK</v>
      </c>
      <c r="G988" s="68"/>
      <c r="H988" s="162" t="s">
        <v>279</v>
      </c>
      <c r="I988" s="173">
        <v>41465.482549107437</v>
      </c>
      <c r="J988" s="168">
        <f>IFERROR(MIN('MP Calculations'!$E$30/I988,1),"-")</f>
        <v>0.60889065254951169</v>
      </c>
      <c r="K988" s="12"/>
      <c r="L988" s="159">
        <v>72.397086999999999</v>
      </c>
      <c r="M988" s="187" t="s">
        <v>315</v>
      </c>
      <c r="N988" s="187">
        <v>192.78728599999999</v>
      </c>
      <c r="O988" s="186">
        <f t="shared" si="49"/>
        <v>13957.237917035882</v>
      </c>
      <c r="P988" s="186">
        <f t="shared" si="50"/>
        <v>8498.431703092765</v>
      </c>
      <c r="Q988" s="215">
        <f>IF(P988="-",0,P988/(1+'General inputs'!$H$30)^'MP Calculations'!$C$40)</f>
        <v>18877.472906668812</v>
      </c>
    </row>
    <row r="989" spans="3:17">
      <c r="C989" s="159"/>
      <c r="D989" s="165" t="s">
        <v>282</v>
      </c>
      <c r="E989" s="162">
        <v>31413</v>
      </c>
      <c r="F989" s="166" t="str">
        <f t="shared" si="48"/>
        <v>Date check - OK</v>
      </c>
      <c r="G989" s="68"/>
      <c r="H989" s="162" t="s">
        <v>279</v>
      </c>
      <c r="I989" s="173">
        <v>41465.482549107437</v>
      </c>
      <c r="J989" s="168">
        <f>IFERROR(MIN('MP Calculations'!$E$30/I989,1),"-")</f>
        <v>0.60889065254951169</v>
      </c>
      <c r="K989" s="12"/>
      <c r="L989" s="159">
        <v>65.123485000000002</v>
      </c>
      <c r="M989" s="187" t="s">
        <v>315</v>
      </c>
      <c r="N989" s="187">
        <v>237.97403299999999</v>
      </c>
      <c r="O989" s="186">
        <f t="shared" si="49"/>
        <v>15497.698368465006</v>
      </c>
      <c r="P989" s="186">
        <f t="shared" si="50"/>
        <v>9436.4036725901606</v>
      </c>
      <c r="Q989" s="215">
        <f>IF(P989="-",0,P989/(1+'General inputs'!$H$30)^'MP Calculations'!$C$40)</f>
        <v>20960.979730046362</v>
      </c>
    </row>
    <row r="990" spans="3:17">
      <c r="C990" s="159"/>
      <c r="D990" s="165" t="s">
        <v>282</v>
      </c>
      <c r="E990" s="162">
        <v>31413</v>
      </c>
      <c r="F990" s="166" t="str">
        <f t="shared" si="48"/>
        <v>Date check - OK</v>
      </c>
      <c r="G990" s="68"/>
      <c r="H990" s="162" t="s">
        <v>279</v>
      </c>
      <c r="I990" s="173">
        <v>41465.482549107437</v>
      </c>
      <c r="J990" s="168">
        <f>IFERROR(MIN('MP Calculations'!$E$30/I990,1),"-")</f>
        <v>0.60889065254951169</v>
      </c>
      <c r="K990" s="12"/>
      <c r="L990" s="159">
        <v>46.950718000000002</v>
      </c>
      <c r="M990" s="187" t="s">
        <v>315</v>
      </c>
      <c r="N990" s="187">
        <v>237.97403299999999</v>
      </c>
      <c r="O990" s="186">
        <f t="shared" si="49"/>
        <v>11173.051714705694</v>
      </c>
      <c r="P990" s="186">
        <f t="shared" si="50"/>
        <v>6803.1667495365909</v>
      </c>
      <c r="Q990" s="215">
        <f>IF(P990="-",0,P990/(1+'General inputs'!$H$30)^'MP Calculations'!$C$40)</f>
        <v>15111.799503806082</v>
      </c>
    </row>
    <row r="991" spans="3:17">
      <c r="C991" s="159"/>
      <c r="D991" s="165" t="s">
        <v>281</v>
      </c>
      <c r="E991" s="162">
        <v>31413</v>
      </c>
      <c r="F991" s="166" t="str">
        <f t="shared" si="48"/>
        <v>Date check - OK</v>
      </c>
      <c r="G991" s="68"/>
      <c r="H991" s="162" t="s">
        <v>279</v>
      </c>
      <c r="I991" s="173">
        <v>41465.482549107437</v>
      </c>
      <c r="J991" s="168">
        <f>IFERROR(MIN('MP Calculations'!$E$30/I991,1),"-")</f>
        <v>0.60889065254951169</v>
      </c>
      <c r="K991" s="12"/>
      <c r="L991" s="159">
        <v>10.509359</v>
      </c>
      <c r="M991" s="187" t="s">
        <v>315</v>
      </c>
      <c r="N991" s="187">
        <v>192.78728599999999</v>
      </c>
      <c r="O991" s="186">
        <f t="shared" si="49"/>
        <v>2026.0707992096739</v>
      </c>
      <c r="P991" s="186">
        <f t="shared" si="50"/>
        <v>1233.655571042289</v>
      </c>
      <c r="Q991" s="215">
        <f>IF(P991="-",0,P991/(1+'General inputs'!$H$30)^'MP Calculations'!$C$40)</f>
        <v>2740.3055566166086</v>
      </c>
    </row>
    <row r="992" spans="3:17">
      <c r="C992" s="159"/>
      <c r="D992" s="165" t="s">
        <v>281</v>
      </c>
      <c r="E992" s="162">
        <v>31413</v>
      </c>
      <c r="F992" s="166" t="str">
        <f t="shared" si="48"/>
        <v>Date check - OK</v>
      </c>
      <c r="G992" s="68"/>
      <c r="H992" s="162" t="s">
        <v>279</v>
      </c>
      <c r="I992" s="173">
        <v>41465.482549107437</v>
      </c>
      <c r="J992" s="168">
        <f>IFERROR(MIN('MP Calculations'!$E$30/I992,1),"-")</f>
        <v>0.60889065254951169</v>
      </c>
      <c r="K992" s="12"/>
      <c r="L992" s="159">
        <v>12.303322</v>
      </c>
      <c r="M992" s="187" t="s">
        <v>315</v>
      </c>
      <c r="N992" s="187">
        <v>192.78728599999999</v>
      </c>
      <c r="O992" s="186">
        <f t="shared" si="49"/>
        <v>2371.9240571640917</v>
      </c>
      <c r="P992" s="186">
        <f t="shared" si="50"/>
        <v>1444.242386964529</v>
      </c>
      <c r="Q992" s="215">
        <f>IF(P992="-",0,P992/(1+'General inputs'!$H$30)^'MP Calculations'!$C$40)</f>
        <v>3208.0797355427067</v>
      </c>
    </row>
    <row r="993" spans="3:17">
      <c r="C993" s="159"/>
      <c r="D993" s="165" t="s">
        <v>282</v>
      </c>
      <c r="E993" s="162">
        <v>31413</v>
      </c>
      <c r="F993" s="166" t="str">
        <f t="shared" si="48"/>
        <v>Date check - OK</v>
      </c>
      <c r="G993" s="68"/>
      <c r="H993" s="162" t="s">
        <v>279</v>
      </c>
      <c r="I993" s="173">
        <v>41465.482549107437</v>
      </c>
      <c r="J993" s="168">
        <f>IFERROR(MIN('MP Calculations'!$E$30/I993,1),"-")</f>
        <v>0.60889065254951169</v>
      </c>
      <c r="K993" s="12"/>
      <c r="L993" s="159">
        <v>78.801281000000003</v>
      </c>
      <c r="M993" s="187" t="s">
        <v>315</v>
      </c>
      <c r="N993" s="187">
        <v>237.97403299999999</v>
      </c>
      <c r="O993" s="186">
        <f t="shared" si="49"/>
        <v>18752.658645136275</v>
      </c>
      <c r="P993" s="186">
        <f t="shared" si="50"/>
        <v>11418.318559475269</v>
      </c>
      <c r="Q993" s="215">
        <f>IF(P993="-",0,P993/(1+'General inputs'!$H$30)^'MP Calculations'!$C$40)</f>
        <v>25363.385478260072</v>
      </c>
    </row>
    <row r="994" spans="3:17">
      <c r="C994" s="159"/>
      <c r="D994" s="165" t="s">
        <v>281</v>
      </c>
      <c r="E994" s="162">
        <v>31413</v>
      </c>
      <c r="F994" s="166" t="str">
        <f t="shared" si="48"/>
        <v>Date check - OK</v>
      </c>
      <c r="G994" s="68"/>
      <c r="H994" s="162" t="s">
        <v>279</v>
      </c>
      <c r="I994" s="173">
        <v>41465.482549107437</v>
      </c>
      <c r="J994" s="168">
        <f>IFERROR(MIN('MP Calculations'!$E$30/I994,1),"-")</f>
        <v>0.60889065254951169</v>
      </c>
      <c r="K994" s="12"/>
      <c r="L994" s="159">
        <v>1.745007</v>
      </c>
      <c r="M994" s="187" t="s">
        <v>315</v>
      </c>
      <c r="N994" s="187">
        <v>192.78728599999999</v>
      </c>
      <c r="O994" s="186">
        <f t="shared" si="49"/>
        <v>336.41516358100199</v>
      </c>
      <c r="P994" s="186">
        <f t="shared" si="50"/>
        <v>204.84004848038703</v>
      </c>
      <c r="Q994" s="215">
        <f>IF(P994="-",0,P994/(1+'General inputs'!$H$30)^'MP Calculations'!$C$40)</f>
        <v>455.00894758994133</v>
      </c>
    </row>
    <row r="995" spans="3:17">
      <c r="C995" s="159"/>
      <c r="D995" s="165" t="s">
        <v>281</v>
      </c>
      <c r="E995" s="162">
        <v>31413</v>
      </c>
      <c r="F995" s="166" t="str">
        <f t="shared" si="48"/>
        <v>Date check - OK</v>
      </c>
      <c r="G995" s="68"/>
      <c r="H995" s="162" t="s">
        <v>279</v>
      </c>
      <c r="I995" s="173">
        <v>41465.482549107437</v>
      </c>
      <c r="J995" s="168">
        <f>IFERROR(MIN('MP Calculations'!$E$30/I995,1),"-")</f>
        <v>0.60889065254951169</v>
      </c>
      <c r="K995" s="12"/>
      <c r="L995" s="159">
        <v>45.449716000000002</v>
      </c>
      <c r="M995" s="187" t="s">
        <v>315</v>
      </c>
      <c r="N995" s="187">
        <v>192.78728599999999</v>
      </c>
      <c r="O995" s="186">
        <f t="shared" si="49"/>
        <v>8762.1273971107767</v>
      </c>
      <c r="P995" s="186">
        <f t="shared" si="50"/>
        <v>5335.1774685487353</v>
      </c>
      <c r="Q995" s="215">
        <f>IF(P995="-",0,P995/(1+'General inputs'!$H$30)^'MP Calculations'!$C$40)</f>
        <v>11850.97105365292</v>
      </c>
    </row>
    <row r="996" spans="3:17">
      <c r="C996" s="159"/>
      <c r="D996" s="165" t="s">
        <v>282</v>
      </c>
      <c r="E996" s="162">
        <v>31413</v>
      </c>
      <c r="F996" s="166" t="str">
        <f t="shared" si="48"/>
        <v>Date check - OK</v>
      </c>
      <c r="G996" s="68"/>
      <c r="H996" s="162" t="s">
        <v>279</v>
      </c>
      <c r="I996" s="173">
        <v>41465.482549107437</v>
      </c>
      <c r="J996" s="168">
        <f>IFERROR(MIN('MP Calculations'!$E$30/I996,1),"-")</f>
        <v>0.60889065254951169</v>
      </c>
      <c r="K996" s="12"/>
      <c r="L996" s="159">
        <v>10.731754</v>
      </c>
      <c r="M996" s="187" t="s">
        <v>315</v>
      </c>
      <c r="N996" s="187">
        <v>237.97403299999999</v>
      </c>
      <c r="O996" s="186">
        <f t="shared" si="49"/>
        <v>2553.8787805438819</v>
      </c>
      <c r="P996" s="186">
        <f t="shared" si="50"/>
        <v>1555.0329172177155</v>
      </c>
      <c r="Q996" s="215">
        <f>IF(P996="-",0,P996/(1+'General inputs'!$H$30)^'MP Calculations'!$C$40)</f>
        <v>3454.1775223153973</v>
      </c>
    </row>
    <row r="997" spans="3:17">
      <c r="C997" s="159"/>
      <c r="D997" s="165" t="s">
        <v>282</v>
      </c>
      <c r="E997" s="162">
        <v>31413</v>
      </c>
      <c r="F997" s="166" t="str">
        <f t="shared" si="48"/>
        <v>Date check - OK</v>
      </c>
      <c r="G997" s="68"/>
      <c r="H997" s="162" t="s">
        <v>279</v>
      </c>
      <c r="I997" s="173">
        <v>41465.482549107437</v>
      </c>
      <c r="J997" s="168">
        <f>IFERROR(MIN('MP Calculations'!$E$30/I997,1),"-")</f>
        <v>0.60889065254951169</v>
      </c>
      <c r="K997" s="12"/>
      <c r="L997" s="159">
        <v>74.095303000000001</v>
      </c>
      <c r="M997" s="187" t="s">
        <v>315</v>
      </c>
      <c r="N997" s="187">
        <v>237.97403299999999</v>
      </c>
      <c r="O997" s="186">
        <f t="shared" si="49"/>
        <v>17632.758081266998</v>
      </c>
      <c r="P997" s="186">
        <f t="shared" si="50"/>
        <v>10736.421574350339</v>
      </c>
      <c r="Q997" s="215">
        <f>IF(P997="-",0,P997/(1+'General inputs'!$H$30)^'MP Calculations'!$C$40)</f>
        <v>23848.695202270628</v>
      </c>
    </row>
    <row r="998" spans="3:17">
      <c r="C998" s="159"/>
      <c r="D998" s="165" t="s">
        <v>282</v>
      </c>
      <c r="E998" s="162">
        <v>31413</v>
      </c>
      <c r="F998" s="166" t="str">
        <f t="shared" si="48"/>
        <v>Date check - OK</v>
      </c>
      <c r="G998" s="68"/>
      <c r="H998" s="162" t="s">
        <v>279</v>
      </c>
      <c r="I998" s="173">
        <v>41465.482549107437</v>
      </c>
      <c r="J998" s="168">
        <f>IFERROR(MIN('MP Calculations'!$E$30/I998,1),"-")</f>
        <v>0.60889065254951169</v>
      </c>
      <c r="K998" s="12"/>
      <c r="L998" s="159">
        <v>6.3760859999999999</v>
      </c>
      <c r="M998" s="187" t="s">
        <v>315</v>
      </c>
      <c r="N998" s="187">
        <v>237.97403299999999</v>
      </c>
      <c r="O998" s="186">
        <f t="shared" si="49"/>
        <v>1517.342900174838</v>
      </c>
      <c r="P998" s="186">
        <f t="shared" si="50"/>
        <v>923.89590862882562</v>
      </c>
      <c r="Q998" s="215">
        <f>IF(P998="-",0,P998/(1+'General inputs'!$H$30)^'MP Calculations'!$C$40)</f>
        <v>2052.2398241284595</v>
      </c>
    </row>
    <row r="999" spans="3:17">
      <c r="C999" s="159"/>
      <c r="D999" s="165" t="s">
        <v>282</v>
      </c>
      <c r="E999" s="162">
        <v>31413</v>
      </c>
      <c r="F999" s="166" t="str">
        <f t="shared" si="48"/>
        <v>Date check - OK</v>
      </c>
      <c r="G999" s="68"/>
      <c r="H999" s="162" t="s">
        <v>279</v>
      </c>
      <c r="I999" s="173">
        <v>41465.482549107437</v>
      </c>
      <c r="J999" s="168">
        <f>IFERROR(MIN('MP Calculations'!$E$30/I999,1),"-")</f>
        <v>0.60889065254951169</v>
      </c>
      <c r="K999" s="12"/>
      <c r="L999" s="159">
        <v>46.526398999999998</v>
      </c>
      <c r="M999" s="187" t="s">
        <v>315</v>
      </c>
      <c r="N999" s="187">
        <v>237.97403299999999</v>
      </c>
      <c r="O999" s="186">
        <f t="shared" si="49"/>
        <v>11072.074810997166</v>
      </c>
      <c r="P999" s="186">
        <f t="shared" si="50"/>
        <v>6741.6828567450757</v>
      </c>
      <c r="Q999" s="215">
        <f>IF(P999="-",0,P999/(1+'General inputs'!$H$30)^'MP Calculations'!$C$40)</f>
        <v>14975.226008728634</v>
      </c>
    </row>
    <row r="1000" spans="3:17">
      <c r="C1000" s="159"/>
      <c r="D1000" s="165" t="s">
        <v>282</v>
      </c>
      <c r="E1000" s="162">
        <v>31413</v>
      </c>
      <c r="F1000" s="166" t="str">
        <f t="shared" si="48"/>
        <v>Date check - OK</v>
      </c>
      <c r="G1000" s="68"/>
      <c r="H1000" s="162" t="s">
        <v>279</v>
      </c>
      <c r="I1000" s="173">
        <v>41465.482549107437</v>
      </c>
      <c r="J1000" s="168">
        <f>IFERROR(MIN('MP Calculations'!$E$30/I1000,1),"-")</f>
        <v>0.60889065254951169</v>
      </c>
      <c r="K1000" s="12"/>
      <c r="L1000" s="159">
        <v>38.38447</v>
      </c>
      <c r="M1000" s="187" t="s">
        <v>315</v>
      </c>
      <c r="N1000" s="187">
        <v>237.97403299999999</v>
      </c>
      <c r="O1000" s="186">
        <f t="shared" si="49"/>
        <v>9134.5071304675093</v>
      </c>
      <c r="P1000" s="186">
        <f t="shared" si="50"/>
        <v>5561.9160073885296</v>
      </c>
      <c r="Q1000" s="215">
        <f>IF(P1000="-",0,P1000/(1+'General inputs'!$H$30)^'MP Calculations'!$C$40)</f>
        <v>12354.622877116797</v>
      </c>
    </row>
    <row r="1001" spans="3:17">
      <c r="C1001" s="159"/>
      <c r="D1001" s="165" t="s">
        <v>282</v>
      </c>
      <c r="E1001" s="162">
        <v>31413</v>
      </c>
      <c r="F1001" s="166" t="str">
        <f t="shared" si="48"/>
        <v>Date check - OK</v>
      </c>
      <c r="G1001" s="68"/>
      <c r="H1001" s="162" t="s">
        <v>279</v>
      </c>
      <c r="I1001" s="173">
        <v>41465.482549107437</v>
      </c>
      <c r="J1001" s="168">
        <f>IFERROR(MIN('MP Calculations'!$E$30/I1001,1),"-")</f>
        <v>0.60889065254951169</v>
      </c>
      <c r="K1001" s="12"/>
      <c r="L1001" s="159">
        <v>14.891954</v>
      </c>
      <c r="M1001" s="187" t="s">
        <v>315</v>
      </c>
      <c r="N1001" s="187">
        <v>237.97403299999999</v>
      </c>
      <c r="O1001" s="186">
        <f t="shared" si="49"/>
        <v>3543.8983526304819</v>
      </c>
      <c r="P1001" s="186">
        <f t="shared" si="50"/>
        <v>2157.8465805023138</v>
      </c>
      <c r="Q1001" s="215">
        <f>IF(P1001="-",0,P1001/(1+'General inputs'!$H$30)^'MP Calculations'!$C$40)</f>
        <v>4793.2008849769454</v>
      </c>
    </row>
    <row r="1002" spans="3:17">
      <c r="C1002" s="159"/>
      <c r="D1002" s="165" t="s">
        <v>282</v>
      </c>
      <c r="E1002" s="162">
        <v>31413</v>
      </c>
      <c r="F1002" s="166" t="str">
        <f t="shared" si="48"/>
        <v>Date check - OK</v>
      </c>
      <c r="G1002" s="68"/>
      <c r="H1002" s="162" t="s">
        <v>279</v>
      </c>
      <c r="I1002" s="173">
        <v>41465.482549107437</v>
      </c>
      <c r="J1002" s="168">
        <f>IFERROR(MIN('MP Calculations'!$E$30/I1002,1),"-")</f>
        <v>0.60889065254951169</v>
      </c>
      <c r="K1002" s="12"/>
      <c r="L1002" s="159">
        <v>79.549745000000001</v>
      </c>
      <c r="M1002" s="187" t="s">
        <v>315</v>
      </c>
      <c r="N1002" s="187">
        <v>237.97403299999999</v>
      </c>
      <c r="O1002" s="186">
        <f t="shared" si="49"/>
        <v>18930.773641771586</v>
      </c>
      <c r="P1002" s="186">
        <f t="shared" si="50"/>
        <v>11526.771116005397</v>
      </c>
      <c r="Q1002" s="215">
        <f>IF(P1002="-",0,P1002/(1+'General inputs'!$H$30)^'MP Calculations'!$C$40)</f>
        <v>25604.289949706421</v>
      </c>
    </row>
    <row r="1003" spans="3:17">
      <c r="C1003" s="159"/>
      <c r="D1003" s="165" t="s">
        <v>281</v>
      </c>
      <c r="E1003" s="162">
        <v>31413</v>
      </c>
      <c r="F1003" s="166" t="str">
        <f t="shared" si="48"/>
        <v>Date check - OK</v>
      </c>
      <c r="G1003" s="68"/>
      <c r="H1003" s="162" t="s">
        <v>279</v>
      </c>
      <c r="I1003" s="173">
        <v>41465.482549107437</v>
      </c>
      <c r="J1003" s="168">
        <f>IFERROR(MIN('MP Calculations'!$E$30/I1003,1),"-")</f>
        <v>0.60889065254951169</v>
      </c>
      <c r="K1003" s="12"/>
      <c r="L1003" s="159">
        <v>30.984045999999999</v>
      </c>
      <c r="M1003" s="187" t="s">
        <v>315</v>
      </c>
      <c r="N1003" s="187">
        <v>192.78728599999999</v>
      </c>
      <c r="O1003" s="186">
        <f t="shared" si="49"/>
        <v>5973.3301376391555</v>
      </c>
      <c r="P1003" s="186">
        <f t="shared" si="50"/>
        <v>3637.1048854007699</v>
      </c>
      <c r="Q1003" s="215">
        <f>IF(P1003="-",0,P1003/(1+'General inputs'!$H$30)^'MP Calculations'!$C$40)</f>
        <v>8079.0610940462311</v>
      </c>
    </row>
    <row r="1004" spans="3:17">
      <c r="C1004" s="159"/>
      <c r="D1004" s="165" t="s">
        <v>281</v>
      </c>
      <c r="E1004" s="162">
        <v>31413</v>
      </c>
      <c r="F1004" s="166" t="str">
        <f t="shared" si="48"/>
        <v>Date check - OK</v>
      </c>
      <c r="G1004" s="68"/>
      <c r="H1004" s="162" t="s">
        <v>279</v>
      </c>
      <c r="I1004" s="173">
        <v>41465.482549107437</v>
      </c>
      <c r="J1004" s="168">
        <f>IFERROR(MIN('MP Calculations'!$E$30/I1004,1),"-")</f>
        <v>0.60889065254951169</v>
      </c>
      <c r="K1004" s="12"/>
      <c r="L1004" s="159">
        <v>19.028644</v>
      </c>
      <c r="M1004" s="187" t="s">
        <v>315</v>
      </c>
      <c r="N1004" s="187">
        <v>192.78728599999999</v>
      </c>
      <c r="O1004" s="186">
        <f t="shared" si="49"/>
        <v>3668.4806330201841</v>
      </c>
      <c r="P1004" s="186">
        <f t="shared" si="50"/>
        <v>2233.7035665049057</v>
      </c>
      <c r="Q1004" s="215">
        <f>IF(P1004="-",0,P1004/(1+'General inputs'!$H$30)^'MP Calculations'!$C$40)</f>
        <v>4961.7011739801919</v>
      </c>
    </row>
    <row r="1005" spans="3:17">
      <c r="C1005" s="159"/>
      <c r="D1005" s="165" t="s">
        <v>281</v>
      </c>
      <c r="E1005" s="162">
        <v>31413</v>
      </c>
      <c r="F1005" s="166" t="str">
        <f t="shared" si="48"/>
        <v>Date check - OK</v>
      </c>
      <c r="G1005" s="68"/>
      <c r="H1005" s="162" t="s">
        <v>279</v>
      </c>
      <c r="I1005" s="173">
        <v>41465.482549107437</v>
      </c>
      <c r="J1005" s="168">
        <f>IFERROR(MIN('MP Calculations'!$E$30/I1005,1),"-")</f>
        <v>0.60889065254951169</v>
      </c>
      <c r="K1005" s="12"/>
      <c r="L1005" s="159">
        <v>61.307133999999998</v>
      </c>
      <c r="M1005" s="187" t="s">
        <v>315</v>
      </c>
      <c r="N1005" s="187">
        <v>192.78728599999999</v>
      </c>
      <c r="O1005" s="186">
        <f t="shared" si="49"/>
        <v>11819.235976298323</v>
      </c>
      <c r="P1005" s="186">
        <f t="shared" si="50"/>
        <v>7196.6223062449508</v>
      </c>
      <c r="Q1005" s="215">
        <f>IF(P1005="-",0,P1005/(1+'General inputs'!$H$30)^'MP Calculations'!$C$40)</f>
        <v>15985.778006102846</v>
      </c>
    </row>
    <row r="1006" spans="3:17">
      <c r="C1006" s="159"/>
      <c r="D1006" s="165" t="s">
        <v>282</v>
      </c>
      <c r="E1006" s="162">
        <v>31413</v>
      </c>
      <c r="F1006" s="166" t="str">
        <f t="shared" si="48"/>
        <v>Date check - OK</v>
      </c>
      <c r="G1006" s="68"/>
      <c r="H1006" s="162" t="s">
        <v>279</v>
      </c>
      <c r="I1006" s="173">
        <v>41465.482549107437</v>
      </c>
      <c r="J1006" s="168">
        <f>IFERROR(MIN('MP Calculations'!$E$30/I1006,1),"-")</f>
        <v>0.60889065254951169</v>
      </c>
      <c r="K1006" s="12"/>
      <c r="L1006" s="159">
        <v>15.807129</v>
      </c>
      <c r="M1006" s="187" t="s">
        <v>315</v>
      </c>
      <c r="N1006" s="187">
        <v>237.97403299999999</v>
      </c>
      <c r="O1006" s="186">
        <f t="shared" si="49"/>
        <v>3761.6862382812569</v>
      </c>
      <c r="P1006" s="186">
        <f t="shared" si="50"/>
        <v>2290.4555883135927</v>
      </c>
      <c r="Q1006" s="215">
        <f>IF(P1006="-",0,P1006/(1+'General inputs'!$H$30)^'MP Calculations'!$C$40)</f>
        <v>5087.7638160677061</v>
      </c>
    </row>
    <row r="1007" spans="3:17">
      <c r="C1007" s="159"/>
      <c r="D1007" s="165" t="s">
        <v>281</v>
      </c>
      <c r="E1007" s="162">
        <v>31413</v>
      </c>
      <c r="F1007" s="166" t="str">
        <f t="shared" si="48"/>
        <v>Date check - OK</v>
      </c>
      <c r="G1007" s="68"/>
      <c r="H1007" s="162" t="s">
        <v>279</v>
      </c>
      <c r="I1007" s="173">
        <v>41465.482549107437</v>
      </c>
      <c r="J1007" s="168">
        <f>IFERROR(MIN('MP Calculations'!$E$30/I1007,1),"-")</f>
        <v>0.60889065254951169</v>
      </c>
      <c r="K1007" s="12"/>
      <c r="L1007" s="159">
        <v>1.0790960000000001</v>
      </c>
      <c r="M1007" s="187" t="s">
        <v>315</v>
      </c>
      <c r="N1007" s="187">
        <v>192.78728599999999</v>
      </c>
      <c r="O1007" s="186">
        <f t="shared" si="49"/>
        <v>208.03598917345602</v>
      </c>
      <c r="P1007" s="186">
        <f t="shared" si="50"/>
        <v>126.67116920160878</v>
      </c>
      <c r="Q1007" s="215">
        <f>IF(P1007="-",0,P1007/(1+'General inputs'!$H$30)^'MP Calculations'!$C$40)</f>
        <v>281.37327547025046</v>
      </c>
    </row>
    <row r="1008" spans="3:17">
      <c r="C1008" s="159"/>
      <c r="D1008" s="165" t="s">
        <v>282</v>
      </c>
      <c r="E1008" s="162">
        <v>31413</v>
      </c>
      <c r="F1008" s="166" t="str">
        <f t="shared" si="48"/>
        <v>Date check - OK</v>
      </c>
      <c r="G1008" s="68"/>
      <c r="H1008" s="162" t="s">
        <v>279</v>
      </c>
      <c r="I1008" s="173">
        <v>41465.482549107437</v>
      </c>
      <c r="J1008" s="168">
        <f>IFERROR(MIN('MP Calculations'!$E$30/I1008,1),"-")</f>
        <v>0.60889065254951169</v>
      </c>
      <c r="K1008" s="12"/>
      <c r="L1008" s="159">
        <v>0.24909800000000001</v>
      </c>
      <c r="M1008" s="187" t="s">
        <v>315</v>
      </c>
      <c r="N1008" s="187">
        <v>237.97403299999999</v>
      </c>
      <c r="O1008" s="186">
        <f t="shared" si="49"/>
        <v>59.278855672234002</v>
      </c>
      <c r="P1008" s="186">
        <f t="shared" si="50"/>
        <v>36.094341112654881</v>
      </c>
      <c r="Q1008" s="215">
        <f>IF(P1008="-",0,P1008/(1+'General inputs'!$H$30)^'MP Calculations'!$C$40)</f>
        <v>80.175963076839139</v>
      </c>
    </row>
    <row r="1009" spans="3:17">
      <c r="C1009" s="159"/>
      <c r="D1009" s="165" t="s">
        <v>282</v>
      </c>
      <c r="E1009" s="162">
        <v>31413</v>
      </c>
      <c r="F1009" s="166" t="str">
        <f t="shared" si="48"/>
        <v>Date check - OK</v>
      </c>
      <c r="G1009" s="68"/>
      <c r="H1009" s="162" t="s">
        <v>279</v>
      </c>
      <c r="I1009" s="173">
        <v>41465.482549107437</v>
      </c>
      <c r="J1009" s="168">
        <f>IFERROR(MIN('MP Calculations'!$E$30/I1009,1),"-")</f>
        <v>0.60889065254951169</v>
      </c>
      <c r="K1009" s="12"/>
      <c r="L1009" s="159">
        <v>10.000499</v>
      </c>
      <c r="M1009" s="187" t="s">
        <v>315</v>
      </c>
      <c r="N1009" s="187">
        <v>237.97403299999999</v>
      </c>
      <c r="O1009" s="186">
        <f t="shared" si="49"/>
        <v>2379.8590790424669</v>
      </c>
      <c r="P1009" s="186">
        <f t="shared" si="50"/>
        <v>1449.0739476140475</v>
      </c>
      <c r="Q1009" s="215">
        <f>IF(P1009="-",0,P1009/(1+'General inputs'!$H$30)^'MP Calculations'!$C$40)</f>
        <v>3218.8120280932271</v>
      </c>
    </row>
    <row r="1010" spans="3:17">
      <c r="C1010" s="159"/>
      <c r="D1010" s="165" t="s">
        <v>281</v>
      </c>
      <c r="E1010" s="162">
        <v>31413</v>
      </c>
      <c r="F1010" s="166" t="str">
        <f t="shared" si="48"/>
        <v>Date check - OK</v>
      </c>
      <c r="G1010" s="68"/>
      <c r="H1010" s="162" t="s">
        <v>279</v>
      </c>
      <c r="I1010" s="173">
        <v>41465.482549107437</v>
      </c>
      <c r="J1010" s="168">
        <f>IFERROR(MIN('MP Calculations'!$E$30/I1010,1),"-")</f>
        <v>0.60889065254951169</v>
      </c>
      <c r="K1010" s="12"/>
      <c r="L1010" s="159">
        <v>13.605562000000001</v>
      </c>
      <c r="M1010" s="187" t="s">
        <v>315</v>
      </c>
      <c r="N1010" s="187">
        <v>192.78728599999999</v>
      </c>
      <c r="O1010" s="186">
        <f t="shared" si="49"/>
        <v>2622.9793724847323</v>
      </c>
      <c r="P1010" s="186">
        <f t="shared" si="50"/>
        <v>1597.1076217361374</v>
      </c>
      <c r="Q1010" s="215">
        <f>IF(P1010="-",0,P1010/(1+'General inputs'!$H$30)^'MP Calculations'!$C$40)</f>
        <v>3547.6376008747807</v>
      </c>
    </row>
    <row r="1011" spans="3:17">
      <c r="C1011" s="159"/>
      <c r="D1011" s="165" t="s">
        <v>282</v>
      </c>
      <c r="E1011" s="162">
        <v>31413</v>
      </c>
      <c r="F1011" s="166" t="str">
        <f t="shared" si="48"/>
        <v>Date check - OK</v>
      </c>
      <c r="G1011" s="68"/>
      <c r="H1011" s="162" t="s">
        <v>279</v>
      </c>
      <c r="I1011" s="173">
        <v>41465.482549107437</v>
      </c>
      <c r="J1011" s="168">
        <f>IFERROR(MIN('MP Calculations'!$E$30/I1011,1),"-")</f>
        <v>0.60889065254951169</v>
      </c>
      <c r="K1011" s="12"/>
      <c r="L1011" s="159">
        <v>67.154015999999999</v>
      </c>
      <c r="M1011" s="187" t="s">
        <v>315</v>
      </c>
      <c r="N1011" s="187">
        <v>237.97403299999999</v>
      </c>
      <c r="O1011" s="186">
        <f t="shared" si="49"/>
        <v>15980.912019666526</v>
      </c>
      <c r="P1011" s="186">
        <f t="shared" si="50"/>
        <v>9730.6279479910863</v>
      </c>
      <c r="Q1011" s="215">
        <f>IF(P1011="-",0,P1011/(1+'General inputs'!$H$30)^'MP Calculations'!$C$40)</f>
        <v>21614.536878166284</v>
      </c>
    </row>
    <row r="1012" spans="3:17">
      <c r="C1012" s="159"/>
      <c r="D1012" s="165" t="s">
        <v>281</v>
      </c>
      <c r="E1012" s="162">
        <v>31413</v>
      </c>
      <c r="F1012" s="166" t="str">
        <f t="shared" si="48"/>
        <v>Date check - OK</v>
      </c>
      <c r="G1012" s="68"/>
      <c r="H1012" s="162" t="s">
        <v>279</v>
      </c>
      <c r="I1012" s="173">
        <v>41465.482549107437</v>
      </c>
      <c r="J1012" s="168">
        <f>IFERROR(MIN('MP Calculations'!$E$30/I1012,1),"-")</f>
        <v>0.60889065254951169</v>
      </c>
      <c r="K1012" s="12"/>
      <c r="L1012" s="159">
        <v>21.833817</v>
      </c>
      <c r="M1012" s="187" t="s">
        <v>315</v>
      </c>
      <c r="N1012" s="187">
        <v>192.78728599999999</v>
      </c>
      <c r="O1012" s="186">
        <f t="shared" si="49"/>
        <v>4209.2823224506619</v>
      </c>
      <c r="P1012" s="186">
        <f t="shared" si="50"/>
        <v>2562.9926600821077</v>
      </c>
      <c r="Q1012" s="215">
        <f>IF(P1012="-",0,P1012/(1+'General inputs'!$H$30)^'MP Calculations'!$C$40)</f>
        <v>5693.1474171973923</v>
      </c>
    </row>
    <row r="1013" spans="3:17">
      <c r="C1013" s="159"/>
      <c r="D1013" s="165" t="s">
        <v>281</v>
      </c>
      <c r="E1013" s="162">
        <v>31413</v>
      </c>
      <c r="F1013" s="166" t="str">
        <f t="shared" si="48"/>
        <v>Date check - OK</v>
      </c>
      <c r="G1013" s="68"/>
      <c r="H1013" s="162" t="s">
        <v>279</v>
      </c>
      <c r="I1013" s="173">
        <v>41465.482549107437</v>
      </c>
      <c r="J1013" s="168">
        <f>IFERROR(MIN('MP Calculations'!$E$30/I1013,1),"-")</f>
        <v>0.60889065254951169</v>
      </c>
      <c r="K1013" s="12"/>
      <c r="L1013" s="159">
        <v>25.966111000000001</v>
      </c>
      <c r="M1013" s="187" t="s">
        <v>315</v>
      </c>
      <c r="N1013" s="187">
        <v>192.78728599999999</v>
      </c>
      <c r="O1013" s="186">
        <f t="shared" si="49"/>
        <v>5005.9360676647466</v>
      </c>
      <c r="P1013" s="186">
        <f t="shared" si="50"/>
        <v>3048.0676788615242</v>
      </c>
      <c r="Q1013" s="215">
        <f>IF(P1013="-",0,P1013/(1+'General inputs'!$H$30)^'MP Calculations'!$C$40)</f>
        <v>6770.6392232888475</v>
      </c>
    </row>
    <row r="1014" spans="3:17">
      <c r="C1014" s="159"/>
      <c r="D1014" s="165" t="s">
        <v>282</v>
      </c>
      <c r="E1014" s="162">
        <v>31413</v>
      </c>
      <c r="F1014" s="166" t="str">
        <f t="shared" si="48"/>
        <v>Date check - OK</v>
      </c>
      <c r="G1014" s="68"/>
      <c r="H1014" s="162" t="s">
        <v>279</v>
      </c>
      <c r="I1014" s="173">
        <v>41465.482549107437</v>
      </c>
      <c r="J1014" s="168">
        <f>IFERROR(MIN('MP Calculations'!$E$30/I1014,1),"-")</f>
        <v>0.60889065254951169</v>
      </c>
      <c r="K1014" s="12"/>
      <c r="L1014" s="159">
        <v>55.229058999999999</v>
      </c>
      <c r="M1014" s="187" t="s">
        <v>315</v>
      </c>
      <c r="N1014" s="187">
        <v>237.97403299999999</v>
      </c>
      <c r="O1014" s="186">
        <f t="shared" si="49"/>
        <v>13143.081909024946</v>
      </c>
      <c r="P1014" s="186">
        <f t="shared" si="50"/>
        <v>8002.6997200978813</v>
      </c>
      <c r="Q1014" s="215">
        <f>IF(P1014="-",0,P1014/(1+'General inputs'!$H$30)^'MP Calculations'!$C$40)</f>
        <v>17776.308903132784</v>
      </c>
    </row>
    <row r="1015" spans="3:17">
      <c r="C1015" s="159"/>
      <c r="D1015" s="165" t="s">
        <v>282</v>
      </c>
      <c r="E1015" s="162">
        <v>31413</v>
      </c>
      <c r="F1015" s="166" t="str">
        <f t="shared" si="48"/>
        <v>Date check - OK</v>
      </c>
      <c r="G1015" s="68"/>
      <c r="H1015" s="162" t="s">
        <v>279</v>
      </c>
      <c r="I1015" s="173">
        <v>41465.482549107437</v>
      </c>
      <c r="J1015" s="168">
        <f>IFERROR(MIN('MP Calculations'!$E$30/I1015,1),"-")</f>
        <v>0.60889065254951169</v>
      </c>
      <c r="K1015" s="12"/>
      <c r="L1015" s="159">
        <v>18.114743000000001</v>
      </c>
      <c r="M1015" s="187" t="s">
        <v>315</v>
      </c>
      <c r="N1015" s="187">
        <v>237.97403299999999</v>
      </c>
      <c r="O1015" s="186">
        <f t="shared" si="49"/>
        <v>4310.8384484685193</v>
      </c>
      <c r="P1015" s="186">
        <f t="shared" si="50"/>
        <v>2624.8292359235211</v>
      </c>
      <c r="Q1015" s="215">
        <f>IF(P1015="-",0,P1015/(1+'General inputs'!$H$30)^'MP Calculations'!$C$40)</f>
        <v>5830.5043232560292</v>
      </c>
    </row>
    <row r="1016" spans="3:17">
      <c r="C1016" s="159"/>
      <c r="D1016" s="165" t="s">
        <v>282</v>
      </c>
      <c r="E1016" s="162">
        <v>31413</v>
      </c>
      <c r="F1016" s="166" t="str">
        <f t="shared" si="48"/>
        <v>Date check - OK</v>
      </c>
      <c r="G1016" s="68"/>
      <c r="H1016" s="162" t="s">
        <v>279</v>
      </c>
      <c r="I1016" s="173">
        <v>41465.482549107437</v>
      </c>
      <c r="J1016" s="168">
        <f>IFERROR(MIN('MP Calculations'!$E$30/I1016,1),"-")</f>
        <v>0.60889065254951169</v>
      </c>
      <c r="K1016" s="12"/>
      <c r="L1016" s="159">
        <v>3.0727289999999998</v>
      </c>
      <c r="M1016" s="187" t="s">
        <v>315</v>
      </c>
      <c r="N1016" s="187">
        <v>237.97403299999999</v>
      </c>
      <c r="O1016" s="186">
        <f t="shared" si="49"/>
        <v>731.22971244605696</v>
      </c>
      <c r="P1016" s="186">
        <f t="shared" si="50"/>
        <v>445.23893677487143</v>
      </c>
      <c r="Q1016" s="215">
        <f>IF(P1016="-",0,P1016/(1+'General inputs'!$H$30)^'MP Calculations'!$C$40)</f>
        <v>989.00435510976752</v>
      </c>
    </row>
    <row r="1017" spans="3:17">
      <c r="C1017" s="159"/>
      <c r="D1017" s="165" t="s">
        <v>281</v>
      </c>
      <c r="E1017" s="162">
        <v>31413</v>
      </c>
      <c r="F1017" s="166" t="str">
        <f t="shared" si="48"/>
        <v>Date check - OK</v>
      </c>
      <c r="G1017" s="68"/>
      <c r="H1017" s="162" t="s">
        <v>279</v>
      </c>
      <c r="I1017" s="173">
        <v>41465.482549107437</v>
      </c>
      <c r="J1017" s="168">
        <f>IFERROR(MIN('MP Calculations'!$E$30/I1017,1),"-")</f>
        <v>0.60889065254951169</v>
      </c>
      <c r="K1017" s="12"/>
      <c r="L1017" s="159">
        <v>33.516829000000001</v>
      </c>
      <c r="M1017" s="187" t="s">
        <v>315</v>
      </c>
      <c r="N1017" s="187">
        <v>192.78728599999999</v>
      </c>
      <c r="O1017" s="186">
        <f t="shared" si="49"/>
        <v>6461.6184982360937</v>
      </c>
      <c r="P1017" s="186">
        <f t="shared" si="50"/>
        <v>3934.4191039169709</v>
      </c>
      <c r="Q1017" s="215">
        <f>IF(P1017="-",0,P1017/(1+'General inputs'!$H$30)^'MP Calculations'!$C$40)</f>
        <v>8739.4818988359511</v>
      </c>
    </row>
    <row r="1018" spans="3:17">
      <c r="C1018" s="159"/>
      <c r="D1018" s="165" t="s">
        <v>281</v>
      </c>
      <c r="E1018" s="162">
        <v>31413</v>
      </c>
      <c r="F1018" s="166" t="str">
        <f t="shared" si="48"/>
        <v>Date check - OK</v>
      </c>
      <c r="G1018" s="68"/>
      <c r="H1018" s="162" t="s">
        <v>279</v>
      </c>
      <c r="I1018" s="173">
        <v>41465.482549107437</v>
      </c>
      <c r="J1018" s="168">
        <f>IFERROR(MIN('MP Calculations'!$E$30/I1018,1),"-")</f>
        <v>0.60889065254951169</v>
      </c>
      <c r="K1018" s="12"/>
      <c r="L1018" s="159">
        <v>2.1062180000000001</v>
      </c>
      <c r="M1018" s="187" t="s">
        <v>315</v>
      </c>
      <c r="N1018" s="187">
        <v>192.78728599999999</v>
      </c>
      <c r="O1018" s="186">
        <f t="shared" si="49"/>
        <v>406.05205194434802</v>
      </c>
      <c r="P1018" s="186">
        <f t="shared" si="50"/>
        <v>247.2412988774623</v>
      </c>
      <c r="Q1018" s="215">
        <f>IF(P1018="-",0,P1018/(1+'General inputs'!$H$30)^'MP Calculations'!$C$40)</f>
        <v>549.19437891939185</v>
      </c>
    </row>
    <row r="1019" spans="3:17">
      <c r="C1019" s="159"/>
      <c r="D1019" s="165" t="s">
        <v>281</v>
      </c>
      <c r="E1019" s="162">
        <v>31413</v>
      </c>
      <c r="F1019" s="166" t="str">
        <f t="shared" si="48"/>
        <v>Date check - OK</v>
      </c>
      <c r="G1019" s="68"/>
      <c r="H1019" s="162" t="s">
        <v>279</v>
      </c>
      <c r="I1019" s="173">
        <v>41465.482549107437</v>
      </c>
      <c r="J1019" s="168">
        <f>IFERROR(MIN('MP Calculations'!$E$30/I1019,1),"-")</f>
        <v>0.60889065254951169</v>
      </c>
      <c r="K1019" s="12"/>
      <c r="L1019" s="159">
        <v>19.764413000000001</v>
      </c>
      <c r="M1019" s="187" t="s">
        <v>315</v>
      </c>
      <c r="N1019" s="187">
        <v>192.78728599999999</v>
      </c>
      <c r="O1019" s="186">
        <f t="shared" si="49"/>
        <v>3810.3275416531183</v>
      </c>
      <c r="P1019" s="186">
        <f t="shared" si="50"/>
        <v>2320.0728232645438</v>
      </c>
      <c r="Q1019" s="215">
        <f>IF(P1019="-",0,P1019/(1+'General inputs'!$H$30)^'MP Calculations'!$C$40)</f>
        <v>5153.5522544396417</v>
      </c>
    </row>
    <row r="1020" spans="3:17">
      <c r="C1020" s="159"/>
      <c r="D1020" s="165" t="s">
        <v>281</v>
      </c>
      <c r="E1020" s="162">
        <v>31413</v>
      </c>
      <c r="F1020" s="166" t="str">
        <f t="shared" si="48"/>
        <v>Date check - OK</v>
      </c>
      <c r="G1020" s="68"/>
      <c r="H1020" s="162" t="s">
        <v>279</v>
      </c>
      <c r="I1020" s="173">
        <v>41465.482549107437</v>
      </c>
      <c r="J1020" s="168">
        <f>IFERROR(MIN('MP Calculations'!$E$30/I1020,1),"-")</f>
        <v>0.60889065254951169</v>
      </c>
      <c r="K1020" s="12"/>
      <c r="L1020" s="159">
        <v>58.268227000000003</v>
      </c>
      <c r="M1020" s="187" t="s">
        <v>315</v>
      </c>
      <c r="N1020" s="187">
        <v>192.78728599999999</v>
      </c>
      <c r="O1020" s="186">
        <f t="shared" si="49"/>
        <v>11233.373343361922</v>
      </c>
      <c r="P1020" s="186">
        <f t="shared" si="50"/>
        <v>6839.8960253719306</v>
      </c>
      <c r="Q1020" s="215">
        <f>IF(P1020="-",0,P1020/(1+'General inputs'!$H$30)^'MP Calculations'!$C$40)</f>
        <v>15193.385840401676</v>
      </c>
    </row>
    <row r="1021" spans="3:17">
      <c r="C1021" s="159"/>
      <c r="D1021" s="165" t="s">
        <v>281</v>
      </c>
      <c r="E1021" s="162">
        <v>31413</v>
      </c>
      <c r="F1021" s="166" t="str">
        <f t="shared" si="48"/>
        <v>Date check - OK</v>
      </c>
      <c r="G1021" s="68"/>
      <c r="H1021" s="162" t="s">
        <v>279</v>
      </c>
      <c r="I1021" s="173">
        <v>41465.482549107437</v>
      </c>
      <c r="J1021" s="168">
        <f>IFERROR(MIN('MP Calculations'!$E$30/I1021,1),"-")</f>
        <v>0.60889065254951169</v>
      </c>
      <c r="K1021" s="12"/>
      <c r="L1021" s="159">
        <v>9.7744619999999998</v>
      </c>
      <c r="M1021" s="187" t="s">
        <v>315</v>
      </c>
      <c r="N1021" s="187">
        <v>192.78728599999999</v>
      </c>
      <c r="O1021" s="186">
        <f t="shared" si="49"/>
        <v>1884.392001090132</v>
      </c>
      <c r="P1021" s="186">
        <f t="shared" si="50"/>
        <v>1147.3886752028507</v>
      </c>
      <c r="Q1021" s="215">
        <f>IF(P1021="-",0,P1021/(1+'General inputs'!$H$30)^'MP Calculations'!$C$40)</f>
        <v>2548.6818493437981</v>
      </c>
    </row>
    <row r="1022" spans="3:17">
      <c r="C1022" s="159"/>
      <c r="D1022" s="165" t="s">
        <v>281</v>
      </c>
      <c r="E1022" s="162">
        <v>31413</v>
      </c>
      <c r="F1022" s="166" t="str">
        <f t="shared" si="48"/>
        <v>Date check - OK</v>
      </c>
      <c r="G1022" s="68"/>
      <c r="H1022" s="162" t="s">
        <v>279</v>
      </c>
      <c r="I1022" s="173">
        <v>41465.482549107437</v>
      </c>
      <c r="J1022" s="168">
        <f>IFERROR(MIN('MP Calculations'!$E$30/I1022,1),"-")</f>
        <v>0.60889065254951169</v>
      </c>
      <c r="K1022" s="12"/>
      <c r="L1022" s="159">
        <v>28.779608</v>
      </c>
      <c r="M1022" s="187" t="s">
        <v>315</v>
      </c>
      <c r="N1022" s="187">
        <v>192.78728599999999</v>
      </c>
      <c r="O1022" s="186">
        <f t="shared" si="49"/>
        <v>5548.3425184638882</v>
      </c>
      <c r="P1022" s="186">
        <f t="shared" si="50"/>
        <v>3378.3338966356778</v>
      </c>
      <c r="Q1022" s="215">
        <f>IF(P1022="-",0,P1022/(1+'General inputs'!$H$30)^'MP Calculations'!$C$40)</f>
        <v>7504.2559417418133</v>
      </c>
    </row>
    <row r="1023" spans="3:17">
      <c r="C1023" s="159"/>
      <c r="D1023" s="165" t="s">
        <v>281</v>
      </c>
      <c r="E1023" s="162">
        <v>31413</v>
      </c>
      <c r="F1023" s="166" t="str">
        <f t="shared" si="48"/>
        <v>Date check - OK</v>
      </c>
      <c r="G1023" s="68"/>
      <c r="H1023" s="162" t="s">
        <v>279</v>
      </c>
      <c r="I1023" s="173">
        <v>41465.482549107437</v>
      </c>
      <c r="J1023" s="168">
        <f>IFERROR(MIN('MP Calculations'!$E$30/I1023,1),"-")</f>
        <v>0.60889065254951169</v>
      </c>
      <c r="K1023" s="12"/>
      <c r="L1023" s="159">
        <v>28.827445999999998</v>
      </c>
      <c r="M1023" s="187" t="s">
        <v>315</v>
      </c>
      <c r="N1023" s="187">
        <v>192.78728599999999</v>
      </c>
      <c r="O1023" s="186">
        <f t="shared" si="49"/>
        <v>5557.5650766515555</v>
      </c>
      <c r="P1023" s="186">
        <f t="shared" si="50"/>
        <v>3383.9494261087425</v>
      </c>
      <c r="Q1023" s="215">
        <f>IF(P1023="-",0,P1023/(1+'General inputs'!$H$30)^'MP Calculations'!$C$40)</f>
        <v>7516.7296556207875</v>
      </c>
    </row>
    <row r="1024" spans="3:17">
      <c r="C1024" s="159"/>
      <c r="D1024" s="165" t="s">
        <v>281</v>
      </c>
      <c r="E1024" s="162">
        <v>31413</v>
      </c>
      <c r="F1024" s="166" t="str">
        <f t="shared" si="48"/>
        <v>Date check - OK</v>
      </c>
      <c r="G1024" s="68"/>
      <c r="H1024" s="162" t="s">
        <v>279</v>
      </c>
      <c r="I1024" s="173">
        <v>41465.482549107437</v>
      </c>
      <c r="J1024" s="168">
        <f>IFERROR(MIN('MP Calculations'!$E$30/I1024,1),"-")</f>
        <v>0.60889065254951169</v>
      </c>
      <c r="K1024" s="12"/>
      <c r="L1024" s="159">
        <v>0.59973699999999996</v>
      </c>
      <c r="M1024" s="187" t="s">
        <v>315</v>
      </c>
      <c r="N1024" s="187">
        <v>192.78728599999999</v>
      </c>
      <c r="O1024" s="186">
        <f t="shared" si="49"/>
        <v>115.62166854378199</v>
      </c>
      <c r="P1024" s="186">
        <f t="shared" si="50"/>
        <v>70.400953208486769</v>
      </c>
      <c r="Q1024" s="215">
        <f>IF(P1024="-",0,P1024/(1+'General inputs'!$H$30)^'MP Calculations'!$C$40)</f>
        <v>156.38086334367063</v>
      </c>
    </row>
    <row r="1025" spans="3:17">
      <c r="C1025" s="159"/>
      <c r="D1025" s="165" t="s">
        <v>281</v>
      </c>
      <c r="E1025" s="162">
        <v>31413</v>
      </c>
      <c r="F1025" s="166" t="str">
        <f t="shared" si="48"/>
        <v>Date check - OK</v>
      </c>
      <c r="G1025" s="68"/>
      <c r="H1025" s="162" t="s">
        <v>279</v>
      </c>
      <c r="I1025" s="173">
        <v>41465.482549107437</v>
      </c>
      <c r="J1025" s="168">
        <f>IFERROR(MIN('MP Calculations'!$E$30/I1025,1),"-")</f>
        <v>0.60889065254951169</v>
      </c>
      <c r="K1025" s="12"/>
      <c r="L1025" s="159">
        <v>74.196054000000004</v>
      </c>
      <c r="M1025" s="187" t="s">
        <v>315</v>
      </c>
      <c r="N1025" s="187">
        <v>192.78728599999999</v>
      </c>
      <c r="O1025" s="186">
        <f t="shared" si="49"/>
        <v>14304.055882569444</v>
      </c>
      <c r="P1025" s="186">
        <f t="shared" si="50"/>
        <v>8709.6059204423909</v>
      </c>
      <c r="Q1025" s="215">
        <f>IF(P1025="-",0,P1025/(1+'General inputs'!$H$30)^'MP Calculations'!$C$40)</f>
        <v>19346.551873927419</v>
      </c>
    </row>
    <row r="1026" spans="3:17">
      <c r="C1026" s="159"/>
      <c r="D1026" s="165" t="s">
        <v>281</v>
      </c>
      <c r="E1026" s="162">
        <v>31413</v>
      </c>
      <c r="F1026" s="166" t="str">
        <f t="shared" si="48"/>
        <v>Date check - OK</v>
      </c>
      <c r="G1026" s="68"/>
      <c r="H1026" s="162" t="s">
        <v>279</v>
      </c>
      <c r="I1026" s="173">
        <v>41465.482549107437</v>
      </c>
      <c r="J1026" s="168">
        <f>IFERROR(MIN('MP Calculations'!$E$30/I1026,1),"-")</f>
        <v>0.60889065254951169</v>
      </c>
      <c r="K1026" s="12"/>
      <c r="L1026" s="159">
        <v>6.5681469999999997</v>
      </c>
      <c r="M1026" s="187" t="s">
        <v>315</v>
      </c>
      <c r="N1026" s="187">
        <v>192.78728599999999</v>
      </c>
      <c r="O1026" s="186">
        <f t="shared" si="49"/>
        <v>1266.255234179042</v>
      </c>
      <c r="P1026" s="186">
        <f t="shared" si="50"/>
        <v>771.01097583351157</v>
      </c>
      <c r="Q1026" s="215">
        <f>IF(P1026="-",0,P1026/(1+'General inputs'!$H$30)^'MP Calculations'!$C$40)</f>
        <v>1712.6382037928961</v>
      </c>
    </row>
    <row r="1027" spans="3:17">
      <c r="C1027" s="159"/>
      <c r="D1027" s="165" t="s">
        <v>281</v>
      </c>
      <c r="E1027" s="162">
        <v>31413</v>
      </c>
      <c r="F1027" s="166" t="str">
        <f t="shared" si="48"/>
        <v>Date check - OK</v>
      </c>
      <c r="G1027" s="68"/>
      <c r="H1027" s="162" t="s">
        <v>279</v>
      </c>
      <c r="I1027" s="173">
        <v>41465.482549107437</v>
      </c>
      <c r="J1027" s="168">
        <f>IFERROR(MIN('MP Calculations'!$E$30/I1027,1),"-")</f>
        <v>0.60889065254951169</v>
      </c>
      <c r="K1027" s="12"/>
      <c r="L1027" s="159">
        <v>0.50202100000000005</v>
      </c>
      <c r="M1027" s="187" t="s">
        <v>315</v>
      </c>
      <c r="N1027" s="187">
        <v>192.78728599999999</v>
      </c>
      <c r="O1027" s="186">
        <f t="shared" si="49"/>
        <v>96.783266105006007</v>
      </c>
      <c r="P1027" s="186">
        <f t="shared" si="50"/>
        <v>58.930426054550146</v>
      </c>
      <c r="Q1027" s="215">
        <f>IF(P1027="-",0,P1027/(1+'General inputs'!$H$30)^'MP Calculations'!$C$40)</f>
        <v>130.90150748853728</v>
      </c>
    </row>
    <row r="1028" spans="3:17">
      <c r="C1028" s="159"/>
      <c r="D1028" s="165" t="s">
        <v>281</v>
      </c>
      <c r="E1028" s="162">
        <v>31413</v>
      </c>
      <c r="F1028" s="166" t="str">
        <f t="shared" si="48"/>
        <v>Date check - OK</v>
      </c>
      <c r="G1028" s="68"/>
      <c r="H1028" s="162" t="s">
        <v>279</v>
      </c>
      <c r="I1028" s="173">
        <v>41465.482549107437</v>
      </c>
      <c r="J1028" s="168">
        <f>IFERROR(MIN('MP Calculations'!$E$30/I1028,1),"-")</f>
        <v>0.60889065254951169</v>
      </c>
      <c r="K1028" s="12"/>
      <c r="L1028" s="159">
        <v>0.49845400000000001</v>
      </c>
      <c r="M1028" s="187" t="s">
        <v>315</v>
      </c>
      <c r="N1028" s="187">
        <v>192.78728599999999</v>
      </c>
      <c r="O1028" s="186">
        <f t="shared" si="49"/>
        <v>96.095593855844001</v>
      </c>
      <c r="P1028" s="186">
        <f t="shared" si="50"/>
        <v>58.511708850017698</v>
      </c>
      <c r="Q1028" s="215">
        <f>IF(P1028="-",0,P1028/(1+'General inputs'!$H$30)^'MP Calculations'!$C$40)</f>
        <v>129.97141556566629</v>
      </c>
    </row>
    <row r="1029" spans="3:17">
      <c r="C1029" s="159"/>
      <c r="D1029" s="165" t="s">
        <v>281</v>
      </c>
      <c r="E1029" s="162">
        <v>31413</v>
      </c>
      <c r="F1029" s="166" t="str">
        <f t="shared" si="48"/>
        <v>Date check - OK</v>
      </c>
      <c r="G1029" s="68"/>
      <c r="H1029" s="162" t="s">
        <v>279</v>
      </c>
      <c r="I1029" s="173">
        <v>41465.482549107437</v>
      </c>
      <c r="J1029" s="168">
        <f>IFERROR(MIN('MP Calculations'!$E$30/I1029,1),"-")</f>
        <v>0.60889065254951169</v>
      </c>
      <c r="K1029" s="12"/>
      <c r="L1029" s="159">
        <v>1.7995289999999999</v>
      </c>
      <c r="M1029" s="187" t="s">
        <v>315</v>
      </c>
      <c r="N1029" s="187">
        <v>192.78728599999999</v>
      </c>
      <c r="O1029" s="186">
        <f t="shared" si="49"/>
        <v>346.926311988294</v>
      </c>
      <c r="P1029" s="186">
        <f t="shared" si="50"/>
        <v>211.24018849314783</v>
      </c>
      <c r="Q1029" s="215">
        <f>IF(P1029="-",0,P1029/(1+'General inputs'!$H$30)^'MP Calculations'!$C$40)</f>
        <v>469.22550823439656</v>
      </c>
    </row>
    <row r="1030" spans="3:17">
      <c r="C1030" s="159"/>
      <c r="D1030" s="165" t="s">
        <v>281</v>
      </c>
      <c r="E1030" s="162">
        <v>31413</v>
      </c>
      <c r="F1030" s="166" t="str">
        <f t="shared" si="48"/>
        <v>Date check - OK</v>
      </c>
      <c r="G1030" s="68"/>
      <c r="H1030" s="162" t="s">
        <v>279</v>
      </c>
      <c r="I1030" s="173">
        <v>41465.482549107437</v>
      </c>
      <c r="J1030" s="168">
        <f>IFERROR(MIN('MP Calculations'!$E$30/I1030,1),"-")</f>
        <v>0.60889065254951169</v>
      </c>
      <c r="K1030" s="12"/>
      <c r="L1030" s="159">
        <v>1.500157</v>
      </c>
      <c r="M1030" s="187" t="s">
        <v>315</v>
      </c>
      <c r="N1030" s="187">
        <v>192.78728599999999</v>
      </c>
      <c r="O1030" s="186">
        <f t="shared" si="49"/>
        <v>289.21119660390201</v>
      </c>
      <c r="P1030" s="186">
        <f t="shared" si="50"/>
        <v>176.09799422477502</v>
      </c>
      <c r="Q1030" s="215">
        <f>IF(P1030="-",0,P1030/(1+'General inputs'!$H$30)^'MP Calculations'!$C$40)</f>
        <v>391.1645384744495</v>
      </c>
    </row>
    <row r="1031" spans="3:17">
      <c r="C1031" s="159"/>
      <c r="D1031" s="165" t="s">
        <v>282</v>
      </c>
      <c r="E1031" s="162">
        <v>31413</v>
      </c>
      <c r="F1031" s="166" t="str">
        <f t="shared" si="48"/>
        <v>Date check - OK</v>
      </c>
      <c r="G1031" s="68"/>
      <c r="H1031" s="162" t="s">
        <v>279</v>
      </c>
      <c r="I1031" s="173">
        <v>41465.482549107437</v>
      </c>
      <c r="J1031" s="168">
        <f>IFERROR(MIN('MP Calculations'!$E$30/I1031,1),"-")</f>
        <v>0.60889065254951169</v>
      </c>
      <c r="K1031" s="12"/>
      <c r="L1031" s="159">
        <v>2.1996570000000002</v>
      </c>
      <c r="M1031" s="187" t="s">
        <v>315</v>
      </c>
      <c r="N1031" s="187">
        <v>237.97403299999999</v>
      </c>
      <c r="O1031" s="186">
        <f t="shared" si="49"/>
        <v>523.46124750668105</v>
      </c>
      <c r="P1031" s="186">
        <f t="shared" si="50"/>
        <v>318.7306605787245</v>
      </c>
      <c r="Q1031" s="215">
        <f>IF(P1031="-",0,P1031/(1+'General inputs'!$H$30)^'MP Calculations'!$C$40)</f>
        <v>707.99291208163368</v>
      </c>
    </row>
    <row r="1032" spans="3:17">
      <c r="C1032" s="159"/>
      <c r="D1032" s="165" t="s">
        <v>291</v>
      </c>
      <c r="E1032" s="162">
        <v>31413</v>
      </c>
      <c r="F1032" s="166" t="str">
        <f t="shared" si="48"/>
        <v>Date check - OK</v>
      </c>
      <c r="G1032" s="68"/>
      <c r="H1032" s="162" t="s">
        <v>279</v>
      </c>
      <c r="I1032" s="173">
        <v>41465.482549107437</v>
      </c>
      <c r="J1032" s="168">
        <f>IFERROR(MIN('MP Calculations'!$E$30/I1032,1),"-")</f>
        <v>0.60889065254951169</v>
      </c>
      <c r="K1032" s="12"/>
      <c r="L1032" s="159">
        <v>179.69125299999999</v>
      </c>
      <c r="M1032" s="187" t="s">
        <v>315</v>
      </c>
      <c r="N1032" s="187">
        <v>421.28581700000001</v>
      </c>
      <c r="O1032" s="186">
        <f t="shared" si="49"/>
        <v>75701.376327858699</v>
      </c>
      <c r="P1032" s="186">
        <f t="shared" si="50"/>
        <v>46093.860431166038</v>
      </c>
      <c r="Q1032" s="215">
        <f>IF(P1032="-",0,P1032/(1+'General inputs'!$H$30)^'MP Calculations'!$C$40)</f>
        <v>102387.78540003435</v>
      </c>
    </row>
    <row r="1033" spans="3:17">
      <c r="C1033" s="159"/>
      <c r="D1033" s="165" t="s">
        <v>291</v>
      </c>
      <c r="E1033" s="162">
        <v>31413</v>
      </c>
      <c r="F1033" s="166" t="str">
        <f t="shared" si="48"/>
        <v>Date check - OK</v>
      </c>
      <c r="G1033" s="68"/>
      <c r="H1033" s="162" t="s">
        <v>279</v>
      </c>
      <c r="I1033" s="173">
        <v>41465.482549107437</v>
      </c>
      <c r="J1033" s="168">
        <f>IFERROR(MIN('MP Calculations'!$E$30/I1033,1),"-")</f>
        <v>0.60889065254951169</v>
      </c>
      <c r="K1033" s="12"/>
      <c r="L1033" s="159">
        <v>3.3637450000000002</v>
      </c>
      <c r="M1033" s="187" t="s">
        <v>315</v>
      </c>
      <c r="N1033" s="187">
        <v>421.28581700000001</v>
      </c>
      <c r="O1033" s="186">
        <f t="shared" si="49"/>
        <v>1417.0980605046652</v>
      </c>
      <c r="P1033" s="186">
        <f t="shared" si="50"/>
        <v>862.85776278733306</v>
      </c>
      <c r="Q1033" s="215">
        <f>IF(P1033="-",0,P1033/(1+'General inputs'!$H$30)^'MP Calculations'!$C$40)</f>
        <v>1916.6564618503642</v>
      </c>
    </row>
    <row r="1034" spans="3:17">
      <c r="C1034" s="159"/>
      <c r="D1034" s="165" t="s">
        <v>291</v>
      </c>
      <c r="E1034" s="162">
        <v>31413</v>
      </c>
      <c r="F1034" s="166" t="str">
        <f t="shared" si="48"/>
        <v>Date check - OK</v>
      </c>
      <c r="G1034" s="68"/>
      <c r="H1034" s="162" t="s">
        <v>279</v>
      </c>
      <c r="I1034" s="173">
        <v>41465.482549107437</v>
      </c>
      <c r="J1034" s="168">
        <f>IFERROR(MIN('MP Calculations'!$E$30/I1034,1),"-")</f>
        <v>0.60889065254951169</v>
      </c>
      <c r="K1034" s="12"/>
      <c r="L1034" s="159">
        <v>4.4512080000000003</v>
      </c>
      <c r="M1034" s="187" t="s">
        <v>315</v>
      </c>
      <c r="N1034" s="187">
        <v>421.28581700000001</v>
      </c>
      <c r="O1034" s="186">
        <f t="shared" si="49"/>
        <v>1875.2307989169362</v>
      </c>
      <c r="P1034" s="186">
        <f t="shared" si="50"/>
        <v>1141.8105048334755</v>
      </c>
      <c r="Q1034" s="215">
        <f>IF(P1034="-",0,P1034/(1+'General inputs'!$H$30)^'MP Calculations'!$C$40)</f>
        <v>2536.2911208311079</v>
      </c>
    </row>
    <row r="1035" spans="3:17">
      <c r="C1035" s="159"/>
      <c r="D1035" s="165" t="s">
        <v>291</v>
      </c>
      <c r="E1035" s="162">
        <v>31413</v>
      </c>
      <c r="F1035" s="166" t="str">
        <f t="shared" si="48"/>
        <v>Date check - OK</v>
      </c>
      <c r="G1035" s="68"/>
      <c r="H1035" s="162" t="s">
        <v>279</v>
      </c>
      <c r="I1035" s="173">
        <v>41465.482549107437</v>
      </c>
      <c r="J1035" s="168">
        <f>IFERROR(MIN('MP Calculations'!$E$30/I1035,1),"-")</f>
        <v>0.60889065254951169</v>
      </c>
      <c r="K1035" s="12"/>
      <c r="L1035" s="159">
        <v>332.800366</v>
      </c>
      <c r="M1035" s="187" t="s">
        <v>315</v>
      </c>
      <c r="N1035" s="187">
        <v>421.28581700000001</v>
      </c>
      <c r="O1035" s="186">
        <f t="shared" si="49"/>
        <v>140204.07408820902</v>
      </c>
      <c r="P1035" s="186">
        <f t="shared" si="50"/>
        <v>85368.950161669665</v>
      </c>
      <c r="Q1035" s="215">
        <f>IF(P1035="-",0,P1035/(1+'General inputs'!$H$30)^'MP Calculations'!$C$40)</f>
        <v>189629.11041118338</v>
      </c>
    </row>
    <row r="1036" spans="3:17">
      <c r="C1036" s="159"/>
      <c r="D1036" s="165" t="s">
        <v>291</v>
      </c>
      <c r="E1036" s="162">
        <v>31413</v>
      </c>
      <c r="F1036" s="166" t="str">
        <f t="shared" si="48"/>
        <v>Date check - OK</v>
      </c>
      <c r="G1036" s="68"/>
      <c r="H1036" s="162" t="s">
        <v>279</v>
      </c>
      <c r="I1036" s="173">
        <v>41465.482549107437</v>
      </c>
      <c r="J1036" s="168">
        <f>IFERROR(MIN('MP Calculations'!$E$30/I1036,1),"-")</f>
        <v>0.60889065254951169</v>
      </c>
      <c r="K1036" s="12"/>
      <c r="L1036" s="159">
        <v>13.711575</v>
      </c>
      <c r="M1036" s="187" t="s">
        <v>315</v>
      </c>
      <c r="N1036" s="187">
        <v>421.28581700000001</v>
      </c>
      <c r="O1036" s="186">
        <f t="shared" si="49"/>
        <v>5776.4920762317752</v>
      </c>
      <c r="P1036" s="186">
        <f t="shared" si="50"/>
        <v>3517.2520297438491</v>
      </c>
      <c r="Q1036" s="215">
        <f>IF(P1036="-",0,P1036/(1+'General inputs'!$H$30)^'MP Calculations'!$C$40)</f>
        <v>7812.8332634893259</v>
      </c>
    </row>
    <row r="1037" spans="3:17">
      <c r="C1037" s="159"/>
      <c r="D1037" s="165" t="s">
        <v>301</v>
      </c>
      <c r="E1037" s="162">
        <v>31413</v>
      </c>
      <c r="F1037" s="166" t="str">
        <f t="shared" si="48"/>
        <v>Date check - OK</v>
      </c>
      <c r="G1037" s="68"/>
      <c r="H1037" s="162" t="s">
        <v>279</v>
      </c>
      <c r="I1037" s="173">
        <v>41465.482549107437</v>
      </c>
      <c r="J1037" s="168">
        <f>IFERROR(MIN('MP Calculations'!$E$30/I1037,1),"-")</f>
        <v>0.60889065254951169</v>
      </c>
      <c r="K1037" s="12"/>
      <c r="L1037" s="159">
        <v>18.079219999999999</v>
      </c>
      <c r="M1037" s="187" t="s">
        <v>315</v>
      </c>
      <c r="N1037" s="187">
        <v>429.01583199999999</v>
      </c>
      <c r="O1037" s="186">
        <f t="shared" si="49"/>
        <v>7756.2716102110398</v>
      </c>
      <c r="P1037" s="186">
        <f t="shared" si="50"/>
        <v>4722.7212820926516</v>
      </c>
      <c r="Q1037" s="215">
        <f>IF(P1037="-",0,P1037/(1+'General inputs'!$H$30)^'MP Calculations'!$C$40)</f>
        <v>10490.528860284596</v>
      </c>
    </row>
    <row r="1038" spans="3:17">
      <c r="C1038" s="159"/>
      <c r="D1038" s="165" t="s">
        <v>291</v>
      </c>
      <c r="E1038" s="162">
        <v>31413</v>
      </c>
      <c r="F1038" s="166" t="str">
        <f t="shared" si="48"/>
        <v>Date check - OK</v>
      </c>
      <c r="G1038" s="68"/>
      <c r="H1038" s="162" t="s">
        <v>279</v>
      </c>
      <c r="I1038" s="173">
        <v>41465.482549107437</v>
      </c>
      <c r="J1038" s="168">
        <f>IFERROR(MIN('MP Calculations'!$E$30/I1038,1),"-")</f>
        <v>0.60889065254951169</v>
      </c>
      <c r="K1038" s="12"/>
      <c r="L1038" s="159">
        <v>29.665846999999999</v>
      </c>
      <c r="M1038" s="187" t="s">
        <v>315</v>
      </c>
      <c r="N1038" s="187">
        <v>421.28581700000001</v>
      </c>
      <c r="O1038" s="186">
        <f t="shared" si="49"/>
        <v>12497.800590391998</v>
      </c>
      <c r="P1038" s="186">
        <f t="shared" si="50"/>
        <v>7609.7939569174559</v>
      </c>
      <c r="Q1038" s="215">
        <f>IF(P1038="-",0,P1038/(1+'General inputs'!$H$30)^'MP Calculations'!$C$40)</f>
        <v>16903.551651154954</v>
      </c>
    </row>
    <row r="1039" spans="3:17">
      <c r="C1039" s="159"/>
      <c r="D1039" s="165" t="s">
        <v>291</v>
      </c>
      <c r="E1039" s="162">
        <v>31413</v>
      </c>
      <c r="F1039" s="166" t="str">
        <f t="shared" si="48"/>
        <v>Date check - OK</v>
      </c>
      <c r="G1039" s="68"/>
      <c r="H1039" s="162" t="s">
        <v>279</v>
      </c>
      <c r="I1039" s="173">
        <v>41465.482549107437</v>
      </c>
      <c r="J1039" s="168">
        <f>IFERROR(MIN('MP Calculations'!$E$30/I1039,1),"-")</f>
        <v>0.60889065254951169</v>
      </c>
      <c r="K1039" s="12"/>
      <c r="L1039" s="159">
        <v>18.999891000000002</v>
      </c>
      <c r="M1039" s="187" t="s">
        <v>315</v>
      </c>
      <c r="N1039" s="187">
        <v>421.28581700000001</v>
      </c>
      <c r="O1039" s="186">
        <f t="shared" si="49"/>
        <v>8004.3846028459475</v>
      </c>
      <c r="P1039" s="186">
        <f t="shared" si="50"/>
        <v>4873.7949640841325</v>
      </c>
      <c r="Q1039" s="215">
        <f>IF(P1039="-",0,P1039/(1+'General inputs'!$H$30)^'MP Calculations'!$C$40)</f>
        <v>10826.107169123276</v>
      </c>
    </row>
    <row r="1040" spans="3:17">
      <c r="C1040" s="159"/>
      <c r="D1040" s="165" t="s">
        <v>291</v>
      </c>
      <c r="E1040" s="162">
        <v>31413</v>
      </c>
      <c r="F1040" s="166" t="str">
        <f t="shared" si="48"/>
        <v>Date check - OK</v>
      </c>
      <c r="G1040" s="68"/>
      <c r="H1040" s="162" t="s">
        <v>279</v>
      </c>
      <c r="I1040" s="173">
        <v>41465.482549107437</v>
      </c>
      <c r="J1040" s="168">
        <f>IFERROR(MIN('MP Calculations'!$E$30/I1040,1),"-")</f>
        <v>0.60889065254951169</v>
      </c>
      <c r="K1040" s="12"/>
      <c r="L1040" s="159">
        <v>2.4361090000000001</v>
      </c>
      <c r="M1040" s="187" t="s">
        <v>315</v>
      </c>
      <c r="N1040" s="187">
        <v>421.28581700000001</v>
      </c>
      <c r="O1040" s="186">
        <f t="shared" si="49"/>
        <v>1026.298170366053</v>
      </c>
      <c r="P1040" s="186">
        <f t="shared" si="50"/>
        <v>624.90336266455597</v>
      </c>
      <c r="Q1040" s="215">
        <f>IF(P1040="-",0,P1040/(1+'General inputs'!$H$30)^'MP Calculations'!$C$40)</f>
        <v>1388.0909690305978</v>
      </c>
    </row>
    <row r="1041" spans="3:17">
      <c r="C1041" s="159"/>
      <c r="D1041" s="165" t="s">
        <v>291</v>
      </c>
      <c r="E1041" s="162">
        <v>31413</v>
      </c>
      <c r="F1041" s="166" t="str">
        <f t="shared" si="48"/>
        <v>Date check - OK</v>
      </c>
      <c r="G1041" s="68"/>
      <c r="H1041" s="162" t="s">
        <v>279</v>
      </c>
      <c r="I1041" s="173">
        <v>41465.482549107437</v>
      </c>
      <c r="J1041" s="168">
        <f>IFERROR(MIN('MP Calculations'!$E$30/I1041,1),"-")</f>
        <v>0.60889065254951169</v>
      </c>
      <c r="K1041" s="12"/>
      <c r="L1041" s="159">
        <v>3.5931679999999999</v>
      </c>
      <c r="M1041" s="187" t="s">
        <v>315</v>
      </c>
      <c r="N1041" s="187">
        <v>421.28581700000001</v>
      </c>
      <c r="O1041" s="186">
        <f t="shared" si="49"/>
        <v>1513.750716498256</v>
      </c>
      <c r="P1041" s="186">
        <f t="shared" si="50"/>
        <v>921.70866156591399</v>
      </c>
      <c r="Q1041" s="215">
        <f>IF(P1041="-",0,P1041/(1+'General inputs'!$H$30)^'MP Calculations'!$C$40)</f>
        <v>2047.381316275148</v>
      </c>
    </row>
    <row r="1042" spans="3:17">
      <c r="C1042" s="159"/>
      <c r="D1042" s="165" t="s">
        <v>291</v>
      </c>
      <c r="E1042" s="162">
        <v>31413</v>
      </c>
      <c r="F1042" s="166" t="str">
        <f t="shared" si="48"/>
        <v>Date check - OK</v>
      </c>
      <c r="G1042" s="68"/>
      <c r="H1042" s="162" t="s">
        <v>279</v>
      </c>
      <c r="I1042" s="173">
        <v>41465.482549107437</v>
      </c>
      <c r="J1042" s="168">
        <f>IFERROR(MIN('MP Calculations'!$E$30/I1042,1),"-")</f>
        <v>0.60889065254951169</v>
      </c>
      <c r="K1042" s="12"/>
      <c r="L1042" s="159">
        <v>13.406624000000001</v>
      </c>
      <c r="M1042" s="187" t="s">
        <v>315</v>
      </c>
      <c r="N1042" s="187">
        <v>421.28581700000001</v>
      </c>
      <c r="O1042" s="186">
        <f t="shared" si="49"/>
        <v>5648.0205450518088</v>
      </c>
      <c r="P1042" s="186">
        <f t="shared" si="50"/>
        <v>3439.0269152896444</v>
      </c>
      <c r="Q1042" s="215">
        <f>IF(P1042="-",0,P1042/(1+'General inputs'!$H$30)^'MP Calculations'!$C$40)</f>
        <v>7639.0726767927335</v>
      </c>
    </row>
    <row r="1043" spans="3:17">
      <c r="C1043" s="159"/>
      <c r="D1043" s="165" t="s">
        <v>291</v>
      </c>
      <c r="E1043" s="162">
        <v>31413</v>
      </c>
      <c r="F1043" s="166" t="str">
        <f t="shared" si="48"/>
        <v>Date check - OK</v>
      </c>
      <c r="G1043" s="68"/>
      <c r="H1043" s="162" t="s">
        <v>279</v>
      </c>
      <c r="I1043" s="173">
        <v>41465.482549107437</v>
      </c>
      <c r="J1043" s="168">
        <f>IFERROR(MIN('MP Calculations'!$E$30/I1043,1),"-")</f>
        <v>0.60889065254951169</v>
      </c>
      <c r="K1043" s="12"/>
      <c r="L1043" s="159">
        <v>251.346262</v>
      </c>
      <c r="M1043" s="187" t="s">
        <v>315</v>
      </c>
      <c r="N1043" s="187">
        <v>421.28581700000001</v>
      </c>
      <c r="O1043" s="186">
        <f t="shared" si="49"/>
        <v>105888.61533656606</v>
      </c>
      <c r="P1043" s="186">
        <f t="shared" si="50"/>
        <v>64474.588089845936</v>
      </c>
      <c r="Q1043" s="215">
        <f>IF(P1043="-",0,P1043/(1+'General inputs'!$H$30)^'MP Calculations'!$C$40)</f>
        <v>143216.69366263927</v>
      </c>
    </row>
    <row r="1044" spans="3:17">
      <c r="C1044" s="159"/>
      <c r="D1044" s="165" t="s">
        <v>291</v>
      </c>
      <c r="E1044" s="162">
        <v>31413</v>
      </c>
      <c r="F1044" s="166" t="str">
        <f t="shared" si="48"/>
        <v>Date check - OK</v>
      </c>
      <c r="G1044" s="68"/>
      <c r="H1044" s="162" t="s">
        <v>279</v>
      </c>
      <c r="I1044" s="173">
        <v>41465.482549107437</v>
      </c>
      <c r="J1044" s="168">
        <f>IFERROR(MIN('MP Calculations'!$E$30/I1044,1),"-")</f>
        <v>0.60889065254951169</v>
      </c>
      <c r="K1044" s="12"/>
      <c r="L1044" s="159">
        <v>284.94388500000002</v>
      </c>
      <c r="M1044" s="187" t="s">
        <v>315</v>
      </c>
      <c r="N1044" s="187">
        <v>421.28581700000001</v>
      </c>
      <c r="O1044" s="186">
        <f t="shared" si="49"/>
        <v>120042.81739137905</v>
      </c>
      <c r="P1044" s="186">
        <f t="shared" si="50"/>
        <v>73092.949415318668</v>
      </c>
      <c r="Q1044" s="215">
        <f>IF(P1044="-",0,P1044/(1+'General inputs'!$H$30)^'MP Calculations'!$C$40)</f>
        <v>162360.56492094288</v>
      </c>
    </row>
    <row r="1045" spans="3:17">
      <c r="C1045" s="159"/>
      <c r="D1045" s="165" t="s">
        <v>291</v>
      </c>
      <c r="E1045" s="162">
        <v>31413</v>
      </c>
      <c r="F1045" s="166" t="str">
        <f t="shared" si="48"/>
        <v>Date check - OK</v>
      </c>
      <c r="G1045" s="68"/>
      <c r="H1045" s="162" t="s">
        <v>279</v>
      </c>
      <c r="I1045" s="173">
        <v>41465.482549107437</v>
      </c>
      <c r="J1045" s="168">
        <f>IFERROR(MIN('MP Calculations'!$E$30/I1045,1),"-")</f>
        <v>0.60889065254951169</v>
      </c>
      <c r="K1045" s="12"/>
      <c r="L1045" s="159">
        <v>5.7976530000000004</v>
      </c>
      <c r="M1045" s="187" t="s">
        <v>315</v>
      </c>
      <c r="N1045" s="187">
        <v>421.28581700000001</v>
      </c>
      <c r="O1045" s="186">
        <f t="shared" si="49"/>
        <v>2442.4689807875011</v>
      </c>
      <c r="P1045" s="186">
        <f t="shared" si="50"/>
        <v>1487.1965315436423</v>
      </c>
      <c r="Q1045" s="215">
        <f>IF(P1045="-",0,P1045/(1+'General inputs'!$H$30)^'MP Calculations'!$C$40)</f>
        <v>3303.4933046399619</v>
      </c>
    </row>
    <row r="1046" spans="3:17">
      <c r="C1046" s="159"/>
      <c r="D1046" s="165" t="s">
        <v>291</v>
      </c>
      <c r="E1046" s="162">
        <v>31413</v>
      </c>
      <c r="F1046" s="166" t="str">
        <f t="shared" si="48"/>
        <v>Date check - OK</v>
      </c>
      <c r="G1046" s="68"/>
      <c r="H1046" s="162" t="s">
        <v>279</v>
      </c>
      <c r="I1046" s="173">
        <v>41465.482549107437</v>
      </c>
      <c r="J1046" s="168">
        <f>IFERROR(MIN('MP Calculations'!$E$30/I1046,1),"-")</f>
        <v>0.60889065254951169</v>
      </c>
      <c r="K1046" s="12"/>
      <c r="L1046" s="159">
        <v>6.9386140000000003</v>
      </c>
      <c r="M1046" s="187" t="s">
        <v>315</v>
      </c>
      <c r="N1046" s="187">
        <v>421.28581700000001</v>
      </c>
      <c r="O1046" s="186">
        <f t="shared" si="49"/>
        <v>2923.1396678376382</v>
      </c>
      <c r="P1046" s="186">
        <f t="shared" si="50"/>
        <v>1779.8724198430223</v>
      </c>
      <c r="Q1046" s="215">
        <f>IF(P1046="-",0,P1046/(1+'General inputs'!$H$30)^'MP Calculations'!$C$40)</f>
        <v>3953.6110375148533</v>
      </c>
    </row>
    <row r="1047" spans="3:17">
      <c r="C1047" s="159"/>
      <c r="D1047" s="165" t="s">
        <v>281</v>
      </c>
      <c r="E1047" s="162">
        <v>31413</v>
      </c>
      <c r="F1047" s="166" t="str">
        <f t="shared" ref="F1047:F1110" si="51">IF(E1047="","-",IF(OR(E1047&lt;$E$15,E1047&gt;$E$16),"ERROR - date outside of range","Date check - OK"))</f>
        <v>Date check - OK</v>
      </c>
      <c r="G1047" s="68"/>
      <c r="H1047" s="162" t="s">
        <v>279</v>
      </c>
      <c r="I1047" s="173">
        <v>41465.482549107437</v>
      </c>
      <c r="J1047" s="168">
        <f>IFERROR(MIN('MP Calculations'!$E$30/I1047,1),"-")</f>
        <v>0.60889065254951169</v>
      </c>
      <c r="K1047" s="12"/>
      <c r="L1047" s="159">
        <v>10.999653</v>
      </c>
      <c r="M1047" s="187" t="s">
        <v>315</v>
      </c>
      <c r="N1047" s="187">
        <v>192.78728599999999</v>
      </c>
      <c r="O1047" s="186">
        <f t="shared" ref="O1047:O1110" si="52">IF(N1047="","-",L1047*N1047)</f>
        <v>2120.5932488117578</v>
      </c>
      <c r="P1047" s="186">
        <f t="shared" ref="P1047:P1110" si="53">IF(O1047="-","-",IF(OR(E1047&lt;$E$15,E1047&gt;$E$16),0,O1047*J1047))</f>
        <v>1291.2094070610801</v>
      </c>
      <c r="Q1047" s="215">
        <f>IF(P1047="-",0,P1047/(1+'General inputs'!$H$30)^'MP Calculations'!$C$40)</f>
        <v>2868.1492597935367</v>
      </c>
    </row>
    <row r="1048" spans="3:17">
      <c r="C1048" s="159"/>
      <c r="D1048" s="165" t="s">
        <v>281</v>
      </c>
      <c r="E1048" s="162">
        <v>31413</v>
      </c>
      <c r="F1048" s="166" t="str">
        <f t="shared" si="51"/>
        <v>Date check - OK</v>
      </c>
      <c r="G1048" s="68"/>
      <c r="H1048" s="162" t="s">
        <v>279</v>
      </c>
      <c r="I1048" s="173">
        <v>41465.482549107437</v>
      </c>
      <c r="J1048" s="168">
        <f>IFERROR(MIN('MP Calculations'!$E$30/I1048,1),"-")</f>
        <v>0.60889065254951169</v>
      </c>
      <c r="K1048" s="12"/>
      <c r="L1048" s="159">
        <v>30.796485000000001</v>
      </c>
      <c r="M1048" s="187" t="s">
        <v>315</v>
      </c>
      <c r="N1048" s="187">
        <v>192.78728599999999</v>
      </c>
      <c r="O1048" s="186">
        <f t="shared" si="52"/>
        <v>5937.1707614897095</v>
      </c>
      <c r="P1048" s="186">
        <f t="shared" si="53"/>
        <v>3615.0877792613505</v>
      </c>
      <c r="Q1048" s="215">
        <f>IF(P1048="-",0,P1048/(1+'General inputs'!$H$30)^'MP Calculations'!$C$40)</f>
        <v>8030.1547382442677</v>
      </c>
    </row>
    <row r="1049" spans="3:17">
      <c r="C1049" s="159"/>
      <c r="D1049" s="165" t="s">
        <v>282</v>
      </c>
      <c r="E1049" s="162">
        <v>31413</v>
      </c>
      <c r="F1049" s="166" t="str">
        <f t="shared" si="51"/>
        <v>Date check - OK</v>
      </c>
      <c r="G1049" s="68"/>
      <c r="H1049" s="162" t="s">
        <v>279</v>
      </c>
      <c r="I1049" s="173">
        <v>41465.482549107437</v>
      </c>
      <c r="J1049" s="168">
        <f>IFERROR(MIN('MP Calculations'!$E$30/I1049,1),"-")</f>
        <v>0.60889065254951169</v>
      </c>
      <c r="K1049" s="12"/>
      <c r="L1049" s="159">
        <v>0.45302900000000002</v>
      </c>
      <c r="M1049" s="187" t="s">
        <v>315</v>
      </c>
      <c r="N1049" s="187">
        <v>237.97403299999999</v>
      </c>
      <c r="O1049" s="186">
        <f t="shared" si="52"/>
        <v>107.809138195957</v>
      </c>
      <c r="P1049" s="186">
        <f t="shared" si="53"/>
        <v>65.643976506936752</v>
      </c>
      <c r="Q1049" s="215">
        <f>IF(P1049="-",0,P1049/(1+'General inputs'!$H$30)^'MP Calculations'!$C$40)</f>
        <v>145.8142432967642</v>
      </c>
    </row>
    <row r="1050" spans="3:17">
      <c r="C1050" s="159"/>
      <c r="D1050" s="165" t="s">
        <v>282</v>
      </c>
      <c r="E1050" s="162">
        <v>31555</v>
      </c>
      <c r="F1050" s="166" t="str">
        <f t="shared" si="51"/>
        <v>Date check - OK</v>
      </c>
      <c r="G1050" s="68"/>
      <c r="H1050" s="162" t="s">
        <v>279</v>
      </c>
      <c r="I1050" s="173">
        <v>41465.482549107437</v>
      </c>
      <c r="J1050" s="168">
        <f>IFERROR(MIN('MP Calculations'!$E$30/I1050,1),"-")</f>
        <v>0.60889065254951169</v>
      </c>
      <c r="K1050" s="12"/>
      <c r="L1050" s="159">
        <v>2.4226570000000001</v>
      </c>
      <c r="M1050" s="187" t="s">
        <v>315</v>
      </c>
      <c r="N1050" s="187">
        <v>237.97403299999999</v>
      </c>
      <c r="O1050" s="186">
        <f t="shared" si="52"/>
        <v>576.52945686568103</v>
      </c>
      <c r="P1050" s="186">
        <f t="shared" si="53"/>
        <v>351.04339720496006</v>
      </c>
      <c r="Q1050" s="215">
        <f>IF(P1050="-",0,P1050/(1+'General inputs'!$H$30)^'MP Calculations'!$C$40)</f>
        <v>779.76883868937489</v>
      </c>
    </row>
    <row r="1051" spans="3:17">
      <c r="C1051" s="159"/>
      <c r="D1051" s="165" t="s">
        <v>282</v>
      </c>
      <c r="E1051" s="162">
        <v>31555</v>
      </c>
      <c r="F1051" s="166" t="str">
        <f t="shared" si="51"/>
        <v>Date check - OK</v>
      </c>
      <c r="G1051" s="68"/>
      <c r="H1051" s="162" t="s">
        <v>279</v>
      </c>
      <c r="I1051" s="173">
        <v>41465.482549107437</v>
      </c>
      <c r="J1051" s="168">
        <f>IFERROR(MIN('MP Calculations'!$E$30/I1051,1),"-")</f>
        <v>0.60889065254951169</v>
      </c>
      <c r="K1051" s="12"/>
      <c r="L1051" s="159">
        <v>8.6233529999999998</v>
      </c>
      <c r="M1051" s="187" t="s">
        <v>315</v>
      </c>
      <c r="N1051" s="187">
        <v>237.97403299999999</v>
      </c>
      <c r="O1051" s="186">
        <f t="shared" si="52"/>
        <v>2052.1340913926488</v>
      </c>
      <c r="P1051" s="186">
        <f t="shared" si="53"/>
        <v>1249.5252660271692</v>
      </c>
      <c r="Q1051" s="215">
        <f>IF(P1051="-",0,P1051/(1+'General inputs'!$H$30)^'MP Calculations'!$C$40)</f>
        <v>2775.5567356082747</v>
      </c>
    </row>
    <row r="1052" spans="3:17">
      <c r="C1052" s="159"/>
      <c r="D1052" s="165" t="s">
        <v>281</v>
      </c>
      <c r="E1052" s="162">
        <v>31560</v>
      </c>
      <c r="F1052" s="166" t="str">
        <f t="shared" si="51"/>
        <v>Date check - OK</v>
      </c>
      <c r="G1052" s="68"/>
      <c r="H1052" s="162" t="s">
        <v>279</v>
      </c>
      <c r="I1052" s="173">
        <v>41465.482549107437</v>
      </c>
      <c r="J1052" s="168">
        <f>IFERROR(MIN('MP Calculations'!$E$30/I1052,1),"-")</f>
        <v>0.60889065254951169</v>
      </c>
      <c r="K1052" s="12"/>
      <c r="L1052" s="159">
        <v>0.50317800000000001</v>
      </c>
      <c r="M1052" s="187" t="s">
        <v>315</v>
      </c>
      <c r="N1052" s="187">
        <v>192.78728599999999</v>
      </c>
      <c r="O1052" s="186">
        <f t="shared" si="52"/>
        <v>97.006320994907995</v>
      </c>
      <c r="P1052" s="186">
        <f t="shared" si="53"/>
        <v>59.066242092016928</v>
      </c>
      <c r="Q1052" s="215">
        <f>IF(P1052="-",0,P1052/(1+'General inputs'!$H$30)^'MP Calculations'!$C$40)</f>
        <v>131.20319415934236</v>
      </c>
    </row>
    <row r="1053" spans="3:17">
      <c r="C1053" s="159"/>
      <c r="D1053" s="165" t="s">
        <v>288</v>
      </c>
      <c r="E1053" s="162">
        <v>31596</v>
      </c>
      <c r="F1053" s="166" t="str">
        <f t="shared" si="51"/>
        <v>Date check - OK</v>
      </c>
      <c r="G1053" s="68"/>
      <c r="H1053" s="162" t="s">
        <v>279</v>
      </c>
      <c r="I1053" s="173">
        <v>41465.482549107437</v>
      </c>
      <c r="J1053" s="168">
        <f>IFERROR(MIN('MP Calculations'!$E$30/I1053,1),"-")</f>
        <v>0.60889065254951169</v>
      </c>
      <c r="K1053" s="12"/>
      <c r="L1053" s="159">
        <v>23.890905</v>
      </c>
      <c r="M1053" s="187" t="s">
        <v>315</v>
      </c>
      <c r="N1053" s="187">
        <v>297.51652200000001</v>
      </c>
      <c r="O1053" s="186">
        <f t="shared" si="52"/>
        <v>7107.9389630324104</v>
      </c>
      <c r="P1053" s="186">
        <f t="shared" si="53"/>
        <v>4327.9575934829036</v>
      </c>
      <c r="Q1053" s="215">
        <f>IF(P1053="-",0,P1053/(1+'General inputs'!$H$30)^'MP Calculations'!$C$40)</f>
        <v>9613.6446189774415</v>
      </c>
    </row>
    <row r="1054" spans="3:17">
      <c r="C1054" s="159"/>
      <c r="D1054" s="165" t="s">
        <v>288</v>
      </c>
      <c r="E1054" s="162">
        <v>31596</v>
      </c>
      <c r="F1054" s="166" t="str">
        <f t="shared" si="51"/>
        <v>Date check - OK</v>
      </c>
      <c r="G1054" s="68"/>
      <c r="H1054" s="162" t="s">
        <v>279</v>
      </c>
      <c r="I1054" s="173">
        <v>41465.482549107437</v>
      </c>
      <c r="J1054" s="168">
        <f>IFERROR(MIN('MP Calculations'!$E$30/I1054,1),"-")</f>
        <v>0.60889065254951169</v>
      </c>
      <c r="K1054" s="12"/>
      <c r="L1054" s="159">
        <v>11.300050000000001</v>
      </c>
      <c r="M1054" s="187" t="s">
        <v>315</v>
      </c>
      <c r="N1054" s="187">
        <v>297.51652200000001</v>
      </c>
      <c r="O1054" s="186">
        <f t="shared" si="52"/>
        <v>3361.9515744261003</v>
      </c>
      <c r="P1054" s="186">
        <f t="shared" si="53"/>
        <v>2047.0608879921665</v>
      </c>
      <c r="Q1054" s="215">
        <f>IF(P1054="-",0,P1054/(1+'General inputs'!$H$30)^'MP Calculations'!$C$40)</f>
        <v>4547.1138442296788</v>
      </c>
    </row>
    <row r="1055" spans="3:17">
      <c r="C1055" s="159"/>
      <c r="D1055" s="165" t="s">
        <v>288</v>
      </c>
      <c r="E1055" s="162">
        <v>31596</v>
      </c>
      <c r="F1055" s="166" t="str">
        <f t="shared" si="51"/>
        <v>Date check - OK</v>
      </c>
      <c r="G1055" s="68"/>
      <c r="H1055" s="162" t="s">
        <v>279</v>
      </c>
      <c r="I1055" s="173">
        <v>41465.482549107437</v>
      </c>
      <c r="J1055" s="168">
        <f>IFERROR(MIN('MP Calculations'!$E$30/I1055,1),"-")</f>
        <v>0.60889065254951169</v>
      </c>
      <c r="K1055" s="12"/>
      <c r="L1055" s="159">
        <v>3.4999899999999999</v>
      </c>
      <c r="M1055" s="187" t="s">
        <v>315</v>
      </c>
      <c r="N1055" s="187">
        <v>297.51652200000001</v>
      </c>
      <c r="O1055" s="186">
        <f t="shared" si="52"/>
        <v>1041.30485183478</v>
      </c>
      <c r="P1055" s="186">
        <f t="shared" si="53"/>
        <v>634.04079073665184</v>
      </c>
      <c r="Q1055" s="215">
        <f>IF(P1055="-",0,P1055/(1+'General inputs'!$H$30)^'MP Calculations'!$C$40)</f>
        <v>1408.3878375463325</v>
      </c>
    </row>
    <row r="1056" spans="3:17">
      <c r="C1056" s="159"/>
      <c r="D1056" s="165" t="s">
        <v>288</v>
      </c>
      <c r="E1056" s="162">
        <v>31596</v>
      </c>
      <c r="F1056" s="166" t="str">
        <f t="shared" si="51"/>
        <v>Date check - OK</v>
      </c>
      <c r="G1056" s="68"/>
      <c r="H1056" s="162" t="s">
        <v>279</v>
      </c>
      <c r="I1056" s="173">
        <v>41465.482549107437</v>
      </c>
      <c r="J1056" s="168">
        <f>IFERROR(MIN('MP Calculations'!$E$30/I1056,1),"-")</f>
        <v>0.60889065254951169</v>
      </c>
      <c r="K1056" s="12"/>
      <c r="L1056" s="159">
        <v>3.0997430000000001</v>
      </c>
      <c r="M1056" s="187" t="s">
        <v>315</v>
      </c>
      <c r="N1056" s="187">
        <v>297.51652200000001</v>
      </c>
      <c r="O1056" s="186">
        <f t="shared" si="52"/>
        <v>922.22475645384611</v>
      </c>
      <c r="P1056" s="186">
        <f t="shared" si="53"/>
        <v>561.53403375449682</v>
      </c>
      <c r="Q1056" s="215">
        <f>IF(P1056="-",0,P1056/(1+'General inputs'!$H$30)^'MP Calculations'!$C$40)</f>
        <v>1247.3293754323245</v>
      </c>
    </row>
    <row r="1057" spans="3:17">
      <c r="C1057" s="159"/>
      <c r="D1057" s="165" t="s">
        <v>282</v>
      </c>
      <c r="E1057" s="162">
        <v>31685</v>
      </c>
      <c r="F1057" s="166" t="str">
        <f t="shared" si="51"/>
        <v>Date check - OK</v>
      </c>
      <c r="G1057" s="68"/>
      <c r="H1057" s="162" t="s">
        <v>279</v>
      </c>
      <c r="I1057" s="173">
        <v>41465.482549107437</v>
      </c>
      <c r="J1057" s="168">
        <f>IFERROR(MIN('MP Calculations'!$E$30/I1057,1),"-")</f>
        <v>0.60889065254951169</v>
      </c>
      <c r="K1057" s="12"/>
      <c r="L1057" s="159">
        <v>30.897656999999999</v>
      </c>
      <c r="M1057" s="187" t="s">
        <v>315</v>
      </c>
      <c r="N1057" s="187">
        <v>237.97403299999999</v>
      </c>
      <c r="O1057" s="186">
        <f t="shared" si="52"/>
        <v>7352.8400465406803</v>
      </c>
      <c r="P1057" s="186">
        <f t="shared" si="53"/>
        <v>4477.0755740303366</v>
      </c>
      <c r="Q1057" s="215">
        <f>IF(P1057="-",0,P1057/(1+'General inputs'!$H$30)^'MP Calculations'!$C$40)</f>
        <v>9944.8787497002795</v>
      </c>
    </row>
    <row r="1058" spans="3:17">
      <c r="C1058" s="159"/>
      <c r="D1058" s="165" t="s">
        <v>282</v>
      </c>
      <c r="E1058" s="162">
        <v>31685</v>
      </c>
      <c r="F1058" s="166" t="str">
        <f t="shared" si="51"/>
        <v>Date check - OK</v>
      </c>
      <c r="G1058" s="68"/>
      <c r="H1058" s="162" t="s">
        <v>279</v>
      </c>
      <c r="I1058" s="173">
        <v>41465.482549107437</v>
      </c>
      <c r="J1058" s="168">
        <f>IFERROR(MIN('MP Calculations'!$E$30/I1058,1),"-")</f>
        <v>0.60889065254951169</v>
      </c>
      <c r="K1058" s="12"/>
      <c r="L1058" s="159">
        <v>88.293206999999995</v>
      </c>
      <c r="M1058" s="187" t="s">
        <v>315</v>
      </c>
      <c r="N1058" s="187">
        <v>237.97403299999999</v>
      </c>
      <c r="O1058" s="186">
        <f t="shared" si="52"/>
        <v>21011.490556293829</v>
      </c>
      <c r="P1058" s="186">
        <f t="shared" si="53"/>
        <v>12793.700195859652</v>
      </c>
      <c r="Q1058" s="215">
        <f>IF(P1058="-",0,P1058/(1+'General inputs'!$H$30)^'MP Calculations'!$C$40)</f>
        <v>28418.505585623792</v>
      </c>
    </row>
    <row r="1059" spans="3:17">
      <c r="C1059" s="159"/>
      <c r="D1059" s="165" t="s">
        <v>282</v>
      </c>
      <c r="E1059" s="162">
        <v>31685</v>
      </c>
      <c r="F1059" s="166" t="str">
        <f t="shared" si="51"/>
        <v>Date check - OK</v>
      </c>
      <c r="G1059" s="68"/>
      <c r="H1059" s="162" t="s">
        <v>279</v>
      </c>
      <c r="I1059" s="173">
        <v>41465.482549107437</v>
      </c>
      <c r="J1059" s="168">
        <f>IFERROR(MIN('MP Calculations'!$E$30/I1059,1),"-")</f>
        <v>0.60889065254951169</v>
      </c>
      <c r="K1059" s="12"/>
      <c r="L1059" s="159">
        <v>11.999509</v>
      </c>
      <c r="M1059" s="187" t="s">
        <v>315</v>
      </c>
      <c r="N1059" s="187">
        <v>237.97403299999999</v>
      </c>
      <c r="O1059" s="186">
        <f t="shared" si="52"/>
        <v>2855.5715507497966</v>
      </c>
      <c r="P1059" s="186">
        <f t="shared" si="53"/>
        <v>1738.7308249378648</v>
      </c>
      <c r="Q1059" s="215">
        <f>IF(P1059="-",0,P1059/(1+'General inputs'!$H$30)^'MP Calculations'!$C$40)</f>
        <v>3862.2236650804057</v>
      </c>
    </row>
    <row r="1060" spans="3:17">
      <c r="C1060" s="159"/>
      <c r="D1060" s="165" t="s">
        <v>282</v>
      </c>
      <c r="E1060" s="162">
        <v>31685</v>
      </c>
      <c r="F1060" s="166" t="str">
        <f t="shared" si="51"/>
        <v>Date check - OK</v>
      </c>
      <c r="G1060" s="68"/>
      <c r="H1060" s="162" t="s">
        <v>279</v>
      </c>
      <c r="I1060" s="173">
        <v>41465.482549107437</v>
      </c>
      <c r="J1060" s="168">
        <f>IFERROR(MIN('MP Calculations'!$E$30/I1060,1),"-")</f>
        <v>0.60889065254951169</v>
      </c>
      <c r="K1060" s="12"/>
      <c r="L1060" s="159">
        <v>18.798507000000001</v>
      </c>
      <c r="M1060" s="187" t="s">
        <v>315</v>
      </c>
      <c r="N1060" s="187">
        <v>237.97403299999999</v>
      </c>
      <c r="O1060" s="186">
        <f t="shared" si="52"/>
        <v>4473.5565251687312</v>
      </c>
      <c r="P1060" s="186">
        <f t="shared" si="53"/>
        <v>2723.9067518271149</v>
      </c>
      <c r="Q1060" s="215">
        <f>IF(P1060="-",0,P1060/(1+'General inputs'!$H$30)^'MP Calculations'!$C$40)</f>
        <v>6050.5841200318846</v>
      </c>
    </row>
    <row r="1061" spans="3:17">
      <c r="C1061" s="159"/>
      <c r="D1061" s="165" t="s">
        <v>281</v>
      </c>
      <c r="E1061" s="162">
        <v>31685</v>
      </c>
      <c r="F1061" s="166" t="str">
        <f t="shared" si="51"/>
        <v>Date check - OK</v>
      </c>
      <c r="G1061" s="68"/>
      <c r="H1061" s="162" t="s">
        <v>279</v>
      </c>
      <c r="I1061" s="173">
        <v>41465.482549107437</v>
      </c>
      <c r="J1061" s="168">
        <f>IFERROR(MIN('MP Calculations'!$E$30/I1061,1),"-")</f>
        <v>0.60889065254951169</v>
      </c>
      <c r="K1061" s="12"/>
      <c r="L1061" s="159">
        <v>5.7996780000000001</v>
      </c>
      <c r="M1061" s="187" t="s">
        <v>315</v>
      </c>
      <c r="N1061" s="187">
        <v>192.78728599999999</v>
      </c>
      <c r="O1061" s="186">
        <f t="shared" si="52"/>
        <v>1118.1041812939079</v>
      </c>
      <c r="P1061" s="186">
        <f t="shared" si="53"/>
        <v>680.80318456638508</v>
      </c>
      <c r="Q1061" s="215">
        <f>IF(P1061="-",0,P1061/(1+'General inputs'!$H$30)^'MP Calculations'!$C$40)</f>
        <v>1512.2606288344605</v>
      </c>
    </row>
    <row r="1062" spans="3:17">
      <c r="C1062" s="159"/>
      <c r="D1062" s="165" t="s">
        <v>281</v>
      </c>
      <c r="E1062" s="162">
        <v>31685</v>
      </c>
      <c r="F1062" s="166" t="str">
        <f t="shared" si="51"/>
        <v>Date check - OK</v>
      </c>
      <c r="G1062" s="68"/>
      <c r="H1062" s="162" t="s">
        <v>279</v>
      </c>
      <c r="I1062" s="173">
        <v>41465.482549107437</v>
      </c>
      <c r="J1062" s="168">
        <f>IFERROR(MIN('MP Calculations'!$E$30/I1062,1),"-")</f>
        <v>0.60889065254951169</v>
      </c>
      <c r="K1062" s="12"/>
      <c r="L1062" s="159">
        <v>8.0023420000000005</v>
      </c>
      <c r="M1062" s="187" t="s">
        <v>315</v>
      </c>
      <c r="N1062" s="187">
        <v>192.78728599999999</v>
      </c>
      <c r="O1062" s="186">
        <f t="shared" si="52"/>
        <v>1542.7497958238121</v>
      </c>
      <c r="P1062" s="186">
        <f t="shared" si="53"/>
        <v>939.36592989978681</v>
      </c>
      <c r="Q1062" s="215">
        <f>IF(P1062="-",0,P1062/(1+'General inputs'!$H$30)^'MP Calculations'!$C$40)</f>
        <v>2086.6032122935817</v>
      </c>
    </row>
    <row r="1063" spans="3:17">
      <c r="C1063" s="159"/>
      <c r="D1063" s="165" t="s">
        <v>281</v>
      </c>
      <c r="E1063" s="162">
        <v>31685</v>
      </c>
      <c r="F1063" s="166" t="str">
        <f t="shared" si="51"/>
        <v>Date check - OK</v>
      </c>
      <c r="G1063" s="68"/>
      <c r="H1063" s="162" t="s">
        <v>279</v>
      </c>
      <c r="I1063" s="173">
        <v>41465.482549107437</v>
      </c>
      <c r="J1063" s="168">
        <f>IFERROR(MIN('MP Calculations'!$E$30/I1063,1),"-")</f>
        <v>0.60889065254951169</v>
      </c>
      <c r="K1063" s="12"/>
      <c r="L1063" s="159">
        <v>5.7994019999999997</v>
      </c>
      <c r="M1063" s="187" t="s">
        <v>315</v>
      </c>
      <c r="N1063" s="187">
        <v>192.78728599999999</v>
      </c>
      <c r="O1063" s="186">
        <f t="shared" si="52"/>
        <v>1118.050972002972</v>
      </c>
      <c r="P1063" s="186">
        <f t="shared" si="53"/>
        <v>680.77078592650548</v>
      </c>
      <c r="Q1063" s="215">
        <f>IF(P1063="-",0,P1063/(1+'General inputs'!$H$30)^'MP Calculations'!$C$40)</f>
        <v>1512.1886620919006</v>
      </c>
    </row>
    <row r="1064" spans="3:17">
      <c r="C1064" s="159"/>
      <c r="D1064" s="165" t="s">
        <v>281</v>
      </c>
      <c r="E1064" s="162">
        <v>31685</v>
      </c>
      <c r="F1064" s="166" t="str">
        <f t="shared" si="51"/>
        <v>Date check - OK</v>
      </c>
      <c r="G1064" s="68"/>
      <c r="H1064" s="162" t="s">
        <v>279</v>
      </c>
      <c r="I1064" s="173">
        <v>41465.482549107437</v>
      </c>
      <c r="J1064" s="168">
        <f>IFERROR(MIN('MP Calculations'!$E$30/I1064,1),"-")</f>
        <v>0.60889065254951169</v>
      </c>
      <c r="K1064" s="12"/>
      <c r="L1064" s="159">
        <v>0.90032999999999996</v>
      </c>
      <c r="M1064" s="187" t="s">
        <v>315</v>
      </c>
      <c r="N1064" s="187">
        <v>192.78728599999999</v>
      </c>
      <c r="O1064" s="186">
        <f t="shared" si="52"/>
        <v>173.57217720437998</v>
      </c>
      <c r="P1064" s="186">
        <f t="shared" si="53"/>
        <v>105.6864762424144</v>
      </c>
      <c r="Q1064" s="215">
        <f>IF(P1064="-",0,P1064/(1+'General inputs'!$H$30)^'MP Calculations'!$C$40)</f>
        <v>234.76020771472656</v>
      </c>
    </row>
    <row r="1065" spans="3:17">
      <c r="C1065" s="159"/>
      <c r="D1065" s="165" t="s">
        <v>282</v>
      </c>
      <c r="E1065" s="162">
        <v>31685</v>
      </c>
      <c r="F1065" s="166" t="str">
        <f t="shared" si="51"/>
        <v>Date check - OK</v>
      </c>
      <c r="G1065" s="68"/>
      <c r="H1065" s="162" t="s">
        <v>279</v>
      </c>
      <c r="I1065" s="173">
        <v>41465.482549107437</v>
      </c>
      <c r="J1065" s="168">
        <f>IFERROR(MIN('MP Calculations'!$E$30/I1065,1),"-")</f>
        <v>0.60889065254951169</v>
      </c>
      <c r="K1065" s="12"/>
      <c r="L1065" s="159">
        <v>6.4998550000000002</v>
      </c>
      <c r="M1065" s="187" t="s">
        <v>315</v>
      </c>
      <c r="N1065" s="187">
        <v>237.97403299999999</v>
      </c>
      <c r="O1065" s="186">
        <f t="shared" si="52"/>
        <v>1546.7967082652149</v>
      </c>
      <c r="P1065" s="186">
        <f t="shared" si="53"/>
        <v>941.8300570570434</v>
      </c>
      <c r="Q1065" s="215">
        <f>IF(P1065="-",0,P1065/(1+'General inputs'!$H$30)^'MP Calculations'!$C$40)</f>
        <v>2092.0767508563226</v>
      </c>
    </row>
    <row r="1066" spans="3:17">
      <c r="C1066" s="159"/>
      <c r="D1066" s="165" t="s">
        <v>282</v>
      </c>
      <c r="E1066" s="162">
        <v>31685</v>
      </c>
      <c r="F1066" s="166" t="str">
        <f t="shared" si="51"/>
        <v>Date check - OK</v>
      </c>
      <c r="G1066" s="68"/>
      <c r="H1066" s="162" t="s">
        <v>279</v>
      </c>
      <c r="I1066" s="173">
        <v>41465.482549107437</v>
      </c>
      <c r="J1066" s="168">
        <f>IFERROR(MIN('MP Calculations'!$E$30/I1066,1),"-")</f>
        <v>0.60889065254951169</v>
      </c>
      <c r="K1066" s="12"/>
      <c r="L1066" s="159">
        <v>88.677867000000006</v>
      </c>
      <c r="M1066" s="187" t="s">
        <v>315</v>
      </c>
      <c r="N1066" s="187">
        <v>237.97403299999999</v>
      </c>
      <c r="O1066" s="186">
        <f t="shared" si="52"/>
        <v>21103.02964782761</v>
      </c>
      <c r="P1066" s="186">
        <f t="shared" si="53"/>
        <v>12849.437493037445</v>
      </c>
      <c r="Q1066" s="215">
        <f>IF(P1066="-",0,P1066/(1+'General inputs'!$H$30)^'MP Calculations'!$C$40)</f>
        <v>28542.31423104502</v>
      </c>
    </row>
    <row r="1067" spans="3:17">
      <c r="C1067" s="159"/>
      <c r="D1067" s="165" t="s">
        <v>281</v>
      </c>
      <c r="E1067" s="162">
        <v>31685</v>
      </c>
      <c r="F1067" s="166" t="str">
        <f t="shared" si="51"/>
        <v>Date check - OK</v>
      </c>
      <c r="G1067" s="68"/>
      <c r="H1067" s="162" t="s">
        <v>279</v>
      </c>
      <c r="I1067" s="173">
        <v>41465.482549107437</v>
      </c>
      <c r="J1067" s="168">
        <f>IFERROR(MIN('MP Calculations'!$E$30/I1067,1),"-")</f>
        <v>0.60889065254951169</v>
      </c>
      <c r="K1067" s="12"/>
      <c r="L1067" s="159">
        <v>0.60020399999999996</v>
      </c>
      <c r="M1067" s="187" t="s">
        <v>315</v>
      </c>
      <c r="N1067" s="187">
        <v>192.78728599999999</v>
      </c>
      <c r="O1067" s="186">
        <f t="shared" si="52"/>
        <v>115.71170020634399</v>
      </c>
      <c r="P1067" s="186">
        <f t="shared" si="53"/>
        <v>70.45577264625426</v>
      </c>
      <c r="Q1067" s="215">
        <f>IF(P1067="-",0,P1067/(1+'General inputs'!$H$30)^'MP Calculations'!$C$40)</f>
        <v>156.5026331580751</v>
      </c>
    </row>
    <row r="1068" spans="3:17">
      <c r="C1068" s="159"/>
      <c r="D1068" s="165" t="s">
        <v>281</v>
      </c>
      <c r="E1068" s="162">
        <v>31685</v>
      </c>
      <c r="F1068" s="166" t="str">
        <f t="shared" si="51"/>
        <v>Date check - OK</v>
      </c>
      <c r="G1068" s="68"/>
      <c r="H1068" s="162" t="s">
        <v>279</v>
      </c>
      <c r="I1068" s="173">
        <v>41465.482549107437</v>
      </c>
      <c r="J1068" s="168">
        <f>IFERROR(MIN('MP Calculations'!$E$30/I1068,1),"-")</f>
        <v>0.60889065254951169</v>
      </c>
      <c r="K1068" s="12"/>
      <c r="L1068" s="159">
        <v>3.9988939999999999</v>
      </c>
      <c r="M1068" s="187" t="s">
        <v>315</v>
      </c>
      <c r="N1068" s="187">
        <v>192.78728599999999</v>
      </c>
      <c r="O1068" s="186">
        <f t="shared" si="52"/>
        <v>770.93592126168392</v>
      </c>
      <c r="P1068" s="186">
        <f t="shared" si="53"/>
        <v>469.41567617088566</v>
      </c>
      <c r="Q1068" s="215">
        <f>IF(P1068="-",0,P1068/(1+'General inputs'!$H$30)^'MP Calculations'!$C$40)</f>
        <v>1042.7078805206688</v>
      </c>
    </row>
    <row r="1069" spans="3:17">
      <c r="C1069" s="159"/>
      <c r="D1069" s="165" t="s">
        <v>282</v>
      </c>
      <c r="E1069" s="162">
        <v>31685</v>
      </c>
      <c r="F1069" s="166" t="str">
        <f t="shared" si="51"/>
        <v>Date check - OK</v>
      </c>
      <c r="G1069" s="68"/>
      <c r="H1069" s="162" t="s">
        <v>279</v>
      </c>
      <c r="I1069" s="173">
        <v>41465.482549107437</v>
      </c>
      <c r="J1069" s="168">
        <f>IFERROR(MIN('MP Calculations'!$E$30/I1069,1),"-")</f>
        <v>0.60889065254951169</v>
      </c>
      <c r="K1069" s="12"/>
      <c r="L1069" s="159">
        <v>0.70015400000000005</v>
      </c>
      <c r="M1069" s="187" t="s">
        <v>315</v>
      </c>
      <c r="N1069" s="187">
        <v>237.97403299999999</v>
      </c>
      <c r="O1069" s="186">
        <f t="shared" si="52"/>
        <v>166.61847110108201</v>
      </c>
      <c r="P1069" s="186">
        <f t="shared" si="53"/>
        <v>101.45242959553978</v>
      </c>
      <c r="Q1069" s="215">
        <f>IF(P1069="-",0,P1069/(1+'General inputs'!$H$30)^'MP Calculations'!$C$40)</f>
        <v>225.35516644895279</v>
      </c>
    </row>
    <row r="1070" spans="3:17">
      <c r="C1070" s="159"/>
      <c r="D1070" s="165" t="s">
        <v>282</v>
      </c>
      <c r="E1070" s="162">
        <v>31685</v>
      </c>
      <c r="F1070" s="166" t="str">
        <f t="shared" si="51"/>
        <v>Date check - OK</v>
      </c>
      <c r="G1070" s="68"/>
      <c r="H1070" s="162" t="s">
        <v>279</v>
      </c>
      <c r="I1070" s="173">
        <v>41465.482549107437</v>
      </c>
      <c r="J1070" s="168">
        <f>IFERROR(MIN('MP Calculations'!$E$30/I1070,1),"-")</f>
        <v>0.60889065254951169</v>
      </c>
      <c r="K1070" s="12"/>
      <c r="L1070" s="159">
        <v>36.697851</v>
      </c>
      <c r="M1070" s="187" t="s">
        <v>315</v>
      </c>
      <c r="N1070" s="187">
        <v>237.97403299999999</v>
      </c>
      <c r="O1070" s="186">
        <f t="shared" si="52"/>
        <v>8733.1356049030819</v>
      </c>
      <c r="P1070" s="186">
        <f t="shared" si="53"/>
        <v>5317.5246372728125</v>
      </c>
      <c r="Q1070" s="215">
        <f>IF(P1070="-",0,P1070/(1+'General inputs'!$H$30)^'MP Calculations'!$C$40)</f>
        <v>11811.759013622528</v>
      </c>
    </row>
    <row r="1071" spans="3:17">
      <c r="C1071" s="159"/>
      <c r="D1071" s="165" t="s">
        <v>282</v>
      </c>
      <c r="E1071" s="162">
        <v>31685</v>
      </c>
      <c r="F1071" s="166" t="str">
        <f t="shared" si="51"/>
        <v>Date check - OK</v>
      </c>
      <c r="G1071" s="68"/>
      <c r="H1071" s="162" t="s">
        <v>279</v>
      </c>
      <c r="I1071" s="173">
        <v>41465.482549107437</v>
      </c>
      <c r="J1071" s="168">
        <f>IFERROR(MIN('MP Calculations'!$E$30/I1071,1),"-")</f>
        <v>0.60889065254951169</v>
      </c>
      <c r="K1071" s="12"/>
      <c r="L1071" s="159">
        <v>55.696190999999999</v>
      </c>
      <c r="M1071" s="187" t="s">
        <v>315</v>
      </c>
      <c r="N1071" s="187">
        <v>237.97403299999999</v>
      </c>
      <c r="O1071" s="186">
        <f t="shared" si="52"/>
        <v>13254.247195008302</v>
      </c>
      <c r="P1071" s="186">
        <f t="shared" si="53"/>
        <v>8070.38722362114</v>
      </c>
      <c r="Q1071" s="215">
        <f>IF(P1071="-",0,P1071/(1+'General inputs'!$H$30)^'MP Calculations'!$C$40)</f>
        <v>17926.662410523491</v>
      </c>
    </row>
    <row r="1072" spans="3:17">
      <c r="C1072" s="159"/>
      <c r="D1072" s="165" t="s">
        <v>282</v>
      </c>
      <c r="E1072" s="162">
        <v>31685</v>
      </c>
      <c r="F1072" s="166" t="str">
        <f t="shared" si="51"/>
        <v>Date check - OK</v>
      </c>
      <c r="G1072" s="68"/>
      <c r="H1072" s="162" t="s">
        <v>279</v>
      </c>
      <c r="I1072" s="173">
        <v>41465.482549107437</v>
      </c>
      <c r="J1072" s="168">
        <f>IFERROR(MIN('MP Calculations'!$E$30/I1072,1),"-")</f>
        <v>0.60889065254951169</v>
      </c>
      <c r="K1072" s="12"/>
      <c r="L1072" s="159">
        <v>0.39898400000000001</v>
      </c>
      <c r="M1072" s="187" t="s">
        <v>315</v>
      </c>
      <c r="N1072" s="187">
        <v>237.97403299999999</v>
      </c>
      <c r="O1072" s="186">
        <f t="shared" si="52"/>
        <v>94.947831582471991</v>
      </c>
      <c r="P1072" s="186">
        <f t="shared" si="53"/>
        <v>57.812847130412507</v>
      </c>
      <c r="Q1072" s="215">
        <f>IF(P1072="-",0,P1072/(1+'General inputs'!$H$30)^'MP Calculations'!$C$40)</f>
        <v>128.41904171149341</v>
      </c>
    </row>
    <row r="1073" spans="3:17">
      <c r="C1073" s="159"/>
      <c r="D1073" s="165" t="s">
        <v>282</v>
      </c>
      <c r="E1073" s="162">
        <v>31685</v>
      </c>
      <c r="F1073" s="166" t="str">
        <f t="shared" si="51"/>
        <v>Date check - OK</v>
      </c>
      <c r="G1073" s="68"/>
      <c r="H1073" s="162" t="s">
        <v>279</v>
      </c>
      <c r="I1073" s="173">
        <v>41465.482549107437</v>
      </c>
      <c r="J1073" s="168">
        <f>IFERROR(MIN('MP Calculations'!$E$30/I1073,1),"-")</f>
        <v>0.60889065254951169</v>
      </c>
      <c r="K1073" s="12"/>
      <c r="L1073" s="159">
        <v>36.498206000000003</v>
      </c>
      <c r="M1073" s="187" t="s">
        <v>315</v>
      </c>
      <c r="N1073" s="187">
        <v>237.97403299999999</v>
      </c>
      <c r="O1073" s="186">
        <f t="shared" si="52"/>
        <v>8685.6252790847993</v>
      </c>
      <c r="P1073" s="186">
        <f t="shared" si="53"/>
        <v>5288.5960439824785</v>
      </c>
      <c r="Q1073" s="215">
        <f>IF(P1073="-",0,P1073/(1+'General inputs'!$H$30)^'MP Calculations'!$C$40)</f>
        <v>11747.500247400098</v>
      </c>
    </row>
    <row r="1074" spans="3:17">
      <c r="C1074" s="159"/>
      <c r="D1074" s="165" t="s">
        <v>282</v>
      </c>
      <c r="E1074" s="162">
        <v>31685</v>
      </c>
      <c r="F1074" s="166" t="str">
        <f t="shared" si="51"/>
        <v>Date check - OK</v>
      </c>
      <c r="G1074" s="68"/>
      <c r="H1074" s="162" t="s">
        <v>279</v>
      </c>
      <c r="I1074" s="173">
        <v>41465.482549107437</v>
      </c>
      <c r="J1074" s="168">
        <f>IFERROR(MIN('MP Calculations'!$E$30/I1074,1),"-")</f>
        <v>0.60889065254951169</v>
      </c>
      <c r="K1074" s="12"/>
      <c r="L1074" s="159">
        <v>44.996268000000001</v>
      </c>
      <c r="M1074" s="187" t="s">
        <v>315</v>
      </c>
      <c r="N1074" s="187">
        <v>237.97403299999999</v>
      </c>
      <c r="O1074" s="186">
        <f t="shared" si="52"/>
        <v>10707.943365908844</v>
      </c>
      <c r="P1074" s="186">
        <f t="shared" si="53"/>
        <v>6519.9666235314508</v>
      </c>
      <c r="Q1074" s="215">
        <f>IF(P1074="-",0,P1074/(1+'General inputs'!$H$30)^'MP Calculations'!$C$40)</f>
        <v>14482.730177534781</v>
      </c>
    </row>
    <row r="1075" spans="3:17">
      <c r="C1075" s="159"/>
      <c r="D1075" s="165" t="s">
        <v>282</v>
      </c>
      <c r="E1075" s="162">
        <v>31685</v>
      </c>
      <c r="F1075" s="166" t="str">
        <f t="shared" si="51"/>
        <v>Date check - OK</v>
      </c>
      <c r="G1075" s="68"/>
      <c r="H1075" s="162" t="s">
        <v>279</v>
      </c>
      <c r="I1075" s="173">
        <v>41465.482549107437</v>
      </c>
      <c r="J1075" s="168">
        <f>IFERROR(MIN('MP Calculations'!$E$30/I1075,1),"-")</f>
        <v>0.60889065254951169</v>
      </c>
      <c r="K1075" s="12"/>
      <c r="L1075" s="159">
        <v>0.70065999999999995</v>
      </c>
      <c r="M1075" s="187" t="s">
        <v>315</v>
      </c>
      <c r="N1075" s="187">
        <v>237.97403299999999</v>
      </c>
      <c r="O1075" s="186">
        <f t="shared" si="52"/>
        <v>166.73888596177997</v>
      </c>
      <c r="P1075" s="186">
        <f t="shared" si="53"/>
        <v>101.52574907864683</v>
      </c>
      <c r="Q1075" s="215">
        <f>IF(P1075="-",0,P1075/(1+'General inputs'!$H$30)^'MP Calculations'!$C$40)</f>
        <v>225.51803021067255</v>
      </c>
    </row>
    <row r="1076" spans="3:17">
      <c r="C1076" s="159"/>
      <c r="D1076" s="165" t="s">
        <v>282</v>
      </c>
      <c r="E1076" s="162">
        <v>31685</v>
      </c>
      <c r="F1076" s="166" t="str">
        <f t="shared" si="51"/>
        <v>Date check - OK</v>
      </c>
      <c r="G1076" s="68"/>
      <c r="H1076" s="162" t="s">
        <v>279</v>
      </c>
      <c r="I1076" s="173">
        <v>41465.482549107437</v>
      </c>
      <c r="J1076" s="168">
        <f>IFERROR(MIN('MP Calculations'!$E$30/I1076,1),"-")</f>
        <v>0.60889065254951169</v>
      </c>
      <c r="K1076" s="12"/>
      <c r="L1076" s="159">
        <v>1.0000579999999999</v>
      </c>
      <c r="M1076" s="187" t="s">
        <v>315</v>
      </c>
      <c r="N1076" s="187">
        <v>237.97403299999999</v>
      </c>
      <c r="O1076" s="186">
        <f t="shared" si="52"/>
        <v>237.98783549391396</v>
      </c>
      <c r="P1076" s="186">
        <f t="shared" si="53"/>
        <v>144.90856845273512</v>
      </c>
      <c r="Q1076" s="215">
        <f>IF(P1076="-",0,P1076/(1+'General inputs'!$H$30)^'MP Calculations'!$C$40)</f>
        <v>321.88380991697079</v>
      </c>
    </row>
    <row r="1077" spans="3:17">
      <c r="C1077" s="159"/>
      <c r="D1077" s="165" t="s">
        <v>282</v>
      </c>
      <c r="E1077" s="162">
        <v>31685</v>
      </c>
      <c r="F1077" s="166" t="str">
        <f t="shared" si="51"/>
        <v>Date check - OK</v>
      </c>
      <c r="G1077" s="68"/>
      <c r="H1077" s="162" t="s">
        <v>279</v>
      </c>
      <c r="I1077" s="173">
        <v>41465.482549107437</v>
      </c>
      <c r="J1077" s="168">
        <f>IFERROR(MIN('MP Calculations'!$E$30/I1077,1),"-")</f>
        <v>0.60889065254951169</v>
      </c>
      <c r="K1077" s="12"/>
      <c r="L1077" s="159">
        <v>16.298546000000002</v>
      </c>
      <c r="M1077" s="187" t="s">
        <v>315</v>
      </c>
      <c r="N1077" s="187">
        <v>237.97403299999999</v>
      </c>
      <c r="O1077" s="186">
        <f t="shared" si="52"/>
        <v>3878.6307236560183</v>
      </c>
      <c r="P1077" s="186">
        <f t="shared" si="53"/>
        <v>2361.6619923254975</v>
      </c>
      <c r="Q1077" s="215">
        <f>IF(P1077="-",0,P1077/(1+'General inputs'!$H$30)^'MP Calculations'!$C$40)</f>
        <v>5245.9338184255366</v>
      </c>
    </row>
    <row r="1078" spans="3:17">
      <c r="C1078" s="159"/>
      <c r="D1078" s="165" t="s">
        <v>282</v>
      </c>
      <c r="E1078" s="162">
        <v>31685</v>
      </c>
      <c r="F1078" s="166" t="str">
        <f t="shared" si="51"/>
        <v>Date check - OK</v>
      </c>
      <c r="G1078" s="68"/>
      <c r="H1078" s="162" t="s">
        <v>279</v>
      </c>
      <c r="I1078" s="173">
        <v>41465.482549107437</v>
      </c>
      <c r="J1078" s="168">
        <f>IFERROR(MIN('MP Calculations'!$E$30/I1078,1),"-")</f>
        <v>0.60889065254951169</v>
      </c>
      <c r="K1078" s="12"/>
      <c r="L1078" s="159">
        <v>2.700256</v>
      </c>
      <c r="M1078" s="187" t="s">
        <v>315</v>
      </c>
      <c r="N1078" s="187">
        <v>237.97403299999999</v>
      </c>
      <c r="O1078" s="186">
        <f t="shared" si="52"/>
        <v>642.59081045244795</v>
      </c>
      <c r="P1078" s="186">
        <f t="shared" si="53"/>
        <v>391.2675378987106</v>
      </c>
      <c r="Q1078" s="215">
        <f>IF(P1078="-",0,P1078/(1+'General inputs'!$H$30)^'MP Calculations'!$C$40)</f>
        <v>869.11828017091</v>
      </c>
    </row>
    <row r="1079" spans="3:17">
      <c r="C1079" s="159"/>
      <c r="D1079" s="165" t="s">
        <v>282</v>
      </c>
      <c r="E1079" s="162">
        <v>31685</v>
      </c>
      <c r="F1079" s="166" t="str">
        <f t="shared" si="51"/>
        <v>Date check - OK</v>
      </c>
      <c r="G1079" s="68"/>
      <c r="H1079" s="162" t="s">
        <v>279</v>
      </c>
      <c r="I1079" s="173">
        <v>41465.482549107437</v>
      </c>
      <c r="J1079" s="168">
        <f>IFERROR(MIN('MP Calculations'!$E$30/I1079,1),"-")</f>
        <v>0.60889065254951169</v>
      </c>
      <c r="K1079" s="12"/>
      <c r="L1079" s="159">
        <v>3.3902890000000001</v>
      </c>
      <c r="M1079" s="187" t="s">
        <v>315</v>
      </c>
      <c r="N1079" s="187">
        <v>237.97403299999999</v>
      </c>
      <c r="O1079" s="186">
        <f t="shared" si="52"/>
        <v>806.80074636553695</v>
      </c>
      <c r="P1079" s="186">
        <f t="shared" si="53"/>
        <v>491.25343293194487</v>
      </c>
      <c r="Q1079" s="215">
        <f>IF(P1079="-",0,P1079/(1+'General inputs'!$H$30)^'MP Calculations'!$C$40)</f>
        <v>1091.2158495203248</v>
      </c>
    </row>
    <row r="1080" spans="3:17">
      <c r="C1080" s="159"/>
      <c r="D1080" s="165" t="s">
        <v>282</v>
      </c>
      <c r="E1080" s="162">
        <v>31685</v>
      </c>
      <c r="F1080" s="166" t="str">
        <f t="shared" si="51"/>
        <v>Date check - OK</v>
      </c>
      <c r="G1080" s="68"/>
      <c r="H1080" s="162" t="s">
        <v>279</v>
      </c>
      <c r="I1080" s="173">
        <v>41465.482549107437</v>
      </c>
      <c r="J1080" s="168">
        <f>IFERROR(MIN('MP Calculations'!$E$30/I1080,1),"-")</f>
        <v>0.60889065254951169</v>
      </c>
      <c r="K1080" s="12"/>
      <c r="L1080" s="159">
        <v>12.199911</v>
      </c>
      <c r="M1080" s="187" t="s">
        <v>315</v>
      </c>
      <c r="N1080" s="187">
        <v>237.97403299999999</v>
      </c>
      <c r="O1080" s="186">
        <f t="shared" si="52"/>
        <v>2903.262022911063</v>
      </c>
      <c r="P1080" s="186">
        <f t="shared" si="53"/>
        <v>1767.7691076525325</v>
      </c>
      <c r="Q1080" s="215">
        <f>IF(P1080="-",0,P1080/(1+'General inputs'!$H$30)^'MP Calculations'!$C$40)</f>
        <v>3926.7260832151351</v>
      </c>
    </row>
    <row r="1081" spans="3:17">
      <c r="C1081" s="159"/>
      <c r="D1081" s="165" t="s">
        <v>282</v>
      </c>
      <c r="E1081" s="162">
        <v>31685</v>
      </c>
      <c r="F1081" s="166" t="str">
        <f t="shared" si="51"/>
        <v>Date check - OK</v>
      </c>
      <c r="G1081" s="68"/>
      <c r="H1081" s="162" t="s">
        <v>279</v>
      </c>
      <c r="I1081" s="173">
        <v>41465.482549107437</v>
      </c>
      <c r="J1081" s="168">
        <f>IFERROR(MIN('MP Calculations'!$E$30/I1081,1),"-")</f>
        <v>0.60889065254951169</v>
      </c>
      <c r="K1081" s="12"/>
      <c r="L1081" s="159">
        <v>22.698578000000001</v>
      </c>
      <c r="M1081" s="187" t="s">
        <v>315</v>
      </c>
      <c r="N1081" s="187">
        <v>237.97403299999999</v>
      </c>
      <c r="O1081" s="186">
        <f t="shared" si="52"/>
        <v>5401.6721500250742</v>
      </c>
      <c r="P1081" s="186">
        <f t="shared" si="53"/>
        <v>3289.0276802872913</v>
      </c>
      <c r="Q1081" s="215">
        <f>IF(P1081="-",0,P1081/(1+'General inputs'!$H$30)^'MP Calculations'!$C$40)</f>
        <v>7305.8810252380727</v>
      </c>
    </row>
    <row r="1082" spans="3:17">
      <c r="C1082" s="159"/>
      <c r="D1082" s="165" t="s">
        <v>282</v>
      </c>
      <c r="E1082" s="162">
        <v>31685</v>
      </c>
      <c r="F1082" s="166" t="str">
        <f t="shared" si="51"/>
        <v>Date check - OK</v>
      </c>
      <c r="G1082" s="68"/>
      <c r="H1082" s="162" t="s">
        <v>279</v>
      </c>
      <c r="I1082" s="173">
        <v>41465.482549107437</v>
      </c>
      <c r="J1082" s="168">
        <f>IFERROR(MIN('MP Calculations'!$E$30/I1082,1),"-")</f>
        <v>0.60889065254951169</v>
      </c>
      <c r="K1082" s="12"/>
      <c r="L1082" s="159">
        <v>70.302693000000005</v>
      </c>
      <c r="M1082" s="187" t="s">
        <v>315</v>
      </c>
      <c r="N1082" s="187">
        <v>237.97403299999999</v>
      </c>
      <c r="O1082" s="186">
        <f t="shared" si="52"/>
        <v>16730.21538397087</v>
      </c>
      <c r="P1082" s="186">
        <f t="shared" si="53"/>
        <v>10186.871762439901</v>
      </c>
      <c r="Q1082" s="215">
        <f>IF(P1082="-",0,P1082/(1+'General inputs'!$H$30)^'MP Calculations'!$C$40)</f>
        <v>22627.986247060828</v>
      </c>
    </row>
    <row r="1083" spans="3:17">
      <c r="C1083" s="159"/>
      <c r="D1083" s="165" t="s">
        <v>282</v>
      </c>
      <c r="E1083" s="162">
        <v>31685</v>
      </c>
      <c r="F1083" s="166" t="str">
        <f t="shared" si="51"/>
        <v>Date check - OK</v>
      </c>
      <c r="G1083" s="68"/>
      <c r="H1083" s="162" t="s">
        <v>279</v>
      </c>
      <c r="I1083" s="173">
        <v>41465.482549107437</v>
      </c>
      <c r="J1083" s="168">
        <f>IFERROR(MIN('MP Calculations'!$E$30/I1083,1),"-")</f>
        <v>0.60889065254951169</v>
      </c>
      <c r="K1083" s="12"/>
      <c r="L1083" s="159">
        <v>17.999165000000001</v>
      </c>
      <c r="M1083" s="187" t="s">
        <v>315</v>
      </c>
      <c r="N1083" s="187">
        <v>237.97403299999999</v>
      </c>
      <c r="O1083" s="186">
        <f t="shared" si="52"/>
        <v>4283.3338856824448</v>
      </c>
      <c r="P1083" s="186">
        <f t="shared" si="53"/>
        <v>2608.0819647406192</v>
      </c>
      <c r="Q1083" s="215">
        <f>IF(P1083="-",0,P1083/(1+'General inputs'!$H$30)^'MP Calculations'!$C$40)</f>
        <v>5793.3037939041478</v>
      </c>
    </row>
    <row r="1084" spans="3:17">
      <c r="C1084" s="159"/>
      <c r="D1084" s="165" t="s">
        <v>282</v>
      </c>
      <c r="E1084" s="162">
        <v>31685</v>
      </c>
      <c r="F1084" s="166" t="str">
        <f t="shared" si="51"/>
        <v>Date check - OK</v>
      </c>
      <c r="G1084" s="68"/>
      <c r="H1084" s="162" t="s">
        <v>279</v>
      </c>
      <c r="I1084" s="173">
        <v>41465.482549107437</v>
      </c>
      <c r="J1084" s="168">
        <f>IFERROR(MIN('MP Calculations'!$E$30/I1084,1),"-")</f>
        <v>0.60889065254951169</v>
      </c>
      <c r="K1084" s="12"/>
      <c r="L1084" s="159">
        <v>1.6000479999999999</v>
      </c>
      <c r="M1084" s="187" t="s">
        <v>315</v>
      </c>
      <c r="N1084" s="187">
        <v>237.97403299999999</v>
      </c>
      <c r="O1084" s="186">
        <f t="shared" si="52"/>
        <v>380.76987555358397</v>
      </c>
      <c r="P1084" s="186">
        <f t="shared" si="53"/>
        <v>231.84721799701811</v>
      </c>
      <c r="Q1084" s="215">
        <f>IF(P1084="-",0,P1084/(1+'General inputs'!$H$30)^'MP Calculations'!$C$40)</f>
        <v>514.99967630880337</v>
      </c>
    </row>
    <row r="1085" spans="3:17">
      <c r="C1085" s="159"/>
      <c r="D1085" s="165" t="s">
        <v>282</v>
      </c>
      <c r="E1085" s="162">
        <v>31685</v>
      </c>
      <c r="F1085" s="166" t="str">
        <f t="shared" si="51"/>
        <v>Date check - OK</v>
      </c>
      <c r="G1085" s="68"/>
      <c r="H1085" s="162" t="s">
        <v>279</v>
      </c>
      <c r="I1085" s="173">
        <v>41465.482549107437</v>
      </c>
      <c r="J1085" s="168">
        <f>IFERROR(MIN('MP Calculations'!$E$30/I1085,1),"-")</f>
        <v>0.60889065254951169</v>
      </c>
      <c r="K1085" s="12"/>
      <c r="L1085" s="159">
        <v>1.499927</v>
      </c>
      <c r="M1085" s="187" t="s">
        <v>315</v>
      </c>
      <c r="N1085" s="187">
        <v>237.97403299999999</v>
      </c>
      <c r="O1085" s="186">
        <f t="shared" si="52"/>
        <v>356.94367739559101</v>
      </c>
      <c r="P1085" s="186">
        <f t="shared" si="53"/>
        <v>217.3396686528238</v>
      </c>
      <c r="Q1085" s="215">
        <f>IF(P1085="-",0,P1085/(1+'General inputs'!$H$30)^'MP Calculations'!$C$40)</f>
        <v>482.77421645277809</v>
      </c>
    </row>
    <row r="1086" spans="3:17">
      <c r="C1086" s="159"/>
      <c r="D1086" s="165" t="s">
        <v>281</v>
      </c>
      <c r="E1086" s="162">
        <v>31687</v>
      </c>
      <c r="F1086" s="166" t="str">
        <f t="shared" si="51"/>
        <v>Date check - OK</v>
      </c>
      <c r="G1086" s="68"/>
      <c r="H1086" s="162" t="s">
        <v>279</v>
      </c>
      <c r="I1086" s="173">
        <v>41465.482549107437</v>
      </c>
      <c r="J1086" s="168">
        <f>IFERROR(MIN('MP Calculations'!$E$30/I1086,1),"-")</f>
        <v>0.60889065254951169</v>
      </c>
      <c r="K1086" s="12"/>
      <c r="L1086" s="159">
        <v>4.6995760000000004</v>
      </c>
      <c r="M1086" s="187" t="s">
        <v>315</v>
      </c>
      <c r="N1086" s="187">
        <v>192.78728599999999</v>
      </c>
      <c r="O1086" s="186">
        <f t="shared" si="52"/>
        <v>906.0185023907361</v>
      </c>
      <c r="P1086" s="186">
        <f t="shared" si="53"/>
        <v>551.66619714262663</v>
      </c>
      <c r="Q1086" s="215">
        <f>IF(P1086="-",0,P1086/(1+'General inputs'!$H$30)^'MP Calculations'!$C$40)</f>
        <v>1225.4100584576145</v>
      </c>
    </row>
    <row r="1087" spans="3:17">
      <c r="C1087" s="159"/>
      <c r="D1087" s="165" t="s">
        <v>281</v>
      </c>
      <c r="E1087" s="162">
        <v>31687</v>
      </c>
      <c r="F1087" s="166" t="str">
        <f t="shared" si="51"/>
        <v>Date check - OK</v>
      </c>
      <c r="G1087" s="68"/>
      <c r="H1087" s="162" t="s">
        <v>279</v>
      </c>
      <c r="I1087" s="173">
        <v>41465.482549107437</v>
      </c>
      <c r="J1087" s="168">
        <f>IFERROR(MIN('MP Calculations'!$E$30/I1087,1),"-")</f>
        <v>0.60889065254951169</v>
      </c>
      <c r="K1087" s="12"/>
      <c r="L1087" s="159">
        <v>31.498602999999999</v>
      </c>
      <c r="M1087" s="187" t="s">
        <v>315</v>
      </c>
      <c r="N1087" s="187">
        <v>192.78728599999999</v>
      </c>
      <c r="O1087" s="186">
        <f t="shared" si="52"/>
        <v>6072.5301851614577</v>
      </c>
      <c r="P1087" s="186">
        <f t="shared" si="53"/>
        <v>3697.5068670695669</v>
      </c>
      <c r="Q1087" s="215">
        <f>IF(P1087="-",0,P1087/(1+'General inputs'!$H$30)^'MP Calculations'!$C$40)</f>
        <v>8213.2313518417795</v>
      </c>
    </row>
    <row r="1088" spans="3:17">
      <c r="C1088" s="159"/>
      <c r="D1088" s="165" t="s">
        <v>281</v>
      </c>
      <c r="E1088" s="162">
        <v>31687</v>
      </c>
      <c r="F1088" s="166" t="str">
        <f t="shared" si="51"/>
        <v>Date check - OK</v>
      </c>
      <c r="G1088" s="68"/>
      <c r="H1088" s="162" t="s">
        <v>279</v>
      </c>
      <c r="I1088" s="173">
        <v>41465.482549107437</v>
      </c>
      <c r="J1088" s="168">
        <f>IFERROR(MIN('MP Calculations'!$E$30/I1088,1),"-")</f>
        <v>0.60889065254951169</v>
      </c>
      <c r="K1088" s="12"/>
      <c r="L1088" s="159">
        <v>55.752614999999999</v>
      </c>
      <c r="M1088" s="187" t="s">
        <v>315</v>
      </c>
      <c r="N1088" s="187">
        <v>192.78728599999999</v>
      </c>
      <c r="O1088" s="186">
        <f t="shared" si="52"/>
        <v>10748.395333252889</v>
      </c>
      <c r="P1088" s="186">
        <f t="shared" si="53"/>
        <v>6544.5974483244781</v>
      </c>
      <c r="Q1088" s="215">
        <f>IF(P1088="-",0,P1088/(1+'General inputs'!$H$30)^'MP Calculations'!$C$40)</f>
        <v>14537.442357845657</v>
      </c>
    </row>
    <row r="1089" spans="3:17">
      <c r="C1089" s="159"/>
      <c r="D1089" s="165" t="s">
        <v>281</v>
      </c>
      <c r="E1089" s="162">
        <v>31687</v>
      </c>
      <c r="F1089" s="166" t="str">
        <f t="shared" si="51"/>
        <v>Date check - OK</v>
      </c>
      <c r="G1089" s="68"/>
      <c r="H1089" s="162" t="s">
        <v>279</v>
      </c>
      <c r="I1089" s="173">
        <v>41465.482549107437</v>
      </c>
      <c r="J1089" s="168">
        <f>IFERROR(MIN('MP Calculations'!$E$30/I1089,1),"-")</f>
        <v>0.60889065254951169</v>
      </c>
      <c r="K1089" s="12"/>
      <c r="L1089" s="159">
        <v>1.548726</v>
      </c>
      <c r="M1089" s="187" t="s">
        <v>315</v>
      </c>
      <c r="N1089" s="187">
        <v>192.78728599999999</v>
      </c>
      <c r="O1089" s="186">
        <f t="shared" si="52"/>
        <v>298.574682297636</v>
      </c>
      <c r="P1089" s="186">
        <f t="shared" si="53"/>
        <v>181.79933313897072</v>
      </c>
      <c r="Q1089" s="215">
        <f>IF(P1089="-",0,P1089/(1+'General inputs'!$H$30)^'MP Calculations'!$C$40)</f>
        <v>403.82885992158168</v>
      </c>
    </row>
    <row r="1090" spans="3:17">
      <c r="C1090" s="159"/>
      <c r="D1090" s="165" t="s">
        <v>281</v>
      </c>
      <c r="E1090" s="162">
        <v>31687</v>
      </c>
      <c r="F1090" s="166" t="str">
        <f t="shared" si="51"/>
        <v>Date check - OK</v>
      </c>
      <c r="G1090" s="68"/>
      <c r="H1090" s="162" t="s">
        <v>279</v>
      </c>
      <c r="I1090" s="173">
        <v>41465.482549107437</v>
      </c>
      <c r="J1090" s="168">
        <f>IFERROR(MIN('MP Calculations'!$E$30/I1090,1),"-")</f>
        <v>0.60889065254951169</v>
      </c>
      <c r="K1090" s="12"/>
      <c r="L1090" s="159">
        <v>32.955463999999999</v>
      </c>
      <c r="M1090" s="187" t="s">
        <v>315</v>
      </c>
      <c r="N1090" s="187">
        <v>192.78728599999999</v>
      </c>
      <c r="O1090" s="186">
        <f t="shared" si="52"/>
        <v>6353.3944634307036</v>
      </c>
      <c r="P1090" s="186">
        <f t="shared" si="53"/>
        <v>3868.5225007427757</v>
      </c>
      <c r="Q1090" s="215">
        <f>IF(P1090="-",0,P1090/(1+'General inputs'!$H$30)^'MP Calculations'!$C$40)</f>
        <v>8593.1064987006921</v>
      </c>
    </row>
    <row r="1091" spans="3:17">
      <c r="C1091" s="159"/>
      <c r="D1091" s="165" t="s">
        <v>281</v>
      </c>
      <c r="E1091" s="162">
        <v>31687</v>
      </c>
      <c r="F1091" s="166" t="str">
        <f t="shared" si="51"/>
        <v>Date check - OK</v>
      </c>
      <c r="G1091" s="68"/>
      <c r="H1091" s="162" t="s">
        <v>279</v>
      </c>
      <c r="I1091" s="173">
        <v>41465.482549107437</v>
      </c>
      <c r="J1091" s="168">
        <f>IFERROR(MIN('MP Calculations'!$E$30/I1091,1),"-")</f>
        <v>0.60889065254951169</v>
      </c>
      <c r="K1091" s="12"/>
      <c r="L1091" s="159">
        <v>23.363759999999999</v>
      </c>
      <c r="M1091" s="187" t="s">
        <v>315</v>
      </c>
      <c r="N1091" s="187">
        <v>192.78728599999999</v>
      </c>
      <c r="O1091" s="186">
        <f t="shared" si="52"/>
        <v>4504.2358811553595</v>
      </c>
      <c r="P1091" s="186">
        <f t="shared" si="53"/>
        <v>2742.5871249136117</v>
      </c>
      <c r="Q1091" s="215">
        <f>IF(P1091="-",0,P1091/(1+'General inputs'!$H$30)^'MP Calculations'!$C$40)</f>
        <v>6092.078627388868</v>
      </c>
    </row>
    <row r="1092" spans="3:17">
      <c r="C1092" s="159"/>
      <c r="D1092" s="165" t="s">
        <v>281</v>
      </c>
      <c r="E1092" s="162">
        <v>31687</v>
      </c>
      <c r="F1092" s="166" t="str">
        <f t="shared" si="51"/>
        <v>Date check - OK</v>
      </c>
      <c r="G1092" s="68"/>
      <c r="H1092" s="162" t="s">
        <v>279</v>
      </c>
      <c r="I1092" s="173">
        <v>41465.482549107437</v>
      </c>
      <c r="J1092" s="168">
        <f>IFERROR(MIN('MP Calculations'!$E$30/I1092,1),"-")</f>
        <v>0.60889065254951169</v>
      </c>
      <c r="K1092" s="12"/>
      <c r="L1092" s="159">
        <v>4.8041320000000001</v>
      </c>
      <c r="M1092" s="187" t="s">
        <v>315</v>
      </c>
      <c r="N1092" s="187">
        <v>192.78728599999999</v>
      </c>
      <c r="O1092" s="186">
        <f t="shared" si="52"/>
        <v>926.17556986575198</v>
      </c>
      <c r="P1092" s="186">
        <f t="shared" si="53"/>
        <v>563.93964711097362</v>
      </c>
      <c r="Q1092" s="215">
        <f>IF(P1092="-",0,P1092/(1+'General inputs'!$H$30)^'MP Calculations'!$C$40)</f>
        <v>1252.6729379327192</v>
      </c>
    </row>
    <row r="1093" spans="3:17">
      <c r="C1093" s="159"/>
      <c r="D1093" s="165" t="s">
        <v>281</v>
      </c>
      <c r="E1093" s="162">
        <v>31687</v>
      </c>
      <c r="F1093" s="166" t="str">
        <f t="shared" si="51"/>
        <v>Date check - OK</v>
      </c>
      <c r="G1093" s="68"/>
      <c r="H1093" s="162" t="s">
        <v>279</v>
      </c>
      <c r="I1093" s="173">
        <v>41465.482549107437</v>
      </c>
      <c r="J1093" s="168">
        <f>IFERROR(MIN('MP Calculations'!$E$30/I1093,1),"-")</f>
        <v>0.60889065254951169</v>
      </c>
      <c r="K1093" s="12"/>
      <c r="L1093" s="159">
        <v>6.4629219999999998</v>
      </c>
      <c r="M1093" s="187" t="s">
        <v>315</v>
      </c>
      <c r="N1093" s="187">
        <v>192.78728599999999</v>
      </c>
      <c r="O1093" s="186">
        <f t="shared" si="52"/>
        <v>1245.9691920096918</v>
      </c>
      <c r="P1093" s="186">
        <f t="shared" si="53"/>
        <v>758.65899437936912</v>
      </c>
      <c r="Q1093" s="215">
        <f>IF(P1093="-",0,P1093/(1+'General inputs'!$H$30)^'MP Calculations'!$C$40)</f>
        <v>1685.2008831918031</v>
      </c>
    </row>
    <row r="1094" spans="3:17">
      <c r="C1094" s="159"/>
      <c r="D1094" s="165" t="s">
        <v>281</v>
      </c>
      <c r="E1094" s="162">
        <v>31687</v>
      </c>
      <c r="F1094" s="166" t="str">
        <f t="shared" si="51"/>
        <v>Date check - OK</v>
      </c>
      <c r="G1094" s="68"/>
      <c r="H1094" s="162" t="s">
        <v>279</v>
      </c>
      <c r="I1094" s="173">
        <v>41465.482549107437</v>
      </c>
      <c r="J1094" s="168">
        <f>IFERROR(MIN('MP Calculations'!$E$30/I1094,1),"-")</f>
        <v>0.60889065254951169</v>
      </c>
      <c r="K1094" s="12"/>
      <c r="L1094" s="159">
        <v>39.797772999999999</v>
      </c>
      <c r="M1094" s="187" t="s">
        <v>315</v>
      </c>
      <c r="N1094" s="187">
        <v>192.78728599999999</v>
      </c>
      <c r="O1094" s="186">
        <f t="shared" si="52"/>
        <v>7672.5046455140773</v>
      </c>
      <c r="P1094" s="186">
        <f t="shared" si="53"/>
        <v>4671.7163602962264</v>
      </c>
      <c r="Q1094" s="215">
        <f>IF(P1094="-",0,P1094/(1+'General inputs'!$H$30)^'MP Calculations'!$C$40)</f>
        <v>10377.232188268232</v>
      </c>
    </row>
    <row r="1095" spans="3:17">
      <c r="C1095" s="159"/>
      <c r="D1095" s="165" t="s">
        <v>281</v>
      </c>
      <c r="E1095" s="162">
        <v>31687</v>
      </c>
      <c r="F1095" s="166" t="str">
        <f t="shared" si="51"/>
        <v>Date check - OK</v>
      </c>
      <c r="G1095" s="68"/>
      <c r="H1095" s="162" t="s">
        <v>279</v>
      </c>
      <c r="I1095" s="173">
        <v>41465.482549107437</v>
      </c>
      <c r="J1095" s="168">
        <f>IFERROR(MIN('MP Calculations'!$E$30/I1095,1),"-")</f>
        <v>0.60889065254951169</v>
      </c>
      <c r="K1095" s="12"/>
      <c r="L1095" s="159">
        <v>23.593170000000001</v>
      </c>
      <c r="M1095" s="187" t="s">
        <v>315</v>
      </c>
      <c r="N1095" s="187">
        <v>192.78728599999999</v>
      </c>
      <c r="O1095" s="186">
        <f t="shared" si="52"/>
        <v>4548.4632124366199</v>
      </c>
      <c r="P1095" s="186">
        <f t="shared" si="53"/>
        <v>2769.5167335179817</v>
      </c>
      <c r="Q1095" s="215">
        <f>IF(P1095="-",0,P1095/(1+'General inputs'!$H$30)^'MP Calculations'!$C$40)</f>
        <v>6151.8970709060632</v>
      </c>
    </row>
    <row r="1096" spans="3:17">
      <c r="C1096" s="159"/>
      <c r="D1096" s="165" t="s">
        <v>281</v>
      </c>
      <c r="E1096" s="162">
        <v>31687</v>
      </c>
      <c r="F1096" s="166" t="str">
        <f t="shared" si="51"/>
        <v>Date check - OK</v>
      </c>
      <c r="G1096" s="68"/>
      <c r="H1096" s="162" t="s">
        <v>279</v>
      </c>
      <c r="I1096" s="173">
        <v>41465.482549107437</v>
      </c>
      <c r="J1096" s="168">
        <f>IFERROR(MIN('MP Calculations'!$E$30/I1096,1),"-")</f>
        <v>0.60889065254951169</v>
      </c>
      <c r="K1096" s="12"/>
      <c r="L1096" s="159">
        <v>33.197944</v>
      </c>
      <c r="M1096" s="187" t="s">
        <v>315</v>
      </c>
      <c r="N1096" s="187">
        <v>192.78728599999999</v>
      </c>
      <c r="O1096" s="186">
        <f t="shared" si="52"/>
        <v>6400.1415245399839</v>
      </c>
      <c r="P1096" s="186">
        <f t="shared" si="53"/>
        <v>3896.9863492863774</v>
      </c>
      <c r="Q1096" s="215">
        <f>IF(P1096="-",0,P1096/(1+'General inputs'!$H$30)^'MP Calculations'!$C$40)</f>
        <v>8656.3329325268078</v>
      </c>
    </row>
    <row r="1097" spans="3:17">
      <c r="C1097" s="159"/>
      <c r="D1097" s="165" t="s">
        <v>281</v>
      </c>
      <c r="E1097" s="162">
        <v>31687</v>
      </c>
      <c r="F1097" s="166" t="str">
        <f t="shared" si="51"/>
        <v>Date check - OK</v>
      </c>
      <c r="G1097" s="68"/>
      <c r="H1097" s="162" t="s">
        <v>279</v>
      </c>
      <c r="I1097" s="173">
        <v>41465.482549107437</v>
      </c>
      <c r="J1097" s="168">
        <f>IFERROR(MIN('MP Calculations'!$E$30/I1097,1),"-")</f>
        <v>0.60889065254951169</v>
      </c>
      <c r="K1097" s="12"/>
      <c r="L1097" s="159">
        <v>40.996347</v>
      </c>
      <c r="M1097" s="187" t="s">
        <v>315</v>
      </c>
      <c r="N1097" s="187">
        <v>192.78728599999999</v>
      </c>
      <c r="O1097" s="186">
        <f t="shared" si="52"/>
        <v>7903.5744740442415</v>
      </c>
      <c r="P1097" s="186">
        <f t="shared" si="53"/>
        <v>4812.412618974462</v>
      </c>
      <c r="Q1097" s="215">
        <f>IF(P1097="-",0,P1097/(1+'General inputs'!$H$30)^'MP Calculations'!$C$40)</f>
        <v>10689.759240795051</v>
      </c>
    </row>
    <row r="1098" spans="3:17">
      <c r="C1098" s="159"/>
      <c r="D1098" s="165" t="s">
        <v>281</v>
      </c>
      <c r="E1098" s="162">
        <v>31687</v>
      </c>
      <c r="F1098" s="166" t="str">
        <f t="shared" si="51"/>
        <v>Date check - OK</v>
      </c>
      <c r="G1098" s="68"/>
      <c r="H1098" s="162" t="s">
        <v>279</v>
      </c>
      <c r="I1098" s="173">
        <v>41465.482549107437</v>
      </c>
      <c r="J1098" s="168">
        <f>IFERROR(MIN('MP Calculations'!$E$30/I1098,1),"-")</f>
        <v>0.60889065254951169</v>
      </c>
      <c r="K1098" s="12"/>
      <c r="L1098" s="159">
        <v>4.8000870000000004</v>
      </c>
      <c r="M1098" s="187" t="s">
        <v>315</v>
      </c>
      <c r="N1098" s="187">
        <v>192.78728599999999</v>
      </c>
      <c r="O1098" s="186">
        <f t="shared" si="52"/>
        <v>925.3957452938821</v>
      </c>
      <c r="P1098" s="186">
        <f t="shared" si="53"/>
        <v>563.46481921853353</v>
      </c>
      <c r="Q1098" s="215">
        <f>IF(P1098="-",0,P1098/(1+'General inputs'!$H$30)^'MP Calculations'!$C$40)</f>
        <v>1251.6182079557038</v>
      </c>
    </row>
    <row r="1099" spans="3:17">
      <c r="C1099" s="159"/>
      <c r="D1099" s="165" t="s">
        <v>281</v>
      </c>
      <c r="E1099" s="162">
        <v>31687</v>
      </c>
      <c r="F1099" s="166" t="str">
        <f t="shared" si="51"/>
        <v>Date check - OK</v>
      </c>
      <c r="G1099" s="68"/>
      <c r="H1099" s="162" t="s">
        <v>279</v>
      </c>
      <c r="I1099" s="173">
        <v>41465.482549107437</v>
      </c>
      <c r="J1099" s="168">
        <f>IFERROR(MIN('MP Calculations'!$E$30/I1099,1),"-")</f>
        <v>0.60889065254951169</v>
      </c>
      <c r="K1099" s="12"/>
      <c r="L1099" s="159">
        <v>10.044841</v>
      </c>
      <c r="M1099" s="187" t="s">
        <v>315</v>
      </c>
      <c r="N1099" s="187">
        <v>192.78728599999999</v>
      </c>
      <c r="O1099" s="186">
        <f t="shared" si="52"/>
        <v>1936.5176346915259</v>
      </c>
      <c r="P1099" s="186">
        <f t="shared" si="53"/>
        <v>1179.12748626096</v>
      </c>
      <c r="Q1099" s="215">
        <f>IF(P1099="-",0,P1099/(1+'General inputs'!$H$30)^'MP Calculations'!$C$40)</f>
        <v>2619.182921397045</v>
      </c>
    </row>
    <row r="1100" spans="3:17">
      <c r="C1100" s="159"/>
      <c r="D1100" s="165" t="s">
        <v>281</v>
      </c>
      <c r="E1100" s="162">
        <v>31687</v>
      </c>
      <c r="F1100" s="166" t="str">
        <f t="shared" si="51"/>
        <v>Date check - OK</v>
      </c>
      <c r="G1100" s="68"/>
      <c r="H1100" s="162" t="s">
        <v>279</v>
      </c>
      <c r="I1100" s="173">
        <v>41465.482549107437</v>
      </c>
      <c r="J1100" s="168">
        <f>IFERROR(MIN('MP Calculations'!$E$30/I1100,1),"-")</f>
        <v>0.60889065254951169</v>
      </c>
      <c r="K1100" s="12"/>
      <c r="L1100" s="159">
        <v>8.2544920000000008</v>
      </c>
      <c r="M1100" s="187" t="s">
        <v>315</v>
      </c>
      <c r="N1100" s="187">
        <v>192.78728599999999</v>
      </c>
      <c r="O1100" s="186">
        <f t="shared" si="52"/>
        <v>1591.3611099887121</v>
      </c>
      <c r="P1100" s="186">
        <f t="shared" si="53"/>
        <v>968.96490470294214</v>
      </c>
      <c r="Q1100" s="215">
        <f>IF(P1100="-",0,P1100/(1+'General inputs'!$H$30)^'MP Calculations'!$C$40)</f>
        <v>2152.3510895999789</v>
      </c>
    </row>
    <row r="1101" spans="3:17">
      <c r="C1101" s="159"/>
      <c r="D1101" s="165" t="s">
        <v>281</v>
      </c>
      <c r="E1101" s="162">
        <v>31687</v>
      </c>
      <c r="F1101" s="166" t="str">
        <f t="shared" si="51"/>
        <v>Date check - OK</v>
      </c>
      <c r="G1101" s="68"/>
      <c r="H1101" s="162" t="s">
        <v>279</v>
      </c>
      <c r="I1101" s="173">
        <v>41465.482549107437</v>
      </c>
      <c r="J1101" s="168">
        <f>IFERROR(MIN('MP Calculations'!$E$30/I1101,1),"-")</f>
        <v>0.60889065254951169</v>
      </c>
      <c r="K1101" s="12"/>
      <c r="L1101" s="159">
        <v>55.698042000000001</v>
      </c>
      <c r="M1101" s="187" t="s">
        <v>315</v>
      </c>
      <c r="N1101" s="187">
        <v>192.78728599999999</v>
      </c>
      <c r="O1101" s="186">
        <f t="shared" si="52"/>
        <v>10737.874352694012</v>
      </c>
      <c r="P1101" s="186">
        <f t="shared" si="53"/>
        <v>6538.1913216065232</v>
      </c>
      <c r="Q1101" s="215">
        <f>IF(P1101="-",0,P1101/(1+'General inputs'!$H$30)^'MP Calculations'!$C$40)</f>
        <v>14523.212498998775</v>
      </c>
    </row>
    <row r="1102" spans="3:17">
      <c r="C1102" s="159"/>
      <c r="D1102" s="165" t="s">
        <v>281</v>
      </c>
      <c r="E1102" s="162">
        <v>31687</v>
      </c>
      <c r="F1102" s="166" t="str">
        <f t="shared" si="51"/>
        <v>Date check - OK</v>
      </c>
      <c r="G1102" s="68"/>
      <c r="H1102" s="162" t="s">
        <v>279</v>
      </c>
      <c r="I1102" s="173">
        <v>41465.482549107437</v>
      </c>
      <c r="J1102" s="168">
        <f>IFERROR(MIN('MP Calculations'!$E$30/I1102,1),"-")</f>
        <v>0.60889065254951169</v>
      </c>
      <c r="K1102" s="12"/>
      <c r="L1102" s="159">
        <v>36.940049999999999</v>
      </c>
      <c r="M1102" s="187" t="s">
        <v>315</v>
      </c>
      <c r="N1102" s="187">
        <v>192.78728599999999</v>
      </c>
      <c r="O1102" s="186">
        <f t="shared" si="52"/>
        <v>7121.5719842043</v>
      </c>
      <c r="P1102" s="186">
        <f t="shared" si="53"/>
        <v>4336.2586126404767</v>
      </c>
      <c r="Q1102" s="215">
        <f>IF(P1102="-",0,P1102/(1+'General inputs'!$H$30)^'MP Calculations'!$C$40)</f>
        <v>9632.0835815671871</v>
      </c>
    </row>
    <row r="1103" spans="3:17">
      <c r="C1103" s="159"/>
      <c r="D1103" s="165" t="s">
        <v>281</v>
      </c>
      <c r="E1103" s="162">
        <v>31687</v>
      </c>
      <c r="F1103" s="166" t="str">
        <f t="shared" si="51"/>
        <v>Date check - OK</v>
      </c>
      <c r="G1103" s="68"/>
      <c r="H1103" s="162" t="s">
        <v>279</v>
      </c>
      <c r="I1103" s="173">
        <v>41465.482549107437</v>
      </c>
      <c r="J1103" s="168">
        <f>IFERROR(MIN('MP Calculations'!$E$30/I1103,1),"-")</f>
        <v>0.60889065254951169</v>
      </c>
      <c r="K1103" s="12"/>
      <c r="L1103" s="159">
        <v>4.5001059999999997</v>
      </c>
      <c r="M1103" s="187" t="s">
        <v>315</v>
      </c>
      <c r="N1103" s="187">
        <v>192.78728599999999</v>
      </c>
      <c r="O1103" s="186">
        <f t="shared" si="52"/>
        <v>867.56322245231593</v>
      </c>
      <c r="P1103" s="186">
        <f t="shared" si="53"/>
        <v>528.25113664694777</v>
      </c>
      <c r="Q1103" s="215">
        <f>IF(P1103="-",0,P1103/(1+'General inputs'!$H$30)^'MP Calculations'!$C$40)</f>
        <v>1173.3984420138029</v>
      </c>
    </row>
    <row r="1104" spans="3:17">
      <c r="C1104" s="159"/>
      <c r="D1104" s="165" t="s">
        <v>281</v>
      </c>
      <c r="E1104" s="162">
        <v>31719</v>
      </c>
      <c r="F1104" s="166" t="str">
        <f t="shared" si="51"/>
        <v>Date check - OK</v>
      </c>
      <c r="G1104" s="68"/>
      <c r="H1104" s="162" t="s">
        <v>279</v>
      </c>
      <c r="I1104" s="173">
        <v>41465.482549107437</v>
      </c>
      <c r="J1104" s="168">
        <f>IFERROR(MIN('MP Calculations'!$E$30/I1104,1),"-")</f>
        <v>0.60889065254951169</v>
      </c>
      <c r="K1104" s="12"/>
      <c r="L1104" s="159">
        <v>68.095212000000004</v>
      </c>
      <c r="M1104" s="187" t="s">
        <v>315</v>
      </c>
      <c r="N1104" s="187">
        <v>192.78728599999999</v>
      </c>
      <c r="O1104" s="186">
        <f t="shared" si="52"/>
        <v>13127.891111074632</v>
      </c>
      <c r="P1104" s="186">
        <f t="shared" si="53"/>
        <v>7993.450185221167</v>
      </c>
      <c r="Q1104" s="215">
        <f>IF(P1104="-",0,P1104/(1+'General inputs'!$H$30)^'MP Calculations'!$C$40)</f>
        <v>17755.7630130045</v>
      </c>
    </row>
    <row r="1105" spans="3:17">
      <c r="C1105" s="159"/>
      <c r="D1105" s="165" t="s">
        <v>282</v>
      </c>
      <c r="E1105" s="162">
        <v>31719</v>
      </c>
      <c r="F1105" s="166" t="str">
        <f t="shared" si="51"/>
        <v>Date check - OK</v>
      </c>
      <c r="G1105" s="68"/>
      <c r="H1105" s="162" t="s">
        <v>279</v>
      </c>
      <c r="I1105" s="173">
        <v>41465.482549107437</v>
      </c>
      <c r="J1105" s="168">
        <f>IFERROR(MIN('MP Calculations'!$E$30/I1105,1),"-")</f>
        <v>0.60889065254951169</v>
      </c>
      <c r="K1105" s="12"/>
      <c r="L1105" s="159">
        <v>0.499365</v>
      </c>
      <c r="M1105" s="187" t="s">
        <v>315</v>
      </c>
      <c r="N1105" s="187">
        <v>237.97403299999999</v>
      </c>
      <c r="O1105" s="186">
        <f t="shared" si="52"/>
        <v>118.835902989045</v>
      </c>
      <c r="P1105" s="186">
        <f t="shared" si="53"/>
        <v>72.358070517310068</v>
      </c>
      <c r="Q1105" s="215">
        <f>IF(P1105="-",0,P1105/(1+'General inputs'!$H$30)^'MP Calculations'!$C$40)</f>
        <v>160.72818650437088</v>
      </c>
    </row>
    <row r="1106" spans="3:17">
      <c r="C1106" s="159"/>
      <c r="D1106" s="165" t="s">
        <v>282</v>
      </c>
      <c r="E1106" s="162">
        <v>31719</v>
      </c>
      <c r="F1106" s="166" t="str">
        <f t="shared" si="51"/>
        <v>Date check - OK</v>
      </c>
      <c r="G1106" s="68"/>
      <c r="H1106" s="162" t="s">
        <v>279</v>
      </c>
      <c r="I1106" s="173">
        <v>41465.482549107437</v>
      </c>
      <c r="J1106" s="168">
        <f>IFERROR(MIN('MP Calculations'!$E$30/I1106,1),"-")</f>
        <v>0.60889065254951169</v>
      </c>
      <c r="K1106" s="12"/>
      <c r="L1106" s="159">
        <v>0.300097</v>
      </c>
      <c r="M1106" s="187" t="s">
        <v>315</v>
      </c>
      <c r="N1106" s="187">
        <v>237.97403299999999</v>
      </c>
      <c r="O1106" s="186">
        <f t="shared" si="52"/>
        <v>71.415293381200996</v>
      </c>
      <c r="P1106" s="186">
        <f t="shared" si="53"/>
        <v>43.484104588894297</v>
      </c>
      <c r="Q1106" s="215">
        <f>IF(P1106="-",0,P1106/(1+'General inputs'!$H$30)^'MP Calculations'!$C$40)</f>
        <v>96.590763440373649</v>
      </c>
    </row>
    <row r="1107" spans="3:17">
      <c r="C1107" s="159"/>
      <c r="D1107" s="165" t="s">
        <v>281</v>
      </c>
      <c r="E1107" s="162">
        <v>31719</v>
      </c>
      <c r="F1107" s="166" t="str">
        <f t="shared" si="51"/>
        <v>Date check - OK</v>
      </c>
      <c r="G1107" s="68"/>
      <c r="H1107" s="162" t="s">
        <v>279</v>
      </c>
      <c r="I1107" s="173">
        <v>41465.482549107437</v>
      </c>
      <c r="J1107" s="168">
        <f>IFERROR(MIN('MP Calculations'!$E$30/I1107,1),"-")</f>
        <v>0.60889065254951169</v>
      </c>
      <c r="K1107" s="12"/>
      <c r="L1107" s="159">
        <v>47.698461999999999</v>
      </c>
      <c r="M1107" s="187" t="s">
        <v>315</v>
      </c>
      <c r="N1107" s="187">
        <v>192.78728599999999</v>
      </c>
      <c r="O1107" s="186">
        <f t="shared" si="52"/>
        <v>9195.6570353541319</v>
      </c>
      <c r="P1107" s="186">
        <f t="shared" si="53"/>
        <v>5599.1496128782856</v>
      </c>
      <c r="Q1107" s="215">
        <f>IF(P1107="-",0,P1107/(1+'General inputs'!$H$30)^'MP Calculations'!$C$40)</f>
        <v>12437.329475628929</v>
      </c>
    </row>
    <row r="1108" spans="3:17">
      <c r="C1108" s="159"/>
      <c r="D1108" s="165" t="s">
        <v>282</v>
      </c>
      <c r="E1108" s="162">
        <v>31719</v>
      </c>
      <c r="F1108" s="166" t="str">
        <f t="shared" si="51"/>
        <v>Date check - OK</v>
      </c>
      <c r="G1108" s="68"/>
      <c r="H1108" s="162" t="s">
        <v>279</v>
      </c>
      <c r="I1108" s="173">
        <v>41465.482549107437</v>
      </c>
      <c r="J1108" s="168">
        <f>IFERROR(MIN('MP Calculations'!$E$30/I1108,1),"-")</f>
        <v>0.60889065254951169</v>
      </c>
      <c r="K1108" s="12"/>
      <c r="L1108" s="159">
        <v>1.185327</v>
      </c>
      <c r="M1108" s="187" t="s">
        <v>315</v>
      </c>
      <c r="N1108" s="187">
        <v>237.97403299999999</v>
      </c>
      <c r="O1108" s="186">
        <f t="shared" si="52"/>
        <v>282.07704661379097</v>
      </c>
      <c r="P1108" s="186">
        <f t="shared" si="53"/>
        <v>171.7540769819102</v>
      </c>
      <c r="Q1108" s="215">
        <f>IF(P1108="-",0,P1108/(1+'General inputs'!$H$30)^'MP Calculations'!$C$40)</f>
        <v>381.51544286176727</v>
      </c>
    </row>
    <row r="1109" spans="3:17">
      <c r="C1109" s="159"/>
      <c r="D1109" s="165" t="s">
        <v>281</v>
      </c>
      <c r="E1109" s="162">
        <v>31719</v>
      </c>
      <c r="F1109" s="166" t="str">
        <f t="shared" si="51"/>
        <v>Date check - OK</v>
      </c>
      <c r="G1109" s="68"/>
      <c r="H1109" s="162" t="s">
        <v>279</v>
      </c>
      <c r="I1109" s="173">
        <v>41465.482549107437</v>
      </c>
      <c r="J1109" s="168">
        <f>IFERROR(MIN('MP Calculations'!$E$30/I1109,1),"-")</f>
        <v>0.60889065254951169</v>
      </c>
      <c r="K1109" s="12"/>
      <c r="L1109" s="159">
        <v>37.797136999999999</v>
      </c>
      <c r="M1109" s="187" t="s">
        <v>315</v>
      </c>
      <c r="N1109" s="187">
        <v>192.78728599999999</v>
      </c>
      <c r="O1109" s="186">
        <f t="shared" si="52"/>
        <v>7286.8074608001816</v>
      </c>
      <c r="P1109" s="186">
        <f t="shared" si="53"/>
        <v>4436.8689498092726</v>
      </c>
      <c r="Q1109" s="215">
        <f>IF(P1109="-",0,P1109/(1+'General inputs'!$H$30)^'MP Calculations'!$C$40)</f>
        <v>9855.5682173669393</v>
      </c>
    </row>
    <row r="1110" spans="3:17">
      <c r="C1110" s="159"/>
      <c r="D1110" s="165" t="s">
        <v>281</v>
      </c>
      <c r="E1110" s="162">
        <v>31719</v>
      </c>
      <c r="F1110" s="166" t="str">
        <f t="shared" si="51"/>
        <v>Date check - OK</v>
      </c>
      <c r="G1110" s="68"/>
      <c r="H1110" s="162" t="s">
        <v>279</v>
      </c>
      <c r="I1110" s="173">
        <v>41465.482549107437</v>
      </c>
      <c r="J1110" s="168">
        <f>IFERROR(MIN('MP Calculations'!$E$30/I1110,1),"-")</f>
        <v>0.60889065254951169</v>
      </c>
      <c r="K1110" s="12"/>
      <c r="L1110" s="159">
        <v>61.416068000000003</v>
      </c>
      <c r="M1110" s="187" t="s">
        <v>315</v>
      </c>
      <c r="N1110" s="187">
        <v>192.78728599999999</v>
      </c>
      <c r="O1110" s="186">
        <f t="shared" si="52"/>
        <v>11840.237066511449</v>
      </c>
      <c r="P1110" s="186">
        <f t="shared" si="53"/>
        <v>7209.4096737690716</v>
      </c>
      <c r="Q1110" s="215">
        <f>IF(P1110="-",0,P1110/(1+'General inputs'!$H$30)^'MP Calculations'!$C$40)</f>
        <v>16014.18244499436</v>
      </c>
    </row>
    <row r="1111" spans="3:17">
      <c r="C1111" s="159"/>
      <c r="D1111" s="165" t="s">
        <v>281</v>
      </c>
      <c r="E1111" s="162">
        <v>31719</v>
      </c>
      <c r="F1111" s="166" t="str">
        <f t="shared" ref="F1111:F1167" si="54">IF(E1111="","-",IF(OR(E1111&lt;$E$15,E1111&gt;$E$16),"ERROR - date outside of range","Date check - OK"))</f>
        <v>Date check - OK</v>
      </c>
      <c r="G1111" s="68"/>
      <c r="H1111" s="162" t="s">
        <v>279</v>
      </c>
      <c r="I1111" s="173">
        <v>41465.482549107437</v>
      </c>
      <c r="J1111" s="168">
        <f>IFERROR(MIN('MP Calculations'!$E$30/I1111,1),"-")</f>
        <v>0.60889065254951169</v>
      </c>
      <c r="K1111" s="12"/>
      <c r="L1111" s="159">
        <v>2.2982529999999999</v>
      </c>
      <c r="M1111" s="187" t="s">
        <v>315</v>
      </c>
      <c r="N1111" s="187">
        <v>192.78728599999999</v>
      </c>
      <c r="O1111" s="186">
        <f t="shared" ref="O1111:O1174" si="55">IF(N1111="","-",L1111*N1111)</f>
        <v>443.07395841135798</v>
      </c>
      <c r="P1111" s="186">
        <f t="shared" ref="P1111:P1174" si="56">IF(O1111="-","-",IF(OR(E1111&lt;$E$15,E1111&gt;$E$16),0,O1111*J1111))</f>
        <v>269.78359166478697</v>
      </c>
      <c r="Q1111" s="215">
        <f>IF(P1111="-",0,P1111/(1+'General inputs'!$H$30)^'MP Calculations'!$C$40)</f>
        <v>599.2673260482195</v>
      </c>
    </row>
    <row r="1112" spans="3:17">
      <c r="C1112" s="159"/>
      <c r="D1112" s="165" t="s">
        <v>281</v>
      </c>
      <c r="E1112" s="162">
        <v>31719</v>
      </c>
      <c r="F1112" s="166" t="str">
        <f t="shared" si="54"/>
        <v>Date check - OK</v>
      </c>
      <c r="G1112" s="68"/>
      <c r="H1112" s="162" t="s">
        <v>279</v>
      </c>
      <c r="I1112" s="173">
        <v>41465.482549107437</v>
      </c>
      <c r="J1112" s="168">
        <f>IFERROR(MIN('MP Calculations'!$E$30/I1112,1),"-")</f>
        <v>0.60889065254951169</v>
      </c>
      <c r="K1112" s="12"/>
      <c r="L1112" s="159">
        <v>4.398784</v>
      </c>
      <c r="M1112" s="187" t="s">
        <v>315</v>
      </c>
      <c r="N1112" s="187">
        <v>192.78728599999999</v>
      </c>
      <c r="O1112" s="186">
        <f t="shared" si="55"/>
        <v>848.02962906022401</v>
      </c>
      <c r="P1112" s="186">
        <f t="shared" si="56"/>
        <v>516.35731421980017</v>
      </c>
      <c r="Q1112" s="215">
        <f>IF(P1112="-",0,P1112/(1+'General inputs'!$H$30)^'MP Calculations'!$C$40)</f>
        <v>1146.9788250221764</v>
      </c>
    </row>
    <row r="1113" spans="3:17">
      <c r="C1113" s="159"/>
      <c r="D1113" s="165" t="s">
        <v>281</v>
      </c>
      <c r="E1113" s="162">
        <v>31719</v>
      </c>
      <c r="F1113" s="166" t="str">
        <f t="shared" si="54"/>
        <v>Date check - OK</v>
      </c>
      <c r="G1113" s="68"/>
      <c r="H1113" s="162" t="s">
        <v>279</v>
      </c>
      <c r="I1113" s="173">
        <v>41465.482549107437</v>
      </c>
      <c r="J1113" s="168">
        <f>IFERROR(MIN('MP Calculations'!$E$30/I1113,1),"-")</f>
        <v>0.60889065254951169</v>
      </c>
      <c r="K1113" s="12"/>
      <c r="L1113" s="159">
        <v>3.735131</v>
      </c>
      <c r="M1113" s="187" t="s">
        <v>315</v>
      </c>
      <c r="N1113" s="187">
        <v>192.78728599999999</v>
      </c>
      <c r="O1113" s="186">
        <f t="shared" si="55"/>
        <v>720.08576834446603</v>
      </c>
      <c r="P1113" s="186">
        <f t="shared" si="56"/>
        <v>438.45349337887842</v>
      </c>
      <c r="Q1113" s="215">
        <f>IF(P1113="-",0,P1113/(1+'General inputs'!$H$30)^'MP Calculations'!$C$40)</f>
        <v>973.93192429632961</v>
      </c>
    </row>
    <row r="1114" spans="3:17">
      <c r="C1114" s="159"/>
      <c r="D1114" s="165" t="s">
        <v>282</v>
      </c>
      <c r="E1114" s="162">
        <v>31719</v>
      </c>
      <c r="F1114" s="166" t="str">
        <f t="shared" si="54"/>
        <v>Date check - OK</v>
      </c>
      <c r="G1114" s="68"/>
      <c r="H1114" s="162" t="s">
        <v>279</v>
      </c>
      <c r="I1114" s="173">
        <v>41465.482549107437</v>
      </c>
      <c r="J1114" s="168">
        <f>IFERROR(MIN('MP Calculations'!$E$30/I1114,1),"-")</f>
        <v>0.60889065254951169</v>
      </c>
      <c r="K1114" s="12"/>
      <c r="L1114" s="159">
        <v>2.065855</v>
      </c>
      <c r="M1114" s="187" t="s">
        <v>315</v>
      </c>
      <c r="N1114" s="187">
        <v>237.97403299999999</v>
      </c>
      <c r="O1114" s="186">
        <f t="shared" si="55"/>
        <v>491.61984594321495</v>
      </c>
      <c r="P1114" s="186">
        <f t="shared" si="56"/>
        <v>299.34272880265456</v>
      </c>
      <c r="Q1114" s="215">
        <f>IF(P1114="-",0,P1114/(1+'General inputs'!$H$30)^'MP Calculations'!$C$40)</f>
        <v>664.92671238670528</v>
      </c>
    </row>
    <row r="1115" spans="3:17">
      <c r="C1115" s="159"/>
      <c r="D1115" s="165" t="s">
        <v>281</v>
      </c>
      <c r="E1115" s="162">
        <v>31719</v>
      </c>
      <c r="F1115" s="166" t="str">
        <f t="shared" si="54"/>
        <v>Date check - OK</v>
      </c>
      <c r="G1115" s="68"/>
      <c r="H1115" s="162" t="s">
        <v>279</v>
      </c>
      <c r="I1115" s="173">
        <v>41465.482549107437</v>
      </c>
      <c r="J1115" s="168">
        <f>IFERROR(MIN('MP Calculations'!$E$30/I1115,1),"-")</f>
        <v>0.60889065254951169</v>
      </c>
      <c r="K1115" s="12"/>
      <c r="L1115" s="159">
        <v>29.594961000000001</v>
      </c>
      <c r="M1115" s="187" t="s">
        <v>315</v>
      </c>
      <c r="N1115" s="187">
        <v>192.78728599999999</v>
      </c>
      <c r="O1115" s="186">
        <f t="shared" si="55"/>
        <v>5705.5322104658462</v>
      </c>
      <c r="P1115" s="186">
        <f t="shared" si="56"/>
        <v>3474.0452307728069</v>
      </c>
      <c r="Q1115" s="215">
        <f>IF(P1115="-",0,P1115/(1+'General inputs'!$H$30)^'MP Calculations'!$C$40)</f>
        <v>7716.8584759690702</v>
      </c>
    </row>
    <row r="1116" spans="3:17">
      <c r="C1116" s="159"/>
      <c r="D1116" s="165" t="s">
        <v>281</v>
      </c>
      <c r="E1116" s="162">
        <v>31719</v>
      </c>
      <c r="F1116" s="166" t="str">
        <f t="shared" si="54"/>
        <v>Date check - OK</v>
      </c>
      <c r="G1116" s="68"/>
      <c r="H1116" s="162" t="s">
        <v>279</v>
      </c>
      <c r="I1116" s="173">
        <v>41465.482549107437</v>
      </c>
      <c r="J1116" s="168">
        <f>IFERROR(MIN('MP Calculations'!$E$30/I1116,1),"-")</f>
        <v>0.60889065254951169</v>
      </c>
      <c r="K1116" s="12"/>
      <c r="L1116" s="159">
        <v>13.899641000000001</v>
      </c>
      <c r="M1116" s="187" t="s">
        <v>315</v>
      </c>
      <c r="N1116" s="187">
        <v>192.78728599999999</v>
      </c>
      <c r="O1116" s="186">
        <f t="shared" si="55"/>
        <v>2679.674064764326</v>
      </c>
      <c r="P1116" s="186">
        <f t="shared" si="56"/>
        <v>1631.6284899143529</v>
      </c>
      <c r="Q1116" s="215">
        <f>IF(P1116="-",0,P1116/(1+'General inputs'!$H$30)^'MP Calculations'!$C$40)</f>
        <v>3624.3184258217875</v>
      </c>
    </row>
    <row r="1117" spans="3:17">
      <c r="C1117" s="159"/>
      <c r="D1117" s="165" t="s">
        <v>281</v>
      </c>
      <c r="E1117" s="162">
        <v>31719</v>
      </c>
      <c r="F1117" s="166" t="str">
        <f t="shared" si="54"/>
        <v>Date check - OK</v>
      </c>
      <c r="G1117" s="68"/>
      <c r="H1117" s="162" t="s">
        <v>279</v>
      </c>
      <c r="I1117" s="173">
        <v>41465.482549107437</v>
      </c>
      <c r="J1117" s="168">
        <f>IFERROR(MIN('MP Calculations'!$E$30/I1117,1),"-")</f>
        <v>0.60889065254951169</v>
      </c>
      <c r="K1117" s="12"/>
      <c r="L1117" s="159">
        <v>24.970316</v>
      </c>
      <c r="M1117" s="187" t="s">
        <v>315</v>
      </c>
      <c r="N1117" s="187">
        <v>192.78728599999999</v>
      </c>
      <c r="O1117" s="186">
        <f t="shared" si="55"/>
        <v>4813.9594522023763</v>
      </c>
      <c r="P1117" s="186">
        <f t="shared" si="56"/>
        <v>2931.1749121983948</v>
      </c>
      <c r="Q1117" s="215">
        <f>IF(P1117="-",0,P1117/(1+'General inputs'!$H$30)^'MP Calculations'!$C$40)</f>
        <v>6510.9866058693606</v>
      </c>
    </row>
    <row r="1118" spans="3:17">
      <c r="C1118" s="159"/>
      <c r="D1118" s="165" t="s">
        <v>281</v>
      </c>
      <c r="E1118" s="162">
        <v>31719</v>
      </c>
      <c r="F1118" s="166" t="str">
        <f t="shared" si="54"/>
        <v>Date check - OK</v>
      </c>
      <c r="G1118" s="68"/>
      <c r="H1118" s="162" t="s">
        <v>279</v>
      </c>
      <c r="I1118" s="173">
        <v>41465.482549107437</v>
      </c>
      <c r="J1118" s="168">
        <f>IFERROR(MIN('MP Calculations'!$E$30/I1118,1),"-")</f>
        <v>0.60889065254951169</v>
      </c>
      <c r="K1118" s="12"/>
      <c r="L1118" s="159">
        <v>5.8601700000000001</v>
      </c>
      <c r="M1118" s="187" t="s">
        <v>315</v>
      </c>
      <c r="N1118" s="187">
        <v>192.78728599999999</v>
      </c>
      <c r="O1118" s="186">
        <f t="shared" si="55"/>
        <v>1129.76626979862</v>
      </c>
      <c r="P1118" s="186">
        <f t="shared" si="56"/>
        <v>687.90412124610941</v>
      </c>
      <c r="Q1118" s="215">
        <f>IF(P1118="-",0,P1118/(1+'General inputs'!$H$30)^'MP Calculations'!$C$40)</f>
        <v>1528.0338614103821</v>
      </c>
    </row>
    <row r="1119" spans="3:17">
      <c r="C1119" s="159"/>
      <c r="D1119" s="165" t="s">
        <v>281</v>
      </c>
      <c r="E1119" s="162">
        <v>31719</v>
      </c>
      <c r="F1119" s="166" t="str">
        <f t="shared" si="54"/>
        <v>Date check - OK</v>
      </c>
      <c r="G1119" s="68"/>
      <c r="H1119" s="162" t="s">
        <v>279</v>
      </c>
      <c r="I1119" s="173">
        <v>41465.482549107437</v>
      </c>
      <c r="J1119" s="168">
        <f>IFERROR(MIN('MP Calculations'!$E$30/I1119,1),"-")</f>
        <v>0.60889065254951169</v>
      </c>
      <c r="K1119" s="12"/>
      <c r="L1119" s="159">
        <v>13.399431999999999</v>
      </c>
      <c r="M1119" s="187" t="s">
        <v>315</v>
      </c>
      <c r="N1119" s="187">
        <v>192.78728599999999</v>
      </c>
      <c r="O1119" s="186">
        <f t="shared" si="55"/>
        <v>2583.2401292215518</v>
      </c>
      <c r="P1119" s="186">
        <f t="shared" si="56"/>
        <v>1572.9107679737956</v>
      </c>
      <c r="Q1119" s="215">
        <f>IF(P1119="-",0,P1119/(1+'General inputs'!$H$30)^'MP Calculations'!$C$40)</f>
        <v>3493.889395643102</v>
      </c>
    </row>
    <row r="1120" spans="3:17">
      <c r="C1120" s="159"/>
      <c r="D1120" s="165" t="s">
        <v>281</v>
      </c>
      <c r="E1120" s="162">
        <v>31719</v>
      </c>
      <c r="F1120" s="166" t="str">
        <f t="shared" si="54"/>
        <v>Date check - OK</v>
      </c>
      <c r="G1120" s="68"/>
      <c r="H1120" s="162" t="s">
        <v>279</v>
      </c>
      <c r="I1120" s="173">
        <v>41465.482549107437</v>
      </c>
      <c r="J1120" s="168">
        <f>IFERROR(MIN('MP Calculations'!$E$30/I1120,1),"-")</f>
        <v>0.60889065254951169</v>
      </c>
      <c r="K1120" s="12"/>
      <c r="L1120" s="159">
        <v>34.492840000000001</v>
      </c>
      <c r="M1120" s="187" t="s">
        <v>315</v>
      </c>
      <c r="N1120" s="187">
        <v>192.78728599999999</v>
      </c>
      <c r="O1120" s="186">
        <f t="shared" si="55"/>
        <v>6649.7810100322404</v>
      </c>
      <c r="P1120" s="186">
        <f t="shared" si="56"/>
        <v>4048.9894985098817</v>
      </c>
      <c r="Q1120" s="215">
        <f>IF(P1120="-",0,P1120/(1+'General inputs'!$H$30)^'MP Calculations'!$C$40)</f>
        <v>8993.9758567090175</v>
      </c>
    </row>
    <row r="1121" spans="3:17">
      <c r="C1121" s="159"/>
      <c r="D1121" s="165" t="s">
        <v>281</v>
      </c>
      <c r="E1121" s="162">
        <v>31719</v>
      </c>
      <c r="F1121" s="166" t="str">
        <f t="shared" si="54"/>
        <v>Date check - OK</v>
      </c>
      <c r="G1121" s="68"/>
      <c r="H1121" s="162" t="s">
        <v>279</v>
      </c>
      <c r="I1121" s="173">
        <v>41465.482549107437</v>
      </c>
      <c r="J1121" s="168">
        <f>IFERROR(MIN('MP Calculations'!$E$30/I1121,1),"-")</f>
        <v>0.60889065254951169</v>
      </c>
      <c r="K1121" s="12"/>
      <c r="L1121" s="159">
        <v>129.75437199999999</v>
      </c>
      <c r="M1121" s="187" t="s">
        <v>315</v>
      </c>
      <c r="N1121" s="187">
        <v>192.78728599999999</v>
      </c>
      <c r="O1121" s="186">
        <f t="shared" si="55"/>
        <v>25014.99322451439</v>
      </c>
      <c r="P1121" s="186">
        <f t="shared" si="56"/>
        <v>15231.395547996181</v>
      </c>
      <c r="Q1121" s="215">
        <f>IF(P1121="-",0,P1121/(1+'General inputs'!$H$30)^'MP Calculations'!$C$40)</f>
        <v>33833.331470254132</v>
      </c>
    </row>
    <row r="1122" spans="3:17">
      <c r="C1122" s="159"/>
      <c r="D1122" s="165" t="s">
        <v>281</v>
      </c>
      <c r="E1122" s="162">
        <v>31719</v>
      </c>
      <c r="F1122" s="166" t="str">
        <f t="shared" si="54"/>
        <v>Date check - OK</v>
      </c>
      <c r="G1122" s="68"/>
      <c r="H1122" s="162" t="s">
        <v>279</v>
      </c>
      <c r="I1122" s="173">
        <v>41465.482549107437</v>
      </c>
      <c r="J1122" s="168">
        <f>IFERROR(MIN('MP Calculations'!$E$30/I1122,1),"-")</f>
        <v>0.60889065254951169</v>
      </c>
      <c r="K1122" s="12"/>
      <c r="L1122" s="159">
        <v>6.3491439999999999</v>
      </c>
      <c r="M1122" s="187" t="s">
        <v>315</v>
      </c>
      <c r="N1122" s="187">
        <v>192.78728599999999</v>
      </c>
      <c r="O1122" s="186">
        <f t="shared" si="55"/>
        <v>1224.034240183184</v>
      </c>
      <c r="P1122" s="186">
        <f t="shared" si="56"/>
        <v>745.30300724808467</v>
      </c>
      <c r="Q1122" s="215">
        <f>IF(P1122="-",0,P1122/(1+'General inputs'!$H$30)^'MP Calculations'!$C$40)</f>
        <v>1655.5333758185445</v>
      </c>
    </row>
    <row r="1123" spans="3:17">
      <c r="C1123" s="159"/>
      <c r="D1123" s="165" t="s">
        <v>281</v>
      </c>
      <c r="E1123" s="162">
        <v>31719</v>
      </c>
      <c r="F1123" s="166" t="str">
        <f t="shared" si="54"/>
        <v>Date check - OK</v>
      </c>
      <c r="G1123" s="68"/>
      <c r="H1123" s="162" t="s">
        <v>279</v>
      </c>
      <c r="I1123" s="173">
        <v>41465.482549107437</v>
      </c>
      <c r="J1123" s="168">
        <f>IFERROR(MIN('MP Calculations'!$E$30/I1123,1),"-")</f>
        <v>0.60889065254951169</v>
      </c>
      <c r="K1123" s="12"/>
      <c r="L1123" s="159">
        <v>55.666553999999998</v>
      </c>
      <c r="M1123" s="187" t="s">
        <v>315</v>
      </c>
      <c r="N1123" s="187">
        <v>192.78728599999999</v>
      </c>
      <c r="O1123" s="186">
        <f t="shared" si="55"/>
        <v>10731.803866632443</v>
      </c>
      <c r="P1123" s="186">
        <f t="shared" si="56"/>
        <v>6534.4950593872009</v>
      </c>
      <c r="Q1123" s="215">
        <f>IF(P1123="-",0,P1123/(1+'General inputs'!$H$30)^'MP Calculations'!$C$40)</f>
        <v>14515.00203236929</v>
      </c>
    </row>
    <row r="1124" spans="3:17">
      <c r="C1124" s="159"/>
      <c r="D1124" s="165" t="s">
        <v>281</v>
      </c>
      <c r="E1124" s="162">
        <v>31719</v>
      </c>
      <c r="F1124" s="166" t="str">
        <f t="shared" si="54"/>
        <v>Date check - OK</v>
      </c>
      <c r="G1124" s="68"/>
      <c r="H1124" s="162" t="s">
        <v>279</v>
      </c>
      <c r="I1124" s="173">
        <v>41465.482549107437</v>
      </c>
      <c r="J1124" s="168">
        <f>IFERROR(MIN('MP Calculations'!$E$30/I1124,1),"-")</f>
        <v>0.60889065254951169</v>
      </c>
      <c r="K1124" s="12"/>
      <c r="L1124" s="159">
        <v>77.295021000000006</v>
      </c>
      <c r="M1124" s="187" t="s">
        <v>315</v>
      </c>
      <c r="N1124" s="187">
        <v>192.78728599999999</v>
      </c>
      <c r="O1124" s="186">
        <f t="shared" si="55"/>
        <v>14901.497319903006</v>
      </c>
      <c r="P1124" s="186">
        <f t="shared" si="56"/>
        <v>9073.3824270805417</v>
      </c>
      <c r="Q1124" s="215">
        <f>IF(P1124="-",0,P1124/(1+'General inputs'!$H$30)^'MP Calculations'!$C$40)</f>
        <v>20154.60462860746</v>
      </c>
    </row>
    <row r="1125" spans="3:17">
      <c r="C1125" s="159"/>
      <c r="D1125" s="165" t="s">
        <v>281</v>
      </c>
      <c r="E1125" s="162">
        <v>31719</v>
      </c>
      <c r="F1125" s="166" t="str">
        <f t="shared" si="54"/>
        <v>Date check - OK</v>
      </c>
      <c r="G1125" s="68"/>
      <c r="H1125" s="162" t="s">
        <v>279</v>
      </c>
      <c r="I1125" s="173">
        <v>41465.482549107437</v>
      </c>
      <c r="J1125" s="168">
        <f>IFERROR(MIN('MP Calculations'!$E$30/I1125,1),"-")</f>
        <v>0.60889065254951169</v>
      </c>
      <c r="K1125" s="12"/>
      <c r="L1125" s="159">
        <v>12.814541999999999</v>
      </c>
      <c r="M1125" s="187" t="s">
        <v>315</v>
      </c>
      <c r="N1125" s="187">
        <v>192.78728599999999</v>
      </c>
      <c r="O1125" s="186">
        <f t="shared" si="55"/>
        <v>2470.4807735130116</v>
      </c>
      <c r="P1125" s="186">
        <f t="shared" si="56"/>
        <v>1504.2526502953601</v>
      </c>
      <c r="Q1125" s="215">
        <f>IF(P1125="-",0,P1125/(1+'General inputs'!$H$30)^'MP Calculations'!$C$40)</f>
        <v>3341.3798737008515</v>
      </c>
    </row>
    <row r="1126" spans="3:17">
      <c r="C1126" s="159"/>
      <c r="D1126" s="165" t="s">
        <v>281</v>
      </c>
      <c r="E1126" s="162">
        <v>31719</v>
      </c>
      <c r="F1126" s="166" t="str">
        <f t="shared" si="54"/>
        <v>Date check - OK</v>
      </c>
      <c r="G1126" s="68"/>
      <c r="H1126" s="162" t="s">
        <v>279</v>
      </c>
      <c r="I1126" s="173">
        <v>41465.482549107437</v>
      </c>
      <c r="J1126" s="168">
        <f>IFERROR(MIN('MP Calculations'!$E$30/I1126,1),"-")</f>
        <v>0.60889065254951169</v>
      </c>
      <c r="K1126" s="12"/>
      <c r="L1126" s="159">
        <v>21.446843999999999</v>
      </c>
      <c r="M1126" s="187" t="s">
        <v>315</v>
      </c>
      <c r="N1126" s="187">
        <v>192.78728599999999</v>
      </c>
      <c r="O1126" s="186">
        <f t="shared" si="55"/>
        <v>4134.6788480253836</v>
      </c>
      <c r="P1126" s="186">
        <f t="shared" si="56"/>
        <v>2517.5673018568391</v>
      </c>
      <c r="Q1126" s="215">
        <f>IF(P1126="-",0,P1126/(1+'General inputs'!$H$30)^'MP Calculations'!$C$40)</f>
        <v>5592.2445683975175</v>
      </c>
    </row>
    <row r="1127" spans="3:17">
      <c r="C1127" s="159"/>
      <c r="D1127" s="165" t="s">
        <v>281</v>
      </c>
      <c r="E1127" s="162">
        <v>31719</v>
      </c>
      <c r="F1127" s="166" t="str">
        <f t="shared" si="54"/>
        <v>Date check - OK</v>
      </c>
      <c r="G1127" s="68"/>
      <c r="H1127" s="162" t="s">
        <v>279</v>
      </c>
      <c r="I1127" s="173">
        <v>41465.482549107437</v>
      </c>
      <c r="J1127" s="168">
        <f>IFERROR(MIN('MP Calculations'!$E$30/I1127,1),"-")</f>
        <v>0.60889065254951169</v>
      </c>
      <c r="K1127" s="12"/>
      <c r="L1127" s="159">
        <v>0.79975300000000005</v>
      </c>
      <c r="M1127" s="187" t="s">
        <v>315</v>
      </c>
      <c r="N1127" s="187">
        <v>192.78728599999999</v>
      </c>
      <c r="O1127" s="186">
        <f t="shared" si="55"/>
        <v>154.18221034035801</v>
      </c>
      <c r="P1127" s="186">
        <f t="shared" si="56"/>
        <v>93.880106665666659</v>
      </c>
      <c r="Q1127" s="215">
        <f>IF(P1127="-",0,P1127/(1+'General inputs'!$H$30)^'MP Calculations'!$C$40)</f>
        <v>208.53484877819884</v>
      </c>
    </row>
    <row r="1128" spans="3:17">
      <c r="C1128" s="159"/>
      <c r="D1128" s="165" t="s">
        <v>281</v>
      </c>
      <c r="E1128" s="162">
        <v>31719</v>
      </c>
      <c r="F1128" s="166" t="str">
        <f t="shared" si="54"/>
        <v>Date check - OK</v>
      </c>
      <c r="G1128" s="68"/>
      <c r="H1128" s="162" t="s">
        <v>279</v>
      </c>
      <c r="I1128" s="173">
        <v>41465.482549107437</v>
      </c>
      <c r="J1128" s="168">
        <f>IFERROR(MIN('MP Calculations'!$E$30/I1128,1),"-")</f>
        <v>0.60889065254951169</v>
      </c>
      <c r="K1128" s="12"/>
      <c r="L1128" s="159">
        <v>13.799963</v>
      </c>
      <c r="M1128" s="187" t="s">
        <v>315</v>
      </c>
      <c r="N1128" s="187">
        <v>192.78728599999999</v>
      </c>
      <c r="O1128" s="186">
        <f t="shared" si="55"/>
        <v>2660.4574136704177</v>
      </c>
      <c r="P1128" s="186">
        <f t="shared" si="56"/>
        <v>1619.9276506899669</v>
      </c>
      <c r="Q1128" s="215">
        <f>IF(P1128="-",0,P1128/(1+'General inputs'!$H$30)^'MP Calculations'!$C$40)</f>
        <v>3598.3274802967148</v>
      </c>
    </row>
    <row r="1129" spans="3:17">
      <c r="C1129" s="159"/>
      <c r="D1129" s="165" t="s">
        <v>281</v>
      </c>
      <c r="E1129" s="162">
        <v>31719</v>
      </c>
      <c r="F1129" s="166" t="str">
        <f t="shared" si="54"/>
        <v>Date check - OK</v>
      </c>
      <c r="G1129" s="68"/>
      <c r="H1129" s="162" t="s">
        <v>279</v>
      </c>
      <c r="I1129" s="173">
        <v>41465.482549107437</v>
      </c>
      <c r="J1129" s="168">
        <f>IFERROR(MIN('MP Calculations'!$E$30/I1129,1),"-")</f>
        <v>0.60889065254951169</v>
      </c>
      <c r="K1129" s="12"/>
      <c r="L1129" s="159">
        <v>65.142142000000007</v>
      </c>
      <c r="M1129" s="187" t="s">
        <v>315</v>
      </c>
      <c r="N1129" s="187">
        <v>192.78728599999999</v>
      </c>
      <c r="O1129" s="186">
        <f t="shared" si="55"/>
        <v>12558.576760406613</v>
      </c>
      <c r="P1129" s="186">
        <f t="shared" si="56"/>
        <v>7646.7999987371149</v>
      </c>
      <c r="Q1129" s="215">
        <f>IF(P1129="-",0,P1129/(1+'General inputs'!$H$30)^'MP Calculations'!$C$40)</f>
        <v>16985.752764988632</v>
      </c>
    </row>
    <row r="1130" spans="3:17">
      <c r="C1130" s="159"/>
      <c r="D1130" s="165" t="s">
        <v>282</v>
      </c>
      <c r="E1130" s="162">
        <v>31778</v>
      </c>
      <c r="F1130" s="166" t="str">
        <f t="shared" si="54"/>
        <v>Date check - OK</v>
      </c>
      <c r="G1130" s="68"/>
      <c r="H1130" s="162" t="s">
        <v>279</v>
      </c>
      <c r="I1130" s="173">
        <v>41465.482549107437</v>
      </c>
      <c r="J1130" s="168">
        <f>IFERROR(MIN('MP Calculations'!$E$30/I1130,1),"-")</f>
        <v>0.60889065254951169</v>
      </c>
      <c r="K1130" s="12"/>
      <c r="L1130" s="159">
        <v>27.562722000000001</v>
      </c>
      <c r="M1130" s="187" t="s">
        <v>315</v>
      </c>
      <c r="N1130" s="187">
        <v>237.97403299999999</v>
      </c>
      <c r="O1130" s="186">
        <f t="shared" si="55"/>
        <v>6559.212114797826</v>
      </c>
      <c r="P1130" s="186">
        <f t="shared" si="56"/>
        <v>3993.8429447899107</v>
      </c>
      <c r="Q1130" s="215">
        <f>IF(P1130="-",0,P1130/(1+'General inputs'!$H$30)^'MP Calculations'!$C$40)</f>
        <v>8871.4794232357617</v>
      </c>
    </row>
    <row r="1131" spans="3:17">
      <c r="C1131" s="159"/>
      <c r="D1131" s="165" t="s">
        <v>282</v>
      </c>
      <c r="E1131" s="162">
        <v>31778</v>
      </c>
      <c r="F1131" s="166" t="str">
        <f t="shared" si="54"/>
        <v>Date check - OK</v>
      </c>
      <c r="G1131" s="68"/>
      <c r="H1131" s="162" t="s">
        <v>279</v>
      </c>
      <c r="I1131" s="173">
        <v>41465.482549107437</v>
      </c>
      <c r="J1131" s="168">
        <f>IFERROR(MIN('MP Calculations'!$E$30/I1131,1),"-")</f>
        <v>0.60889065254951169</v>
      </c>
      <c r="K1131" s="12"/>
      <c r="L1131" s="159">
        <v>25.333259000000002</v>
      </c>
      <c r="M1131" s="187" t="s">
        <v>315</v>
      </c>
      <c r="N1131" s="187">
        <v>237.97403299999999</v>
      </c>
      <c r="O1131" s="186">
        <f t="shared" si="55"/>
        <v>6028.6578132635468</v>
      </c>
      <c r="P1131" s="186">
        <f t="shared" si="56"/>
        <v>3670.7933899157533</v>
      </c>
      <c r="Q1131" s="215">
        <f>IF(P1131="-",0,P1131/(1+'General inputs'!$H$30)^'MP Calculations'!$C$40)</f>
        <v>8153.892998739464</v>
      </c>
    </row>
    <row r="1132" spans="3:17">
      <c r="C1132" s="159"/>
      <c r="D1132" s="165" t="s">
        <v>282</v>
      </c>
      <c r="E1132" s="162">
        <v>31778</v>
      </c>
      <c r="F1132" s="166" t="str">
        <f t="shared" si="54"/>
        <v>Date check - OK</v>
      </c>
      <c r="G1132" s="68"/>
      <c r="H1132" s="162" t="s">
        <v>279</v>
      </c>
      <c r="I1132" s="173">
        <v>41465.482549107437</v>
      </c>
      <c r="J1132" s="168">
        <f>IFERROR(MIN('MP Calculations'!$E$30/I1132,1),"-")</f>
        <v>0.60889065254951169</v>
      </c>
      <c r="K1132" s="12"/>
      <c r="L1132" s="159">
        <v>68.361339999999998</v>
      </c>
      <c r="M1132" s="187" t="s">
        <v>315</v>
      </c>
      <c r="N1132" s="187">
        <v>237.97403299999999</v>
      </c>
      <c r="O1132" s="186">
        <f t="shared" si="55"/>
        <v>16268.22378108422</v>
      </c>
      <c r="P1132" s="186">
        <f t="shared" si="56"/>
        <v>9905.5693938858549</v>
      </c>
      <c r="Q1132" s="215">
        <f>IF(P1132="-",0,P1132/(1+'General inputs'!$H$30)^'MP Calculations'!$C$40)</f>
        <v>22003.132388550879</v>
      </c>
    </row>
    <row r="1133" spans="3:17">
      <c r="C1133" s="159"/>
      <c r="D1133" s="165" t="s">
        <v>282</v>
      </c>
      <c r="E1133" s="162">
        <v>31778</v>
      </c>
      <c r="F1133" s="166" t="str">
        <f t="shared" si="54"/>
        <v>Date check - OK</v>
      </c>
      <c r="G1133" s="68"/>
      <c r="H1133" s="162" t="s">
        <v>279</v>
      </c>
      <c r="I1133" s="173">
        <v>41465.482549107437</v>
      </c>
      <c r="J1133" s="168">
        <f>IFERROR(MIN('MP Calculations'!$E$30/I1133,1),"-")</f>
        <v>0.60889065254951169</v>
      </c>
      <c r="K1133" s="12"/>
      <c r="L1133" s="159">
        <v>33.457267999999999</v>
      </c>
      <c r="M1133" s="187" t="s">
        <v>315</v>
      </c>
      <c r="N1133" s="187">
        <v>237.97403299999999</v>
      </c>
      <c r="O1133" s="186">
        <f t="shared" si="55"/>
        <v>7961.9609991218431</v>
      </c>
      <c r="P1133" s="186">
        <f t="shared" si="56"/>
        <v>4847.9636283290611</v>
      </c>
      <c r="Q1133" s="215">
        <f>IF(P1133="-",0,P1133/(1+'General inputs'!$H$30)^'MP Calculations'!$C$40)</f>
        <v>10768.728307011343</v>
      </c>
    </row>
    <row r="1134" spans="3:17">
      <c r="C1134" s="159"/>
      <c r="D1134" s="165" t="s">
        <v>282</v>
      </c>
      <c r="E1134" s="162">
        <v>31778</v>
      </c>
      <c r="F1134" s="166" t="str">
        <f t="shared" si="54"/>
        <v>Date check - OK</v>
      </c>
      <c r="G1134" s="68"/>
      <c r="H1134" s="162" t="s">
        <v>279</v>
      </c>
      <c r="I1134" s="173">
        <v>41465.482549107437</v>
      </c>
      <c r="J1134" s="168">
        <f>IFERROR(MIN('MP Calculations'!$E$30/I1134,1),"-")</f>
        <v>0.60889065254951169</v>
      </c>
      <c r="K1134" s="12"/>
      <c r="L1134" s="159">
        <v>49.782646</v>
      </c>
      <c r="M1134" s="187" t="s">
        <v>315</v>
      </c>
      <c r="N1134" s="187">
        <v>237.97403299999999</v>
      </c>
      <c r="O1134" s="186">
        <f t="shared" si="55"/>
        <v>11846.977042031318</v>
      </c>
      <c r="P1134" s="186">
        <f t="shared" si="56"/>
        <v>7213.5135818615327</v>
      </c>
      <c r="Q1134" s="215">
        <f>IF(P1134="-",0,P1134/(1+'General inputs'!$H$30)^'MP Calculations'!$C$40)</f>
        <v>16023.298410920015</v>
      </c>
    </row>
    <row r="1135" spans="3:17">
      <c r="C1135" s="159"/>
      <c r="D1135" s="165" t="s">
        <v>282</v>
      </c>
      <c r="E1135" s="162">
        <v>31778</v>
      </c>
      <c r="F1135" s="166" t="str">
        <f t="shared" si="54"/>
        <v>Date check - OK</v>
      </c>
      <c r="G1135" s="68"/>
      <c r="H1135" s="162" t="s">
        <v>279</v>
      </c>
      <c r="I1135" s="173">
        <v>41465.482549107437</v>
      </c>
      <c r="J1135" s="168">
        <f>IFERROR(MIN('MP Calculations'!$E$30/I1135,1),"-")</f>
        <v>0.60889065254951169</v>
      </c>
      <c r="K1135" s="12"/>
      <c r="L1135" s="159">
        <v>13.460661</v>
      </c>
      <c r="M1135" s="187" t="s">
        <v>315</v>
      </c>
      <c r="N1135" s="187">
        <v>237.97403299999999</v>
      </c>
      <c r="O1135" s="186">
        <f t="shared" si="55"/>
        <v>3203.2877850158129</v>
      </c>
      <c r="P1135" s="186">
        <f t="shared" si="56"/>
        <v>1950.4519897221583</v>
      </c>
      <c r="Q1135" s="215">
        <f>IF(P1135="-",0,P1135/(1+'General inputs'!$H$30)^'MP Calculations'!$C$40)</f>
        <v>4332.5175606622643</v>
      </c>
    </row>
    <row r="1136" spans="3:17">
      <c r="C1136" s="159"/>
      <c r="D1136" s="165" t="s">
        <v>282</v>
      </c>
      <c r="E1136" s="162">
        <v>31778</v>
      </c>
      <c r="F1136" s="166" t="str">
        <f t="shared" si="54"/>
        <v>Date check - OK</v>
      </c>
      <c r="G1136" s="68"/>
      <c r="H1136" s="162" t="s">
        <v>279</v>
      </c>
      <c r="I1136" s="173">
        <v>41465.482549107437</v>
      </c>
      <c r="J1136" s="168">
        <f>IFERROR(MIN('MP Calculations'!$E$30/I1136,1),"-")</f>
        <v>0.60889065254951169</v>
      </c>
      <c r="K1136" s="12"/>
      <c r="L1136" s="159">
        <v>1.5005010000000001</v>
      </c>
      <c r="M1136" s="187" t="s">
        <v>315</v>
      </c>
      <c r="N1136" s="187">
        <v>237.97403299999999</v>
      </c>
      <c r="O1136" s="186">
        <f t="shared" si="55"/>
        <v>357.08027449053299</v>
      </c>
      <c r="P1136" s="186">
        <f t="shared" si="56"/>
        <v>217.42284134709939</v>
      </c>
      <c r="Q1136" s="215">
        <f>IF(P1136="-",0,P1136/(1+'General inputs'!$H$30)^'MP Calculations'!$C$40)</f>
        <v>482.9589670441361</v>
      </c>
    </row>
    <row r="1137" spans="3:17">
      <c r="C1137" s="159"/>
      <c r="D1137" s="165" t="s">
        <v>282</v>
      </c>
      <c r="E1137" s="162">
        <v>31778</v>
      </c>
      <c r="F1137" s="166" t="str">
        <f t="shared" si="54"/>
        <v>Date check - OK</v>
      </c>
      <c r="G1137" s="68"/>
      <c r="H1137" s="162" t="s">
        <v>279</v>
      </c>
      <c r="I1137" s="173">
        <v>41465.482549107437</v>
      </c>
      <c r="J1137" s="168">
        <f>IFERROR(MIN('MP Calculations'!$E$30/I1137,1),"-")</f>
        <v>0.60889065254951169</v>
      </c>
      <c r="K1137" s="12"/>
      <c r="L1137" s="159">
        <v>0.70044799999999996</v>
      </c>
      <c r="M1137" s="187" t="s">
        <v>315</v>
      </c>
      <c r="N1137" s="187">
        <v>237.97403299999999</v>
      </c>
      <c r="O1137" s="186">
        <f t="shared" si="55"/>
        <v>166.68843546678397</v>
      </c>
      <c r="P1137" s="186">
        <f t="shared" si="56"/>
        <v>101.49503024382726</v>
      </c>
      <c r="Q1137" s="215">
        <f>IF(P1137="-",0,P1137/(1+'General inputs'!$H$30)^'MP Calculations'!$C$40)</f>
        <v>225.44979480062392</v>
      </c>
    </row>
    <row r="1138" spans="3:17">
      <c r="C1138" s="159"/>
      <c r="D1138" s="165" t="s">
        <v>282</v>
      </c>
      <c r="E1138" s="162">
        <v>31778</v>
      </c>
      <c r="F1138" s="166" t="str">
        <f t="shared" si="54"/>
        <v>Date check - OK</v>
      </c>
      <c r="G1138" s="68"/>
      <c r="H1138" s="162" t="s">
        <v>279</v>
      </c>
      <c r="I1138" s="173">
        <v>41465.482549107437</v>
      </c>
      <c r="J1138" s="168">
        <f>IFERROR(MIN('MP Calculations'!$E$30/I1138,1),"-")</f>
        <v>0.60889065254951169</v>
      </c>
      <c r="K1138" s="12"/>
      <c r="L1138" s="159">
        <v>72.495090000000005</v>
      </c>
      <c r="M1138" s="187" t="s">
        <v>315</v>
      </c>
      <c r="N1138" s="187">
        <v>237.97403299999999</v>
      </c>
      <c r="O1138" s="186">
        <f t="shared" si="55"/>
        <v>17251.948939997972</v>
      </c>
      <c r="P1138" s="186">
        <f t="shared" si="56"/>
        <v>10504.550447826221</v>
      </c>
      <c r="Q1138" s="215">
        <f>IF(P1138="-",0,P1138/(1+'General inputs'!$H$30)^'MP Calculations'!$C$40)</f>
        <v>23333.64241821344</v>
      </c>
    </row>
    <row r="1139" spans="3:17">
      <c r="C1139" s="159"/>
      <c r="D1139" s="165" t="s">
        <v>282</v>
      </c>
      <c r="E1139" s="162">
        <v>31778</v>
      </c>
      <c r="F1139" s="166" t="str">
        <f t="shared" si="54"/>
        <v>Date check - OK</v>
      </c>
      <c r="G1139" s="68"/>
      <c r="H1139" s="162" t="s">
        <v>279</v>
      </c>
      <c r="I1139" s="173">
        <v>41465.482549107437</v>
      </c>
      <c r="J1139" s="168">
        <f>IFERROR(MIN('MP Calculations'!$E$30/I1139,1),"-")</f>
        <v>0.60889065254951169</v>
      </c>
      <c r="K1139" s="12"/>
      <c r="L1139" s="159">
        <v>1.5001199999999999</v>
      </c>
      <c r="M1139" s="187" t="s">
        <v>315</v>
      </c>
      <c r="N1139" s="187">
        <v>237.97403299999999</v>
      </c>
      <c r="O1139" s="186">
        <f t="shared" si="55"/>
        <v>356.98960638395994</v>
      </c>
      <c r="P1139" s="186">
        <f t="shared" si="56"/>
        <v>217.36763438452269</v>
      </c>
      <c r="Q1139" s="215">
        <f>IF(P1139="-",0,P1139/(1+'General inputs'!$H$30)^'MP Calculations'!$C$40)</f>
        <v>482.83633642513354</v>
      </c>
    </row>
    <row r="1140" spans="3:17">
      <c r="C1140" s="159"/>
      <c r="D1140" s="165" t="s">
        <v>282</v>
      </c>
      <c r="E1140" s="162">
        <v>31778</v>
      </c>
      <c r="F1140" s="166" t="str">
        <f t="shared" si="54"/>
        <v>Date check - OK</v>
      </c>
      <c r="G1140" s="68"/>
      <c r="H1140" s="162" t="s">
        <v>279</v>
      </c>
      <c r="I1140" s="173">
        <v>41465.482549107437</v>
      </c>
      <c r="J1140" s="168">
        <f>IFERROR(MIN('MP Calculations'!$E$30/I1140,1),"-")</f>
        <v>0.60889065254951169</v>
      </c>
      <c r="K1140" s="12"/>
      <c r="L1140" s="159">
        <v>29.114667000000001</v>
      </c>
      <c r="M1140" s="187" t="s">
        <v>315</v>
      </c>
      <c r="N1140" s="187">
        <v>237.97403299999999</v>
      </c>
      <c r="O1140" s="186">
        <f t="shared" si="55"/>
        <v>6928.5347254420112</v>
      </c>
      <c r="P1140" s="186">
        <f t="shared" si="56"/>
        <v>4218.7200301863377</v>
      </c>
      <c r="Q1140" s="215">
        <f>IF(P1140="-",0,P1140/(1+'General inputs'!$H$30)^'MP Calculations'!$C$40)</f>
        <v>9370.9964206315071</v>
      </c>
    </row>
    <row r="1141" spans="3:17">
      <c r="C1141" s="159"/>
      <c r="D1141" s="165" t="s">
        <v>282</v>
      </c>
      <c r="E1141" s="162">
        <v>31778</v>
      </c>
      <c r="F1141" s="166" t="str">
        <f t="shared" si="54"/>
        <v>Date check - OK</v>
      </c>
      <c r="G1141" s="68"/>
      <c r="H1141" s="162" t="s">
        <v>279</v>
      </c>
      <c r="I1141" s="173">
        <v>41465.482549107437</v>
      </c>
      <c r="J1141" s="168">
        <f>IFERROR(MIN('MP Calculations'!$E$30/I1141,1),"-")</f>
        <v>0.60889065254951169</v>
      </c>
      <c r="K1141" s="12"/>
      <c r="L1141" s="159">
        <v>22.477021000000001</v>
      </c>
      <c r="M1141" s="187" t="s">
        <v>315</v>
      </c>
      <c r="N1141" s="187">
        <v>237.97403299999999</v>
      </c>
      <c r="O1141" s="186">
        <f t="shared" si="55"/>
        <v>5348.9473371956929</v>
      </c>
      <c r="P1141" s="186">
        <f t="shared" si="56"/>
        <v>3256.9240345980584</v>
      </c>
      <c r="Q1141" s="215">
        <f>IF(P1141="-",0,P1141/(1+'General inputs'!$H$30)^'MP Calculations'!$C$40)</f>
        <v>7234.5695500298598</v>
      </c>
    </row>
    <row r="1142" spans="3:17">
      <c r="C1142" s="159"/>
      <c r="D1142" s="165" t="s">
        <v>282</v>
      </c>
      <c r="E1142" s="162">
        <v>31778</v>
      </c>
      <c r="F1142" s="166" t="str">
        <f t="shared" si="54"/>
        <v>Date check - OK</v>
      </c>
      <c r="G1142" s="68"/>
      <c r="H1142" s="162" t="s">
        <v>279</v>
      </c>
      <c r="I1142" s="173">
        <v>41465.482549107437</v>
      </c>
      <c r="J1142" s="168">
        <f>IFERROR(MIN('MP Calculations'!$E$30/I1142,1),"-")</f>
        <v>0.60889065254951169</v>
      </c>
      <c r="K1142" s="12"/>
      <c r="L1142" s="159">
        <v>61.597653000000001</v>
      </c>
      <c r="M1142" s="187" t="s">
        <v>315</v>
      </c>
      <c r="N1142" s="187">
        <v>237.97403299999999</v>
      </c>
      <c r="O1142" s="186">
        <f t="shared" si="55"/>
        <v>14658.641907744548</v>
      </c>
      <c r="P1142" s="186">
        <f t="shared" si="56"/>
        <v>8925.510036696196</v>
      </c>
      <c r="Q1142" s="215">
        <f>IF(P1142="-",0,P1142/(1+'General inputs'!$H$30)^'MP Calculations'!$C$40)</f>
        <v>19826.137313619336</v>
      </c>
    </row>
    <row r="1143" spans="3:17">
      <c r="C1143" s="159"/>
      <c r="D1143" s="165" t="s">
        <v>282</v>
      </c>
      <c r="E1143" s="162">
        <v>31778</v>
      </c>
      <c r="F1143" s="166" t="str">
        <f t="shared" si="54"/>
        <v>Date check - OK</v>
      </c>
      <c r="G1143" s="68"/>
      <c r="H1143" s="162" t="s">
        <v>279</v>
      </c>
      <c r="I1143" s="173">
        <v>41465.482549107437</v>
      </c>
      <c r="J1143" s="168">
        <f>IFERROR(MIN('MP Calculations'!$E$30/I1143,1),"-")</f>
        <v>0.60889065254951169</v>
      </c>
      <c r="K1143" s="12"/>
      <c r="L1143" s="159">
        <v>42.697546000000003</v>
      </c>
      <c r="M1143" s="187" t="s">
        <v>315</v>
      </c>
      <c r="N1143" s="187">
        <v>237.97403299999999</v>
      </c>
      <c r="O1143" s="186">
        <f t="shared" si="55"/>
        <v>10160.907220823019</v>
      </c>
      <c r="P1143" s="186">
        <f t="shared" si="56"/>
        <v>6186.8814281819732</v>
      </c>
      <c r="Q1143" s="215">
        <f>IF(P1143="-",0,P1143/(1+'General inputs'!$H$30)^'MP Calculations'!$C$40)</f>
        <v>13742.851695186799</v>
      </c>
    </row>
    <row r="1144" spans="3:17">
      <c r="C1144" s="159"/>
      <c r="D1144" s="165" t="s">
        <v>282</v>
      </c>
      <c r="E1144" s="162">
        <v>31778</v>
      </c>
      <c r="F1144" s="166" t="str">
        <f t="shared" si="54"/>
        <v>Date check - OK</v>
      </c>
      <c r="G1144" s="68"/>
      <c r="H1144" s="162" t="s">
        <v>279</v>
      </c>
      <c r="I1144" s="173">
        <v>41465.482549107437</v>
      </c>
      <c r="J1144" s="168">
        <f>IFERROR(MIN('MP Calculations'!$E$30/I1144,1),"-")</f>
        <v>0.60889065254951169</v>
      </c>
      <c r="K1144" s="12"/>
      <c r="L1144" s="159">
        <v>36.474978999999998</v>
      </c>
      <c r="M1144" s="187" t="s">
        <v>315</v>
      </c>
      <c r="N1144" s="187">
        <v>237.97403299999999</v>
      </c>
      <c r="O1144" s="186">
        <f t="shared" si="55"/>
        <v>8680.0978562203054</v>
      </c>
      <c r="P1144" s="186">
        <f t="shared" si="56"/>
        <v>5285.2304478675997</v>
      </c>
      <c r="Q1144" s="215">
        <f>IF(P1144="-",0,P1144/(1+'General inputs'!$H$30)^'MP Calculations'!$C$40)</f>
        <v>11740.024285752928</v>
      </c>
    </row>
    <row r="1145" spans="3:17">
      <c r="C1145" s="159"/>
      <c r="D1145" s="165" t="s">
        <v>282</v>
      </c>
      <c r="E1145" s="162">
        <v>31778</v>
      </c>
      <c r="F1145" s="166" t="str">
        <f t="shared" si="54"/>
        <v>Date check - OK</v>
      </c>
      <c r="G1145" s="68"/>
      <c r="H1145" s="162" t="s">
        <v>279</v>
      </c>
      <c r="I1145" s="173">
        <v>41465.482549107437</v>
      </c>
      <c r="J1145" s="168">
        <f>IFERROR(MIN('MP Calculations'!$E$30/I1145,1),"-")</f>
        <v>0.60889065254951169</v>
      </c>
      <c r="K1145" s="12"/>
      <c r="L1145" s="159">
        <v>10.431134999999999</v>
      </c>
      <c r="M1145" s="187" t="s">
        <v>315</v>
      </c>
      <c r="N1145" s="187">
        <v>237.97403299999999</v>
      </c>
      <c r="O1145" s="186">
        <f t="shared" si="55"/>
        <v>2482.3392647174546</v>
      </c>
      <c r="P1145" s="186">
        <f t="shared" si="56"/>
        <v>1511.473174743086</v>
      </c>
      <c r="Q1145" s="215">
        <f>IF(P1145="-",0,P1145/(1+'General inputs'!$H$30)^'MP Calculations'!$C$40)</f>
        <v>3357.4187452710353</v>
      </c>
    </row>
    <row r="1146" spans="3:17">
      <c r="C1146" s="159"/>
      <c r="D1146" s="165" t="s">
        <v>282</v>
      </c>
      <c r="E1146" s="162">
        <v>31778</v>
      </c>
      <c r="F1146" s="166" t="str">
        <f t="shared" si="54"/>
        <v>Date check - OK</v>
      </c>
      <c r="G1146" s="68"/>
      <c r="H1146" s="162" t="s">
        <v>279</v>
      </c>
      <c r="I1146" s="173">
        <v>41465.482549107437</v>
      </c>
      <c r="J1146" s="168">
        <f>IFERROR(MIN('MP Calculations'!$E$30/I1146,1),"-")</f>
        <v>0.60889065254951169</v>
      </c>
      <c r="K1146" s="12"/>
      <c r="L1146" s="159">
        <v>1.499598</v>
      </c>
      <c r="M1146" s="187" t="s">
        <v>315</v>
      </c>
      <c r="N1146" s="187">
        <v>237.97403299999999</v>
      </c>
      <c r="O1146" s="186">
        <f t="shared" si="55"/>
        <v>356.865383938734</v>
      </c>
      <c r="P1146" s="186">
        <f t="shared" si="56"/>
        <v>217.29199649878777</v>
      </c>
      <c r="Q1146" s="215">
        <f>IF(P1146="-",0,P1146/(1+'General inputs'!$H$30)^'MP Calculations'!$C$40)</f>
        <v>482.66832282114598</v>
      </c>
    </row>
    <row r="1147" spans="3:17">
      <c r="C1147" s="159"/>
      <c r="D1147" s="165" t="s">
        <v>282</v>
      </c>
      <c r="E1147" s="162">
        <v>31778</v>
      </c>
      <c r="F1147" s="166" t="str">
        <f t="shared" si="54"/>
        <v>Date check - OK</v>
      </c>
      <c r="G1147" s="68"/>
      <c r="H1147" s="162" t="s">
        <v>279</v>
      </c>
      <c r="I1147" s="173">
        <v>41465.482549107437</v>
      </c>
      <c r="J1147" s="168">
        <f>IFERROR(MIN('MP Calculations'!$E$30/I1147,1),"-")</f>
        <v>0.60889065254951169</v>
      </c>
      <c r="K1147" s="12"/>
      <c r="L1147" s="159">
        <v>53.697339999999997</v>
      </c>
      <c r="M1147" s="187" t="s">
        <v>315</v>
      </c>
      <c r="N1147" s="187">
        <v>237.97403299999999</v>
      </c>
      <c r="O1147" s="186">
        <f t="shared" si="55"/>
        <v>12778.572561172219</v>
      </c>
      <c r="P1147" s="186">
        <f t="shared" si="56"/>
        <v>7780.7533854234371</v>
      </c>
      <c r="Q1147" s="215">
        <f>IF(P1147="-",0,P1147/(1+'General inputs'!$H$30)^'MP Calculations'!$C$40)</f>
        <v>17283.301950093846</v>
      </c>
    </row>
    <row r="1148" spans="3:17">
      <c r="C1148" s="159"/>
      <c r="D1148" s="165" t="s">
        <v>282</v>
      </c>
      <c r="E1148" s="162">
        <v>31778</v>
      </c>
      <c r="F1148" s="166" t="str">
        <f t="shared" si="54"/>
        <v>Date check - OK</v>
      </c>
      <c r="G1148" s="68"/>
      <c r="H1148" s="162" t="s">
        <v>279</v>
      </c>
      <c r="I1148" s="173">
        <v>41465.482549107437</v>
      </c>
      <c r="J1148" s="168">
        <f>IFERROR(MIN('MP Calculations'!$E$30/I1148,1),"-")</f>
        <v>0.60889065254951169</v>
      </c>
      <c r="K1148" s="12"/>
      <c r="L1148" s="159">
        <v>0.60027399999999997</v>
      </c>
      <c r="M1148" s="187" t="s">
        <v>315</v>
      </c>
      <c r="N1148" s="187">
        <v>237.97403299999999</v>
      </c>
      <c r="O1148" s="186">
        <f t="shared" si="55"/>
        <v>142.84962468504199</v>
      </c>
      <c r="P1148" s="186">
        <f t="shared" si="56"/>
        <v>86.979801190928043</v>
      </c>
      <c r="Q1148" s="215">
        <f>IF(P1148="-",0,P1148/(1+'General inputs'!$H$30)^'MP Calculations'!$C$40)</f>
        <v>193.20727609208637</v>
      </c>
    </row>
    <row r="1149" spans="3:17">
      <c r="C1149" s="159"/>
      <c r="D1149" s="165" t="s">
        <v>282</v>
      </c>
      <c r="E1149" s="162">
        <v>31778</v>
      </c>
      <c r="F1149" s="166" t="str">
        <f t="shared" si="54"/>
        <v>Date check - OK</v>
      </c>
      <c r="G1149" s="68"/>
      <c r="H1149" s="162" t="s">
        <v>279</v>
      </c>
      <c r="I1149" s="173">
        <v>41465.482549107437</v>
      </c>
      <c r="J1149" s="168">
        <f>IFERROR(MIN('MP Calculations'!$E$30/I1149,1),"-")</f>
        <v>0.60889065254951169</v>
      </c>
      <c r="K1149" s="12"/>
      <c r="L1149" s="159">
        <v>0.40004099999999998</v>
      </c>
      <c r="M1149" s="187" t="s">
        <v>315</v>
      </c>
      <c r="N1149" s="187">
        <v>237.97403299999999</v>
      </c>
      <c r="O1149" s="186">
        <f t="shared" si="55"/>
        <v>95.199370135352993</v>
      </c>
      <c r="P1149" s="186">
        <f t="shared" si="56"/>
        <v>57.966006604017579</v>
      </c>
      <c r="Q1149" s="215">
        <f>IF(P1149="-",0,P1149/(1+'General inputs'!$H$30)^'MP Calculations'!$C$40)</f>
        <v>128.75925316631128</v>
      </c>
    </row>
    <row r="1150" spans="3:17">
      <c r="C1150" s="159"/>
      <c r="D1150" s="165" t="s">
        <v>282</v>
      </c>
      <c r="E1150" s="162">
        <v>31778</v>
      </c>
      <c r="F1150" s="166" t="str">
        <f t="shared" si="54"/>
        <v>Date check - OK</v>
      </c>
      <c r="G1150" s="68"/>
      <c r="H1150" s="162" t="s">
        <v>279</v>
      </c>
      <c r="I1150" s="173">
        <v>41465.482549107437</v>
      </c>
      <c r="J1150" s="168">
        <f>IFERROR(MIN('MP Calculations'!$E$30/I1150,1),"-")</f>
        <v>0.60889065254951169</v>
      </c>
      <c r="K1150" s="12"/>
      <c r="L1150" s="159">
        <v>49.360798000000003</v>
      </c>
      <c r="M1150" s="187" t="s">
        <v>315</v>
      </c>
      <c r="N1150" s="187">
        <v>237.97403299999999</v>
      </c>
      <c r="O1150" s="186">
        <f t="shared" si="55"/>
        <v>11746.588172158334</v>
      </c>
      <c r="P1150" s="186">
        <f t="shared" si="56"/>
        <v>7152.3877373758633</v>
      </c>
      <c r="Q1150" s="215">
        <f>IF(P1150="-",0,P1150/(1+'General inputs'!$H$30)^'MP Calculations'!$C$40)</f>
        <v>15887.520244607806</v>
      </c>
    </row>
    <row r="1151" spans="3:17">
      <c r="C1151" s="159"/>
      <c r="D1151" s="165" t="s">
        <v>282</v>
      </c>
      <c r="E1151" s="162">
        <v>31778</v>
      </c>
      <c r="F1151" s="166" t="str">
        <f t="shared" si="54"/>
        <v>Date check - OK</v>
      </c>
      <c r="G1151" s="68"/>
      <c r="H1151" s="162" t="s">
        <v>279</v>
      </c>
      <c r="I1151" s="173">
        <v>41465.482549107437</v>
      </c>
      <c r="J1151" s="168">
        <f>IFERROR(MIN('MP Calculations'!$E$30/I1151,1),"-")</f>
        <v>0.60889065254951169</v>
      </c>
      <c r="K1151" s="12"/>
      <c r="L1151" s="159">
        <v>0.30037599999999998</v>
      </c>
      <c r="M1151" s="187" t="s">
        <v>315</v>
      </c>
      <c r="N1151" s="187">
        <v>237.97403299999999</v>
      </c>
      <c r="O1151" s="186">
        <f t="shared" si="55"/>
        <v>71.481688136407996</v>
      </c>
      <c r="P1151" s="186">
        <f t="shared" si="56"/>
        <v>43.524531734718153</v>
      </c>
      <c r="Q1151" s="215">
        <f>IF(P1151="-",0,P1151/(1+'General inputs'!$H$30)^'MP Calculations'!$C$40)</f>
        <v>96.680563814918756</v>
      </c>
    </row>
    <row r="1152" spans="3:17">
      <c r="C1152" s="159"/>
      <c r="D1152" s="165" t="s">
        <v>282</v>
      </c>
      <c r="E1152" s="162">
        <v>31778</v>
      </c>
      <c r="F1152" s="166" t="str">
        <f t="shared" si="54"/>
        <v>Date check - OK</v>
      </c>
      <c r="G1152" s="68"/>
      <c r="H1152" s="162" t="s">
        <v>279</v>
      </c>
      <c r="I1152" s="173">
        <v>41465.482549107437</v>
      </c>
      <c r="J1152" s="168">
        <f>IFERROR(MIN('MP Calculations'!$E$30/I1152,1),"-")</f>
        <v>0.60889065254951169</v>
      </c>
      <c r="K1152" s="12"/>
      <c r="L1152" s="159">
        <v>12.544536000000001</v>
      </c>
      <c r="M1152" s="187" t="s">
        <v>315</v>
      </c>
      <c r="N1152" s="187">
        <v>237.97403299999999</v>
      </c>
      <c r="O1152" s="186">
        <f t="shared" si="55"/>
        <v>2985.273824033688</v>
      </c>
      <c r="P1152" s="186">
        <f t="shared" si="56"/>
        <v>1817.7053267548483</v>
      </c>
      <c r="Q1152" s="215">
        <f>IF(P1152="-",0,P1152/(1+'General inputs'!$H$30)^'MP Calculations'!$C$40)</f>
        <v>4037.6488576868519</v>
      </c>
    </row>
    <row r="1153" spans="3:17">
      <c r="C1153" s="159"/>
      <c r="D1153" s="165" t="s">
        <v>282</v>
      </c>
      <c r="E1153" s="162">
        <v>31778</v>
      </c>
      <c r="F1153" s="166" t="str">
        <f t="shared" si="54"/>
        <v>Date check - OK</v>
      </c>
      <c r="G1153" s="68"/>
      <c r="H1153" s="162" t="s">
        <v>279</v>
      </c>
      <c r="I1153" s="173">
        <v>41465.482549107437</v>
      </c>
      <c r="J1153" s="168">
        <f>IFERROR(MIN('MP Calculations'!$E$30/I1153,1),"-")</f>
        <v>0.60889065254951169</v>
      </c>
      <c r="K1153" s="12"/>
      <c r="L1153" s="159">
        <v>39.49633</v>
      </c>
      <c r="M1153" s="187" t="s">
        <v>315</v>
      </c>
      <c r="N1153" s="187">
        <v>237.97403299999999</v>
      </c>
      <c r="O1153" s="186">
        <f t="shared" si="55"/>
        <v>9399.1009387988906</v>
      </c>
      <c r="P1153" s="186">
        <f t="shared" si="56"/>
        <v>5723.0247040039849</v>
      </c>
      <c r="Q1153" s="215">
        <f>IF(P1153="-",0,P1153/(1+'General inputs'!$H$30)^'MP Calculations'!$C$40)</f>
        <v>12712.491853610445</v>
      </c>
    </row>
    <row r="1154" spans="3:17">
      <c r="C1154" s="159"/>
      <c r="D1154" s="165" t="s">
        <v>282</v>
      </c>
      <c r="E1154" s="162">
        <v>31778</v>
      </c>
      <c r="F1154" s="166" t="str">
        <f t="shared" si="54"/>
        <v>Date check - OK</v>
      </c>
      <c r="G1154" s="68"/>
      <c r="H1154" s="162" t="s">
        <v>279</v>
      </c>
      <c r="I1154" s="173">
        <v>41465.482549107437</v>
      </c>
      <c r="J1154" s="168">
        <f>IFERROR(MIN('MP Calculations'!$E$30/I1154,1),"-")</f>
        <v>0.60889065254951169</v>
      </c>
      <c r="K1154" s="12"/>
      <c r="L1154" s="159">
        <v>39.098455999999999</v>
      </c>
      <c r="M1154" s="187" t="s">
        <v>315</v>
      </c>
      <c r="N1154" s="187">
        <v>237.97403299999999</v>
      </c>
      <c r="O1154" s="186">
        <f t="shared" si="55"/>
        <v>9304.4172583930467</v>
      </c>
      <c r="P1154" s="186">
        <f t="shared" si="56"/>
        <v>5665.3726960558806</v>
      </c>
      <c r="Q1154" s="215">
        <f>IF(P1154="-",0,P1154/(1+'General inputs'!$H$30)^'MP Calculations'!$C$40)</f>
        <v>12584.430082206278</v>
      </c>
    </row>
    <row r="1155" spans="3:17">
      <c r="C1155" s="159"/>
      <c r="D1155" s="165" t="s">
        <v>281</v>
      </c>
      <c r="E1155" s="162">
        <v>31778</v>
      </c>
      <c r="F1155" s="166" t="str">
        <f t="shared" si="54"/>
        <v>Date check - OK</v>
      </c>
      <c r="G1155" s="68"/>
      <c r="H1155" s="162" t="s">
        <v>279</v>
      </c>
      <c r="I1155" s="173">
        <v>41465.482549107437</v>
      </c>
      <c r="J1155" s="168">
        <f>IFERROR(MIN('MP Calculations'!$E$30/I1155,1),"-")</f>
        <v>0.60889065254951169</v>
      </c>
      <c r="K1155" s="12"/>
      <c r="L1155" s="159">
        <v>13.400428</v>
      </c>
      <c r="M1155" s="187" t="s">
        <v>315</v>
      </c>
      <c r="N1155" s="187">
        <v>192.78728599999999</v>
      </c>
      <c r="O1155" s="186">
        <f t="shared" si="55"/>
        <v>2583.432145358408</v>
      </c>
      <c r="P1155" s="186">
        <f t="shared" si="56"/>
        <v>1573.027684804666</v>
      </c>
      <c r="Q1155" s="215">
        <f>IF(P1155="-",0,P1155/(1+'General inputs'!$H$30)^'MP Calculations'!$C$40)</f>
        <v>3494.1491017140806</v>
      </c>
    </row>
    <row r="1156" spans="3:17">
      <c r="C1156" s="159"/>
      <c r="D1156" s="165" t="s">
        <v>281</v>
      </c>
      <c r="E1156" s="162">
        <v>31778</v>
      </c>
      <c r="F1156" s="166" t="str">
        <f t="shared" si="54"/>
        <v>Date check - OK</v>
      </c>
      <c r="G1156" s="68"/>
      <c r="H1156" s="162" t="s">
        <v>279</v>
      </c>
      <c r="I1156" s="173">
        <v>41465.482549107437</v>
      </c>
      <c r="J1156" s="168">
        <f>IFERROR(MIN('MP Calculations'!$E$30/I1156,1),"-")</f>
        <v>0.60889065254951169</v>
      </c>
      <c r="K1156" s="12"/>
      <c r="L1156" s="159">
        <v>17.848416</v>
      </c>
      <c r="M1156" s="187" t="s">
        <v>315</v>
      </c>
      <c r="N1156" s="187">
        <v>192.78728599999999</v>
      </c>
      <c r="O1156" s="186">
        <f t="shared" si="55"/>
        <v>3440.9476800389762</v>
      </c>
      <c r="P1156" s="186">
        <f t="shared" si="56"/>
        <v>2095.1608782876606</v>
      </c>
      <c r="Q1156" s="215">
        <f>IF(P1156="-",0,P1156/(1+'General inputs'!$H$30)^'MP Calculations'!$C$40)</f>
        <v>4653.9578238410913</v>
      </c>
    </row>
    <row r="1157" spans="3:17">
      <c r="C1157" s="159"/>
      <c r="D1157" s="165" t="s">
        <v>281</v>
      </c>
      <c r="E1157" s="162">
        <v>31778</v>
      </c>
      <c r="F1157" s="166" t="str">
        <f t="shared" si="54"/>
        <v>Date check - OK</v>
      </c>
      <c r="G1157" s="68"/>
      <c r="H1157" s="162" t="s">
        <v>279</v>
      </c>
      <c r="I1157" s="173">
        <v>41465.482549107437</v>
      </c>
      <c r="J1157" s="168">
        <f>IFERROR(MIN('MP Calculations'!$E$30/I1157,1),"-")</f>
        <v>0.60889065254951169</v>
      </c>
      <c r="K1157" s="12"/>
      <c r="L1157" s="159">
        <v>57.984430000000003</v>
      </c>
      <c r="M1157" s="187" t="s">
        <v>315</v>
      </c>
      <c r="N1157" s="187">
        <v>192.78728599999999</v>
      </c>
      <c r="O1157" s="186">
        <f t="shared" si="55"/>
        <v>11178.66088995698</v>
      </c>
      <c r="P1157" s="186">
        <f t="shared" si="56"/>
        <v>6806.5821239156103</v>
      </c>
      <c r="Q1157" s="215">
        <f>IF(P1157="-",0,P1157/(1+'General inputs'!$H$30)^'MP Calculations'!$C$40)</f>
        <v>15119.386037364104</v>
      </c>
    </row>
    <row r="1158" spans="3:17">
      <c r="C1158" s="159"/>
      <c r="D1158" s="165" t="s">
        <v>281</v>
      </c>
      <c r="E1158" s="162">
        <v>31778</v>
      </c>
      <c r="F1158" s="166" t="str">
        <f t="shared" si="54"/>
        <v>Date check - OK</v>
      </c>
      <c r="G1158" s="68"/>
      <c r="H1158" s="162" t="s">
        <v>279</v>
      </c>
      <c r="I1158" s="173">
        <v>41465.482549107437</v>
      </c>
      <c r="J1158" s="168">
        <f>IFERROR(MIN('MP Calculations'!$E$30/I1158,1),"-")</f>
        <v>0.60889065254951169</v>
      </c>
      <c r="K1158" s="12"/>
      <c r="L1158" s="159">
        <v>15.949285</v>
      </c>
      <c r="M1158" s="187" t="s">
        <v>315</v>
      </c>
      <c r="N1158" s="187">
        <v>192.78728599999999</v>
      </c>
      <c r="O1158" s="186">
        <f t="shared" si="55"/>
        <v>3074.81936879051</v>
      </c>
      <c r="P1158" s="186">
        <f t="shared" si="56"/>
        <v>1872.2287719347312</v>
      </c>
      <c r="Q1158" s="215">
        <f>IF(P1158="-",0,P1158/(1+'General inputs'!$H$30)^'MP Calculations'!$C$40)</f>
        <v>4158.761187010733</v>
      </c>
    </row>
    <row r="1159" spans="3:17">
      <c r="C1159" s="159"/>
      <c r="D1159" s="165" t="s">
        <v>281</v>
      </c>
      <c r="E1159" s="162">
        <v>31778</v>
      </c>
      <c r="F1159" s="166" t="str">
        <f t="shared" si="54"/>
        <v>Date check - OK</v>
      </c>
      <c r="G1159" s="68"/>
      <c r="H1159" s="162" t="s">
        <v>279</v>
      </c>
      <c r="I1159" s="173">
        <v>41465.482549107437</v>
      </c>
      <c r="J1159" s="168">
        <f>IFERROR(MIN('MP Calculations'!$E$30/I1159,1),"-")</f>
        <v>0.60889065254951169</v>
      </c>
      <c r="K1159" s="12"/>
      <c r="L1159" s="159">
        <v>11.397587</v>
      </c>
      <c r="M1159" s="187" t="s">
        <v>315</v>
      </c>
      <c r="N1159" s="187">
        <v>192.78728599999999</v>
      </c>
      <c r="O1159" s="186">
        <f t="shared" ref="O1159:O1161" si="57">IF(N1159="","-",L1159*N1159)</f>
        <v>2197.3098646788817</v>
      </c>
      <c r="P1159" s="186">
        <f t="shared" ref="P1159:P1161" si="58">IF(O1159="-","-",IF(OR(E1159&lt;$E$15,E1159&gt;$E$16),0,O1159*J1159))</f>
        <v>1337.9214373578036</v>
      </c>
      <c r="Q1159" s="215">
        <f>IF(P1159="-",0,P1159/(1+'General inputs'!$H$30)^'MP Calculations'!$C$40)</f>
        <v>2971.9101791195085</v>
      </c>
    </row>
    <row r="1160" spans="3:17">
      <c r="C1160" s="159"/>
      <c r="D1160" s="165" t="s">
        <v>281</v>
      </c>
      <c r="E1160" s="162">
        <v>31778</v>
      </c>
      <c r="F1160" s="166" t="str">
        <f t="shared" si="54"/>
        <v>Date check - OK</v>
      </c>
      <c r="G1160" s="68"/>
      <c r="H1160" s="162" t="s">
        <v>279</v>
      </c>
      <c r="I1160" s="173">
        <v>41465.482549107437</v>
      </c>
      <c r="J1160" s="168">
        <f>IFERROR(MIN('MP Calculations'!$E$30/I1160,1),"-")</f>
        <v>0.60889065254951169</v>
      </c>
      <c r="K1160" s="12"/>
      <c r="L1160" s="159">
        <v>0.50119999999999998</v>
      </c>
      <c r="M1160" s="187" t="s">
        <v>315</v>
      </c>
      <c r="N1160" s="187">
        <v>192.78728599999999</v>
      </c>
      <c r="O1160" s="186">
        <f t="shared" si="57"/>
        <v>96.624987743199995</v>
      </c>
      <c r="P1160" s="186">
        <f t="shared" si="58"/>
        <v>58.834051839545616</v>
      </c>
      <c r="Q1160" s="215">
        <f>IF(P1160="-",0,P1160/(1+'General inputs'!$H$30)^'MP Calculations'!$C$40)</f>
        <v>130.68743250432726</v>
      </c>
    </row>
    <row r="1161" spans="3:17">
      <c r="C1161" s="159"/>
      <c r="D1161" s="165" t="s">
        <v>281</v>
      </c>
      <c r="E1161" s="162">
        <v>31778</v>
      </c>
      <c r="F1161" s="166" t="str">
        <f t="shared" si="54"/>
        <v>Date check - OK</v>
      </c>
      <c r="G1161" s="68"/>
      <c r="H1161" s="162" t="s">
        <v>279</v>
      </c>
      <c r="I1161" s="173">
        <v>41465.482549107437</v>
      </c>
      <c r="J1161" s="168">
        <f>IFERROR(MIN('MP Calculations'!$E$30/I1161,1),"-")</f>
        <v>0.60889065254951169</v>
      </c>
      <c r="K1161" s="12"/>
      <c r="L1161" s="159">
        <v>6.9996830000000001</v>
      </c>
      <c r="M1161" s="187" t="s">
        <v>315</v>
      </c>
      <c r="N1161" s="187">
        <v>192.78728599999999</v>
      </c>
      <c r="O1161" s="186">
        <f t="shared" si="57"/>
        <v>1349.449888430338</v>
      </c>
      <c r="P1161" s="186">
        <f t="shared" si="58"/>
        <v>821.66742314921419</v>
      </c>
      <c r="Q1161" s="215">
        <f>IF(P1161="-",0,P1161/(1+'General inputs'!$H$30)^'MP Calculations'!$C$40)</f>
        <v>1825.1608132765102</v>
      </c>
    </row>
    <row r="1162" spans="3:17">
      <c r="C1162" s="159"/>
      <c r="D1162" s="165" t="s">
        <v>281</v>
      </c>
      <c r="E1162" s="162">
        <v>31778</v>
      </c>
      <c r="F1162" s="166" t="str">
        <f t="shared" si="54"/>
        <v>Date check - OK</v>
      </c>
      <c r="G1162" s="68"/>
      <c r="H1162" s="162" t="s">
        <v>279</v>
      </c>
      <c r="I1162" s="173">
        <v>41465.482549107437</v>
      </c>
      <c r="J1162" s="168">
        <f>IFERROR(MIN('MP Calculations'!$E$30/I1162,1),"-")</f>
        <v>0.60889065254951169</v>
      </c>
      <c r="K1162" s="12"/>
      <c r="L1162" s="159">
        <v>6.6997900000000001</v>
      </c>
      <c r="M1162" s="187" t="s">
        <v>315</v>
      </c>
      <c r="N1162" s="187">
        <v>192.78728599999999</v>
      </c>
      <c r="O1162" s="186">
        <f t="shared" si="55"/>
        <v>1291.63433086994</v>
      </c>
      <c r="P1162" s="186">
        <f t="shared" si="56"/>
        <v>786.46407057874967</v>
      </c>
      <c r="Q1162" s="215">
        <f>IF(P1162="-",0,P1162/(1+'General inputs'!$H$30)^'MP Calculations'!$C$40)</f>
        <v>1746.9639932525274</v>
      </c>
    </row>
    <row r="1163" spans="3:17">
      <c r="C1163" s="159"/>
      <c r="D1163" s="165" t="s">
        <v>282</v>
      </c>
      <c r="E1163" s="162">
        <v>32482</v>
      </c>
      <c r="F1163" s="166" t="str">
        <f t="shared" si="54"/>
        <v>Date check - OK</v>
      </c>
      <c r="G1163" s="68"/>
      <c r="H1163" s="162" t="s">
        <v>279</v>
      </c>
      <c r="I1163" s="173">
        <v>41465.482549107437</v>
      </c>
      <c r="J1163" s="168">
        <f>IFERROR(MIN('MP Calculations'!$E$30/I1163,1),"-")</f>
        <v>0.60889065254951169</v>
      </c>
      <c r="K1163" s="12"/>
      <c r="L1163" s="159">
        <v>66.795907</v>
      </c>
      <c r="M1163" s="187" t="s">
        <v>315</v>
      </c>
      <c r="N1163" s="187">
        <v>237.97403299999999</v>
      </c>
      <c r="O1163" s="186">
        <f t="shared" si="55"/>
        <v>15895.691376682931</v>
      </c>
      <c r="P1163" s="186">
        <f t="shared" si="56"/>
        <v>9678.7378950741149</v>
      </c>
      <c r="Q1163" s="215">
        <f>IF(P1163="-",0,P1163/(1+'General inputs'!$H$30)^'MP Calculations'!$C$40)</f>
        <v>21499.274074123361</v>
      </c>
    </row>
    <row r="1164" spans="3:17">
      <c r="C1164" s="159"/>
      <c r="D1164" s="165" t="s">
        <v>282</v>
      </c>
      <c r="E1164" s="162">
        <v>32482</v>
      </c>
      <c r="F1164" s="166" t="str">
        <f t="shared" si="54"/>
        <v>Date check - OK</v>
      </c>
      <c r="G1164" s="68"/>
      <c r="H1164" s="162" t="s">
        <v>279</v>
      </c>
      <c r="I1164" s="173">
        <v>41465.482549107437</v>
      </c>
      <c r="J1164" s="168">
        <f>IFERROR(MIN('MP Calculations'!$E$30/I1164,1),"-")</f>
        <v>0.60889065254951169</v>
      </c>
      <c r="K1164" s="12"/>
      <c r="L1164" s="159">
        <v>67.680617999999996</v>
      </c>
      <c r="M1164" s="187" t="s">
        <v>315</v>
      </c>
      <c r="N1164" s="187">
        <v>237.97403299999999</v>
      </c>
      <c r="O1164" s="186">
        <f t="shared" si="55"/>
        <v>16106.229621392393</v>
      </c>
      <c r="P1164" s="186">
        <f t="shared" si="56"/>
        <v>9806.9326642818887</v>
      </c>
      <c r="Q1164" s="215">
        <f>IF(P1164="-",0,P1164/(1+'General inputs'!$H$30)^'MP Calculations'!$C$40)</f>
        <v>21784.031705536192</v>
      </c>
    </row>
    <row r="1165" spans="3:17">
      <c r="C1165" s="159"/>
      <c r="D1165" s="165" t="s">
        <v>282</v>
      </c>
      <c r="E1165" s="162">
        <v>32482</v>
      </c>
      <c r="F1165" s="166" t="str">
        <f t="shared" si="54"/>
        <v>Date check - OK</v>
      </c>
      <c r="G1165" s="68"/>
      <c r="H1165" s="162" t="s">
        <v>279</v>
      </c>
      <c r="I1165" s="173">
        <v>41465.482549107437</v>
      </c>
      <c r="J1165" s="168">
        <f>IFERROR(MIN('MP Calculations'!$E$30/I1165,1),"-")</f>
        <v>0.60889065254951169</v>
      </c>
      <c r="K1165" s="12"/>
      <c r="L1165" s="159">
        <v>38.797474999999999</v>
      </c>
      <c r="M1165" s="187" t="s">
        <v>315</v>
      </c>
      <c r="N1165" s="187">
        <v>237.97403299999999</v>
      </c>
      <c r="O1165" s="186">
        <f t="shared" si="55"/>
        <v>9232.7915959666752</v>
      </c>
      <c r="P1165" s="186">
        <f t="shared" si="56"/>
        <v>5621.7604997217968</v>
      </c>
      <c r="Q1165" s="215">
        <f>IF(P1165="-",0,P1165/(1+'General inputs'!$H$30)^'MP Calculations'!$C$40)</f>
        <v>12487.554789980612</v>
      </c>
    </row>
    <row r="1166" spans="3:17">
      <c r="C1166" s="159"/>
      <c r="D1166" s="165" t="s">
        <v>282</v>
      </c>
      <c r="E1166" s="162">
        <v>32482</v>
      </c>
      <c r="F1166" s="166" t="str">
        <f t="shared" si="54"/>
        <v>Date check - OK</v>
      </c>
      <c r="G1166" s="68"/>
      <c r="H1166" s="162" t="s">
        <v>279</v>
      </c>
      <c r="I1166" s="173">
        <v>41465.482549107437</v>
      </c>
      <c r="J1166" s="168">
        <f>IFERROR(MIN('MP Calculations'!$E$30/I1166,1),"-")</f>
        <v>0.60889065254951169</v>
      </c>
      <c r="K1166" s="12"/>
      <c r="L1166" s="159">
        <v>111.733898</v>
      </c>
      <c r="M1166" s="187" t="s">
        <v>315</v>
      </c>
      <c r="N1166" s="187">
        <v>237.97403299999999</v>
      </c>
      <c r="O1166" s="186">
        <f t="shared" si="55"/>
        <v>26589.766329870632</v>
      </c>
      <c r="P1166" s="186">
        <f t="shared" si="56"/>
        <v>16190.260171733964</v>
      </c>
      <c r="Q1166" s="215">
        <f>IF(P1166="-",0,P1166/(1+'General inputs'!$H$30)^'MP Calculations'!$C$40)</f>
        <v>35963.246916793032</v>
      </c>
    </row>
    <row r="1167" spans="3:17">
      <c r="C1167" s="159"/>
      <c r="D1167" s="165" t="s">
        <v>282</v>
      </c>
      <c r="E1167" s="162">
        <v>32482</v>
      </c>
      <c r="F1167" s="166" t="str">
        <f t="shared" si="54"/>
        <v>Date check - OK</v>
      </c>
      <c r="G1167" s="68"/>
      <c r="H1167" s="162" t="s">
        <v>279</v>
      </c>
      <c r="I1167" s="173">
        <v>41465.482549107437</v>
      </c>
      <c r="J1167" s="168">
        <f>IFERROR(MIN('MP Calculations'!$E$30/I1167,1),"-")</f>
        <v>0.60889065254951169</v>
      </c>
      <c r="K1167" s="12"/>
      <c r="L1167" s="159">
        <v>65.970004000000003</v>
      </c>
      <c r="M1167" s="187" t="s">
        <v>315</v>
      </c>
      <c r="N1167" s="187">
        <v>237.97403299999999</v>
      </c>
      <c r="O1167" s="186">
        <f t="shared" si="55"/>
        <v>15699.147908906132</v>
      </c>
      <c r="P1167" s="186">
        <f t="shared" si="56"/>
        <v>9559.0644147251569</v>
      </c>
      <c r="Q1167" s="215">
        <f>IF(P1167="-",0,P1167/(1+'General inputs'!$H$30)^'MP Calculations'!$C$40)</f>
        <v>21233.444687965904</v>
      </c>
    </row>
    <row r="1168" spans="3:17">
      <c r="C1168" s="159"/>
      <c r="D1168" s="165" t="s">
        <v>282</v>
      </c>
      <c r="E1168" s="162">
        <v>32482</v>
      </c>
      <c r="F1168" s="166" t="str">
        <f t="shared" ref="F1168:F1194" si="59">IF(E1168="","-",IF(OR(E1168&lt;$E$15,E1168&gt;$E$16),"ERROR - date outside of range","Date check - OK"))</f>
        <v>Date check - OK</v>
      </c>
      <c r="G1168" s="68"/>
      <c r="H1168" s="162" t="s">
        <v>279</v>
      </c>
      <c r="I1168" s="173">
        <v>41465.482549107437</v>
      </c>
      <c r="J1168" s="168">
        <f>IFERROR(MIN('MP Calculations'!$E$30/I1168,1),"-")</f>
        <v>0.60889065254951169</v>
      </c>
      <c r="K1168" s="12"/>
      <c r="L1168" s="159">
        <v>16.606838</v>
      </c>
      <c r="M1168" s="187" t="s">
        <v>315</v>
      </c>
      <c r="N1168" s="187">
        <v>237.97403299999999</v>
      </c>
      <c r="O1168" s="186">
        <f t="shared" si="55"/>
        <v>3951.9962142376539</v>
      </c>
      <c r="P1168" s="186">
        <f t="shared" si="56"/>
        <v>2406.3335537603648</v>
      </c>
      <c r="Q1168" s="215">
        <f>IF(P1168="-",0,P1168/(1+'General inputs'!$H$30)^'MP Calculations'!$C$40)</f>
        <v>5345.1622667024594</v>
      </c>
    </row>
    <row r="1169" spans="3:17">
      <c r="C1169" s="159"/>
      <c r="D1169" s="165" t="s">
        <v>282</v>
      </c>
      <c r="E1169" s="162">
        <v>32482</v>
      </c>
      <c r="F1169" s="166" t="str">
        <f t="shared" si="59"/>
        <v>Date check - OK</v>
      </c>
      <c r="G1169" s="68"/>
      <c r="H1169" s="162" t="s">
        <v>279</v>
      </c>
      <c r="I1169" s="173">
        <v>41465.482549107437</v>
      </c>
      <c r="J1169" s="168">
        <f>IFERROR(MIN('MP Calculations'!$E$30/I1169,1),"-")</f>
        <v>0.60889065254951169</v>
      </c>
      <c r="K1169" s="12"/>
      <c r="L1169" s="159">
        <v>3.2994349999999999</v>
      </c>
      <c r="M1169" s="187" t="s">
        <v>315</v>
      </c>
      <c r="N1169" s="187">
        <v>237.97403299999999</v>
      </c>
      <c r="O1169" s="186">
        <f t="shared" si="55"/>
        <v>785.1798535713549</v>
      </c>
      <c r="P1169" s="186">
        <f t="shared" si="56"/>
        <v>478.08867340979231</v>
      </c>
      <c r="Q1169" s="215">
        <f>IF(P1169="-",0,P1169/(1+'General inputs'!$H$30)^'MP Calculations'!$C$40)</f>
        <v>1061.9731139327923</v>
      </c>
    </row>
    <row r="1170" spans="3:17">
      <c r="C1170" s="159"/>
      <c r="D1170" s="165" t="s">
        <v>282</v>
      </c>
      <c r="E1170" s="162">
        <v>32482</v>
      </c>
      <c r="F1170" s="166" t="str">
        <f t="shared" si="59"/>
        <v>Date check - OK</v>
      </c>
      <c r="G1170" s="68"/>
      <c r="H1170" s="162" t="s">
        <v>279</v>
      </c>
      <c r="I1170" s="173">
        <v>41465.482549107437</v>
      </c>
      <c r="J1170" s="168">
        <f>IFERROR(MIN('MP Calculations'!$E$30/I1170,1),"-")</f>
        <v>0.60889065254951169</v>
      </c>
      <c r="K1170" s="12"/>
      <c r="L1170" s="159">
        <v>0.58452899999999997</v>
      </c>
      <c r="M1170" s="187" t="s">
        <v>315</v>
      </c>
      <c r="N1170" s="187">
        <v>237.97403299999999</v>
      </c>
      <c r="O1170" s="186">
        <f t="shared" si="55"/>
        <v>139.10272353545699</v>
      </c>
      <c r="P1170" s="186">
        <f t="shared" si="56"/>
        <v>84.698348104918722</v>
      </c>
      <c r="Q1170" s="215">
        <f>IF(P1170="-",0,P1170/(1+'General inputs'!$H$30)^'MP Calculations'!$C$40)</f>
        <v>188.13950943540976</v>
      </c>
    </row>
    <row r="1171" spans="3:17">
      <c r="C1171" s="159"/>
      <c r="D1171" s="165" t="s">
        <v>282</v>
      </c>
      <c r="E1171" s="162">
        <v>32482</v>
      </c>
      <c r="F1171" s="166" t="str">
        <f t="shared" si="59"/>
        <v>Date check - OK</v>
      </c>
      <c r="G1171" s="68"/>
      <c r="H1171" s="162" t="s">
        <v>279</v>
      </c>
      <c r="I1171" s="173">
        <v>41465.482549107437</v>
      </c>
      <c r="J1171" s="168">
        <f>IFERROR(MIN('MP Calculations'!$E$30/I1171,1),"-")</f>
        <v>0.60889065254951169</v>
      </c>
      <c r="K1171" s="12"/>
      <c r="L1171" s="159">
        <v>17.152806999999999</v>
      </c>
      <c r="M1171" s="187" t="s">
        <v>315</v>
      </c>
      <c r="N1171" s="187">
        <v>237.97403299999999</v>
      </c>
      <c r="O1171" s="186">
        <f t="shared" si="55"/>
        <v>4081.9226590606308</v>
      </c>
      <c r="P1171" s="186">
        <f t="shared" si="56"/>
        <v>2485.4445515320654</v>
      </c>
      <c r="Q1171" s="215">
        <f>IF(P1171="-",0,P1171/(1+'General inputs'!$H$30)^'MP Calculations'!$C$40)</f>
        <v>5520.8906562724223</v>
      </c>
    </row>
    <row r="1172" spans="3:17">
      <c r="C1172" s="159"/>
      <c r="D1172" s="165" t="s">
        <v>282</v>
      </c>
      <c r="E1172" s="162">
        <v>32482</v>
      </c>
      <c r="F1172" s="166" t="str">
        <f t="shared" si="59"/>
        <v>Date check - OK</v>
      </c>
      <c r="G1172" s="68"/>
      <c r="H1172" s="162" t="s">
        <v>279</v>
      </c>
      <c r="I1172" s="173">
        <v>41465.482549107437</v>
      </c>
      <c r="J1172" s="168">
        <f>IFERROR(MIN('MP Calculations'!$E$30/I1172,1),"-")</f>
        <v>0.60889065254951169</v>
      </c>
      <c r="K1172" s="12"/>
      <c r="L1172" s="159">
        <v>2.130239</v>
      </c>
      <c r="M1172" s="187" t="s">
        <v>315</v>
      </c>
      <c r="N1172" s="187">
        <v>237.97403299999999</v>
      </c>
      <c r="O1172" s="186">
        <f t="shared" si="55"/>
        <v>506.94156608388698</v>
      </c>
      <c r="P1172" s="186">
        <f t="shared" si="56"/>
        <v>308.67198097728937</v>
      </c>
      <c r="Q1172" s="215">
        <f>IF(P1172="-",0,P1172/(1+'General inputs'!$H$30)^'MP Calculations'!$C$40)</f>
        <v>685.64967767241308</v>
      </c>
    </row>
    <row r="1173" spans="3:17">
      <c r="C1173" s="159"/>
      <c r="D1173" s="165" t="s">
        <v>282</v>
      </c>
      <c r="E1173" s="162">
        <v>32482</v>
      </c>
      <c r="F1173" s="166" t="str">
        <f t="shared" si="59"/>
        <v>Date check - OK</v>
      </c>
      <c r="G1173" s="68"/>
      <c r="H1173" s="162" t="s">
        <v>279</v>
      </c>
      <c r="I1173" s="173">
        <v>41465.482549107437</v>
      </c>
      <c r="J1173" s="168">
        <f>IFERROR(MIN('MP Calculations'!$E$30/I1173,1),"-")</f>
        <v>0.60889065254951169</v>
      </c>
      <c r="K1173" s="12"/>
      <c r="L1173" s="159">
        <v>28.597895000000001</v>
      </c>
      <c r="M1173" s="187" t="s">
        <v>315</v>
      </c>
      <c r="N1173" s="187">
        <v>237.97403299999999</v>
      </c>
      <c r="O1173" s="186">
        <f t="shared" si="55"/>
        <v>6805.5564084605348</v>
      </c>
      <c r="P1173" s="186">
        <f t="shared" si="56"/>
        <v>4143.8396825100463</v>
      </c>
      <c r="Q1173" s="215">
        <f>IF(P1173="-",0,P1173/(1+'General inputs'!$H$30)^'MP Calculations'!$C$40)</f>
        <v>9204.6655276048896</v>
      </c>
    </row>
    <row r="1174" spans="3:17">
      <c r="C1174" s="159"/>
      <c r="D1174" s="165" t="s">
        <v>282</v>
      </c>
      <c r="E1174" s="162">
        <v>32482</v>
      </c>
      <c r="F1174" s="166" t="str">
        <f t="shared" si="59"/>
        <v>Date check - OK</v>
      </c>
      <c r="G1174" s="68"/>
      <c r="H1174" s="162" t="s">
        <v>279</v>
      </c>
      <c r="I1174" s="173">
        <v>41465.482549107437</v>
      </c>
      <c r="J1174" s="168">
        <f>IFERROR(MIN('MP Calculations'!$E$30/I1174,1),"-")</f>
        <v>0.60889065254951169</v>
      </c>
      <c r="K1174" s="12"/>
      <c r="L1174" s="159">
        <v>61.295957999999999</v>
      </c>
      <c r="M1174" s="187" t="s">
        <v>315</v>
      </c>
      <c r="N1174" s="187">
        <v>237.97403299999999</v>
      </c>
      <c r="O1174" s="186">
        <f t="shared" si="55"/>
        <v>14586.846331858613</v>
      </c>
      <c r="P1174" s="186">
        <f t="shared" si="56"/>
        <v>8881.7943816448424</v>
      </c>
      <c r="Q1174" s="215">
        <f>IF(P1174="-",0,P1174/(1+'General inputs'!$H$30)^'MP Calculations'!$C$40)</f>
        <v>19729.032209682468</v>
      </c>
    </row>
    <row r="1175" spans="3:17">
      <c r="C1175" s="159"/>
      <c r="D1175" s="165" t="s">
        <v>282</v>
      </c>
      <c r="E1175" s="162">
        <v>32482</v>
      </c>
      <c r="F1175" s="166" t="str">
        <f t="shared" si="59"/>
        <v>Date check - OK</v>
      </c>
      <c r="G1175" s="68"/>
      <c r="H1175" s="162" t="s">
        <v>279</v>
      </c>
      <c r="I1175" s="173">
        <v>41465.482549107437</v>
      </c>
      <c r="J1175" s="168">
        <f>IFERROR(MIN('MP Calculations'!$E$30/I1175,1),"-")</f>
        <v>0.60889065254951169</v>
      </c>
      <c r="K1175" s="12"/>
      <c r="L1175" s="159">
        <v>0.33665200000000001</v>
      </c>
      <c r="M1175" s="187" t="s">
        <v>315</v>
      </c>
      <c r="N1175" s="187">
        <v>237.97403299999999</v>
      </c>
      <c r="O1175" s="186">
        <f t="shared" ref="O1175:O1238" si="60">IF(N1175="","-",L1175*N1175)</f>
        <v>80.114434157516001</v>
      </c>
      <c r="P1175" s="186">
        <f t="shared" ref="P1175:P1238" si="61">IF(O1175="-","-",IF(OR(E1175&lt;$E$15,E1175&gt;$E$16),0,O1175*J1175))</f>
        <v>48.780930092804809</v>
      </c>
      <c r="Q1175" s="215">
        <f>IF(P1175="-",0,P1175/(1+'General inputs'!$H$30)^'MP Calculations'!$C$40)</f>
        <v>108.35654369663366</v>
      </c>
    </row>
    <row r="1176" spans="3:17">
      <c r="C1176" s="159"/>
      <c r="D1176" s="165" t="s">
        <v>282</v>
      </c>
      <c r="E1176" s="162">
        <v>32482</v>
      </c>
      <c r="F1176" s="166" t="str">
        <f t="shared" si="59"/>
        <v>Date check - OK</v>
      </c>
      <c r="G1176" s="68"/>
      <c r="H1176" s="162" t="s">
        <v>279</v>
      </c>
      <c r="I1176" s="173">
        <v>41465.482549107437</v>
      </c>
      <c r="J1176" s="168">
        <f>IFERROR(MIN('MP Calculations'!$E$30/I1176,1),"-")</f>
        <v>0.60889065254951169</v>
      </c>
      <c r="K1176" s="12"/>
      <c r="L1176" s="159">
        <v>39.195886000000002</v>
      </c>
      <c r="M1176" s="187" t="s">
        <v>315</v>
      </c>
      <c r="N1176" s="187">
        <v>237.97403299999999</v>
      </c>
      <c r="O1176" s="186">
        <f t="shared" si="60"/>
        <v>9327.6030684282377</v>
      </c>
      <c r="P1176" s="186">
        <f t="shared" si="61"/>
        <v>5679.4903190580972</v>
      </c>
      <c r="Q1176" s="215">
        <f>IF(P1176="-",0,P1176/(1+'General inputs'!$H$30)^'MP Calculations'!$C$40)</f>
        <v>12615.789402965886</v>
      </c>
    </row>
    <row r="1177" spans="3:17">
      <c r="C1177" s="159"/>
      <c r="D1177" s="165" t="s">
        <v>282</v>
      </c>
      <c r="E1177" s="162">
        <v>32482</v>
      </c>
      <c r="F1177" s="166" t="str">
        <f t="shared" si="59"/>
        <v>Date check - OK</v>
      </c>
      <c r="G1177" s="68"/>
      <c r="H1177" s="162" t="s">
        <v>279</v>
      </c>
      <c r="I1177" s="173">
        <v>41465.482549107437</v>
      </c>
      <c r="J1177" s="168">
        <f>IFERROR(MIN('MP Calculations'!$E$30/I1177,1),"-")</f>
        <v>0.60889065254951169</v>
      </c>
      <c r="K1177" s="12"/>
      <c r="L1177" s="159">
        <v>3.659653</v>
      </c>
      <c r="M1177" s="187" t="s">
        <v>315</v>
      </c>
      <c r="N1177" s="187">
        <v>237.97403299999999</v>
      </c>
      <c r="O1177" s="186">
        <f t="shared" si="60"/>
        <v>870.90238379054892</v>
      </c>
      <c r="P1177" s="186">
        <f t="shared" si="61"/>
        <v>530.28432077315256</v>
      </c>
      <c r="Q1177" s="215">
        <f>IF(P1177="-",0,P1177/(1+'General inputs'!$H$30)^'MP Calculations'!$C$40)</f>
        <v>1177.9147315596415</v>
      </c>
    </row>
    <row r="1178" spans="3:17">
      <c r="C1178" s="159"/>
      <c r="D1178" s="165" t="s">
        <v>282</v>
      </c>
      <c r="E1178" s="162">
        <v>32482</v>
      </c>
      <c r="F1178" s="166" t="str">
        <f t="shared" si="59"/>
        <v>Date check - OK</v>
      </c>
      <c r="G1178" s="68"/>
      <c r="H1178" s="162" t="s">
        <v>279</v>
      </c>
      <c r="I1178" s="173">
        <v>41465.482549107437</v>
      </c>
      <c r="J1178" s="168">
        <f>IFERROR(MIN('MP Calculations'!$E$30/I1178,1),"-")</f>
        <v>0.60889065254951169</v>
      </c>
      <c r="K1178" s="12"/>
      <c r="L1178" s="159">
        <v>22.000705</v>
      </c>
      <c r="M1178" s="187" t="s">
        <v>315</v>
      </c>
      <c r="N1178" s="187">
        <v>237.97403299999999</v>
      </c>
      <c r="O1178" s="186">
        <f t="shared" si="60"/>
        <v>5235.5964976932646</v>
      </c>
      <c r="P1178" s="186">
        <f t="shared" si="61"/>
        <v>3187.9057679663897</v>
      </c>
      <c r="Q1178" s="215">
        <f>IF(P1178="-",0,P1178/(1+'General inputs'!$H$30)^'MP Calculations'!$C$40)</f>
        <v>7081.2600331774247</v>
      </c>
    </row>
    <row r="1179" spans="3:17">
      <c r="C1179" s="159"/>
      <c r="D1179" s="165" t="s">
        <v>282</v>
      </c>
      <c r="E1179" s="162">
        <v>32482</v>
      </c>
      <c r="F1179" s="166" t="str">
        <f t="shared" si="59"/>
        <v>Date check - OK</v>
      </c>
      <c r="G1179" s="68"/>
      <c r="H1179" s="162" t="s">
        <v>279</v>
      </c>
      <c r="I1179" s="173">
        <v>41465.482549107437</v>
      </c>
      <c r="J1179" s="168">
        <f>IFERROR(MIN('MP Calculations'!$E$30/I1179,1),"-")</f>
        <v>0.60889065254951169</v>
      </c>
      <c r="K1179" s="12"/>
      <c r="L1179" s="159">
        <v>3.1952199999999999</v>
      </c>
      <c r="M1179" s="187" t="s">
        <v>315</v>
      </c>
      <c r="N1179" s="187">
        <v>237.97403299999999</v>
      </c>
      <c r="O1179" s="186">
        <f t="shared" si="60"/>
        <v>760.37938972225993</v>
      </c>
      <c r="P1179" s="186">
        <f t="shared" si="61"/>
        <v>462.98790279318632</v>
      </c>
      <c r="Q1179" s="215">
        <f>IF(P1179="-",0,P1179/(1+'General inputs'!$H$30)^'MP Calculations'!$C$40)</f>
        <v>1028.4299381864887</v>
      </c>
    </row>
    <row r="1180" spans="3:17">
      <c r="C1180" s="159"/>
      <c r="D1180" s="165" t="s">
        <v>282</v>
      </c>
      <c r="E1180" s="162">
        <v>32482</v>
      </c>
      <c r="F1180" s="166" t="str">
        <f t="shared" si="59"/>
        <v>Date check - OK</v>
      </c>
      <c r="G1180" s="68"/>
      <c r="H1180" s="162" t="s">
        <v>279</v>
      </c>
      <c r="I1180" s="173">
        <v>41465.482549107437</v>
      </c>
      <c r="J1180" s="168">
        <f>IFERROR(MIN('MP Calculations'!$E$30/I1180,1),"-")</f>
        <v>0.60889065254951169</v>
      </c>
      <c r="K1180" s="12"/>
      <c r="L1180" s="159">
        <v>60.996608999999999</v>
      </c>
      <c r="M1180" s="187" t="s">
        <v>315</v>
      </c>
      <c r="N1180" s="187">
        <v>237.97403299999999</v>
      </c>
      <c r="O1180" s="186">
        <f t="shared" si="60"/>
        <v>14515.609043054097</v>
      </c>
      <c r="P1180" s="186">
        <f t="shared" si="61"/>
        <v>8838.4186623788028</v>
      </c>
      <c r="Q1180" s="215">
        <f>IF(P1180="-",0,P1180/(1+'General inputs'!$H$30)^'MP Calculations'!$C$40)</f>
        <v>19632.682201368116</v>
      </c>
    </row>
    <row r="1181" spans="3:17">
      <c r="C1181" s="159"/>
      <c r="D1181" s="165" t="s">
        <v>282</v>
      </c>
      <c r="E1181" s="162">
        <v>32482</v>
      </c>
      <c r="F1181" s="166" t="str">
        <f t="shared" si="59"/>
        <v>Date check - OK</v>
      </c>
      <c r="G1181" s="68"/>
      <c r="H1181" s="162" t="s">
        <v>279</v>
      </c>
      <c r="I1181" s="173">
        <v>41465.482549107437</v>
      </c>
      <c r="J1181" s="168">
        <f>IFERROR(MIN('MP Calculations'!$E$30/I1181,1),"-")</f>
        <v>0.60889065254951169</v>
      </c>
      <c r="K1181" s="12"/>
      <c r="L1181" s="159">
        <v>72.595680999999999</v>
      </c>
      <c r="M1181" s="187" t="s">
        <v>315</v>
      </c>
      <c r="N1181" s="187">
        <v>237.97403299999999</v>
      </c>
      <c r="O1181" s="186">
        <f t="shared" si="60"/>
        <v>17275.886985951471</v>
      </c>
      <c r="P1181" s="186">
        <f t="shared" si="61"/>
        <v>10519.126100247608</v>
      </c>
      <c r="Q1181" s="215">
        <f>IF(P1181="-",0,P1181/(1+'General inputs'!$H$30)^'MP Calculations'!$C$40)</f>
        <v>23366.019154686077</v>
      </c>
    </row>
    <row r="1182" spans="3:17">
      <c r="C1182" s="159"/>
      <c r="D1182" s="165" t="s">
        <v>282</v>
      </c>
      <c r="E1182" s="162">
        <v>32482</v>
      </c>
      <c r="F1182" s="166" t="str">
        <f t="shared" si="59"/>
        <v>Date check - OK</v>
      </c>
      <c r="G1182" s="68"/>
      <c r="H1182" s="162" t="s">
        <v>279</v>
      </c>
      <c r="I1182" s="173">
        <v>41465.482549107437</v>
      </c>
      <c r="J1182" s="168">
        <f>IFERROR(MIN('MP Calculations'!$E$30/I1182,1),"-")</f>
        <v>0.60889065254951169</v>
      </c>
      <c r="K1182" s="12"/>
      <c r="L1182" s="159">
        <v>13.098653000000001</v>
      </c>
      <c r="M1182" s="187" t="s">
        <v>315</v>
      </c>
      <c r="N1182" s="187">
        <v>237.97403299999999</v>
      </c>
      <c r="O1182" s="186">
        <f t="shared" si="60"/>
        <v>3117.1392812775489</v>
      </c>
      <c r="P1182" s="186">
        <f t="shared" si="61"/>
        <v>1897.9969710648027</v>
      </c>
      <c r="Q1182" s="215">
        <f>IF(P1182="-",0,P1182/(1+'General inputs'!$H$30)^'MP Calculations'!$C$40)</f>
        <v>4215.9998044317026</v>
      </c>
    </row>
    <row r="1183" spans="3:17">
      <c r="C1183" s="159"/>
      <c r="D1183" s="165" t="s">
        <v>282</v>
      </c>
      <c r="E1183" s="162">
        <v>32509</v>
      </c>
      <c r="F1183" s="166" t="str">
        <f t="shared" si="59"/>
        <v>Date check - OK</v>
      </c>
      <c r="G1183" s="68"/>
      <c r="H1183" s="162" t="s">
        <v>279</v>
      </c>
      <c r="I1183" s="173">
        <v>41465.482549107437</v>
      </c>
      <c r="J1183" s="168">
        <f>IFERROR(MIN('MP Calculations'!$E$30/I1183,1),"-")</f>
        <v>0.60889065254951169</v>
      </c>
      <c r="K1183" s="12"/>
      <c r="L1183" s="159">
        <v>0.554203</v>
      </c>
      <c r="M1183" s="187" t="s">
        <v>315</v>
      </c>
      <c r="N1183" s="187">
        <v>237.97403299999999</v>
      </c>
      <c r="O1183" s="186">
        <f t="shared" si="60"/>
        <v>131.885923010699</v>
      </c>
      <c r="P1183" s="186">
        <f t="shared" si="61"/>
        <v>80.304105724079179</v>
      </c>
      <c r="Q1183" s="215">
        <f>IF(P1183="-",0,P1183/(1+'General inputs'!$H$30)^'MP Calculations'!$C$40)</f>
        <v>178.37862714704048</v>
      </c>
    </row>
    <row r="1184" spans="3:17">
      <c r="C1184" s="159"/>
      <c r="D1184" s="165" t="s">
        <v>282</v>
      </c>
      <c r="E1184" s="162">
        <v>32509</v>
      </c>
      <c r="F1184" s="166" t="str">
        <f t="shared" si="59"/>
        <v>Date check - OK</v>
      </c>
      <c r="G1184" s="68"/>
      <c r="H1184" s="162" t="s">
        <v>279</v>
      </c>
      <c r="I1184" s="173">
        <v>41465.482549107437</v>
      </c>
      <c r="J1184" s="168">
        <f>IFERROR(MIN('MP Calculations'!$E$30/I1184,1),"-")</f>
        <v>0.60889065254951169</v>
      </c>
      <c r="K1184" s="12"/>
      <c r="L1184" s="159">
        <v>0.50061800000000001</v>
      </c>
      <c r="M1184" s="187" t="s">
        <v>315</v>
      </c>
      <c r="N1184" s="187">
        <v>237.97403299999999</v>
      </c>
      <c r="O1184" s="186">
        <f t="shared" si="60"/>
        <v>119.13408445239399</v>
      </c>
      <c r="P1184" s="186">
        <f t="shared" si="61"/>
        <v>72.539630423106814</v>
      </c>
      <c r="Q1184" s="215">
        <f>IF(P1184="-",0,P1184/(1+'General inputs'!$H$30)^'MP Calculations'!$C$40)</f>
        <v>161.13148352696953</v>
      </c>
    </row>
    <row r="1185" spans="3:17">
      <c r="C1185" s="159"/>
      <c r="D1185" s="165" t="s">
        <v>281</v>
      </c>
      <c r="E1185" s="162">
        <v>32509</v>
      </c>
      <c r="F1185" s="166" t="str">
        <f t="shared" si="59"/>
        <v>Date check - OK</v>
      </c>
      <c r="G1185" s="68"/>
      <c r="H1185" s="162" t="s">
        <v>279</v>
      </c>
      <c r="I1185" s="173">
        <v>41465.482549107437</v>
      </c>
      <c r="J1185" s="168">
        <f>IFERROR(MIN('MP Calculations'!$E$30/I1185,1),"-")</f>
        <v>0.60889065254951169</v>
      </c>
      <c r="K1185" s="12"/>
      <c r="L1185" s="159">
        <v>66.368612999999996</v>
      </c>
      <c r="M1185" s="187" t="s">
        <v>315</v>
      </c>
      <c r="N1185" s="187">
        <v>192.78728599999999</v>
      </c>
      <c r="O1185" s="186">
        <f t="shared" si="60"/>
        <v>12795.024775854317</v>
      </c>
      <c r="P1185" s="186">
        <f t="shared" si="61"/>
        <v>7790.7709851571044</v>
      </c>
      <c r="Q1185" s="215">
        <f>IF(P1185="-",0,P1185/(1+'General inputs'!$H$30)^'MP Calculations'!$C$40)</f>
        <v>17305.553934244446</v>
      </c>
    </row>
    <row r="1186" spans="3:17">
      <c r="C1186" s="159"/>
      <c r="D1186" s="165" t="s">
        <v>281</v>
      </c>
      <c r="E1186" s="162">
        <v>32509</v>
      </c>
      <c r="F1186" s="166" t="str">
        <f t="shared" si="59"/>
        <v>Date check - OK</v>
      </c>
      <c r="G1186" s="68"/>
      <c r="H1186" s="162" t="s">
        <v>279</v>
      </c>
      <c r="I1186" s="173">
        <v>41465.482549107437</v>
      </c>
      <c r="J1186" s="168">
        <f>IFERROR(MIN('MP Calculations'!$E$30/I1186,1),"-")</f>
        <v>0.60889065254951169</v>
      </c>
      <c r="K1186" s="12"/>
      <c r="L1186" s="159">
        <v>8.7982300000000002</v>
      </c>
      <c r="M1186" s="187" t="s">
        <v>315</v>
      </c>
      <c r="N1186" s="187">
        <v>192.78728599999999</v>
      </c>
      <c r="O1186" s="186">
        <f t="shared" si="60"/>
        <v>1696.18688330378</v>
      </c>
      <c r="P1186" s="186">
        <f t="shared" si="61"/>
        <v>1032.7923382207609</v>
      </c>
      <c r="Q1186" s="215">
        <f>IF(P1186="-",0,P1186/(1+'General inputs'!$H$30)^'MP Calculations'!$C$40)</f>
        <v>2294.1302659268699</v>
      </c>
    </row>
    <row r="1187" spans="3:17">
      <c r="C1187" s="159"/>
      <c r="D1187" s="165" t="s">
        <v>281</v>
      </c>
      <c r="E1187" s="162">
        <v>32509</v>
      </c>
      <c r="F1187" s="166" t="str">
        <f t="shared" si="59"/>
        <v>Date check - OK</v>
      </c>
      <c r="G1187" s="68"/>
      <c r="H1187" s="162" t="s">
        <v>279</v>
      </c>
      <c r="I1187" s="173">
        <v>41465.482549107437</v>
      </c>
      <c r="J1187" s="168">
        <f>IFERROR(MIN('MP Calculations'!$E$30/I1187,1),"-")</f>
        <v>0.60889065254951169</v>
      </c>
      <c r="K1187" s="12"/>
      <c r="L1187" s="159">
        <v>66.791206000000003</v>
      </c>
      <c r="M1187" s="187" t="s">
        <v>315</v>
      </c>
      <c r="N1187" s="187">
        <v>192.78728599999999</v>
      </c>
      <c r="O1187" s="186">
        <f t="shared" si="60"/>
        <v>12876.495333406916</v>
      </c>
      <c r="P1187" s="186">
        <f t="shared" si="61"/>
        <v>7840.3776461088792</v>
      </c>
      <c r="Q1187" s="215">
        <f>IF(P1187="-",0,P1187/(1+'General inputs'!$H$30)^'MP Calculations'!$C$40)</f>
        <v>17415.744664819667</v>
      </c>
    </row>
    <row r="1188" spans="3:17">
      <c r="C1188" s="159"/>
      <c r="D1188" s="165" t="s">
        <v>281</v>
      </c>
      <c r="E1188" s="162">
        <v>32509</v>
      </c>
      <c r="F1188" s="166" t="str">
        <f t="shared" si="59"/>
        <v>Date check - OK</v>
      </c>
      <c r="G1188" s="68"/>
      <c r="H1188" s="162" t="s">
        <v>279</v>
      </c>
      <c r="I1188" s="173">
        <v>41465.482549107437</v>
      </c>
      <c r="J1188" s="168">
        <f>IFERROR(MIN('MP Calculations'!$E$30/I1188,1),"-")</f>
        <v>0.60889065254951169</v>
      </c>
      <c r="K1188" s="12"/>
      <c r="L1188" s="159">
        <v>0.603379</v>
      </c>
      <c r="M1188" s="187" t="s">
        <v>315</v>
      </c>
      <c r="N1188" s="187">
        <v>192.78728599999999</v>
      </c>
      <c r="O1188" s="186">
        <f t="shared" si="60"/>
        <v>116.323799839394</v>
      </c>
      <c r="P1188" s="186">
        <f t="shared" si="61"/>
        <v>70.828474391247397</v>
      </c>
      <c r="Q1188" s="215">
        <f>IF(P1188="-",0,P1188/(1+'General inputs'!$H$30)^'MP Calculations'!$C$40)</f>
        <v>157.33051144658515</v>
      </c>
    </row>
    <row r="1189" spans="3:17">
      <c r="C1189" s="159"/>
      <c r="D1189" s="165" t="s">
        <v>281</v>
      </c>
      <c r="E1189" s="162">
        <v>32509</v>
      </c>
      <c r="F1189" s="166" t="str">
        <f t="shared" si="59"/>
        <v>Date check - OK</v>
      </c>
      <c r="G1189" s="68"/>
      <c r="H1189" s="162" t="s">
        <v>279</v>
      </c>
      <c r="I1189" s="173">
        <v>41465.482549107437</v>
      </c>
      <c r="J1189" s="168">
        <f>IFERROR(MIN('MP Calculations'!$E$30/I1189,1),"-")</f>
        <v>0.60889065254951169</v>
      </c>
      <c r="K1189" s="12"/>
      <c r="L1189" s="159">
        <v>61.193033</v>
      </c>
      <c r="M1189" s="187" t="s">
        <v>315</v>
      </c>
      <c r="N1189" s="187">
        <v>192.78728599999999</v>
      </c>
      <c r="O1189" s="186">
        <f t="shared" si="60"/>
        <v>11797.238754178437</v>
      </c>
      <c r="P1189" s="186">
        <f t="shared" si="61"/>
        <v>7183.2284033140968</v>
      </c>
      <c r="Q1189" s="215">
        <f>IF(P1189="-",0,P1189/(1+'General inputs'!$H$30)^'MP Calculations'!$C$40)</f>
        <v>15956.026276780865</v>
      </c>
    </row>
    <row r="1190" spans="3:17">
      <c r="C1190" s="159"/>
      <c r="D1190" s="165" t="s">
        <v>281</v>
      </c>
      <c r="E1190" s="162">
        <v>32509</v>
      </c>
      <c r="F1190" s="166" t="str">
        <f t="shared" si="59"/>
        <v>Date check - OK</v>
      </c>
      <c r="G1190" s="68"/>
      <c r="H1190" s="162" t="s">
        <v>279</v>
      </c>
      <c r="I1190" s="173">
        <v>41465.482549107437</v>
      </c>
      <c r="J1190" s="168">
        <f>IFERROR(MIN('MP Calculations'!$E$30/I1190,1),"-")</f>
        <v>0.60889065254951169</v>
      </c>
      <c r="K1190" s="12"/>
      <c r="L1190" s="159">
        <v>71.269658000000007</v>
      </c>
      <c r="M1190" s="187" t="s">
        <v>315</v>
      </c>
      <c r="N1190" s="187">
        <v>192.78728599999999</v>
      </c>
      <c r="O1190" s="186">
        <f t="shared" si="60"/>
        <v>13739.883939968189</v>
      </c>
      <c r="P1190" s="186">
        <f t="shared" si="61"/>
        <v>8366.0868981617859</v>
      </c>
      <c r="Q1190" s="215">
        <f>IF(P1190="-",0,P1190/(1+'General inputs'!$H$30)^'MP Calculations'!$C$40)</f>
        <v>18583.4968465313</v>
      </c>
    </row>
    <row r="1191" spans="3:17">
      <c r="C1191" s="159"/>
      <c r="D1191" s="165" t="s">
        <v>281</v>
      </c>
      <c r="E1191" s="162">
        <v>32509</v>
      </c>
      <c r="F1191" s="166" t="str">
        <f t="shared" si="59"/>
        <v>Date check - OK</v>
      </c>
      <c r="G1191" s="68"/>
      <c r="H1191" s="162" t="s">
        <v>279</v>
      </c>
      <c r="I1191" s="173">
        <v>41465.482549107437</v>
      </c>
      <c r="J1191" s="168">
        <f>IFERROR(MIN('MP Calculations'!$E$30/I1191,1),"-")</f>
        <v>0.60889065254951169</v>
      </c>
      <c r="K1191" s="12"/>
      <c r="L1191" s="159">
        <v>6.774006</v>
      </c>
      <c r="M1191" s="187" t="s">
        <v>315</v>
      </c>
      <c r="N1191" s="187">
        <v>192.78728599999999</v>
      </c>
      <c r="O1191" s="186">
        <f t="shared" si="60"/>
        <v>1305.9422320877159</v>
      </c>
      <c r="P1191" s="186">
        <f t="shared" si="61"/>
        <v>795.17601788785521</v>
      </c>
      <c r="Q1191" s="215">
        <f>IF(P1191="-",0,P1191/(1+'General inputs'!$H$30)^'MP Calculations'!$C$40)</f>
        <v>1766.3157460273501</v>
      </c>
    </row>
    <row r="1192" spans="3:17">
      <c r="C1192" s="159"/>
      <c r="D1192" s="165" t="s">
        <v>281</v>
      </c>
      <c r="E1192" s="162">
        <v>32509</v>
      </c>
      <c r="F1192" s="166" t="str">
        <f t="shared" si="59"/>
        <v>Date check - OK</v>
      </c>
      <c r="G1192" s="68"/>
      <c r="H1192" s="162" t="s">
        <v>279</v>
      </c>
      <c r="I1192" s="173">
        <v>41465.482549107437</v>
      </c>
      <c r="J1192" s="168">
        <f>IFERROR(MIN('MP Calculations'!$E$30/I1192,1),"-")</f>
        <v>0.60889065254951169</v>
      </c>
      <c r="K1192" s="12"/>
      <c r="L1192" s="159">
        <v>50.194114999999996</v>
      </c>
      <c r="M1192" s="187" t="s">
        <v>315</v>
      </c>
      <c r="N1192" s="187">
        <v>192.78728599999999</v>
      </c>
      <c r="O1192" s="186">
        <f t="shared" si="60"/>
        <v>9676.7872040218899</v>
      </c>
      <c r="P1192" s="186">
        <f t="shared" si="61"/>
        <v>5892.1052752396536</v>
      </c>
      <c r="Q1192" s="215">
        <f>IF(P1192="-",0,P1192/(1+'General inputs'!$H$30)^'MP Calculations'!$C$40)</f>
        <v>13088.068667551757</v>
      </c>
    </row>
    <row r="1193" spans="3:17">
      <c r="C1193" s="159"/>
      <c r="D1193" s="165" t="s">
        <v>281</v>
      </c>
      <c r="E1193" s="162">
        <v>32509</v>
      </c>
      <c r="F1193" s="166" t="str">
        <f t="shared" si="59"/>
        <v>Date check - OK</v>
      </c>
      <c r="G1193" s="68"/>
      <c r="H1193" s="162" t="s">
        <v>279</v>
      </c>
      <c r="I1193" s="173">
        <v>41465.482549107437</v>
      </c>
      <c r="J1193" s="168">
        <f>IFERROR(MIN('MP Calculations'!$E$30/I1193,1),"-")</f>
        <v>0.60889065254951169</v>
      </c>
      <c r="K1193" s="12"/>
      <c r="L1193" s="159">
        <v>61.293222</v>
      </c>
      <c r="M1193" s="187" t="s">
        <v>315</v>
      </c>
      <c r="N1193" s="187">
        <v>192.78728599999999</v>
      </c>
      <c r="O1193" s="186">
        <f t="shared" si="60"/>
        <v>11816.553919575492</v>
      </c>
      <c r="P1193" s="186">
        <f t="shared" si="61"/>
        <v>7194.9892269768116</v>
      </c>
      <c r="Q1193" s="215">
        <f>IF(P1193="-",0,P1193/(1+'General inputs'!$H$30)^'MP Calculations'!$C$40)</f>
        <v>15982.150465079303</v>
      </c>
    </row>
    <row r="1194" spans="3:17">
      <c r="C1194" s="159"/>
      <c r="D1194" s="165" t="s">
        <v>281</v>
      </c>
      <c r="E1194" s="162">
        <v>32526</v>
      </c>
      <c r="F1194" s="166" t="str">
        <f t="shared" si="59"/>
        <v>Date check - OK</v>
      </c>
      <c r="G1194" s="68"/>
      <c r="H1194" s="162" t="s">
        <v>279</v>
      </c>
      <c r="I1194" s="173">
        <v>41465.482549107437</v>
      </c>
      <c r="J1194" s="168">
        <f>IFERROR(MIN('MP Calculations'!$E$30/I1194,1),"-")</f>
        <v>0.60889065254951169</v>
      </c>
      <c r="K1194" s="12"/>
      <c r="L1194" s="159">
        <v>0.50012100000000004</v>
      </c>
      <c r="M1194" s="187" t="s">
        <v>315</v>
      </c>
      <c r="N1194" s="187">
        <v>192.78728599999999</v>
      </c>
      <c r="O1194" s="186">
        <f t="shared" si="60"/>
        <v>96.416970261606011</v>
      </c>
      <c r="P1194" s="186">
        <f t="shared" si="61"/>
        <v>58.70739193943615</v>
      </c>
      <c r="Q1194" s="215">
        <f>IF(P1194="-",0,P1194/(1+'General inputs'!$H$30)^'MP Calculations'!$C$40)</f>
        <v>130.4060842607675</v>
      </c>
    </row>
    <row r="1195" spans="3:17">
      <c r="C1195" s="159"/>
      <c r="D1195" s="165" t="s">
        <v>281</v>
      </c>
      <c r="E1195" s="162">
        <v>32526</v>
      </c>
      <c r="F1195" s="166" t="str">
        <f t="shared" ref="F1195:F1258" si="62">IF(E1195="","-",IF(OR(E1195&lt;$E$15,E1195&gt;$E$16),"ERROR - date outside of range","Date check - OK"))</f>
        <v>Date check - OK</v>
      </c>
      <c r="G1195" s="68"/>
      <c r="H1195" s="162" t="s">
        <v>279</v>
      </c>
      <c r="I1195" s="173">
        <v>41465.482549107437</v>
      </c>
      <c r="J1195" s="168">
        <f>IFERROR(MIN('MP Calculations'!$E$30/I1195,1),"-")</f>
        <v>0.60889065254951169</v>
      </c>
      <c r="K1195" s="12"/>
      <c r="L1195" s="159">
        <v>67.496307000000002</v>
      </c>
      <c r="M1195" s="187" t="s">
        <v>315</v>
      </c>
      <c r="N1195" s="187">
        <v>192.78728599999999</v>
      </c>
      <c r="O1195" s="186">
        <f t="shared" si="60"/>
        <v>13012.429841552803</v>
      </c>
      <c r="P1195" s="186">
        <f t="shared" si="61"/>
        <v>7923.1468974778254</v>
      </c>
      <c r="Q1195" s="215">
        <f>IF(P1195="-",0,P1195/(1+'General inputs'!$H$30)^'MP Calculations'!$C$40)</f>
        <v>17599.599092884782</v>
      </c>
    </row>
    <row r="1196" spans="3:17">
      <c r="C1196" s="159"/>
      <c r="D1196" s="165" t="s">
        <v>281</v>
      </c>
      <c r="E1196" s="162">
        <v>32526</v>
      </c>
      <c r="F1196" s="166" t="str">
        <f t="shared" si="62"/>
        <v>Date check - OK</v>
      </c>
      <c r="G1196" s="68"/>
      <c r="H1196" s="162" t="s">
        <v>279</v>
      </c>
      <c r="I1196" s="173">
        <v>41465.482549107437</v>
      </c>
      <c r="J1196" s="168">
        <f>IFERROR(MIN('MP Calculations'!$E$30/I1196,1),"-")</f>
        <v>0.60889065254951169</v>
      </c>
      <c r="K1196" s="12"/>
      <c r="L1196" s="159">
        <v>63.793222</v>
      </c>
      <c r="M1196" s="187" t="s">
        <v>315</v>
      </c>
      <c r="N1196" s="187">
        <v>192.78728599999999</v>
      </c>
      <c r="O1196" s="186">
        <f t="shared" si="60"/>
        <v>12298.522134575491</v>
      </c>
      <c r="P1196" s="186">
        <f t="shared" si="61"/>
        <v>7488.4551679162842</v>
      </c>
      <c r="Q1196" s="215">
        <f>IF(P1196="-",0,P1196/(1+'General inputs'!$H$30)^'MP Calculations'!$C$40)</f>
        <v>16634.023133197454</v>
      </c>
    </row>
    <row r="1197" spans="3:17">
      <c r="C1197" s="159"/>
      <c r="D1197" s="165" t="s">
        <v>282</v>
      </c>
      <c r="E1197" s="162">
        <v>32526</v>
      </c>
      <c r="F1197" s="166" t="str">
        <f t="shared" si="62"/>
        <v>Date check - OK</v>
      </c>
      <c r="G1197" s="68"/>
      <c r="H1197" s="162" t="s">
        <v>279</v>
      </c>
      <c r="I1197" s="173">
        <v>41465.482549107437</v>
      </c>
      <c r="J1197" s="168">
        <f>IFERROR(MIN('MP Calculations'!$E$30/I1197,1),"-")</f>
        <v>0.60889065254951169</v>
      </c>
      <c r="K1197" s="12"/>
      <c r="L1197" s="159">
        <v>3.9985210000000002</v>
      </c>
      <c r="M1197" s="187" t="s">
        <v>315</v>
      </c>
      <c r="N1197" s="187">
        <v>237.97403299999999</v>
      </c>
      <c r="O1197" s="186">
        <f t="shared" si="60"/>
        <v>951.54416840519298</v>
      </c>
      <c r="P1197" s="186">
        <f t="shared" si="61"/>
        <v>579.38634962992035</v>
      </c>
      <c r="Q1197" s="215">
        <f>IF(P1197="-",0,P1197/(1+'General inputs'!$H$30)^'MP Calculations'!$C$40)</f>
        <v>1286.9845284103683</v>
      </c>
    </row>
    <row r="1198" spans="3:17">
      <c r="C1198" s="159"/>
      <c r="D1198" s="165" t="s">
        <v>281</v>
      </c>
      <c r="E1198" s="162">
        <v>32526</v>
      </c>
      <c r="F1198" s="166" t="str">
        <f t="shared" si="62"/>
        <v>Date check - OK</v>
      </c>
      <c r="G1198" s="68"/>
      <c r="H1198" s="162" t="s">
        <v>279</v>
      </c>
      <c r="I1198" s="173">
        <v>41465.482549107437</v>
      </c>
      <c r="J1198" s="168">
        <f>IFERROR(MIN('MP Calculations'!$E$30/I1198,1),"-")</f>
        <v>0.60889065254951169</v>
      </c>
      <c r="K1198" s="12"/>
      <c r="L1198" s="159">
        <v>49.304079999999999</v>
      </c>
      <c r="M1198" s="187" t="s">
        <v>315</v>
      </c>
      <c r="N1198" s="187">
        <v>192.78728599999999</v>
      </c>
      <c r="O1198" s="186">
        <f t="shared" si="60"/>
        <v>9505.1997719268802</v>
      </c>
      <c r="P1198" s="186">
        <f t="shared" si="61"/>
        <v>5787.6272917420274</v>
      </c>
      <c r="Q1198" s="215">
        <f>IF(P1198="-",0,P1198/(1+'General inputs'!$H$30)^'MP Calculations'!$C$40)</f>
        <v>12855.992871484341</v>
      </c>
    </row>
    <row r="1199" spans="3:17">
      <c r="C1199" s="159"/>
      <c r="D1199" s="165" t="s">
        <v>281</v>
      </c>
      <c r="E1199" s="162">
        <v>32526</v>
      </c>
      <c r="F1199" s="166" t="str">
        <f t="shared" si="62"/>
        <v>Date check - OK</v>
      </c>
      <c r="G1199" s="68"/>
      <c r="H1199" s="162" t="s">
        <v>279</v>
      </c>
      <c r="I1199" s="173">
        <v>41465.482549107437</v>
      </c>
      <c r="J1199" s="168">
        <f>IFERROR(MIN('MP Calculations'!$E$30/I1199,1),"-")</f>
        <v>0.60889065254951169</v>
      </c>
      <c r="K1199" s="12"/>
      <c r="L1199" s="159">
        <v>1.4212560000000001</v>
      </c>
      <c r="M1199" s="187" t="s">
        <v>315</v>
      </c>
      <c r="N1199" s="187">
        <v>192.78728599999999</v>
      </c>
      <c r="O1199" s="186">
        <f t="shared" si="60"/>
        <v>274.00008695121602</v>
      </c>
      <c r="P1199" s="186">
        <f t="shared" si="61"/>
        <v>166.83609174234886</v>
      </c>
      <c r="Q1199" s="215">
        <f>IF(P1199="-",0,P1199/(1+'General inputs'!$H$30)^'MP Calculations'!$C$40)</f>
        <v>370.59117631957332</v>
      </c>
    </row>
    <row r="1200" spans="3:17">
      <c r="C1200" s="159"/>
      <c r="D1200" s="165" t="s">
        <v>281</v>
      </c>
      <c r="E1200" s="162">
        <v>32526</v>
      </c>
      <c r="F1200" s="166" t="str">
        <f t="shared" si="62"/>
        <v>Date check - OK</v>
      </c>
      <c r="G1200" s="68"/>
      <c r="H1200" s="162" t="s">
        <v>279</v>
      </c>
      <c r="I1200" s="173">
        <v>41465.482549107437</v>
      </c>
      <c r="J1200" s="168">
        <f>IFERROR(MIN('MP Calculations'!$E$30/I1200,1),"-")</f>
        <v>0.60889065254951169</v>
      </c>
      <c r="K1200" s="12"/>
      <c r="L1200" s="159">
        <v>0.50312599999999996</v>
      </c>
      <c r="M1200" s="187" t="s">
        <v>315</v>
      </c>
      <c r="N1200" s="187">
        <v>192.78728599999999</v>
      </c>
      <c r="O1200" s="186">
        <f t="shared" si="60"/>
        <v>96.996296056035987</v>
      </c>
      <c r="P1200" s="186">
        <f t="shared" si="61"/>
        <v>59.060138000445377</v>
      </c>
      <c r="Q1200" s="215">
        <f>IF(P1200="-",0,P1200/(1+'General inputs'!$H$30)^'MP Calculations'!$C$40)</f>
        <v>131.18963520784547</v>
      </c>
    </row>
    <row r="1201" spans="3:17">
      <c r="C1201" s="159"/>
      <c r="D1201" s="165" t="s">
        <v>281</v>
      </c>
      <c r="E1201" s="162">
        <v>32526</v>
      </c>
      <c r="F1201" s="166" t="str">
        <f t="shared" si="62"/>
        <v>Date check - OK</v>
      </c>
      <c r="G1201" s="68"/>
      <c r="H1201" s="162" t="s">
        <v>279</v>
      </c>
      <c r="I1201" s="173">
        <v>41465.482549107437</v>
      </c>
      <c r="J1201" s="168">
        <f>IFERROR(MIN('MP Calculations'!$E$30/I1201,1),"-")</f>
        <v>0.60889065254951169</v>
      </c>
      <c r="K1201" s="12"/>
      <c r="L1201" s="159">
        <v>4.6870120000000002</v>
      </c>
      <c r="M1201" s="187" t="s">
        <v>315</v>
      </c>
      <c r="N1201" s="187">
        <v>192.78728599999999</v>
      </c>
      <c r="O1201" s="186">
        <f t="shared" si="60"/>
        <v>903.59632292943206</v>
      </c>
      <c r="P1201" s="186">
        <f t="shared" si="61"/>
        <v>550.19135470984122</v>
      </c>
      <c r="Q1201" s="215">
        <f>IF(P1201="-",0,P1201/(1+'General inputs'!$H$30)^'MP Calculations'!$C$40)</f>
        <v>1222.1340071767199</v>
      </c>
    </row>
    <row r="1202" spans="3:17">
      <c r="C1202" s="159"/>
      <c r="D1202" s="165" t="s">
        <v>281</v>
      </c>
      <c r="E1202" s="162">
        <v>32526</v>
      </c>
      <c r="F1202" s="166" t="str">
        <f t="shared" si="62"/>
        <v>Date check - OK</v>
      </c>
      <c r="G1202" s="68"/>
      <c r="H1202" s="162" t="s">
        <v>279</v>
      </c>
      <c r="I1202" s="173">
        <v>41465.482549107437</v>
      </c>
      <c r="J1202" s="168">
        <f>IFERROR(MIN('MP Calculations'!$E$30/I1202,1),"-")</f>
        <v>0.60889065254951169</v>
      </c>
      <c r="K1202" s="12"/>
      <c r="L1202" s="159">
        <v>10.348739</v>
      </c>
      <c r="M1202" s="187" t="s">
        <v>315</v>
      </c>
      <c r="N1202" s="187">
        <v>192.78728599999999</v>
      </c>
      <c r="O1202" s="186">
        <f t="shared" si="60"/>
        <v>1995.105305332354</v>
      </c>
      <c r="P1202" s="186">
        <f t="shared" si="61"/>
        <v>1214.8009712688097</v>
      </c>
      <c r="Q1202" s="215">
        <f>IF(P1202="-",0,P1202/(1+'General inputs'!$H$30)^'MP Calculations'!$C$40)</f>
        <v>2698.4240414353535</v>
      </c>
    </row>
    <row r="1203" spans="3:17">
      <c r="C1203" s="159"/>
      <c r="D1203" s="165" t="s">
        <v>281</v>
      </c>
      <c r="E1203" s="162">
        <v>32526</v>
      </c>
      <c r="F1203" s="166" t="str">
        <f t="shared" si="62"/>
        <v>Date check - OK</v>
      </c>
      <c r="G1203" s="68"/>
      <c r="H1203" s="162" t="s">
        <v>279</v>
      </c>
      <c r="I1203" s="173">
        <v>41465.482549107437</v>
      </c>
      <c r="J1203" s="168">
        <f>IFERROR(MIN('MP Calculations'!$E$30/I1203,1),"-")</f>
        <v>0.60889065254951169</v>
      </c>
      <c r="K1203" s="12"/>
      <c r="L1203" s="159">
        <v>9.5378659999999993</v>
      </c>
      <c r="M1203" s="187" t="s">
        <v>315</v>
      </c>
      <c r="N1203" s="187">
        <v>192.78728599999999</v>
      </c>
      <c r="O1203" s="186">
        <f t="shared" si="60"/>
        <v>1838.7793003716758</v>
      </c>
      <c r="P1203" s="186">
        <f t="shared" si="61"/>
        <v>1119.6155280978442</v>
      </c>
      <c r="Q1203" s="215">
        <f>IF(P1203="-",0,P1203/(1+'General inputs'!$H$30)^'MP Calculations'!$C$40)</f>
        <v>2486.9896630293647</v>
      </c>
    </row>
    <row r="1204" spans="3:17">
      <c r="C1204" s="159"/>
      <c r="D1204" s="165" t="s">
        <v>281</v>
      </c>
      <c r="E1204" s="162">
        <v>32526</v>
      </c>
      <c r="F1204" s="166" t="str">
        <f t="shared" si="62"/>
        <v>Date check - OK</v>
      </c>
      <c r="G1204" s="68"/>
      <c r="H1204" s="162" t="s">
        <v>279</v>
      </c>
      <c r="I1204" s="173">
        <v>41465.482549107437</v>
      </c>
      <c r="J1204" s="168">
        <f>IFERROR(MIN('MP Calculations'!$E$30/I1204,1),"-")</f>
        <v>0.60889065254951169</v>
      </c>
      <c r="K1204" s="12"/>
      <c r="L1204" s="159">
        <v>0.90026899999999999</v>
      </c>
      <c r="M1204" s="187" t="s">
        <v>315</v>
      </c>
      <c r="N1204" s="187">
        <v>192.78728599999999</v>
      </c>
      <c r="O1204" s="186">
        <f t="shared" si="60"/>
        <v>173.56041717993401</v>
      </c>
      <c r="P1204" s="186">
        <f t="shared" si="61"/>
        <v>105.67931567345549</v>
      </c>
      <c r="Q1204" s="215">
        <f>IF(P1204="-",0,P1204/(1+'General inputs'!$H$30)^'MP Calculations'!$C$40)</f>
        <v>234.74430202162449</v>
      </c>
    </row>
    <row r="1205" spans="3:17">
      <c r="C1205" s="159"/>
      <c r="D1205" s="165" t="s">
        <v>281</v>
      </c>
      <c r="E1205" s="162">
        <v>32526</v>
      </c>
      <c r="F1205" s="166" t="str">
        <f t="shared" si="62"/>
        <v>Date check - OK</v>
      </c>
      <c r="G1205" s="68"/>
      <c r="H1205" s="162" t="s">
        <v>279</v>
      </c>
      <c r="I1205" s="173">
        <v>41465.482549107437</v>
      </c>
      <c r="J1205" s="168">
        <f>IFERROR(MIN('MP Calculations'!$E$30/I1205,1),"-")</f>
        <v>0.60889065254951169</v>
      </c>
      <c r="K1205" s="12"/>
      <c r="L1205" s="159">
        <v>43.997897999999999</v>
      </c>
      <c r="M1205" s="187" t="s">
        <v>315</v>
      </c>
      <c r="N1205" s="187">
        <v>192.78728599999999</v>
      </c>
      <c r="O1205" s="186">
        <f t="shared" si="60"/>
        <v>8482.2353451248273</v>
      </c>
      <c r="P1205" s="186">
        <f t="shared" si="61"/>
        <v>5164.7538143715883</v>
      </c>
      <c r="Q1205" s="215">
        <f>IF(P1205="-",0,P1205/(1+'General inputs'!$H$30)^'MP Calculations'!$C$40)</f>
        <v>11472.410864340132</v>
      </c>
    </row>
    <row r="1206" spans="3:17">
      <c r="C1206" s="159"/>
      <c r="D1206" s="165" t="s">
        <v>281</v>
      </c>
      <c r="E1206" s="162">
        <v>32526</v>
      </c>
      <c r="F1206" s="166" t="str">
        <f t="shared" si="62"/>
        <v>Date check - OK</v>
      </c>
      <c r="G1206" s="68"/>
      <c r="H1206" s="162" t="s">
        <v>279</v>
      </c>
      <c r="I1206" s="173">
        <v>41465.482549107437</v>
      </c>
      <c r="J1206" s="168">
        <f>IFERROR(MIN('MP Calculations'!$E$30/I1206,1),"-")</f>
        <v>0.60889065254951169</v>
      </c>
      <c r="K1206" s="12"/>
      <c r="L1206" s="159">
        <v>71.895403000000002</v>
      </c>
      <c r="M1206" s="187" t="s">
        <v>315</v>
      </c>
      <c r="N1206" s="187">
        <v>192.78728599999999</v>
      </c>
      <c r="O1206" s="186">
        <f t="shared" si="60"/>
        <v>13860.519620246258</v>
      </c>
      <c r="P1206" s="186">
        <f t="shared" si="61"/>
        <v>8439.5408362470534</v>
      </c>
      <c r="Q1206" s="215">
        <f>IF(P1206="-",0,P1206/(1+'General inputs'!$H$30)^'MP Calculations'!$C$40)</f>
        <v>18746.659271615936</v>
      </c>
    </row>
    <row r="1207" spans="3:17">
      <c r="C1207" s="159"/>
      <c r="D1207" s="165" t="s">
        <v>281</v>
      </c>
      <c r="E1207" s="162">
        <v>32526</v>
      </c>
      <c r="F1207" s="166" t="str">
        <f t="shared" si="62"/>
        <v>Date check - OK</v>
      </c>
      <c r="G1207" s="68"/>
      <c r="H1207" s="162" t="s">
        <v>279</v>
      </c>
      <c r="I1207" s="173">
        <v>41465.482549107437</v>
      </c>
      <c r="J1207" s="168">
        <f>IFERROR(MIN('MP Calculations'!$E$30/I1207,1),"-")</f>
        <v>0.60889065254951169</v>
      </c>
      <c r="K1207" s="12"/>
      <c r="L1207" s="159">
        <v>11.176920000000001</v>
      </c>
      <c r="M1207" s="187" t="s">
        <v>315</v>
      </c>
      <c r="N1207" s="187">
        <v>192.78728599999999</v>
      </c>
      <c r="O1207" s="186">
        <f t="shared" si="60"/>
        <v>2154.76807263912</v>
      </c>
      <c r="P1207" s="186">
        <f t="shared" si="61"/>
        <v>1312.0181378420873</v>
      </c>
      <c r="Q1207" s="215">
        <f>IF(P1207="-",0,P1207/(1+'General inputs'!$H$30)^'MP Calculations'!$C$40)</f>
        <v>2914.3714646972576</v>
      </c>
    </row>
    <row r="1208" spans="3:17">
      <c r="C1208" s="159"/>
      <c r="D1208" s="165" t="s">
        <v>281</v>
      </c>
      <c r="E1208" s="162">
        <v>32526</v>
      </c>
      <c r="F1208" s="166" t="str">
        <f t="shared" si="62"/>
        <v>Date check - OK</v>
      </c>
      <c r="G1208" s="68"/>
      <c r="H1208" s="162" t="s">
        <v>279</v>
      </c>
      <c r="I1208" s="173">
        <v>41465.482549107437</v>
      </c>
      <c r="J1208" s="168">
        <f>IFERROR(MIN('MP Calculations'!$E$30/I1208,1),"-")</f>
        <v>0.60889065254951169</v>
      </c>
      <c r="K1208" s="12"/>
      <c r="L1208" s="159">
        <v>0.50050499999999998</v>
      </c>
      <c r="M1208" s="187" t="s">
        <v>315</v>
      </c>
      <c r="N1208" s="187">
        <v>192.78728599999999</v>
      </c>
      <c r="O1208" s="186">
        <f t="shared" si="60"/>
        <v>96.491000579429993</v>
      </c>
      <c r="P1208" s="186">
        <f t="shared" si="61"/>
        <v>58.752468307964442</v>
      </c>
      <c r="Q1208" s="215">
        <f>IF(P1208="-",0,P1208/(1+'General inputs'!$H$30)^'MP Calculations'!$C$40)</f>
        <v>130.50621190259042</v>
      </c>
    </row>
    <row r="1209" spans="3:17">
      <c r="C1209" s="159"/>
      <c r="D1209" s="165" t="s">
        <v>281</v>
      </c>
      <c r="E1209" s="162">
        <v>32526</v>
      </c>
      <c r="F1209" s="166" t="str">
        <f t="shared" si="62"/>
        <v>Date check - OK</v>
      </c>
      <c r="G1209" s="68"/>
      <c r="H1209" s="162" t="s">
        <v>279</v>
      </c>
      <c r="I1209" s="173">
        <v>41465.482549107437</v>
      </c>
      <c r="J1209" s="168">
        <f>IFERROR(MIN('MP Calculations'!$E$30/I1209,1),"-")</f>
        <v>0.60889065254951169</v>
      </c>
      <c r="K1209" s="12"/>
      <c r="L1209" s="159">
        <v>13.765197000000001</v>
      </c>
      <c r="M1209" s="187" t="s">
        <v>315</v>
      </c>
      <c r="N1209" s="187">
        <v>192.78728599999999</v>
      </c>
      <c r="O1209" s="186">
        <f t="shared" si="60"/>
        <v>2653.7549708853421</v>
      </c>
      <c r="P1209" s="186">
        <f t="shared" si="61"/>
        <v>1615.8465959288865</v>
      </c>
      <c r="Q1209" s="215">
        <f>IF(P1209="-",0,P1209/(1+'General inputs'!$H$30)^'MP Calculations'!$C$40)</f>
        <v>3589.2622782247972</v>
      </c>
    </row>
    <row r="1210" spans="3:17">
      <c r="C1210" s="159"/>
      <c r="D1210" s="165" t="s">
        <v>281</v>
      </c>
      <c r="E1210" s="162">
        <v>32526</v>
      </c>
      <c r="F1210" s="166" t="str">
        <f t="shared" si="62"/>
        <v>Date check - OK</v>
      </c>
      <c r="G1210" s="68"/>
      <c r="H1210" s="162" t="s">
        <v>279</v>
      </c>
      <c r="I1210" s="173">
        <v>41465.482549107437</v>
      </c>
      <c r="J1210" s="168">
        <f>IFERROR(MIN('MP Calculations'!$E$30/I1210,1),"-")</f>
        <v>0.60889065254951169</v>
      </c>
      <c r="K1210" s="12"/>
      <c r="L1210" s="159">
        <v>6.0997969999999997</v>
      </c>
      <c r="M1210" s="187" t="s">
        <v>315</v>
      </c>
      <c r="N1210" s="187">
        <v>192.78728599999999</v>
      </c>
      <c r="O1210" s="186">
        <f t="shared" si="60"/>
        <v>1175.9633087809418</v>
      </c>
      <c r="P1210" s="186">
        <f t="shared" si="61"/>
        <v>716.03306645791054</v>
      </c>
      <c r="Q1210" s="215">
        <f>IF(P1210="-",0,P1210/(1+'General inputs'!$H$30)^'MP Calculations'!$C$40)</f>
        <v>1590.5163781476413</v>
      </c>
    </row>
    <row r="1211" spans="3:17">
      <c r="C1211" s="159"/>
      <c r="D1211" s="165" t="s">
        <v>281</v>
      </c>
      <c r="E1211" s="162">
        <v>32526</v>
      </c>
      <c r="F1211" s="166" t="str">
        <f t="shared" si="62"/>
        <v>Date check - OK</v>
      </c>
      <c r="G1211" s="68"/>
      <c r="H1211" s="162" t="s">
        <v>279</v>
      </c>
      <c r="I1211" s="173">
        <v>41465.482549107437</v>
      </c>
      <c r="J1211" s="168">
        <f>IFERROR(MIN('MP Calculations'!$E$30/I1211,1),"-")</f>
        <v>0.60889065254951169</v>
      </c>
      <c r="K1211" s="12"/>
      <c r="L1211" s="159">
        <v>18.612528999999999</v>
      </c>
      <c r="M1211" s="187" t="s">
        <v>315</v>
      </c>
      <c r="N1211" s="187">
        <v>192.78728599999999</v>
      </c>
      <c r="O1211" s="186">
        <f t="shared" si="60"/>
        <v>3588.2589515062937</v>
      </c>
      <c r="P1211" s="186">
        <f t="shared" si="61"/>
        <v>2184.8573344992938</v>
      </c>
      <c r="Q1211" s="215">
        <f>IF(P1211="-",0,P1211/(1+'General inputs'!$H$30)^'MP Calculations'!$C$40)</f>
        <v>4853.1995758625972</v>
      </c>
    </row>
    <row r="1212" spans="3:17">
      <c r="C1212" s="159"/>
      <c r="D1212" s="165" t="s">
        <v>288</v>
      </c>
      <c r="E1212" s="162">
        <v>32640</v>
      </c>
      <c r="F1212" s="166" t="str">
        <f t="shared" si="62"/>
        <v>Date check - OK</v>
      </c>
      <c r="G1212" s="68"/>
      <c r="H1212" s="162" t="s">
        <v>279</v>
      </c>
      <c r="I1212" s="173">
        <v>41465.482549107437</v>
      </c>
      <c r="J1212" s="168">
        <f>IFERROR(MIN('MP Calculations'!$E$30/I1212,1),"-")</f>
        <v>0.60889065254951169</v>
      </c>
      <c r="K1212" s="12"/>
      <c r="L1212" s="159">
        <v>97.524918</v>
      </c>
      <c r="M1212" s="187" t="s">
        <v>315</v>
      </c>
      <c r="N1212" s="187">
        <v>297.51652200000001</v>
      </c>
      <c r="O1212" s="186">
        <f t="shared" si="60"/>
        <v>29015.274411695198</v>
      </c>
      <c r="P1212" s="186">
        <f t="shared" si="61"/>
        <v>17667.129370440238</v>
      </c>
      <c r="Q1212" s="215">
        <f>IF(P1212="-",0,P1212/(1+'General inputs'!$H$30)^'MP Calculations'!$C$40)</f>
        <v>39243.800230544482</v>
      </c>
    </row>
    <row r="1213" spans="3:17">
      <c r="C1213" s="159"/>
      <c r="D1213" s="165" t="s">
        <v>288</v>
      </c>
      <c r="E1213" s="162">
        <v>32640</v>
      </c>
      <c r="F1213" s="166" t="str">
        <f t="shared" si="62"/>
        <v>Date check - OK</v>
      </c>
      <c r="G1213" s="68"/>
      <c r="H1213" s="162" t="s">
        <v>279</v>
      </c>
      <c r="I1213" s="173">
        <v>41465.482549107437</v>
      </c>
      <c r="J1213" s="168">
        <f>IFERROR(MIN('MP Calculations'!$E$30/I1213,1),"-")</f>
        <v>0.60889065254951169</v>
      </c>
      <c r="K1213" s="12"/>
      <c r="L1213" s="159">
        <v>5.636031</v>
      </c>
      <c r="M1213" s="187" t="s">
        <v>315</v>
      </c>
      <c r="N1213" s="187">
        <v>297.51652200000001</v>
      </c>
      <c r="O1213" s="186">
        <f t="shared" si="60"/>
        <v>1676.8123410041821</v>
      </c>
      <c r="P1213" s="186">
        <f t="shared" si="61"/>
        <v>1020.9953605171108</v>
      </c>
      <c r="Q1213" s="215">
        <f>IF(P1213="-",0,P1213/(1+'General inputs'!$H$30)^'MP Calculations'!$C$40)</f>
        <v>2267.9257690547956</v>
      </c>
    </row>
    <row r="1214" spans="3:17">
      <c r="C1214" s="159"/>
      <c r="D1214" s="165" t="s">
        <v>288</v>
      </c>
      <c r="E1214" s="162">
        <v>32640</v>
      </c>
      <c r="F1214" s="166" t="str">
        <f t="shared" si="62"/>
        <v>Date check - OK</v>
      </c>
      <c r="G1214" s="68"/>
      <c r="H1214" s="162" t="s">
        <v>279</v>
      </c>
      <c r="I1214" s="173">
        <v>41465.482549107437</v>
      </c>
      <c r="J1214" s="168">
        <f>IFERROR(MIN('MP Calculations'!$E$30/I1214,1),"-")</f>
        <v>0.60889065254951169</v>
      </c>
      <c r="K1214" s="12"/>
      <c r="L1214" s="159">
        <v>5.9468350000000001</v>
      </c>
      <c r="M1214" s="187" t="s">
        <v>315</v>
      </c>
      <c r="N1214" s="187">
        <v>297.51652200000001</v>
      </c>
      <c r="O1214" s="186">
        <f t="shared" si="60"/>
        <v>1769.28166610787</v>
      </c>
      <c r="P1214" s="186">
        <f t="shared" si="61"/>
        <v>1077.2990682203083</v>
      </c>
      <c r="Q1214" s="215">
        <f>IF(P1214="-",0,P1214/(1+'General inputs'!$H$30)^'MP Calculations'!$C$40)</f>
        <v>2392.9925759487437</v>
      </c>
    </row>
    <row r="1215" spans="3:17">
      <c r="C1215" s="159"/>
      <c r="D1215" s="165" t="s">
        <v>288</v>
      </c>
      <c r="E1215" s="162">
        <v>32640</v>
      </c>
      <c r="F1215" s="166" t="str">
        <f t="shared" si="62"/>
        <v>Date check - OK</v>
      </c>
      <c r="G1215" s="68"/>
      <c r="H1215" s="162" t="s">
        <v>279</v>
      </c>
      <c r="I1215" s="173">
        <v>41465.482549107437</v>
      </c>
      <c r="J1215" s="168">
        <f>IFERROR(MIN('MP Calculations'!$E$30/I1215,1),"-")</f>
        <v>0.60889065254951169</v>
      </c>
      <c r="K1215" s="12"/>
      <c r="L1215" s="159">
        <v>2.40063</v>
      </c>
      <c r="M1215" s="187" t="s">
        <v>315</v>
      </c>
      <c r="N1215" s="187">
        <v>297.51652200000001</v>
      </c>
      <c r="O1215" s="186">
        <f t="shared" si="60"/>
        <v>714.22708820885998</v>
      </c>
      <c r="P1215" s="186">
        <f t="shared" si="61"/>
        <v>434.88619780803037</v>
      </c>
      <c r="Q1215" s="215">
        <f>IF(P1215="-",0,P1215/(1+'General inputs'!$H$30)^'MP Calculations'!$C$40)</f>
        <v>966.0079298651857</v>
      </c>
    </row>
    <row r="1216" spans="3:17">
      <c r="C1216" s="159"/>
      <c r="D1216" s="165" t="s">
        <v>288</v>
      </c>
      <c r="E1216" s="162">
        <v>32640</v>
      </c>
      <c r="F1216" s="166" t="str">
        <f t="shared" si="62"/>
        <v>Date check - OK</v>
      </c>
      <c r="G1216" s="68"/>
      <c r="H1216" s="162" t="s">
        <v>279</v>
      </c>
      <c r="I1216" s="173">
        <v>41465.482549107437</v>
      </c>
      <c r="J1216" s="168">
        <f>IFERROR(MIN('MP Calculations'!$E$30/I1216,1),"-")</f>
        <v>0.60889065254951169</v>
      </c>
      <c r="K1216" s="12"/>
      <c r="L1216" s="159">
        <v>1.9997370000000001</v>
      </c>
      <c r="M1216" s="187" t="s">
        <v>315</v>
      </c>
      <c r="N1216" s="187">
        <v>297.51652200000001</v>
      </c>
      <c r="O1216" s="186">
        <f t="shared" si="60"/>
        <v>594.95479715471402</v>
      </c>
      <c r="P1216" s="186">
        <f t="shared" si="61"/>
        <v>362.26241467699617</v>
      </c>
      <c r="Q1216" s="215">
        <f>IF(P1216="-",0,P1216/(1+'General inputs'!$H$30)^'MP Calculations'!$C$40)</f>
        <v>804.68951885330819</v>
      </c>
    </row>
    <row r="1217" spans="3:17">
      <c r="C1217" s="159"/>
      <c r="D1217" s="165" t="s">
        <v>288</v>
      </c>
      <c r="E1217" s="162">
        <v>32640</v>
      </c>
      <c r="F1217" s="166" t="str">
        <f t="shared" si="62"/>
        <v>Date check - OK</v>
      </c>
      <c r="G1217" s="68"/>
      <c r="H1217" s="162" t="s">
        <v>279</v>
      </c>
      <c r="I1217" s="173">
        <v>41465.482549107437</v>
      </c>
      <c r="J1217" s="168">
        <f>IFERROR(MIN('MP Calculations'!$E$30/I1217,1),"-")</f>
        <v>0.60889065254951169</v>
      </c>
      <c r="K1217" s="12"/>
      <c r="L1217" s="159">
        <v>299.98503699999998</v>
      </c>
      <c r="M1217" s="187" t="s">
        <v>315</v>
      </c>
      <c r="N1217" s="187">
        <v>297.51652200000001</v>
      </c>
      <c r="O1217" s="186">
        <f t="shared" si="60"/>
        <v>89250.504860281304</v>
      </c>
      <c r="P1217" s="186">
        <f t="shared" si="61"/>
        <v>54343.79814475005</v>
      </c>
      <c r="Q1217" s="215">
        <f>IF(P1217="-",0,P1217/(1+'General inputs'!$H$30)^'MP Calculations'!$C$40)</f>
        <v>120713.2813398571</v>
      </c>
    </row>
    <row r="1218" spans="3:17">
      <c r="C1218" s="159"/>
      <c r="D1218" s="165" t="s">
        <v>288</v>
      </c>
      <c r="E1218" s="162">
        <v>32640</v>
      </c>
      <c r="F1218" s="166" t="str">
        <f t="shared" si="62"/>
        <v>Date check - OK</v>
      </c>
      <c r="G1218" s="68"/>
      <c r="H1218" s="162" t="s">
        <v>279</v>
      </c>
      <c r="I1218" s="173">
        <v>41465.482549107437</v>
      </c>
      <c r="J1218" s="168">
        <f>IFERROR(MIN('MP Calculations'!$E$30/I1218,1),"-")</f>
        <v>0.60889065254951169</v>
      </c>
      <c r="K1218" s="12"/>
      <c r="L1218" s="159">
        <v>8.2730789999999992</v>
      </c>
      <c r="M1218" s="187" t="s">
        <v>315</v>
      </c>
      <c r="N1218" s="187">
        <v>297.51652200000001</v>
      </c>
      <c r="O1218" s="186">
        <f t="shared" si="60"/>
        <v>2461.377690311238</v>
      </c>
      <c r="P1218" s="186">
        <f t="shared" si="61"/>
        <v>1498.7098680244196</v>
      </c>
      <c r="Q1218" s="215">
        <f>IF(P1218="-",0,P1218/(1+'General inputs'!$H$30)^'MP Calculations'!$C$40)</f>
        <v>3329.0677523821423</v>
      </c>
    </row>
    <row r="1219" spans="3:17">
      <c r="C1219" s="159"/>
      <c r="D1219" s="165" t="s">
        <v>288</v>
      </c>
      <c r="E1219" s="162">
        <v>32640</v>
      </c>
      <c r="F1219" s="166" t="str">
        <f t="shared" si="62"/>
        <v>Date check - OK</v>
      </c>
      <c r="G1219" s="68"/>
      <c r="H1219" s="162" t="s">
        <v>279</v>
      </c>
      <c r="I1219" s="173">
        <v>41465.482549107437</v>
      </c>
      <c r="J1219" s="168">
        <f>IFERROR(MIN('MP Calculations'!$E$30/I1219,1),"-")</f>
        <v>0.60889065254951169</v>
      </c>
      <c r="K1219" s="12"/>
      <c r="L1219" s="159">
        <v>152.99524400000001</v>
      </c>
      <c r="M1219" s="187" t="s">
        <v>315</v>
      </c>
      <c r="N1219" s="187">
        <v>297.51652200000001</v>
      </c>
      <c r="O1219" s="186">
        <f t="shared" si="60"/>
        <v>45518.612877421372</v>
      </c>
      <c r="P1219" s="186">
        <f t="shared" si="61"/>
        <v>27715.857898081704</v>
      </c>
      <c r="Q1219" s="215">
        <f>IF(P1219="-",0,P1219/(1+'General inputs'!$H$30)^'MP Calculations'!$C$40)</f>
        <v>61564.930428953652</v>
      </c>
    </row>
    <row r="1220" spans="3:17">
      <c r="C1220" s="159"/>
      <c r="D1220" s="165" t="s">
        <v>288</v>
      </c>
      <c r="E1220" s="162">
        <v>32640</v>
      </c>
      <c r="F1220" s="166" t="str">
        <f t="shared" si="62"/>
        <v>Date check - OK</v>
      </c>
      <c r="G1220" s="68"/>
      <c r="H1220" s="162" t="s">
        <v>279</v>
      </c>
      <c r="I1220" s="173">
        <v>41465.482549107437</v>
      </c>
      <c r="J1220" s="168">
        <f>IFERROR(MIN('MP Calculations'!$E$30/I1220,1),"-")</f>
        <v>0.60889065254951169</v>
      </c>
      <c r="K1220" s="12"/>
      <c r="L1220" s="159">
        <v>84.837092999999996</v>
      </c>
      <c r="M1220" s="187" t="s">
        <v>315</v>
      </c>
      <c r="N1220" s="187">
        <v>297.51652200000001</v>
      </c>
      <c r="O1220" s="186">
        <f t="shared" si="60"/>
        <v>25240.436845950546</v>
      </c>
      <c r="P1220" s="186">
        <f t="shared" si="61"/>
        <v>15368.666061765567</v>
      </c>
      <c r="Q1220" s="215">
        <f>IF(P1220="-",0,P1220/(1+'General inputs'!$H$30)^'MP Calculations'!$C$40)</f>
        <v>34138.248953279035</v>
      </c>
    </row>
    <row r="1221" spans="3:17">
      <c r="C1221" s="159"/>
      <c r="D1221" s="165" t="s">
        <v>288</v>
      </c>
      <c r="E1221" s="162">
        <v>32640</v>
      </c>
      <c r="F1221" s="166" t="str">
        <f t="shared" si="62"/>
        <v>Date check - OK</v>
      </c>
      <c r="G1221" s="68"/>
      <c r="H1221" s="162" t="s">
        <v>279</v>
      </c>
      <c r="I1221" s="173">
        <v>41465.482549107437</v>
      </c>
      <c r="J1221" s="168">
        <f>IFERROR(MIN('MP Calculations'!$E$30/I1221,1),"-")</f>
        <v>0.60889065254951169</v>
      </c>
      <c r="K1221" s="12"/>
      <c r="L1221" s="159">
        <v>0.41700500000000001</v>
      </c>
      <c r="M1221" s="187" t="s">
        <v>315</v>
      </c>
      <c r="N1221" s="187">
        <v>297.51652200000001</v>
      </c>
      <c r="O1221" s="186">
        <f t="shared" si="60"/>
        <v>124.06587725661001</v>
      </c>
      <c r="P1221" s="186">
        <f t="shared" si="61"/>
        <v>75.542552961904889</v>
      </c>
      <c r="Q1221" s="215">
        <f>IF(P1221="-",0,P1221/(1+'General inputs'!$H$30)^'MP Calculations'!$C$40)</f>
        <v>167.80184234698052</v>
      </c>
    </row>
    <row r="1222" spans="3:17">
      <c r="C1222" s="159"/>
      <c r="D1222" s="165" t="s">
        <v>288</v>
      </c>
      <c r="E1222" s="162">
        <v>32640</v>
      </c>
      <c r="F1222" s="166" t="str">
        <f t="shared" si="62"/>
        <v>Date check - OK</v>
      </c>
      <c r="G1222" s="68"/>
      <c r="H1222" s="162" t="s">
        <v>279</v>
      </c>
      <c r="I1222" s="173">
        <v>41465.482549107437</v>
      </c>
      <c r="J1222" s="168">
        <f>IFERROR(MIN('MP Calculations'!$E$30/I1222,1),"-")</f>
        <v>0.60889065254951169</v>
      </c>
      <c r="K1222" s="12"/>
      <c r="L1222" s="159">
        <v>44.152363999999999</v>
      </c>
      <c r="M1222" s="187" t="s">
        <v>315</v>
      </c>
      <c r="N1222" s="187">
        <v>297.51652200000001</v>
      </c>
      <c r="O1222" s="186">
        <f t="shared" si="60"/>
        <v>13136.057775358007</v>
      </c>
      <c r="P1222" s="186">
        <f t="shared" si="61"/>
        <v>7998.4227907658242</v>
      </c>
      <c r="Q1222" s="215">
        <f>IF(P1222="-",0,P1222/(1+'General inputs'!$H$30)^'MP Calculations'!$C$40)</f>
        <v>17766.808607029885</v>
      </c>
    </row>
    <row r="1223" spans="3:17">
      <c r="C1223" s="159"/>
      <c r="D1223" s="165" t="s">
        <v>288</v>
      </c>
      <c r="E1223" s="162">
        <v>32640</v>
      </c>
      <c r="F1223" s="166" t="str">
        <f t="shared" si="62"/>
        <v>Date check - OK</v>
      </c>
      <c r="G1223" s="68"/>
      <c r="H1223" s="162" t="s">
        <v>279</v>
      </c>
      <c r="I1223" s="173">
        <v>41465.482549107437</v>
      </c>
      <c r="J1223" s="168">
        <f>IFERROR(MIN('MP Calculations'!$E$30/I1223,1),"-")</f>
        <v>0.60889065254951169</v>
      </c>
      <c r="K1223" s="12"/>
      <c r="L1223" s="159">
        <v>2.8014610000000002</v>
      </c>
      <c r="M1223" s="187" t="s">
        <v>315</v>
      </c>
      <c r="N1223" s="187">
        <v>297.51652200000001</v>
      </c>
      <c r="O1223" s="186">
        <f t="shared" si="60"/>
        <v>833.48093323864214</v>
      </c>
      <c r="P1223" s="186">
        <f t="shared" si="61"/>
        <v>507.49874932725282</v>
      </c>
      <c r="Q1223" s="215">
        <f>IF(P1223="-",0,P1223/(1+'General inputs'!$H$30)^'MP Calculations'!$C$40)</f>
        <v>1127.301392221231</v>
      </c>
    </row>
    <row r="1224" spans="3:17">
      <c r="C1224" s="159"/>
      <c r="D1224" s="165" t="s">
        <v>288</v>
      </c>
      <c r="E1224" s="162">
        <v>32640</v>
      </c>
      <c r="F1224" s="166" t="str">
        <f t="shared" si="62"/>
        <v>Date check - OK</v>
      </c>
      <c r="G1224" s="68"/>
      <c r="H1224" s="162" t="s">
        <v>279</v>
      </c>
      <c r="I1224" s="173">
        <v>41465.482549107437</v>
      </c>
      <c r="J1224" s="168">
        <f>IFERROR(MIN('MP Calculations'!$E$30/I1224,1),"-")</f>
        <v>0.60889065254951169</v>
      </c>
      <c r="K1224" s="12"/>
      <c r="L1224" s="159">
        <v>255.68769800000001</v>
      </c>
      <c r="M1224" s="187" t="s">
        <v>315</v>
      </c>
      <c r="N1224" s="187">
        <v>297.51652200000001</v>
      </c>
      <c r="O1224" s="186">
        <f t="shared" si="60"/>
        <v>76071.314627146363</v>
      </c>
      <c r="P1224" s="186">
        <f t="shared" si="61"/>
        <v>46319.112403622363</v>
      </c>
      <c r="Q1224" s="215">
        <f>IF(P1224="-",0,P1224/(1+'General inputs'!$H$30)^'MP Calculations'!$C$40)</f>
        <v>102888.13512993457</v>
      </c>
    </row>
    <row r="1225" spans="3:17">
      <c r="C1225" s="159"/>
      <c r="D1225" s="165" t="s">
        <v>288</v>
      </c>
      <c r="E1225" s="162">
        <v>32640</v>
      </c>
      <c r="F1225" s="166" t="str">
        <f t="shared" si="62"/>
        <v>Date check - OK</v>
      </c>
      <c r="G1225" s="68"/>
      <c r="H1225" s="162" t="s">
        <v>279</v>
      </c>
      <c r="I1225" s="173">
        <v>41465.482549107437</v>
      </c>
      <c r="J1225" s="168">
        <f>IFERROR(MIN('MP Calculations'!$E$30/I1225,1),"-")</f>
        <v>0.60889065254951169</v>
      </c>
      <c r="K1225" s="12"/>
      <c r="L1225" s="159">
        <v>107.096259</v>
      </c>
      <c r="M1225" s="187" t="s">
        <v>315</v>
      </c>
      <c r="N1225" s="187">
        <v>297.51652200000001</v>
      </c>
      <c r="O1225" s="186">
        <f t="shared" si="60"/>
        <v>31862.906496891199</v>
      </c>
      <c r="P1225" s="186">
        <f t="shared" si="61"/>
        <v>19401.025929016159</v>
      </c>
      <c r="Q1225" s="215">
        <f>IF(P1225="-",0,P1225/(1+'General inputs'!$H$30)^'MP Calculations'!$C$40)</f>
        <v>43095.285592905107</v>
      </c>
    </row>
    <row r="1226" spans="3:17">
      <c r="C1226" s="159"/>
      <c r="D1226" s="165" t="s">
        <v>288</v>
      </c>
      <c r="E1226" s="162">
        <v>32640</v>
      </c>
      <c r="F1226" s="166" t="str">
        <f t="shared" si="62"/>
        <v>Date check - OK</v>
      </c>
      <c r="G1226" s="68"/>
      <c r="H1226" s="162" t="s">
        <v>279</v>
      </c>
      <c r="I1226" s="173">
        <v>41465.482549107437</v>
      </c>
      <c r="J1226" s="168">
        <f>IFERROR(MIN('MP Calculations'!$E$30/I1226,1),"-")</f>
        <v>0.60889065254951169</v>
      </c>
      <c r="K1226" s="12"/>
      <c r="L1226" s="159">
        <v>26.999234000000001</v>
      </c>
      <c r="M1226" s="187" t="s">
        <v>315</v>
      </c>
      <c r="N1226" s="187">
        <v>297.51652200000001</v>
      </c>
      <c r="O1226" s="186">
        <f t="shared" si="60"/>
        <v>8032.718196344149</v>
      </c>
      <c r="P1226" s="186">
        <f t="shared" si="61"/>
        <v>4891.0470243183254</v>
      </c>
      <c r="Q1226" s="215">
        <f>IF(P1226="-",0,P1226/(1+'General inputs'!$H$30)^'MP Calculations'!$C$40)</f>
        <v>10864.428980844921</v>
      </c>
    </row>
    <row r="1227" spans="3:17">
      <c r="C1227" s="159"/>
      <c r="D1227" s="165" t="s">
        <v>288</v>
      </c>
      <c r="E1227" s="162">
        <v>32640</v>
      </c>
      <c r="F1227" s="166" t="str">
        <f t="shared" si="62"/>
        <v>Date check - OK</v>
      </c>
      <c r="G1227" s="68"/>
      <c r="H1227" s="162" t="s">
        <v>279</v>
      </c>
      <c r="I1227" s="173">
        <v>41465.482549107437</v>
      </c>
      <c r="J1227" s="168">
        <f>IFERROR(MIN('MP Calculations'!$E$30/I1227,1),"-")</f>
        <v>0.60889065254951169</v>
      </c>
      <c r="K1227" s="12"/>
      <c r="L1227" s="159">
        <v>4.0060630000000002</v>
      </c>
      <c r="M1227" s="187" t="s">
        <v>315</v>
      </c>
      <c r="N1227" s="187">
        <v>297.51652200000001</v>
      </c>
      <c r="O1227" s="186">
        <f t="shared" si="60"/>
        <v>1191.8699306728861</v>
      </c>
      <c r="P1227" s="186">
        <f t="shared" si="61"/>
        <v>725.71845984155482</v>
      </c>
      <c r="Q1227" s="215">
        <f>IF(P1227="-",0,P1227/(1+'General inputs'!$H$30)^'MP Calculations'!$C$40)</f>
        <v>1612.0304359853521</v>
      </c>
    </row>
    <row r="1228" spans="3:17">
      <c r="C1228" s="159"/>
      <c r="D1228" s="165" t="s">
        <v>288</v>
      </c>
      <c r="E1228" s="162">
        <v>32640</v>
      </c>
      <c r="F1228" s="166" t="str">
        <f t="shared" si="62"/>
        <v>Date check - OK</v>
      </c>
      <c r="G1228" s="68"/>
      <c r="H1228" s="162" t="s">
        <v>279</v>
      </c>
      <c r="I1228" s="173">
        <v>41465.482549107437</v>
      </c>
      <c r="J1228" s="168">
        <f>IFERROR(MIN('MP Calculations'!$E$30/I1228,1),"-")</f>
        <v>0.60889065254951169</v>
      </c>
      <c r="K1228" s="12"/>
      <c r="L1228" s="159">
        <v>8.4029030000000002</v>
      </c>
      <c r="M1228" s="187" t="s">
        <v>315</v>
      </c>
      <c r="N1228" s="187">
        <v>297.51652200000001</v>
      </c>
      <c r="O1228" s="186">
        <f t="shared" si="60"/>
        <v>2500.0024752633663</v>
      </c>
      <c r="P1228" s="186">
        <f t="shared" si="61"/>
        <v>1522.2281385385056</v>
      </c>
      <c r="Q1228" s="215">
        <f>IF(P1228="-",0,P1228/(1+'General inputs'!$H$30)^'MP Calculations'!$C$40)</f>
        <v>3381.308628105106</v>
      </c>
    </row>
    <row r="1229" spans="3:17">
      <c r="C1229" s="159"/>
      <c r="D1229" s="165" t="s">
        <v>288</v>
      </c>
      <c r="E1229" s="162">
        <v>32640</v>
      </c>
      <c r="F1229" s="166" t="str">
        <f t="shared" si="62"/>
        <v>Date check - OK</v>
      </c>
      <c r="G1229" s="68"/>
      <c r="H1229" s="162" t="s">
        <v>279</v>
      </c>
      <c r="I1229" s="173">
        <v>41465.482549107437</v>
      </c>
      <c r="J1229" s="168">
        <f>IFERROR(MIN('MP Calculations'!$E$30/I1229,1),"-")</f>
        <v>0.60889065254951169</v>
      </c>
      <c r="K1229" s="12"/>
      <c r="L1229" s="159">
        <v>104.420467</v>
      </c>
      <c r="M1229" s="187" t="s">
        <v>315</v>
      </c>
      <c r="N1229" s="187">
        <v>297.51652200000001</v>
      </c>
      <c r="O1229" s="186">
        <f t="shared" si="60"/>
        <v>31066.814167455777</v>
      </c>
      <c r="P1229" s="186">
        <f t="shared" si="61"/>
        <v>18916.292751056564</v>
      </c>
      <c r="Q1229" s="215">
        <f>IF(P1229="-",0,P1229/(1+'General inputs'!$H$30)^'MP Calculations'!$C$40)</f>
        <v>42018.553114068374</v>
      </c>
    </row>
    <row r="1230" spans="3:17">
      <c r="C1230" s="159"/>
      <c r="D1230" s="165" t="s">
        <v>288</v>
      </c>
      <c r="E1230" s="162">
        <v>32640</v>
      </c>
      <c r="F1230" s="166" t="str">
        <f t="shared" si="62"/>
        <v>Date check - OK</v>
      </c>
      <c r="G1230" s="68"/>
      <c r="H1230" s="162" t="s">
        <v>279</v>
      </c>
      <c r="I1230" s="173">
        <v>41465.482549107437</v>
      </c>
      <c r="J1230" s="168">
        <f>IFERROR(MIN('MP Calculations'!$E$30/I1230,1),"-")</f>
        <v>0.60889065254951169</v>
      </c>
      <c r="K1230" s="12"/>
      <c r="L1230" s="159">
        <v>73.659968000000006</v>
      </c>
      <c r="M1230" s="187" t="s">
        <v>315</v>
      </c>
      <c r="N1230" s="187">
        <v>297.51652200000001</v>
      </c>
      <c r="O1230" s="186">
        <f t="shared" si="60"/>
        <v>21915.057489991297</v>
      </c>
      <c r="P1230" s="186">
        <f t="shared" si="61"/>
        <v>13343.873655740865</v>
      </c>
      <c r="Q1230" s="215">
        <f>IF(P1230="-",0,P1230/(1+'General inputs'!$H$30)^'MP Calculations'!$C$40)</f>
        <v>29640.599843214422</v>
      </c>
    </row>
    <row r="1231" spans="3:17">
      <c r="C1231" s="159"/>
      <c r="D1231" s="165" t="s">
        <v>288</v>
      </c>
      <c r="E1231" s="162">
        <v>32640</v>
      </c>
      <c r="F1231" s="166" t="str">
        <f t="shared" si="62"/>
        <v>Date check - OK</v>
      </c>
      <c r="G1231" s="68"/>
      <c r="H1231" s="162" t="s">
        <v>279</v>
      </c>
      <c r="I1231" s="173">
        <v>41465.482549107437</v>
      </c>
      <c r="J1231" s="168">
        <f>IFERROR(MIN('MP Calculations'!$E$30/I1231,1),"-")</f>
        <v>0.60889065254951169</v>
      </c>
      <c r="K1231" s="12"/>
      <c r="L1231" s="159">
        <v>118.878444</v>
      </c>
      <c r="M1231" s="187" t="s">
        <v>315</v>
      </c>
      <c r="N1231" s="187">
        <v>297.51652200000001</v>
      </c>
      <c r="O1231" s="186">
        <f t="shared" si="60"/>
        <v>35368.301199651767</v>
      </c>
      <c r="P1231" s="186">
        <f t="shared" si="61"/>
        <v>21535.427997023642</v>
      </c>
      <c r="Q1231" s="215">
        <f>IF(P1231="-",0,P1231/(1+'General inputs'!$H$30)^'MP Calculations'!$C$40)</f>
        <v>47836.409440036332</v>
      </c>
    </row>
    <row r="1232" spans="3:17">
      <c r="C1232" s="159"/>
      <c r="D1232" s="165" t="s">
        <v>281</v>
      </c>
      <c r="E1232" s="162">
        <v>32804</v>
      </c>
      <c r="F1232" s="166" t="str">
        <f t="shared" si="62"/>
        <v>Date check - OK</v>
      </c>
      <c r="G1232" s="68"/>
      <c r="H1232" s="162" t="s">
        <v>279</v>
      </c>
      <c r="I1232" s="173">
        <v>41465.482549107437</v>
      </c>
      <c r="J1232" s="168">
        <f>IFERROR(MIN('MP Calculations'!$E$30/I1232,1),"-")</f>
        <v>0.60889065254951169</v>
      </c>
      <c r="K1232" s="12"/>
      <c r="L1232" s="159">
        <v>0.49987399999999999</v>
      </c>
      <c r="M1232" s="187" t="s">
        <v>315</v>
      </c>
      <c r="N1232" s="187">
        <v>192.78728599999999</v>
      </c>
      <c r="O1232" s="186">
        <f t="shared" si="60"/>
        <v>96.369351801964001</v>
      </c>
      <c r="P1232" s="186">
        <f t="shared" si="61"/>
        <v>58.67839750447132</v>
      </c>
      <c r="Q1232" s="215">
        <f>IF(P1232="-",0,P1232/(1+'General inputs'!$H$30)^'MP Calculations'!$C$40)</f>
        <v>130.34167924115741</v>
      </c>
    </row>
    <row r="1233" spans="3:17">
      <c r="C1233" s="159"/>
      <c r="D1233" s="165" t="s">
        <v>281</v>
      </c>
      <c r="E1233" s="162">
        <v>32804</v>
      </c>
      <c r="F1233" s="166" t="str">
        <f t="shared" si="62"/>
        <v>Date check - OK</v>
      </c>
      <c r="G1233" s="68"/>
      <c r="H1233" s="162" t="s">
        <v>279</v>
      </c>
      <c r="I1233" s="173">
        <v>41465.482549107437</v>
      </c>
      <c r="J1233" s="168">
        <f>IFERROR(MIN('MP Calculations'!$E$30/I1233,1),"-")</f>
        <v>0.60889065254951169</v>
      </c>
      <c r="K1233" s="12"/>
      <c r="L1233" s="159">
        <v>0.59968299999999997</v>
      </c>
      <c r="M1233" s="187" t="s">
        <v>315</v>
      </c>
      <c r="N1233" s="187">
        <v>192.78728599999999</v>
      </c>
      <c r="O1233" s="186">
        <f t="shared" si="60"/>
        <v>115.61125803033799</v>
      </c>
      <c r="P1233" s="186">
        <f t="shared" si="61"/>
        <v>70.394614344162477</v>
      </c>
      <c r="Q1233" s="215">
        <f>IF(P1233="-",0,P1233/(1+'General inputs'!$H$30)^'MP Calculations'!$C$40)</f>
        <v>156.36678289403929</v>
      </c>
    </row>
    <row r="1234" spans="3:17">
      <c r="C1234" s="159"/>
      <c r="D1234" s="165" t="s">
        <v>281</v>
      </c>
      <c r="E1234" s="162">
        <v>32804</v>
      </c>
      <c r="F1234" s="166" t="str">
        <f t="shared" si="62"/>
        <v>Date check - OK</v>
      </c>
      <c r="G1234" s="68"/>
      <c r="H1234" s="162" t="s">
        <v>279</v>
      </c>
      <c r="I1234" s="173">
        <v>41465.482549107437</v>
      </c>
      <c r="J1234" s="168">
        <f>IFERROR(MIN('MP Calculations'!$E$30/I1234,1),"-")</f>
        <v>0.60889065254951169</v>
      </c>
      <c r="K1234" s="12"/>
      <c r="L1234" s="159">
        <v>92.593417000000002</v>
      </c>
      <c r="M1234" s="187" t="s">
        <v>315</v>
      </c>
      <c r="N1234" s="187">
        <v>192.78728599999999</v>
      </c>
      <c r="O1234" s="186">
        <f t="shared" si="60"/>
        <v>17850.83356489626</v>
      </c>
      <c r="P1234" s="186">
        <f t="shared" si="61"/>
        <v>10869.205697882409</v>
      </c>
      <c r="Q1234" s="215">
        <f>IF(P1234="-",0,P1234/(1+'General inputs'!$H$30)^'MP Calculations'!$C$40)</f>
        <v>24143.647115986685</v>
      </c>
    </row>
    <row r="1235" spans="3:17">
      <c r="C1235" s="159"/>
      <c r="D1235" s="165" t="s">
        <v>281</v>
      </c>
      <c r="E1235" s="162">
        <v>32804</v>
      </c>
      <c r="F1235" s="166" t="str">
        <f t="shared" si="62"/>
        <v>Date check - OK</v>
      </c>
      <c r="G1235" s="68"/>
      <c r="H1235" s="162" t="s">
        <v>279</v>
      </c>
      <c r="I1235" s="173">
        <v>41465.482549107437</v>
      </c>
      <c r="J1235" s="168">
        <f>IFERROR(MIN('MP Calculations'!$E$30/I1235,1),"-")</f>
        <v>0.60889065254951169</v>
      </c>
      <c r="K1235" s="12"/>
      <c r="L1235" s="159">
        <v>66.795670000000001</v>
      </c>
      <c r="M1235" s="187" t="s">
        <v>315</v>
      </c>
      <c r="N1235" s="187">
        <v>192.78728599999999</v>
      </c>
      <c r="O1235" s="186">
        <f t="shared" si="60"/>
        <v>12877.35593585162</v>
      </c>
      <c r="P1235" s="186">
        <f t="shared" si="61"/>
        <v>7840.9016588930208</v>
      </c>
      <c r="Q1235" s="215">
        <f>IF(P1235="-",0,P1235/(1+'General inputs'!$H$30)^'MP Calculations'!$C$40)</f>
        <v>17416.908648655863</v>
      </c>
    </row>
    <row r="1236" spans="3:17">
      <c r="C1236" s="159"/>
      <c r="D1236" s="165" t="s">
        <v>281</v>
      </c>
      <c r="E1236" s="162">
        <v>32804</v>
      </c>
      <c r="F1236" s="166" t="str">
        <f t="shared" si="62"/>
        <v>Date check - OK</v>
      </c>
      <c r="G1236" s="68"/>
      <c r="H1236" s="162" t="s">
        <v>279</v>
      </c>
      <c r="I1236" s="173">
        <v>41465.482549107437</v>
      </c>
      <c r="J1236" s="168">
        <f>IFERROR(MIN('MP Calculations'!$E$30/I1236,1),"-")</f>
        <v>0.60889065254951169</v>
      </c>
      <c r="K1236" s="12"/>
      <c r="L1236" s="159">
        <v>68.377787999999995</v>
      </c>
      <c r="M1236" s="187" t="s">
        <v>315</v>
      </c>
      <c r="N1236" s="187">
        <v>192.78728599999999</v>
      </c>
      <c r="O1236" s="186">
        <f t="shared" si="60"/>
        <v>13182.368171203367</v>
      </c>
      <c r="P1236" s="186">
        <f t="shared" si="61"/>
        <v>8026.6207579119309</v>
      </c>
      <c r="Q1236" s="215">
        <f>IF(P1236="-",0,P1236/(1+'General inputs'!$H$30)^'MP Calculations'!$C$40)</f>
        <v>17829.444441430962</v>
      </c>
    </row>
    <row r="1237" spans="3:17">
      <c r="C1237" s="159"/>
      <c r="D1237" s="165" t="s">
        <v>281</v>
      </c>
      <c r="E1237" s="162">
        <v>32804</v>
      </c>
      <c r="F1237" s="166" t="str">
        <f t="shared" si="62"/>
        <v>Date check - OK</v>
      </c>
      <c r="G1237" s="68"/>
      <c r="H1237" s="162" t="s">
        <v>279</v>
      </c>
      <c r="I1237" s="173">
        <v>41465.482549107437</v>
      </c>
      <c r="J1237" s="168">
        <f>IFERROR(MIN('MP Calculations'!$E$30/I1237,1),"-")</f>
        <v>0.60889065254951169</v>
      </c>
      <c r="K1237" s="12"/>
      <c r="L1237" s="159">
        <v>3.0998950000000001</v>
      </c>
      <c r="M1237" s="187" t="s">
        <v>315</v>
      </c>
      <c r="N1237" s="187">
        <v>192.78728599999999</v>
      </c>
      <c r="O1237" s="186">
        <f t="shared" si="60"/>
        <v>597.62034393497004</v>
      </c>
      <c r="P1237" s="186">
        <f t="shared" si="61"/>
        <v>363.88544119542752</v>
      </c>
      <c r="Q1237" s="215">
        <f>IF(P1237="-",0,P1237/(1+'General inputs'!$H$30)^'MP Calculations'!$C$40)</f>
        <v>808.29472981444849</v>
      </c>
    </row>
    <row r="1238" spans="3:17">
      <c r="C1238" s="159"/>
      <c r="D1238" s="165" t="s">
        <v>281</v>
      </c>
      <c r="E1238" s="162">
        <v>32804</v>
      </c>
      <c r="F1238" s="166" t="str">
        <f t="shared" si="62"/>
        <v>Date check - OK</v>
      </c>
      <c r="G1238" s="68"/>
      <c r="H1238" s="162" t="s">
        <v>279</v>
      </c>
      <c r="I1238" s="173">
        <v>41465.482549107437</v>
      </c>
      <c r="J1238" s="168">
        <f>IFERROR(MIN('MP Calculations'!$E$30/I1238,1),"-")</f>
        <v>0.60889065254951169</v>
      </c>
      <c r="K1238" s="12"/>
      <c r="L1238" s="159">
        <v>66.554477000000006</v>
      </c>
      <c r="M1238" s="187" t="s">
        <v>315</v>
      </c>
      <c r="N1238" s="187">
        <v>192.78728599999999</v>
      </c>
      <c r="O1238" s="186">
        <f t="shared" si="60"/>
        <v>12830.856991979423</v>
      </c>
      <c r="P1238" s="186">
        <f t="shared" si="61"/>
        <v>7812.5888866158157</v>
      </c>
      <c r="Q1238" s="215">
        <f>IF(P1238="-",0,P1238/(1+'General inputs'!$H$30)^'MP Calculations'!$C$40)</f>
        <v>17354.017798879293</v>
      </c>
    </row>
    <row r="1239" spans="3:17">
      <c r="C1239" s="159"/>
      <c r="D1239" s="165" t="s">
        <v>281</v>
      </c>
      <c r="E1239" s="162">
        <v>32804</v>
      </c>
      <c r="F1239" s="166" t="str">
        <f t="shared" si="62"/>
        <v>Date check - OK</v>
      </c>
      <c r="G1239" s="68"/>
      <c r="H1239" s="162" t="s">
        <v>279</v>
      </c>
      <c r="I1239" s="173">
        <v>41465.482549107437</v>
      </c>
      <c r="J1239" s="168">
        <f>IFERROR(MIN('MP Calculations'!$E$30/I1239,1),"-")</f>
        <v>0.60889065254951169</v>
      </c>
      <c r="K1239" s="12"/>
      <c r="L1239" s="159">
        <v>66.495484000000005</v>
      </c>
      <c r="M1239" s="187" t="s">
        <v>315</v>
      </c>
      <c r="N1239" s="187">
        <v>192.78728599999999</v>
      </c>
      <c r="O1239" s="186">
        <f t="shared" ref="O1239:O1302" si="63">IF(N1239="","-",L1239*N1239)</f>
        <v>12819.483891616424</v>
      </c>
      <c r="P1239" s="186">
        <f t="shared" ref="P1239:P1302" si="64">IF(O1239="-","-",IF(OR(E1239&lt;$E$15,E1239&gt;$E$16),0,O1239*J1239))</f>
        <v>7805.663912114278</v>
      </c>
      <c r="Q1239" s="215">
        <f>IF(P1239="-",0,P1239/(1+'General inputs'!$H$30)^'MP Calculations'!$C$40)</f>
        <v>17338.635429155176</v>
      </c>
    </row>
    <row r="1240" spans="3:17">
      <c r="C1240" s="159"/>
      <c r="D1240" s="165" t="s">
        <v>281</v>
      </c>
      <c r="E1240" s="162">
        <v>32804</v>
      </c>
      <c r="F1240" s="166" t="str">
        <f t="shared" si="62"/>
        <v>Date check - OK</v>
      </c>
      <c r="G1240" s="68"/>
      <c r="H1240" s="162" t="s">
        <v>279</v>
      </c>
      <c r="I1240" s="173">
        <v>41465.482549107437</v>
      </c>
      <c r="J1240" s="168">
        <f>IFERROR(MIN('MP Calculations'!$E$30/I1240,1),"-")</f>
        <v>0.60889065254951169</v>
      </c>
      <c r="K1240" s="12"/>
      <c r="L1240" s="159">
        <v>0.50037200000000004</v>
      </c>
      <c r="M1240" s="187" t="s">
        <v>315</v>
      </c>
      <c r="N1240" s="187">
        <v>192.78728599999999</v>
      </c>
      <c r="O1240" s="186">
        <f t="shared" si="63"/>
        <v>96.465359870392007</v>
      </c>
      <c r="P1240" s="186">
        <f t="shared" si="64"/>
        <v>58.736855919906468</v>
      </c>
      <c r="Q1240" s="215">
        <f>IF(P1240="-",0,P1240/(1+'General inputs'!$H$30)^'MP Calculations'!$C$40)</f>
        <v>130.47153227664654</v>
      </c>
    </row>
    <row r="1241" spans="3:17">
      <c r="C1241" s="159"/>
      <c r="D1241" s="165" t="s">
        <v>281</v>
      </c>
      <c r="E1241" s="162">
        <v>32804</v>
      </c>
      <c r="F1241" s="166" t="str">
        <f t="shared" si="62"/>
        <v>Date check - OK</v>
      </c>
      <c r="G1241" s="68"/>
      <c r="H1241" s="162" t="s">
        <v>279</v>
      </c>
      <c r="I1241" s="173">
        <v>41465.482549107437</v>
      </c>
      <c r="J1241" s="168">
        <f>IFERROR(MIN('MP Calculations'!$E$30/I1241,1),"-")</f>
        <v>0.60889065254951169</v>
      </c>
      <c r="K1241" s="12"/>
      <c r="L1241" s="159">
        <v>3.5709520000000001</v>
      </c>
      <c r="M1241" s="187" t="s">
        <v>315</v>
      </c>
      <c r="N1241" s="187">
        <v>192.78728599999999</v>
      </c>
      <c r="O1241" s="186">
        <f t="shared" si="63"/>
        <v>688.434144516272</v>
      </c>
      <c r="P1241" s="186">
        <f t="shared" si="64"/>
        <v>419.18111549187768</v>
      </c>
      <c r="Q1241" s="215">
        <f>IF(P1241="-",0,P1241/(1+'General inputs'!$H$30)^'MP Calculations'!$C$40)</f>
        <v>931.12240318474153</v>
      </c>
    </row>
    <row r="1242" spans="3:17">
      <c r="C1242" s="159"/>
      <c r="D1242" s="165" t="s">
        <v>281</v>
      </c>
      <c r="E1242" s="162">
        <v>32804</v>
      </c>
      <c r="F1242" s="166" t="str">
        <f t="shared" si="62"/>
        <v>Date check - OK</v>
      </c>
      <c r="G1242" s="68"/>
      <c r="H1242" s="162" t="s">
        <v>279</v>
      </c>
      <c r="I1242" s="173">
        <v>41465.482549107437</v>
      </c>
      <c r="J1242" s="168">
        <f>IFERROR(MIN('MP Calculations'!$E$30/I1242,1),"-")</f>
        <v>0.60889065254951169</v>
      </c>
      <c r="K1242" s="12"/>
      <c r="L1242" s="159">
        <v>66.994533000000004</v>
      </c>
      <c r="M1242" s="187" t="s">
        <v>315</v>
      </c>
      <c r="N1242" s="187">
        <v>192.78728599999999</v>
      </c>
      <c r="O1242" s="186">
        <f t="shared" si="63"/>
        <v>12915.694193907439</v>
      </c>
      <c r="P1242" s="186">
        <f t="shared" si="64"/>
        <v>7864.2454658582401</v>
      </c>
      <c r="Q1242" s="215">
        <f>IF(P1242="-",0,P1242/(1+'General inputs'!$H$30)^'MP Calculations'!$C$40)</f>
        <v>17468.761990415856</v>
      </c>
    </row>
    <row r="1243" spans="3:17">
      <c r="C1243" s="159"/>
      <c r="D1243" s="165" t="s">
        <v>281</v>
      </c>
      <c r="E1243" s="162">
        <v>32885</v>
      </c>
      <c r="F1243" s="166" t="str">
        <f t="shared" si="62"/>
        <v>Date check - OK</v>
      </c>
      <c r="G1243" s="68"/>
      <c r="H1243" s="162" t="s">
        <v>279</v>
      </c>
      <c r="I1243" s="173">
        <v>41465.482549107437</v>
      </c>
      <c r="J1243" s="168">
        <f>IFERROR(MIN('MP Calculations'!$E$30/I1243,1),"-")</f>
        <v>0.60889065254951169</v>
      </c>
      <c r="K1243" s="12"/>
      <c r="L1243" s="159">
        <v>10.098720999999999</v>
      </c>
      <c r="M1243" s="187" t="s">
        <v>315</v>
      </c>
      <c r="N1243" s="187">
        <v>192.78728599999999</v>
      </c>
      <c r="O1243" s="186">
        <f t="shared" si="63"/>
        <v>1946.9050136612059</v>
      </c>
      <c r="P1243" s="186">
        <f t="shared" si="64"/>
        <v>1185.4522642200877</v>
      </c>
      <c r="Q1243" s="215">
        <f>IF(P1243="-",0,P1243/(1+'General inputs'!$H$30)^'MP Calculations'!$C$40)</f>
        <v>2633.2320811403279</v>
      </c>
    </row>
    <row r="1244" spans="3:17">
      <c r="C1244" s="159"/>
      <c r="D1244" s="165" t="s">
        <v>281</v>
      </c>
      <c r="E1244" s="162">
        <v>32885</v>
      </c>
      <c r="F1244" s="166" t="str">
        <f t="shared" si="62"/>
        <v>Date check - OK</v>
      </c>
      <c r="G1244" s="68"/>
      <c r="H1244" s="162" t="s">
        <v>279</v>
      </c>
      <c r="I1244" s="173">
        <v>41465.482549107437</v>
      </c>
      <c r="J1244" s="168">
        <f>IFERROR(MIN('MP Calculations'!$E$30/I1244,1),"-")</f>
        <v>0.60889065254951169</v>
      </c>
      <c r="K1244" s="12"/>
      <c r="L1244" s="159">
        <v>15.896941</v>
      </c>
      <c r="M1244" s="187" t="s">
        <v>315</v>
      </c>
      <c r="N1244" s="187">
        <v>192.78728599999999</v>
      </c>
      <c r="O1244" s="186">
        <f t="shared" si="63"/>
        <v>3064.7281110921258</v>
      </c>
      <c r="P1244" s="186">
        <f t="shared" si="64"/>
        <v>1866.0842994497168</v>
      </c>
      <c r="Q1244" s="215">
        <f>IF(P1244="-",0,P1244/(1+'General inputs'!$H$30)^'MP Calculations'!$C$40)</f>
        <v>4145.1125378347415</v>
      </c>
    </row>
    <row r="1245" spans="3:17">
      <c r="C1245" s="159"/>
      <c r="D1245" s="165" t="s">
        <v>281</v>
      </c>
      <c r="E1245" s="162">
        <v>32885</v>
      </c>
      <c r="F1245" s="166" t="str">
        <f t="shared" si="62"/>
        <v>Date check - OK</v>
      </c>
      <c r="G1245" s="68"/>
      <c r="H1245" s="162" t="s">
        <v>279</v>
      </c>
      <c r="I1245" s="173">
        <v>41465.482549107437</v>
      </c>
      <c r="J1245" s="168">
        <f>IFERROR(MIN('MP Calculations'!$E$30/I1245,1),"-")</f>
        <v>0.60889065254951169</v>
      </c>
      <c r="K1245" s="12"/>
      <c r="L1245" s="159">
        <v>20.598324999999999</v>
      </c>
      <c r="M1245" s="187" t="s">
        <v>315</v>
      </c>
      <c r="N1245" s="187">
        <v>192.78728599999999</v>
      </c>
      <c r="O1245" s="186">
        <f t="shared" si="63"/>
        <v>3971.0951728959499</v>
      </c>
      <c r="P1245" s="186">
        <f t="shared" si="64"/>
        <v>2417.962731160831</v>
      </c>
      <c r="Q1245" s="215">
        <f>IF(P1245="-",0,P1245/(1+'General inputs'!$H$30)^'MP Calculations'!$C$40)</f>
        <v>5370.9940306059398</v>
      </c>
    </row>
    <row r="1246" spans="3:17">
      <c r="C1246" s="159"/>
      <c r="D1246" s="165" t="s">
        <v>291</v>
      </c>
      <c r="E1246" s="162">
        <v>32958</v>
      </c>
      <c r="F1246" s="166" t="str">
        <f t="shared" si="62"/>
        <v>Date check - OK</v>
      </c>
      <c r="G1246" s="68"/>
      <c r="H1246" s="162" t="s">
        <v>279</v>
      </c>
      <c r="I1246" s="173">
        <v>41465.482549107437</v>
      </c>
      <c r="J1246" s="168">
        <f>IFERROR(MIN('MP Calculations'!$E$30/I1246,1),"-")</f>
        <v>0.60889065254951169</v>
      </c>
      <c r="K1246" s="12"/>
      <c r="L1246" s="159">
        <v>3.9994679999999998</v>
      </c>
      <c r="M1246" s="187" t="s">
        <v>315</v>
      </c>
      <c r="N1246" s="187">
        <v>421.28581700000001</v>
      </c>
      <c r="O1246" s="186">
        <f t="shared" si="63"/>
        <v>1684.9191439453559</v>
      </c>
      <c r="P1246" s="186">
        <f t="shared" si="64"/>
        <v>1025.9315170500524</v>
      </c>
      <c r="Q1246" s="215">
        <f>IF(P1246="-",0,P1246/(1+'General inputs'!$H$30)^'MP Calculations'!$C$40)</f>
        <v>2278.8903992911919</v>
      </c>
    </row>
    <row r="1247" spans="3:17">
      <c r="C1247" s="159"/>
      <c r="D1247" s="165" t="s">
        <v>291</v>
      </c>
      <c r="E1247" s="162">
        <v>32958</v>
      </c>
      <c r="F1247" s="166" t="str">
        <f t="shared" si="62"/>
        <v>Date check - OK</v>
      </c>
      <c r="G1247" s="68"/>
      <c r="H1247" s="162" t="s">
        <v>279</v>
      </c>
      <c r="I1247" s="173">
        <v>41465.482549107437</v>
      </c>
      <c r="J1247" s="168">
        <f>IFERROR(MIN('MP Calculations'!$E$30/I1247,1),"-")</f>
        <v>0.60889065254951169</v>
      </c>
      <c r="K1247" s="12"/>
      <c r="L1247" s="159">
        <v>29.086791999999999</v>
      </c>
      <c r="M1247" s="187" t="s">
        <v>315</v>
      </c>
      <c r="N1247" s="187">
        <v>421.28581700000001</v>
      </c>
      <c r="O1247" s="186">
        <f t="shared" si="63"/>
        <v>12253.852931629064</v>
      </c>
      <c r="P1247" s="186">
        <f t="shared" si="64"/>
        <v>7461.2565077853678</v>
      </c>
      <c r="Q1247" s="215">
        <f>IF(P1247="-",0,P1247/(1+'General inputs'!$H$30)^'MP Calculations'!$C$40)</f>
        <v>16573.607048482412</v>
      </c>
    </row>
    <row r="1248" spans="3:17">
      <c r="C1248" s="159"/>
      <c r="D1248" s="165" t="s">
        <v>291</v>
      </c>
      <c r="E1248" s="162">
        <v>32958</v>
      </c>
      <c r="F1248" s="166" t="str">
        <f t="shared" si="62"/>
        <v>Date check - OK</v>
      </c>
      <c r="G1248" s="68"/>
      <c r="H1248" s="162" t="s">
        <v>279</v>
      </c>
      <c r="I1248" s="173">
        <v>41465.482549107437</v>
      </c>
      <c r="J1248" s="168">
        <f>IFERROR(MIN('MP Calculations'!$E$30/I1248,1),"-")</f>
        <v>0.60889065254951169</v>
      </c>
      <c r="K1248" s="12"/>
      <c r="L1248" s="159">
        <v>2.400903</v>
      </c>
      <c r="M1248" s="187" t="s">
        <v>315</v>
      </c>
      <c r="N1248" s="187">
        <v>421.28581700000001</v>
      </c>
      <c r="O1248" s="186">
        <f t="shared" si="63"/>
        <v>1011.466381892751</v>
      </c>
      <c r="P1248" s="186">
        <f t="shared" si="64"/>
        <v>615.87242530257072</v>
      </c>
      <c r="Q1248" s="215">
        <f>IF(P1248="-",0,P1248/(1+'General inputs'!$H$30)^'MP Calculations'!$C$40)</f>
        <v>1368.0306471584272</v>
      </c>
    </row>
    <row r="1249" spans="3:17">
      <c r="C1249" s="159"/>
      <c r="D1249" s="165" t="s">
        <v>291</v>
      </c>
      <c r="E1249" s="162">
        <v>32958</v>
      </c>
      <c r="F1249" s="166" t="str">
        <f t="shared" si="62"/>
        <v>Date check - OK</v>
      </c>
      <c r="G1249" s="68"/>
      <c r="H1249" s="162" t="s">
        <v>279</v>
      </c>
      <c r="I1249" s="173">
        <v>41465.482549107437</v>
      </c>
      <c r="J1249" s="168">
        <f>IFERROR(MIN('MP Calculations'!$E$30/I1249,1),"-")</f>
        <v>0.60889065254951169</v>
      </c>
      <c r="K1249" s="12"/>
      <c r="L1249" s="159">
        <v>4.5976140000000001</v>
      </c>
      <c r="M1249" s="187" t="s">
        <v>315</v>
      </c>
      <c r="N1249" s="187">
        <v>421.28581700000001</v>
      </c>
      <c r="O1249" s="186">
        <f t="shared" si="63"/>
        <v>1936.909570240638</v>
      </c>
      <c r="P1249" s="186">
        <f t="shared" si="64"/>
        <v>1179.3661321532163</v>
      </c>
      <c r="Q1249" s="215">
        <f>IF(P1249="-",0,P1249/(1+'General inputs'!$H$30)^'MP Calculations'!$C$40)</f>
        <v>2619.7130228937385</v>
      </c>
    </row>
    <row r="1250" spans="3:17">
      <c r="C1250" s="159"/>
      <c r="D1250" s="165" t="s">
        <v>291</v>
      </c>
      <c r="E1250" s="162">
        <v>32958</v>
      </c>
      <c r="F1250" s="166" t="str">
        <f t="shared" si="62"/>
        <v>Date check - OK</v>
      </c>
      <c r="G1250" s="68"/>
      <c r="H1250" s="162" t="s">
        <v>279</v>
      </c>
      <c r="I1250" s="173">
        <v>41465.482549107437</v>
      </c>
      <c r="J1250" s="168">
        <f>IFERROR(MIN('MP Calculations'!$E$30/I1250,1),"-")</f>
        <v>0.60889065254951169</v>
      </c>
      <c r="K1250" s="12"/>
      <c r="L1250" s="159">
        <v>2.4359109999999999</v>
      </c>
      <c r="M1250" s="187" t="s">
        <v>315</v>
      </c>
      <c r="N1250" s="187">
        <v>421.28581700000001</v>
      </c>
      <c r="O1250" s="186">
        <f t="shared" si="63"/>
        <v>1026.2147557742869</v>
      </c>
      <c r="P1250" s="186">
        <f t="shared" si="64"/>
        <v>624.85257229934336</v>
      </c>
      <c r="Q1250" s="215">
        <f>IF(P1250="-",0,P1250/(1+'General inputs'!$H$30)^'MP Calculations'!$C$40)</f>
        <v>1387.978148950762</v>
      </c>
    </row>
    <row r="1251" spans="3:17">
      <c r="C1251" s="159"/>
      <c r="D1251" s="165" t="s">
        <v>289</v>
      </c>
      <c r="E1251" s="162">
        <v>32958</v>
      </c>
      <c r="F1251" s="166" t="str">
        <f t="shared" si="62"/>
        <v>Date check - OK</v>
      </c>
      <c r="G1251" s="68"/>
      <c r="H1251" s="162" t="s">
        <v>279</v>
      </c>
      <c r="I1251" s="173">
        <v>41465.482549107437</v>
      </c>
      <c r="J1251" s="168">
        <f>IFERROR(MIN('MP Calculations'!$E$30/I1251,1),"-")</f>
        <v>0.60889065254951169</v>
      </c>
      <c r="K1251" s="12"/>
      <c r="L1251" s="159">
        <v>7.1008300000000002</v>
      </c>
      <c r="M1251" s="187" t="s">
        <v>315</v>
      </c>
      <c r="N1251" s="187">
        <v>315.45229399999999</v>
      </c>
      <c r="O1251" s="186">
        <f t="shared" si="63"/>
        <v>2239.9731128040198</v>
      </c>
      <c r="P1251" s="186">
        <f t="shared" si="64"/>
        <v>1363.8986903486007</v>
      </c>
      <c r="Q1251" s="215">
        <f>IF(P1251="-",0,P1251/(1+'General inputs'!$H$30)^'MP Calculations'!$C$40)</f>
        <v>3029.6131655828808</v>
      </c>
    </row>
    <row r="1252" spans="3:17">
      <c r="C1252" s="159"/>
      <c r="D1252" s="165" t="s">
        <v>291</v>
      </c>
      <c r="E1252" s="162">
        <v>32958</v>
      </c>
      <c r="F1252" s="166" t="str">
        <f t="shared" si="62"/>
        <v>Date check - OK</v>
      </c>
      <c r="G1252" s="68"/>
      <c r="H1252" s="162" t="s">
        <v>279</v>
      </c>
      <c r="I1252" s="173">
        <v>41465.482549107437</v>
      </c>
      <c r="J1252" s="168">
        <f>IFERROR(MIN('MP Calculations'!$E$30/I1252,1),"-")</f>
        <v>0.60889065254951169</v>
      </c>
      <c r="K1252" s="12"/>
      <c r="L1252" s="159">
        <v>98.476614999999995</v>
      </c>
      <c r="M1252" s="187" t="s">
        <v>315</v>
      </c>
      <c r="N1252" s="187">
        <v>421.28581700000001</v>
      </c>
      <c r="O1252" s="186">
        <f t="shared" si="63"/>
        <v>41486.801205669457</v>
      </c>
      <c r="P1252" s="186">
        <f t="shared" si="64"/>
        <v>25260.925458311944</v>
      </c>
      <c r="Q1252" s="215">
        <f>IF(P1252="-",0,P1252/(1+'General inputs'!$H$30)^'MP Calculations'!$C$40)</f>
        <v>56111.815991075564</v>
      </c>
    </row>
    <row r="1253" spans="3:17">
      <c r="C1253" s="159"/>
      <c r="D1253" s="165" t="s">
        <v>291</v>
      </c>
      <c r="E1253" s="162">
        <v>32958</v>
      </c>
      <c r="F1253" s="166" t="str">
        <f t="shared" si="62"/>
        <v>Date check - OK</v>
      </c>
      <c r="G1253" s="68"/>
      <c r="H1253" s="162" t="s">
        <v>279</v>
      </c>
      <c r="I1253" s="173">
        <v>41465.482549107437</v>
      </c>
      <c r="J1253" s="168">
        <f>IFERROR(MIN('MP Calculations'!$E$30/I1253,1),"-")</f>
        <v>0.60889065254951169</v>
      </c>
      <c r="K1253" s="12"/>
      <c r="L1253" s="159">
        <v>99.222631000000007</v>
      </c>
      <c r="M1253" s="187" t="s">
        <v>315</v>
      </c>
      <c r="N1253" s="187">
        <v>421.28581700000001</v>
      </c>
      <c r="O1253" s="186">
        <f t="shared" si="63"/>
        <v>41801.08716572453</v>
      </c>
      <c r="P1253" s="186">
        <f t="shared" si="64"/>
        <v>25452.291241617026</v>
      </c>
      <c r="Q1253" s="215">
        <f>IF(P1253="-",0,P1253/(1+'General inputs'!$H$30)^'MP Calculations'!$C$40)</f>
        <v>56536.894701573459</v>
      </c>
    </row>
    <row r="1254" spans="3:17">
      <c r="C1254" s="159"/>
      <c r="D1254" s="165" t="s">
        <v>291</v>
      </c>
      <c r="E1254" s="162">
        <v>32958</v>
      </c>
      <c r="F1254" s="166" t="str">
        <f t="shared" si="62"/>
        <v>Date check - OK</v>
      </c>
      <c r="G1254" s="68"/>
      <c r="H1254" s="162" t="s">
        <v>279</v>
      </c>
      <c r="I1254" s="173">
        <v>41465.482549107437</v>
      </c>
      <c r="J1254" s="168">
        <f>IFERROR(MIN('MP Calculations'!$E$30/I1254,1),"-")</f>
        <v>0.60889065254951169</v>
      </c>
      <c r="K1254" s="12"/>
      <c r="L1254" s="159">
        <v>8.4961999999999996E-2</v>
      </c>
      <c r="M1254" s="187" t="s">
        <v>315</v>
      </c>
      <c r="N1254" s="187">
        <v>421.28581700000001</v>
      </c>
      <c r="O1254" s="186">
        <f t="shared" si="63"/>
        <v>35.793285583954003</v>
      </c>
      <c r="P1254" s="186">
        <f t="shared" si="64"/>
        <v>21.794197016104782</v>
      </c>
      <c r="Q1254" s="215">
        <f>IF(P1254="-",0,P1254/(1+'General inputs'!$H$30)^'MP Calculations'!$C$40)</f>
        <v>48.411210217103445</v>
      </c>
    </row>
    <row r="1255" spans="3:17">
      <c r="C1255" s="159"/>
      <c r="D1255" s="165" t="s">
        <v>291</v>
      </c>
      <c r="E1255" s="162">
        <v>32958</v>
      </c>
      <c r="F1255" s="166" t="str">
        <f t="shared" si="62"/>
        <v>Date check - OK</v>
      </c>
      <c r="G1255" s="68"/>
      <c r="H1255" s="162" t="s">
        <v>279</v>
      </c>
      <c r="I1255" s="173">
        <v>41465.482549107437</v>
      </c>
      <c r="J1255" s="168">
        <f>IFERROR(MIN('MP Calculations'!$E$30/I1255,1),"-")</f>
        <v>0.60889065254951169</v>
      </c>
      <c r="K1255" s="12"/>
      <c r="L1255" s="159">
        <v>8.4961999999999996E-2</v>
      </c>
      <c r="M1255" s="187" t="s">
        <v>315</v>
      </c>
      <c r="N1255" s="187">
        <v>421.28581700000001</v>
      </c>
      <c r="O1255" s="186">
        <f t="shared" si="63"/>
        <v>35.793285583954003</v>
      </c>
      <c r="P1255" s="186">
        <f t="shared" si="64"/>
        <v>21.794197016104782</v>
      </c>
      <c r="Q1255" s="215">
        <f>IF(P1255="-",0,P1255/(1+'General inputs'!$H$30)^'MP Calculations'!$C$40)</f>
        <v>48.411210217103445</v>
      </c>
    </row>
    <row r="1256" spans="3:17">
      <c r="C1256" s="159"/>
      <c r="D1256" s="165" t="s">
        <v>282</v>
      </c>
      <c r="E1256" s="162">
        <v>33107</v>
      </c>
      <c r="F1256" s="166" t="str">
        <f t="shared" si="62"/>
        <v>Date check - OK</v>
      </c>
      <c r="G1256" s="68"/>
      <c r="H1256" s="162" t="s">
        <v>279</v>
      </c>
      <c r="I1256" s="173">
        <v>41465.482549107437</v>
      </c>
      <c r="J1256" s="168">
        <f>IFERROR(MIN('MP Calculations'!$E$30/I1256,1),"-")</f>
        <v>0.60889065254951169</v>
      </c>
      <c r="K1256" s="12"/>
      <c r="L1256" s="159">
        <v>74.096386999999993</v>
      </c>
      <c r="M1256" s="187" t="s">
        <v>315</v>
      </c>
      <c r="N1256" s="187">
        <v>237.97403299999999</v>
      </c>
      <c r="O1256" s="186">
        <f t="shared" si="63"/>
        <v>17633.016045118769</v>
      </c>
      <c r="P1256" s="186">
        <f t="shared" si="64"/>
        <v>10736.578646128377</v>
      </c>
      <c r="Q1256" s="215">
        <f>IF(P1256="-",0,P1256/(1+'General inputs'!$H$30)^'MP Calculations'!$C$40)</f>
        <v>23849.044104084271</v>
      </c>
    </row>
    <row r="1257" spans="3:17">
      <c r="C1257" s="159"/>
      <c r="D1257" s="165" t="s">
        <v>281</v>
      </c>
      <c r="E1257" s="162">
        <v>33107</v>
      </c>
      <c r="F1257" s="166" t="str">
        <f t="shared" si="62"/>
        <v>Date check - OK</v>
      </c>
      <c r="G1257" s="68"/>
      <c r="H1257" s="162" t="s">
        <v>279</v>
      </c>
      <c r="I1257" s="173">
        <v>41465.482549107437</v>
      </c>
      <c r="J1257" s="168">
        <f>IFERROR(MIN('MP Calculations'!$E$30/I1257,1),"-")</f>
        <v>0.60889065254951169</v>
      </c>
      <c r="K1257" s="12"/>
      <c r="L1257" s="159">
        <v>20.499195</v>
      </c>
      <c r="M1257" s="187" t="s">
        <v>315</v>
      </c>
      <c r="N1257" s="187">
        <v>192.78728599999999</v>
      </c>
      <c r="O1257" s="186">
        <f t="shared" si="63"/>
        <v>3951.98416923477</v>
      </c>
      <c r="P1257" s="186">
        <f t="shared" si="64"/>
        <v>2406.3262196706987</v>
      </c>
      <c r="Q1257" s="215">
        <f>IF(P1257="-",0,P1257/(1+'General inputs'!$H$30)^'MP Calculations'!$C$40)</f>
        <v>5345.1459755697178</v>
      </c>
    </row>
    <row r="1258" spans="3:17">
      <c r="C1258" s="159"/>
      <c r="D1258" s="165" t="s">
        <v>282</v>
      </c>
      <c r="E1258" s="162">
        <v>33107</v>
      </c>
      <c r="F1258" s="166" t="str">
        <f t="shared" si="62"/>
        <v>Date check - OK</v>
      </c>
      <c r="G1258" s="68"/>
      <c r="H1258" s="162" t="s">
        <v>279</v>
      </c>
      <c r="I1258" s="173">
        <v>41465.482549107437</v>
      </c>
      <c r="J1258" s="168">
        <f>IFERROR(MIN('MP Calculations'!$E$30/I1258,1),"-")</f>
        <v>0.60889065254951169</v>
      </c>
      <c r="K1258" s="12"/>
      <c r="L1258" s="159">
        <v>9.2879959999999997</v>
      </c>
      <c r="M1258" s="187" t="s">
        <v>315</v>
      </c>
      <c r="N1258" s="187">
        <v>237.97403299999999</v>
      </c>
      <c r="O1258" s="186">
        <f t="shared" si="63"/>
        <v>2210.3018666078679</v>
      </c>
      <c r="P1258" s="186">
        <f t="shared" si="64"/>
        <v>1345.8321458902683</v>
      </c>
      <c r="Q1258" s="215">
        <f>IF(P1258="-",0,P1258/(1+'General inputs'!$H$30)^'MP Calculations'!$C$40)</f>
        <v>2989.4821490089425</v>
      </c>
    </row>
    <row r="1259" spans="3:17">
      <c r="C1259" s="159"/>
      <c r="D1259" s="165" t="s">
        <v>282</v>
      </c>
      <c r="E1259" s="162">
        <v>33107</v>
      </c>
      <c r="F1259" s="166" t="str">
        <f t="shared" ref="F1259:F1322" si="65">IF(E1259="","-",IF(OR(E1259&lt;$E$15,E1259&gt;$E$16),"ERROR - date outside of range","Date check - OK"))</f>
        <v>Date check - OK</v>
      </c>
      <c r="G1259" s="68"/>
      <c r="H1259" s="162" t="s">
        <v>279</v>
      </c>
      <c r="I1259" s="173">
        <v>41465.482549107437</v>
      </c>
      <c r="J1259" s="168">
        <f>IFERROR(MIN('MP Calculations'!$E$30/I1259,1),"-")</f>
        <v>0.60889065254951169</v>
      </c>
      <c r="K1259" s="12"/>
      <c r="L1259" s="159">
        <v>59.420644000000003</v>
      </c>
      <c r="M1259" s="187" t="s">
        <v>315</v>
      </c>
      <c r="N1259" s="187">
        <v>237.97403299999999</v>
      </c>
      <c r="O1259" s="186">
        <f t="shared" si="63"/>
        <v>14140.570296137252</v>
      </c>
      <c r="P1259" s="186">
        <f t="shared" si="64"/>
        <v>8610.0610750372525</v>
      </c>
      <c r="Q1259" s="215">
        <f>IF(P1259="-",0,P1259/(1+'General inputs'!$H$30)^'MP Calculations'!$C$40)</f>
        <v>19125.434003267805</v>
      </c>
    </row>
    <row r="1260" spans="3:17">
      <c r="C1260" s="159"/>
      <c r="D1260" s="165" t="s">
        <v>282</v>
      </c>
      <c r="E1260" s="162">
        <v>33107</v>
      </c>
      <c r="F1260" s="166" t="str">
        <f t="shared" si="65"/>
        <v>Date check - OK</v>
      </c>
      <c r="G1260" s="68"/>
      <c r="H1260" s="162" t="s">
        <v>279</v>
      </c>
      <c r="I1260" s="173">
        <v>41465.482549107437</v>
      </c>
      <c r="J1260" s="168">
        <f>IFERROR(MIN('MP Calculations'!$E$30/I1260,1),"-")</f>
        <v>0.60889065254951169</v>
      </c>
      <c r="K1260" s="12"/>
      <c r="L1260" s="159">
        <v>14.348552</v>
      </c>
      <c r="M1260" s="187" t="s">
        <v>315</v>
      </c>
      <c r="N1260" s="187">
        <v>237.97403299999999</v>
      </c>
      <c r="O1260" s="186">
        <f t="shared" si="63"/>
        <v>3414.5827871502156</v>
      </c>
      <c r="P1260" s="186">
        <f t="shared" si="64"/>
        <v>2079.1075414522252</v>
      </c>
      <c r="Q1260" s="215">
        <f>IF(P1260="-",0,P1260/(1+'General inputs'!$H$30)^'MP Calculations'!$C$40)</f>
        <v>4618.2987232258238</v>
      </c>
    </row>
    <row r="1261" spans="3:17">
      <c r="C1261" s="159"/>
      <c r="D1261" s="165" t="s">
        <v>282</v>
      </c>
      <c r="E1261" s="162">
        <v>33107</v>
      </c>
      <c r="F1261" s="166" t="str">
        <f t="shared" si="65"/>
        <v>Date check - OK</v>
      </c>
      <c r="G1261" s="68"/>
      <c r="H1261" s="162" t="s">
        <v>279</v>
      </c>
      <c r="I1261" s="173">
        <v>41465.482549107437</v>
      </c>
      <c r="J1261" s="168">
        <f>IFERROR(MIN('MP Calculations'!$E$30/I1261,1),"-")</f>
        <v>0.60889065254951169</v>
      </c>
      <c r="K1261" s="12"/>
      <c r="L1261" s="159">
        <v>36.709015999999998</v>
      </c>
      <c r="M1261" s="187" t="s">
        <v>315</v>
      </c>
      <c r="N1261" s="187">
        <v>237.97403299999999</v>
      </c>
      <c r="O1261" s="186">
        <f t="shared" si="63"/>
        <v>8735.7925849815274</v>
      </c>
      <c r="P1261" s="186">
        <f t="shared" si="64"/>
        <v>5319.1424476065877</v>
      </c>
      <c r="Q1261" s="215">
        <f>IF(P1261="-",0,P1261/(1+'General inputs'!$H$30)^'MP Calculations'!$C$40)</f>
        <v>11815.35263793004</v>
      </c>
    </row>
    <row r="1262" spans="3:17">
      <c r="C1262" s="159"/>
      <c r="D1262" s="165" t="s">
        <v>282</v>
      </c>
      <c r="E1262" s="162">
        <v>33107</v>
      </c>
      <c r="F1262" s="166" t="str">
        <f t="shared" si="65"/>
        <v>Date check - OK</v>
      </c>
      <c r="G1262" s="68"/>
      <c r="H1262" s="162" t="s">
        <v>279</v>
      </c>
      <c r="I1262" s="173">
        <v>41465.482549107437</v>
      </c>
      <c r="J1262" s="168">
        <f>IFERROR(MIN('MP Calculations'!$E$30/I1262,1),"-")</f>
        <v>0.60889065254951169</v>
      </c>
      <c r="K1262" s="12"/>
      <c r="L1262" s="159">
        <v>32.741647999999998</v>
      </c>
      <c r="M1262" s="187" t="s">
        <v>315</v>
      </c>
      <c r="N1262" s="187">
        <v>237.97403299999999</v>
      </c>
      <c r="O1262" s="186">
        <f t="shared" si="63"/>
        <v>7791.6620216263836</v>
      </c>
      <c r="P1262" s="186">
        <f t="shared" si="64"/>
        <v>4744.2701727933363</v>
      </c>
      <c r="Q1262" s="215">
        <f>IF(P1262="-",0,P1262/(1+'General inputs'!$H$30)^'MP Calculations'!$C$40)</f>
        <v>10538.39517428026</v>
      </c>
    </row>
    <row r="1263" spans="3:17">
      <c r="C1263" s="159"/>
      <c r="D1263" s="165" t="s">
        <v>282</v>
      </c>
      <c r="E1263" s="162">
        <v>33107</v>
      </c>
      <c r="F1263" s="166" t="str">
        <f t="shared" si="65"/>
        <v>Date check - OK</v>
      </c>
      <c r="G1263" s="68"/>
      <c r="H1263" s="162" t="s">
        <v>279</v>
      </c>
      <c r="I1263" s="173">
        <v>41465.482549107437</v>
      </c>
      <c r="J1263" s="168">
        <f>IFERROR(MIN('MP Calculations'!$E$30/I1263,1),"-")</f>
        <v>0.60889065254951169</v>
      </c>
      <c r="K1263" s="12"/>
      <c r="L1263" s="159">
        <v>49.845215000000003</v>
      </c>
      <c r="M1263" s="187" t="s">
        <v>315</v>
      </c>
      <c r="N1263" s="187">
        <v>237.97403299999999</v>
      </c>
      <c r="O1263" s="186">
        <f t="shared" si="63"/>
        <v>11861.866839302096</v>
      </c>
      <c r="P1263" s="186">
        <f t="shared" si="64"/>
        <v>7222.5798402380669</v>
      </c>
      <c r="Q1263" s="215">
        <f>IF(P1263="-",0,P1263/(1+'General inputs'!$H$30)^'MP Calculations'!$C$40)</f>
        <v>16043.437190973469</v>
      </c>
    </row>
    <row r="1264" spans="3:17">
      <c r="C1264" s="159"/>
      <c r="D1264" s="165" t="s">
        <v>282</v>
      </c>
      <c r="E1264" s="162">
        <v>33107</v>
      </c>
      <c r="F1264" s="166" t="str">
        <f t="shared" si="65"/>
        <v>Date check - OK</v>
      </c>
      <c r="G1264" s="68"/>
      <c r="H1264" s="162" t="s">
        <v>279</v>
      </c>
      <c r="I1264" s="173">
        <v>41465.482549107437</v>
      </c>
      <c r="J1264" s="168">
        <f>IFERROR(MIN('MP Calculations'!$E$30/I1264,1),"-")</f>
        <v>0.60889065254951169</v>
      </c>
      <c r="K1264" s="12"/>
      <c r="L1264" s="159">
        <v>54.399903999999999</v>
      </c>
      <c r="M1264" s="187" t="s">
        <v>315</v>
      </c>
      <c r="N1264" s="187">
        <v>237.97403299999999</v>
      </c>
      <c r="O1264" s="186">
        <f t="shared" si="63"/>
        <v>12945.764549692831</v>
      </c>
      <c r="P1264" s="186">
        <f t="shared" si="64"/>
        <v>7882.5550244148035</v>
      </c>
      <c r="Q1264" s="215">
        <f>IF(P1264="-",0,P1264/(1+'General inputs'!$H$30)^'MP Calculations'!$C$40)</f>
        <v>17509.432811534392</v>
      </c>
    </row>
    <row r="1265" spans="3:17">
      <c r="C1265" s="159"/>
      <c r="D1265" s="165" t="s">
        <v>282</v>
      </c>
      <c r="E1265" s="162">
        <v>33107</v>
      </c>
      <c r="F1265" s="166" t="str">
        <f t="shared" si="65"/>
        <v>Date check - OK</v>
      </c>
      <c r="G1265" s="68"/>
      <c r="H1265" s="162" t="s">
        <v>279</v>
      </c>
      <c r="I1265" s="173">
        <v>41465.482549107437</v>
      </c>
      <c r="J1265" s="168">
        <f>IFERROR(MIN('MP Calculations'!$E$30/I1265,1),"-")</f>
        <v>0.60889065254951169</v>
      </c>
      <c r="K1265" s="12"/>
      <c r="L1265" s="159">
        <v>5.5000790000000004</v>
      </c>
      <c r="M1265" s="187" t="s">
        <v>315</v>
      </c>
      <c r="N1265" s="187">
        <v>237.97403299999999</v>
      </c>
      <c r="O1265" s="186">
        <f t="shared" si="63"/>
        <v>1308.875981448607</v>
      </c>
      <c r="P1265" s="186">
        <f t="shared" si="64"/>
        <v>796.96235045062485</v>
      </c>
      <c r="Q1265" s="215">
        <f>IF(P1265="-",0,P1265/(1+'General inputs'!$H$30)^'MP Calculations'!$C$40)</f>
        <v>1770.2837069093223</v>
      </c>
    </row>
    <row r="1266" spans="3:17">
      <c r="C1266" s="159"/>
      <c r="D1266" s="165" t="s">
        <v>282</v>
      </c>
      <c r="E1266" s="162">
        <v>33107</v>
      </c>
      <c r="F1266" s="166" t="str">
        <f t="shared" si="65"/>
        <v>Date check - OK</v>
      </c>
      <c r="G1266" s="68"/>
      <c r="H1266" s="162" t="s">
        <v>279</v>
      </c>
      <c r="I1266" s="173">
        <v>41465.482549107437</v>
      </c>
      <c r="J1266" s="168">
        <f>IFERROR(MIN('MP Calculations'!$E$30/I1266,1),"-")</f>
        <v>0.60889065254951169</v>
      </c>
      <c r="K1266" s="12"/>
      <c r="L1266" s="159">
        <v>32.581006000000002</v>
      </c>
      <c r="M1266" s="187" t="s">
        <v>315</v>
      </c>
      <c r="N1266" s="187">
        <v>237.97403299999999</v>
      </c>
      <c r="O1266" s="186">
        <f t="shared" si="63"/>
        <v>7753.4333970171983</v>
      </c>
      <c r="P1266" s="186">
        <f t="shared" si="64"/>
        <v>4720.9931206089786</v>
      </c>
      <c r="Q1266" s="215">
        <f>IF(P1266="-",0,P1266/(1+'General inputs'!$H$30)^'MP Calculations'!$C$40)</f>
        <v>10486.690114181063</v>
      </c>
    </row>
    <row r="1267" spans="3:17">
      <c r="C1267" s="159"/>
      <c r="D1267" s="165" t="s">
        <v>281</v>
      </c>
      <c r="E1267" s="162">
        <v>33107</v>
      </c>
      <c r="F1267" s="166" t="str">
        <f t="shared" si="65"/>
        <v>Date check - OK</v>
      </c>
      <c r="G1267" s="68"/>
      <c r="H1267" s="162" t="s">
        <v>279</v>
      </c>
      <c r="I1267" s="173">
        <v>41465.482549107437</v>
      </c>
      <c r="J1267" s="168">
        <f>IFERROR(MIN('MP Calculations'!$E$30/I1267,1),"-")</f>
        <v>0.60889065254951169</v>
      </c>
      <c r="K1267" s="12"/>
      <c r="L1267" s="159">
        <v>1.499161</v>
      </c>
      <c r="M1267" s="187" t="s">
        <v>315</v>
      </c>
      <c r="N1267" s="187">
        <v>192.78728599999999</v>
      </c>
      <c r="O1267" s="186">
        <f t="shared" si="63"/>
        <v>289.019180467046</v>
      </c>
      <c r="P1267" s="186">
        <f t="shared" si="64"/>
        <v>175.98107739390471</v>
      </c>
      <c r="Q1267" s="215">
        <f>IF(P1267="-",0,P1267/(1+'General inputs'!$H$30)^'MP Calculations'!$C$40)</f>
        <v>390.90483240347118</v>
      </c>
    </row>
    <row r="1268" spans="3:17">
      <c r="C1268" s="159"/>
      <c r="D1268" s="165" t="s">
        <v>282</v>
      </c>
      <c r="E1268" s="162">
        <v>33107</v>
      </c>
      <c r="F1268" s="166" t="str">
        <f t="shared" si="65"/>
        <v>Date check - OK</v>
      </c>
      <c r="G1268" s="68"/>
      <c r="H1268" s="162" t="s">
        <v>279</v>
      </c>
      <c r="I1268" s="173">
        <v>41465.482549107437</v>
      </c>
      <c r="J1268" s="168">
        <f>IFERROR(MIN('MP Calculations'!$E$30/I1268,1),"-")</f>
        <v>0.60889065254951169</v>
      </c>
      <c r="K1268" s="12"/>
      <c r="L1268" s="159">
        <v>0.65109300000000003</v>
      </c>
      <c r="M1268" s="187" t="s">
        <v>315</v>
      </c>
      <c r="N1268" s="187">
        <v>237.97403299999999</v>
      </c>
      <c r="O1268" s="186">
        <f t="shared" si="63"/>
        <v>154.94322706806901</v>
      </c>
      <c r="P1268" s="186">
        <f t="shared" si="64"/>
        <v>94.343482637603699</v>
      </c>
      <c r="Q1268" s="215">
        <f>IF(P1268="-",0,P1268/(1+'General inputs'!$H$30)^'MP Calculations'!$C$40)</f>
        <v>209.56414073010797</v>
      </c>
    </row>
    <row r="1269" spans="3:17">
      <c r="C1269" s="159"/>
      <c r="D1269" s="165" t="s">
        <v>282</v>
      </c>
      <c r="E1269" s="162">
        <v>33107</v>
      </c>
      <c r="F1269" s="166" t="str">
        <f t="shared" si="65"/>
        <v>Date check - OK</v>
      </c>
      <c r="G1269" s="68"/>
      <c r="H1269" s="162" t="s">
        <v>279</v>
      </c>
      <c r="I1269" s="173">
        <v>41465.482549107437</v>
      </c>
      <c r="J1269" s="168">
        <f>IFERROR(MIN('MP Calculations'!$E$30/I1269,1),"-")</f>
        <v>0.60889065254951169</v>
      </c>
      <c r="K1269" s="12"/>
      <c r="L1269" s="159">
        <v>3.040343</v>
      </c>
      <c r="M1269" s="187" t="s">
        <v>315</v>
      </c>
      <c r="N1269" s="187">
        <v>237.97403299999999</v>
      </c>
      <c r="O1269" s="186">
        <f t="shared" si="63"/>
        <v>723.52268541331898</v>
      </c>
      <c r="P1269" s="186">
        <f t="shared" si="64"/>
        <v>440.54620005569086</v>
      </c>
      <c r="Q1269" s="215">
        <f>IF(P1269="-",0,P1269/(1+'General inputs'!$H$30)^'MP Calculations'!$C$40)</f>
        <v>978.58043062941636</v>
      </c>
    </row>
    <row r="1270" spans="3:17">
      <c r="C1270" s="159"/>
      <c r="D1270" s="165" t="s">
        <v>282</v>
      </c>
      <c r="E1270" s="162">
        <v>33107</v>
      </c>
      <c r="F1270" s="166" t="str">
        <f t="shared" si="65"/>
        <v>Date check - OK</v>
      </c>
      <c r="G1270" s="68"/>
      <c r="H1270" s="162" t="s">
        <v>279</v>
      </c>
      <c r="I1270" s="173">
        <v>41465.482549107437</v>
      </c>
      <c r="J1270" s="168">
        <f>IFERROR(MIN('MP Calculations'!$E$30/I1270,1),"-")</f>
        <v>0.60889065254951169</v>
      </c>
      <c r="K1270" s="12"/>
      <c r="L1270" s="159">
        <v>1.499895</v>
      </c>
      <c r="M1270" s="187" t="s">
        <v>315</v>
      </c>
      <c r="N1270" s="187">
        <v>237.97403299999999</v>
      </c>
      <c r="O1270" s="186">
        <f t="shared" si="63"/>
        <v>356.936062226535</v>
      </c>
      <c r="P1270" s="186">
        <f t="shared" si="64"/>
        <v>217.33503184756802</v>
      </c>
      <c r="Q1270" s="215">
        <f>IF(P1270="-",0,P1270/(1+'General inputs'!$H$30)^'MP Calculations'!$C$40)</f>
        <v>482.76391676824244</v>
      </c>
    </row>
    <row r="1271" spans="3:17">
      <c r="C1271" s="159"/>
      <c r="D1271" s="165" t="s">
        <v>282</v>
      </c>
      <c r="E1271" s="162">
        <v>33107</v>
      </c>
      <c r="F1271" s="166" t="str">
        <f t="shared" si="65"/>
        <v>Date check - OK</v>
      </c>
      <c r="G1271" s="68"/>
      <c r="H1271" s="162" t="s">
        <v>279</v>
      </c>
      <c r="I1271" s="173">
        <v>41465.482549107437</v>
      </c>
      <c r="J1271" s="168">
        <f>IFERROR(MIN('MP Calculations'!$E$30/I1271,1),"-")</f>
        <v>0.60889065254951169</v>
      </c>
      <c r="K1271" s="12"/>
      <c r="L1271" s="159">
        <v>11.100135</v>
      </c>
      <c r="M1271" s="187" t="s">
        <v>315</v>
      </c>
      <c r="N1271" s="187">
        <v>237.97403299999999</v>
      </c>
      <c r="O1271" s="186">
        <f t="shared" si="63"/>
        <v>2641.5438927944547</v>
      </c>
      <c r="P1271" s="186">
        <f t="shared" si="64"/>
        <v>1608.4113846217929</v>
      </c>
      <c r="Q1271" s="215">
        <f>IF(P1271="-",0,P1271/(1+'General inputs'!$H$30)^'MP Calculations'!$C$40)</f>
        <v>3572.7465250942591</v>
      </c>
    </row>
    <row r="1272" spans="3:17">
      <c r="C1272" s="159"/>
      <c r="D1272" s="165" t="s">
        <v>282</v>
      </c>
      <c r="E1272" s="162">
        <v>33107</v>
      </c>
      <c r="F1272" s="166" t="str">
        <f t="shared" si="65"/>
        <v>Date check - OK</v>
      </c>
      <c r="G1272" s="68"/>
      <c r="H1272" s="162" t="s">
        <v>279</v>
      </c>
      <c r="I1272" s="173">
        <v>41465.482549107437</v>
      </c>
      <c r="J1272" s="168">
        <f>IFERROR(MIN('MP Calculations'!$E$30/I1272,1),"-")</f>
        <v>0.60889065254951169</v>
      </c>
      <c r="K1272" s="12"/>
      <c r="L1272" s="159">
        <v>97.842730000000003</v>
      </c>
      <c r="M1272" s="187" t="s">
        <v>315</v>
      </c>
      <c r="N1272" s="187">
        <v>237.97403299999999</v>
      </c>
      <c r="O1272" s="186">
        <f t="shared" si="63"/>
        <v>23284.029057830088</v>
      </c>
      <c r="P1272" s="186">
        <f t="shared" si="64"/>
        <v>14177.427647003955</v>
      </c>
      <c r="Q1272" s="215">
        <f>IF(P1272="-",0,P1272/(1+'General inputs'!$H$30)^'MP Calculations'!$C$40)</f>
        <v>31492.164159556247</v>
      </c>
    </row>
    <row r="1273" spans="3:17">
      <c r="C1273" s="159"/>
      <c r="D1273" s="165" t="s">
        <v>282</v>
      </c>
      <c r="E1273" s="162">
        <v>33107</v>
      </c>
      <c r="F1273" s="166" t="str">
        <f t="shared" si="65"/>
        <v>Date check - OK</v>
      </c>
      <c r="G1273" s="68"/>
      <c r="H1273" s="162" t="s">
        <v>279</v>
      </c>
      <c r="I1273" s="173">
        <v>41465.482549107437</v>
      </c>
      <c r="J1273" s="168">
        <f>IFERROR(MIN('MP Calculations'!$E$30/I1273,1),"-")</f>
        <v>0.60889065254951169</v>
      </c>
      <c r="K1273" s="12"/>
      <c r="L1273" s="159">
        <v>1.0002599999999999</v>
      </c>
      <c r="M1273" s="187" t="s">
        <v>315</v>
      </c>
      <c r="N1273" s="187">
        <v>237.97403299999999</v>
      </c>
      <c r="O1273" s="186">
        <f t="shared" si="63"/>
        <v>238.03590624857998</v>
      </c>
      <c r="P1273" s="186">
        <f t="shared" si="64"/>
        <v>144.93783828591225</v>
      </c>
      <c r="Q1273" s="215">
        <f>IF(P1273="-",0,P1273/(1+'General inputs'!$H$30)^'MP Calculations'!$C$40)</f>
        <v>321.94882667560205</v>
      </c>
    </row>
    <row r="1274" spans="3:17">
      <c r="C1274" s="159"/>
      <c r="D1274" s="165" t="s">
        <v>282</v>
      </c>
      <c r="E1274" s="162">
        <v>33107</v>
      </c>
      <c r="F1274" s="166" t="str">
        <f t="shared" si="65"/>
        <v>Date check - OK</v>
      </c>
      <c r="G1274" s="68"/>
      <c r="H1274" s="162" t="s">
        <v>279</v>
      </c>
      <c r="I1274" s="173">
        <v>41465.482549107437</v>
      </c>
      <c r="J1274" s="168">
        <f>IFERROR(MIN('MP Calculations'!$E$30/I1274,1),"-")</f>
        <v>0.60889065254951169</v>
      </c>
      <c r="K1274" s="12"/>
      <c r="L1274" s="159">
        <v>37.497504999999997</v>
      </c>
      <c r="M1274" s="187" t="s">
        <v>315</v>
      </c>
      <c r="N1274" s="187">
        <v>237.97403299999999</v>
      </c>
      <c r="O1274" s="186">
        <f t="shared" si="63"/>
        <v>8923.432492287664</v>
      </c>
      <c r="P1274" s="186">
        <f t="shared" si="64"/>
        <v>5433.3946332105515</v>
      </c>
      <c r="Q1274" s="215">
        <f>IF(P1274="-",0,P1274/(1+'General inputs'!$H$30)^'MP Calculations'!$C$40)</f>
        <v>12069.139761674485</v>
      </c>
    </row>
    <row r="1275" spans="3:17">
      <c r="C1275" s="159"/>
      <c r="D1275" s="165" t="s">
        <v>281</v>
      </c>
      <c r="E1275" s="162">
        <v>33107</v>
      </c>
      <c r="F1275" s="166" t="str">
        <f t="shared" si="65"/>
        <v>Date check - OK</v>
      </c>
      <c r="G1275" s="68"/>
      <c r="H1275" s="162" t="s">
        <v>279</v>
      </c>
      <c r="I1275" s="173">
        <v>41465.482549107437</v>
      </c>
      <c r="J1275" s="168">
        <f>IFERROR(MIN('MP Calculations'!$E$30/I1275,1),"-")</f>
        <v>0.60889065254951169</v>
      </c>
      <c r="K1275" s="12"/>
      <c r="L1275" s="159">
        <v>2.8994149999999999</v>
      </c>
      <c r="M1275" s="187" t="s">
        <v>315</v>
      </c>
      <c r="N1275" s="187">
        <v>192.78728599999999</v>
      </c>
      <c r="O1275" s="186">
        <f t="shared" si="63"/>
        <v>558.97034883768993</v>
      </c>
      <c r="P1275" s="186">
        <f t="shared" si="64"/>
        <v>340.3518204596092</v>
      </c>
      <c r="Q1275" s="215">
        <f>IF(P1275="-",0,P1275/(1+'General inputs'!$H$30)^'MP Calculations'!$C$40)</f>
        <v>756.01975681271745</v>
      </c>
    </row>
    <row r="1276" spans="3:17">
      <c r="C1276" s="159"/>
      <c r="D1276" s="165" t="s">
        <v>282</v>
      </c>
      <c r="E1276" s="162">
        <v>33107</v>
      </c>
      <c r="F1276" s="166" t="str">
        <f t="shared" si="65"/>
        <v>Date check - OK</v>
      </c>
      <c r="G1276" s="68"/>
      <c r="H1276" s="162" t="s">
        <v>279</v>
      </c>
      <c r="I1276" s="173">
        <v>41465.482549107437</v>
      </c>
      <c r="J1276" s="168">
        <f>IFERROR(MIN('MP Calculations'!$E$30/I1276,1),"-")</f>
        <v>0.60889065254951169</v>
      </c>
      <c r="K1276" s="12"/>
      <c r="L1276" s="159">
        <v>41.010154</v>
      </c>
      <c r="M1276" s="187" t="s">
        <v>315</v>
      </c>
      <c r="N1276" s="187">
        <v>237.97403299999999</v>
      </c>
      <c r="O1276" s="186">
        <f t="shared" si="63"/>
        <v>9759.3517413310819</v>
      </c>
      <c r="P1276" s="186">
        <f t="shared" si="64"/>
        <v>5942.3780502392956</v>
      </c>
      <c r="Q1276" s="215">
        <f>IF(P1276="-",0,P1276/(1+'General inputs'!$H$30)^'MP Calculations'!$C$40)</f>
        <v>13199.739029937964</v>
      </c>
    </row>
    <row r="1277" spans="3:17">
      <c r="C1277" s="159"/>
      <c r="D1277" s="165" t="s">
        <v>282</v>
      </c>
      <c r="E1277" s="162">
        <v>33107</v>
      </c>
      <c r="F1277" s="166" t="str">
        <f t="shared" si="65"/>
        <v>Date check - OK</v>
      </c>
      <c r="G1277" s="68"/>
      <c r="H1277" s="162" t="s">
        <v>279</v>
      </c>
      <c r="I1277" s="173">
        <v>41465.482549107437</v>
      </c>
      <c r="J1277" s="168">
        <f>IFERROR(MIN('MP Calculations'!$E$30/I1277,1),"-")</f>
        <v>0.60889065254951169</v>
      </c>
      <c r="K1277" s="12"/>
      <c r="L1277" s="159">
        <v>9.749682</v>
      </c>
      <c r="M1277" s="187" t="s">
        <v>315</v>
      </c>
      <c r="N1277" s="187">
        <v>237.97403299999999</v>
      </c>
      <c r="O1277" s="186">
        <f t="shared" si="63"/>
        <v>2320.1711460075057</v>
      </c>
      <c r="P1277" s="186">
        <f t="shared" si="64"/>
        <v>1412.7305231190585</v>
      </c>
      <c r="Q1277" s="215">
        <f>IF(P1277="-",0,P1277/(1+'General inputs'!$H$30)^'MP Calculations'!$C$40)</f>
        <v>3138.0827788377392</v>
      </c>
    </row>
    <row r="1278" spans="3:17">
      <c r="C1278" s="159"/>
      <c r="D1278" s="165" t="s">
        <v>282</v>
      </c>
      <c r="E1278" s="162">
        <v>33107</v>
      </c>
      <c r="F1278" s="166" t="str">
        <f t="shared" si="65"/>
        <v>Date check - OK</v>
      </c>
      <c r="G1278" s="68"/>
      <c r="H1278" s="162" t="s">
        <v>279</v>
      </c>
      <c r="I1278" s="173">
        <v>41465.482549107437</v>
      </c>
      <c r="J1278" s="168">
        <f>IFERROR(MIN('MP Calculations'!$E$30/I1278,1),"-")</f>
        <v>0.60889065254951169</v>
      </c>
      <c r="K1278" s="12"/>
      <c r="L1278" s="159">
        <v>71.072569999999999</v>
      </c>
      <c r="M1278" s="187" t="s">
        <v>315</v>
      </c>
      <c r="N1278" s="187">
        <v>237.97403299999999</v>
      </c>
      <c r="O1278" s="186">
        <f t="shared" si="63"/>
        <v>16913.426118574807</v>
      </c>
      <c r="P1278" s="186">
        <f t="shared" si="64"/>
        <v>10298.427066186969</v>
      </c>
      <c r="Q1278" s="215">
        <f>IF(P1278="-",0,P1278/(1+'General inputs'!$H$30)^'MP Calculations'!$C$40)</f>
        <v>22875.782816787225</v>
      </c>
    </row>
    <row r="1279" spans="3:17">
      <c r="C1279" s="159"/>
      <c r="D1279" s="165" t="s">
        <v>282</v>
      </c>
      <c r="E1279" s="162">
        <v>33107</v>
      </c>
      <c r="F1279" s="166" t="str">
        <f t="shared" si="65"/>
        <v>Date check - OK</v>
      </c>
      <c r="G1279" s="68"/>
      <c r="H1279" s="162" t="s">
        <v>279</v>
      </c>
      <c r="I1279" s="173">
        <v>41465.482549107437</v>
      </c>
      <c r="J1279" s="168">
        <f>IFERROR(MIN('MP Calculations'!$E$30/I1279,1),"-")</f>
        <v>0.60889065254951169</v>
      </c>
      <c r="K1279" s="12"/>
      <c r="L1279" s="159">
        <v>66.995610999999997</v>
      </c>
      <c r="M1279" s="187" t="s">
        <v>315</v>
      </c>
      <c r="N1279" s="187">
        <v>237.97403299999999</v>
      </c>
      <c r="O1279" s="186">
        <f t="shared" si="63"/>
        <v>15943.215742969162</v>
      </c>
      <c r="P1279" s="186">
        <f t="shared" si="64"/>
        <v>9707.6750374741405</v>
      </c>
      <c r="Q1279" s="215">
        <f>IF(P1279="-",0,P1279/(1+'General inputs'!$H$30)^'MP Calculations'!$C$40)</f>
        <v>21563.551830389155</v>
      </c>
    </row>
    <row r="1280" spans="3:17">
      <c r="C1280" s="159"/>
      <c r="D1280" s="165" t="s">
        <v>282</v>
      </c>
      <c r="E1280" s="162">
        <v>33107</v>
      </c>
      <c r="F1280" s="166" t="str">
        <f t="shared" si="65"/>
        <v>Date check - OK</v>
      </c>
      <c r="G1280" s="68"/>
      <c r="H1280" s="162" t="s">
        <v>279</v>
      </c>
      <c r="I1280" s="173">
        <v>41465.482549107437</v>
      </c>
      <c r="J1280" s="168">
        <f>IFERROR(MIN('MP Calculations'!$E$30/I1280,1),"-")</f>
        <v>0.60889065254951169</v>
      </c>
      <c r="K1280" s="12"/>
      <c r="L1280" s="159">
        <v>4.9988190000000001</v>
      </c>
      <c r="M1280" s="187" t="s">
        <v>315</v>
      </c>
      <c r="N1280" s="187">
        <v>237.97403299999999</v>
      </c>
      <c r="O1280" s="186">
        <f t="shared" si="63"/>
        <v>1189.589117667027</v>
      </c>
      <c r="P1280" s="186">
        <f t="shared" si="64"/>
        <v>724.32969412207399</v>
      </c>
      <c r="Q1280" s="215">
        <f>IF(P1280="-",0,P1280/(1+'General inputs'!$H$30)^'MP Calculations'!$C$40)</f>
        <v>1608.9455859613568</v>
      </c>
    </row>
    <row r="1281" spans="3:17">
      <c r="C1281" s="159"/>
      <c r="D1281" s="165" t="s">
        <v>282</v>
      </c>
      <c r="E1281" s="162">
        <v>33107</v>
      </c>
      <c r="F1281" s="166" t="str">
        <f t="shared" si="65"/>
        <v>Date check - OK</v>
      </c>
      <c r="G1281" s="68"/>
      <c r="H1281" s="162" t="s">
        <v>279</v>
      </c>
      <c r="I1281" s="173">
        <v>41465.482549107437</v>
      </c>
      <c r="J1281" s="168">
        <f>IFERROR(MIN('MP Calculations'!$E$30/I1281,1),"-")</f>
        <v>0.60889065254951169</v>
      </c>
      <c r="K1281" s="12"/>
      <c r="L1281" s="159">
        <v>113.532453</v>
      </c>
      <c r="M1281" s="187" t="s">
        <v>315</v>
      </c>
      <c r="N1281" s="187">
        <v>237.97403299999999</v>
      </c>
      <c r="O1281" s="186">
        <f t="shared" si="63"/>
        <v>27017.775716792949</v>
      </c>
      <c r="P1281" s="186">
        <f t="shared" si="64"/>
        <v>16450.871086634408</v>
      </c>
      <c r="Q1281" s="215">
        <f>IF(P1281="-",0,P1281/(1+'General inputs'!$H$30)^'MP Calculations'!$C$40)</f>
        <v>36542.13907679297</v>
      </c>
    </row>
    <row r="1282" spans="3:17">
      <c r="C1282" s="159"/>
      <c r="D1282" s="165" t="s">
        <v>288</v>
      </c>
      <c r="E1282" s="162">
        <v>33179</v>
      </c>
      <c r="F1282" s="166" t="str">
        <f t="shared" si="65"/>
        <v>Date check - OK</v>
      </c>
      <c r="G1282" s="68"/>
      <c r="H1282" s="162" t="s">
        <v>279</v>
      </c>
      <c r="I1282" s="173">
        <v>41465.482549107437</v>
      </c>
      <c r="J1282" s="168">
        <f>IFERROR(MIN('MP Calculations'!$E$30/I1282,1),"-")</f>
        <v>0.60889065254951169</v>
      </c>
      <c r="K1282" s="12"/>
      <c r="L1282" s="159">
        <v>5.5223040000000001</v>
      </c>
      <c r="M1282" s="187" t="s">
        <v>315</v>
      </c>
      <c r="N1282" s="187">
        <v>297.51652200000001</v>
      </c>
      <c r="O1282" s="186">
        <f t="shared" si="63"/>
        <v>1642.976679506688</v>
      </c>
      <c r="P1282" s="186">
        <f t="shared" si="64"/>
        <v>1000.3931425084572</v>
      </c>
      <c r="Q1282" s="215">
        <f>IF(P1282="-",0,P1282/(1+'General inputs'!$H$30)^'MP Calculations'!$C$40)</f>
        <v>2222.1622887018138</v>
      </c>
    </row>
    <row r="1283" spans="3:17">
      <c r="C1283" s="159"/>
      <c r="D1283" s="165" t="s">
        <v>288</v>
      </c>
      <c r="E1283" s="162">
        <v>33179</v>
      </c>
      <c r="F1283" s="166" t="str">
        <f t="shared" si="65"/>
        <v>Date check - OK</v>
      </c>
      <c r="G1283" s="68"/>
      <c r="H1283" s="162" t="s">
        <v>279</v>
      </c>
      <c r="I1283" s="173">
        <v>41465.482549107437</v>
      </c>
      <c r="J1283" s="168">
        <f>IFERROR(MIN('MP Calculations'!$E$30/I1283,1),"-")</f>
        <v>0.60889065254951169</v>
      </c>
      <c r="K1283" s="12"/>
      <c r="L1283" s="159">
        <v>11.800212</v>
      </c>
      <c r="M1283" s="187" t="s">
        <v>315</v>
      </c>
      <c r="N1283" s="187">
        <v>297.51652200000001</v>
      </c>
      <c r="O1283" s="186">
        <f t="shared" si="63"/>
        <v>3510.7580331026643</v>
      </c>
      <c r="P1283" s="186">
        <f t="shared" si="64"/>
        <v>2137.6677497193214</v>
      </c>
      <c r="Q1283" s="215">
        <f>IF(P1283="-",0,P1283/(1+'General inputs'!$H$30)^'MP Calculations'!$C$40)</f>
        <v>4748.3778700134235</v>
      </c>
    </row>
    <row r="1284" spans="3:17">
      <c r="C1284" s="159"/>
      <c r="D1284" s="165" t="s">
        <v>288</v>
      </c>
      <c r="E1284" s="162">
        <v>33179</v>
      </c>
      <c r="F1284" s="166" t="str">
        <f t="shared" si="65"/>
        <v>Date check - OK</v>
      </c>
      <c r="G1284" s="68"/>
      <c r="H1284" s="162" t="s">
        <v>279</v>
      </c>
      <c r="I1284" s="173">
        <v>41465.482549107437</v>
      </c>
      <c r="J1284" s="168">
        <f>IFERROR(MIN('MP Calculations'!$E$30/I1284,1),"-")</f>
        <v>0.60889065254951169</v>
      </c>
      <c r="K1284" s="12"/>
      <c r="L1284" s="159">
        <v>122.996292</v>
      </c>
      <c r="M1284" s="187" t="s">
        <v>315</v>
      </c>
      <c r="N1284" s="187">
        <v>297.51652200000001</v>
      </c>
      <c r="O1284" s="186">
        <f t="shared" si="63"/>
        <v>36593.429014736423</v>
      </c>
      <c r="P1284" s="186">
        <f t="shared" si="64"/>
        <v>22281.396871807094</v>
      </c>
      <c r="Q1284" s="215">
        <f>IF(P1284="-",0,P1284/(1+'General inputs'!$H$30)^'MP Calculations'!$C$40)</f>
        <v>49493.421900090354</v>
      </c>
    </row>
    <row r="1285" spans="3:17">
      <c r="C1285" s="159"/>
      <c r="D1285" s="165" t="s">
        <v>288</v>
      </c>
      <c r="E1285" s="162">
        <v>33179</v>
      </c>
      <c r="F1285" s="166" t="str">
        <f t="shared" si="65"/>
        <v>Date check - OK</v>
      </c>
      <c r="G1285" s="68"/>
      <c r="H1285" s="162" t="s">
        <v>279</v>
      </c>
      <c r="I1285" s="173">
        <v>41465.482549107437</v>
      </c>
      <c r="J1285" s="168">
        <f>IFERROR(MIN('MP Calculations'!$E$30/I1285,1),"-")</f>
        <v>0.60889065254951169</v>
      </c>
      <c r="K1285" s="12"/>
      <c r="L1285" s="159">
        <v>1.7044109999999999</v>
      </c>
      <c r="M1285" s="187" t="s">
        <v>315</v>
      </c>
      <c r="N1285" s="187">
        <v>297.51652200000001</v>
      </c>
      <c r="O1285" s="186">
        <f t="shared" si="63"/>
        <v>507.09043277854198</v>
      </c>
      <c r="P1285" s="186">
        <f t="shared" si="64"/>
        <v>308.7626245161407</v>
      </c>
      <c r="Q1285" s="215">
        <f>IF(P1285="-",0,P1285/(1+'General inputs'!$H$30)^'MP Calculations'!$C$40)</f>
        <v>685.85102316868949</v>
      </c>
    </row>
    <row r="1286" spans="3:17">
      <c r="C1286" s="159"/>
      <c r="D1286" s="165" t="s">
        <v>288</v>
      </c>
      <c r="E1286" s="162">
        <v>33179</v>
      </c>
      <c r="F1286" s="166" t="str">
        <f t="shared" si="65"/>
        <v>Date check - OK</v>
      </c>
      <c r="G1286" s="68"/>
      <c r="H1286" s="162" t="s">
        <v>279</v>
      </c>
      <c r="I1286" s="173">
        <v>41465.482549107437</v>
      </c>
      <c r="J1286" s="168">
        <f>IFERROR(MIN('MP Calculations'!$E$30/I1286,1),"-")</f>
        <v>0.60889065254951169</v>
      </c>
      <c r="K1286" s="12"/>
      <c r="L1286" s="159">
        <v>4.999536</v>
      </c>
      <c r="M1286" s="187" t="s">
        <v>315</v>
      </c>
      <c r="N1286" s="187">
        <v>297.51652200000001</v>
      </c>
      <c r="O1286" s="186">
        <f t="shared" si="63"/>
        <v>1487.444562333792</v>
      </c>
      <c r="P1286" s="186">
        <f t="shared" si="64"/>
        <v>905.69109019064535</v>
      </c>
      <c r="Q1286" s="215">
        <f>IF(P1286="-",0,P1286/(1+'General inputs'!$H$30)^'MP Calculations'!$C$40)</f>
        <v>2011.8016610833288</v>
      </c>
    </row>
    <row r="1287" spans="3:17">
      <c r="C1287" s="159"/>
      <c r="D1287" s="165" t="s">
        <v>288</v>
      </c>
      <c r="E1287" s="162">
        <v>33179</v>
      </c>
      <c r="F1287" s="166" t="str">
        <f t="shared" si="65"/>
        <v>Date check - OK</v>
      </c>
      <c r="G1287" s="68"/>
      <c r="H1287" s="162" t="s">
        <v>279</v>
      </c>
      <c r="I1287" s="173">
        <v>41465.482549107437</v>
      </c>
      <c r="J1287" s="168">
        <f>IFERROR(MIN('MP Calculations'!$E$30/I1287,1),"-")</f>
        <v>0.60889065254951169</v>
      </c>
      <c r="K1287" s="12"/>
      <c r="L1287" s="159">
        <v>11.997355000000001</v>
      </c>
      <c r="M1287" s="187" t="s">
        <v>315</v>
      </c>
      <c r="N1287" s="187">
        <v>297.51652200000001</v>
      </c>
      <c r="O1287" s="186">
        <f t="shared" si="63"/>
        <v>3569.4113327993105</v>
      </c>
      <c r="P1287" s="186">
        <f t="shared" si="64"/>
        <v>2173.3811956457944</v>
      </c>
      <c r="Q1287" s="215">
        <f>IF(P1287="-",0,P1287/(1+'General inputs'!$H$30)^'MP Calculations'!$C$40)</f>
        <v>4827.707754800922</v>
      </c>
    </row>
    <row r="1288" spans="3:17">
      <c r="C1288" s="159"/>
      <c r="D1288" s="165" t="s">
        <v>288</v>
      </c>
      <c r="E1288" s="162">
        <v>33179</v>
      </c>
      <c r="F1288" s="166" t="str">
        <f t="shared" si="65"/>
        <v>Date check - OK</v>
      </c>
      <c r="G1288" s="68"/>
      <c r="H1288" s="162" t="s">
        <v>279</v>
      </c>
      <c r="I1288" s="173">
        <v>41465.482549107437</v>
      </c>
      <c r="J1288" s="168">
        <f>IFERROR(MIN('MP Calculations'!$E$30/I1288,1),"-")</f>
        <v>0.60889065254951169</v>
      </c>
      <c r="K1288" s="12"/>
      <c r="L1288" s="159">
        <v>0.57220800000000005</v>
      </c>
      <c r="M1288" s="187" t="s">
        <v>315</v>
      </c>
      <c r="N1288" s="187">
        <v>297.51652200000001</v>
      </c>
      <c r="O1288" s="186">
        <f t="shared" si="63"/>
        <v>170.24133402057603</v>
      </c>
      <c r="P1288" s="186">
        <f t="shared" si="64"/>
        <v>103.65835696268793</v>
      </c>
      <c r="Q1288" s="215">
        <f>IF(P1288="-",0,P1288/(1+'General inputs'!$H$30)^'MP Calculations'!$C$40)</f>
        <v>230.2551686566853</v>
      </c>
    </row>
    <row r="1289" spans="3:17">
      <c r="C1289" s="159"/>
      <c r="D1289" s="165" t="s">
        <v>288</v>
      </c>
      <c r="E1289" s="162">
        <v>33179</v>
      </c>
      <c r="F1289" s="166" t="str">
        <f t="shared" si="65"/>
        <v>Date check - OK</v>
      </c>
      <c r="G1289" s="68"/>
      <c r="H1289" s="162" t="s">
        <v>279</v>
      </c>
      <c r="I1289" s="173">
        <v>41465.482549107437</v>
      </c>
      <c r="J1289" s="168">
        <f>IFERROR(MIN('MP Calculations'!$E$30/I1289,1),"-")</f>
        <v>0.60889065254951169</v>
      </c>
      <c r="K1289" s="12"/>
      <c r="L1289" s="159">
        <v>127.93796</v>
      </c>
      <c r="M1289" s="187" t="s">
        <v>315</v>
      </c>
      <c r="N1289" s="187">
        <v>297.51652200000001</v>
      </c>
      <c r="O1289" s="186">
        <f t="shared" si="63"/>
        <v>38063.656890975122</v>
      </c>
      <c r="P1289" s="186">
        <f t="shared" si="64"/>
        <v>23176.604882766558</v>
      </c>
      <c r="Q1289" s="215">
        <f>IF(P1289="-",0,P1289/(1+'General inputs'!$H$30)^'MP Calculations'!$C$40)</f>
        <v>51481.937612532936</v>
      </c>
    </row>
    <row r="1290" spans="3:17">
      <c r="C1290" s="159"/>
      <c r="D1290" s="165" t="s">
        <v>288</v>
      </c>
      <c r="E1290" s="162">
        <v>33179</v>
      </c>
      <c r="F1290" s="166" t="str">
        <f t="shared" si="65"/>
        <v>Date check - OK</v>
      </c>
      <c r="G1290" s="68"/>
      <c r="H1290" s="162" t="s">
        <v>279</v>
      </c>
      <c r="I1290" s="173">
        <v>41465.482549107437</v>
      </c>
      <c r="J1290" s="168">
        <f>IFERROR(MIN('MP Calculations'!$E$30/I1290,1),"-")</f>
        <v>0.60889065254951169</v>
      </c>
      <c r="K1290" s="12"/>
      <c r="L1290" s="159">
        <v>1.959255</v>
      </c>
      <c r="M1290" s="187" t="s">
        <v>315</v>
      </c>
      <c r="N1290" s="187">
        <v>297.51652200000001</v>
      </c>
      <c r="O1290" s="186">
        <f t="shared" si="63"/>
        <v>582.91073331110999</v>
      </c>
      <c r="P1290" s="186">
        <f t="shared" si="64"/>
        <v>354.92889678391617</v>
      </c>
      <c r="Q1290" s="215">
        <f>IF(P1290="-",0,P1290/(1+'General inputs'!$H$30)^'MP Calculations'!$C$40)</f>
        <v>788.39965618525753</v>
      </c>
    </row>
    <row r="1291" spans="3:17">
      <c r="C1291" s="159"/>
      <c r="D1291" s="165" t="s">
        <v>281</v>
      </c>
      <c r="E1291" s="162">
        <v>33186</v>
      </c>
      <c r="F1291" s="166" t="str">
        <f t="shared" si="65"/>
        <v>Date check - OK</v>
      </c>
      <c r="G1291" s="68"/>
      <c r="H1291" s="162" t="s">
        <v>279</v>
      </c>
      <c r="I1291" s="173">
        <v>41465.482549107437</v>
      </c>
      <c r="J1291" s="168">
        <f>IFERROR(MIN('MP Calculations'!$E$30/I1291,1),"-")</f>
        <v>0.60889065254951169</v>
      </c>
      <c r="K1291" s="12"/>
      <c r="L1291" s="159">
        <v>6.600606</v>
      </c>
      <c r="M1291" s="187" t="s">
        <v>315</v>
      </c>
      <c r="N1291" s="187">
        <v>192.78728599999999</v>
      </c>
      <c r="O1291" s="186">
        <f t="shared" si="63"/>
        <v>1272.5129166953159</v>
      </c>
      <c r="P1291" s="186">
        <f t="shared" si="64"/>
        <v>774.82122022429326</v>
      </c>
      <c r="Q1291" s="215">
        <f>IF(P1291="-",0,P1291/(1+'General inputs'!$H$30)^'MP Calculations'!$C$40)</f>
        <v>1721.1018577666748</v>
      </c>
    </row>
    <row r="1292" spans="3:17">
      <c r="C1292" s="159"/>
      <c r="D1292" s="165" t="s">
        <v>281</v>
      </c>
      <c r="E1292" s="162">
        <v>33186</v>
      </c>
      <c r="F1292" s="166" t="str">
        <f t="shared" si="65"/>
        <v>Date check - OK</v>
      </c>
      <c r="G1292" s="68"/>
      <c r="H1292" s="162" t="s">
        <v>279</v>
      </c>
      <c r="I1292" s="173">
        <v>41465.482549107437</v>
      </c>
      <c r="J1292" s="168">
        <f>IFERROR(MIN('MP Calculations'!$E$30/I1292,1),"-")</f>
        <v>0.60889065254951169</v>
      </c>
      <c r="K1292" s="12"/>
      <c r="L1292" s="159">
        <v>44.349660999999998</v>
      </c>
      <c r="M1292" s="187" t="s">
        <v>315</v>
      </c>
      <c r="N1292" s="187">
        <v>192.78728599999999</v>
      </c>
      <c r="O1292" s="186">
        <f t="shared" si="63"/>
        <v>8550.0507792100452</v>
      </c>
      <c r="P1292" s="186">
        <f t="shared" si="64"/>
        <v>5206.0459982846651</v>
      </c>
      <c r="Q1292" s="215">
        <f>IF(P1292="-",0,P1292/(1+'General inputs'!$H$30)^'MP Calculations'!$C$40)</f>
        <v>11564.132738482231</v>
      </c>
    </row>
    <row r="1293" spans="3:17">
      <c r="C1293" s="159"/>
      <c r="D1293" s="165" t="s">
        <v>281</v>
      </c>
      <c r="E1293" s="162">
        <v>33186</v>
      </c>
      <c r="F1293" s="166" t="str">
        <f t="shared" si="65"/>
        <v>Date check - OK</v>
      </c>
      <c r="G1293" s="68"/>
      <c r="H1293" s="162" t="s">
        <v>279</v>
      </c>
      <c r="I1293" s="173">
        <v>41465.482549107437</v>
      </c>
      <c r="J1293" s="168">
        <f>IFERROR(MIN('MP Calculations'!$E$30/I1293,1),"-")</f>
        <v>0.60889065254951169</v>
      </c>
      <c r="K1293" s="12"/>
      <c r="L1293" s="159">
        <v>1.4998579999999999</v>
      </c>
      <c r="M1293" s="187" t="s">
        <v>315</v>
      </c>
      <c r="N1293" s="187">
        <v>192.78728599999999</v>
      </c>
      <c r="O1293" s="186">
        <f t="shared" si="63"/>
        <v>289.15355320538799</v>
      </c>
      <c r="P1293" s="186">
        <f t="shared" si="64"/>
        <v>176.06289569823863</v>
      </c>
      <c r="Q1293" s="215">
        <f>IF(P1293="-",0,P1293/(1+'General inputs'!$H$30)^'MP Calculations'!$C$40)</f>
        <v>391.08657450334249</v>
      </c>
    </row>
    <row r="1294" spans="3:17">
      <c r="C1294" s="159"/>
      <c r="D1294" s="165" t="s">
        <v>281</v>
      </c>
      <c r="E1294" s="162">
        <v>33186</v>
      </c>
      <c r="F1294" s="166" t="str">
        <f t="shared" si="65"/>
        <v>Date check - OK</v>
      </c>
      <c r="G1294" s="68"/>
      <c r="H1294" s="162" t="s">
        <v>279</v>
      </c>
      <c r="I1294" s="173">
        <v>41465.482549107437</v>
      </c>
      <c r="J1294" s="168">
        <f>IFERROR(MIN('MP Calculations'!$E$30/I1294,1),"-")</f>
        <v>0.60889065254951169</v>
      </c>
      <c r="K1294" s="12"/>
      <c r="L1294" s="159">
        <v>21.957864000000001</v>
      </c>
      <c r="M1294" s="187" t="s">
        <v>315</v>
      </c>
      <c r="N1294" s="187">
        <v>192.78728599999999</v>
      </c>
      <c r="O1294" s="186">
        <f t="shared" si="63"/>
        <v>4233.1970069171039</v>
      </c>
      <c r="P1294" s="186">
        <f t="shared" si="64"/>
        <v>2577.5540879123951</v>
      </c>
      <c r="Q1294" s="215">
        <f>IF(P1294="-",0,P1294/(1+'General inputs'!$H$30)^'MP Calculations'!$C$40)</f>
        <v>5725.4925567422133</v>
      </c>
    </row>
    <row r="1295" spans="3:17">
      <c r="C1295" s="159"/>
      <c r="D1295" s="165" t="s">
        <v>281</v>
      </c>
      <c r="E1295" s="162">
        <v>33186</v>
      </c>
      <c r="F1295" s="166" t="str">
        <f t="shared" si="65"/>
        <v>Date check - OK</v>
      </c>
      <c r="G1295" s="68"/>
      <c r="H1295" s="162" t="s">
        <v>279</v>
      </c>
      <c r="I1295" s="173">
        <v>41465.482549107437</v>
      </c>
      <c r="J1295" s="168">
        <f>IFERROR(MIN('MP Calculations'!$E$30/I1295,1),"-")</f>
        <v>0.60889065254951169</v>
      </c>
      <c r="K1295" s="12"/>
      <c r="L1295" s="159">
        <v>17.065477999999999</v>
      </c>
      <c r="M1295" s="187" t="s">
        <v>315</v>
      </c>
      <c r="N1295" s="187">
        <v>192.78728599999999</v>
      </c>
      <c r="O1295" s="186">
        <f t="shared" si="63"/>
        <v>3290.0071879127076</v>
      </c>
      <c r="P1295" s="186">
        <f t="shared" si="64"/>
        <v>2003.2546235407524</v>
      </c>
      <c r="Q1295" s="215">
        <f>IF(P1295="-",0,P1295/(1+'General inputs'!$H$30)^'MP Calculations'!$C$40)</f>
        <v>4449.8074706286543</v>
      </c>
    </row>
    <row r="1296" spans="3:17">
      <c r="C1296" s="159"/>
      <c r="D1296" s="165" t="s">
        <v>281</v>
      </c>
      <c r="E1296" s="162">
        <v>33186</v>
      </c>
      <c r="F1296" s="166" t="str">
        <f t="shared" si="65"/>
        <v>Date check - OK</v>
      </c>
      <c r="G1296" s="68"/>
      <c r="H1296" s="162" t="s">
        <v>279</v>
      </c>
      <c r="I1296" s="173">
        <v>41465.482549107437</v>
      </c>
      <c r="J1296" s="168">
        <f>IFERROR(MIN('MP Calculations'!$E$30/I1296,1),"-")</f>
        <v>0.60889065254951169</v>
      </c>
      <c r="K1296" s="12"/>
      <c r="L1296" s="159">
        <v>0.50049699999999997</v>
      </c>
      <c r="M1296" s="187" t="s">
        <v>315</v>
      </c>
      <c r="N1296" s="187">
        <v>192.78728599999999</v>
      </c>
      <c r="O1296" s="186">
        <f t="shared" si="63"/>
        <v>96.489458281141992</v>
      </c>
      <c r="P1296" s="186">
        <f t="shared" si="64"/>
        <v>58.751529216953429</v>
      </c>
      <c r="Q1296" s="215">
        <f>IF(P1296="-",0,P1296/(1+'General inputs'!$H$30)^'MP Calculations'!$C$40)</f>
        <v>130.50412591005241</v>
      </c>
    </row>
    <row r="1297" spans="3:17">
      <c r="C1297" s="159"/>
      <c r="D1297" s="165" t="s">
        <v>281</v>
      </c>
      <c r="E1297" s="162">
        <v>33186</v>
      </c>
      <c r="F1297" s="166" t="str">
        <f t="shared" si="65"/>
        <v>Date check - OK</v>
      </c>
      <c r="G1297" s="68"/>
      <c r="H1297" s="162" t="s">
        <v>279</v>
      </c>
      <c r="I1297" s="173">
        <v>41465.482549107437</v>
      </c>
      <c r="J1297" s="168">
        <f>IFERROR(MIN('MP Calculations'!$E$30/I1297,1),"-")</f>
        <v>0.60889065254951169</v>
      </c>
      <c r="K1297" s="12"/>
      <c r="L1297" s="159">
        <v>0.49908799999999998</v>
      </c>
      <c r="M1297" s="187" t="s">
        <v>315</v>
      </c>
      <c r="N1297" s="187">
        <v>192.78728599999999</v>
      </c>
      <c r="O1297" s="186">
        <f t="shared" si="63"/>
        <v>96.217820995167997</v>
      </c>
      <c r="P1297" s="186">
        <f t="shared" si="64"/>
        <v>58.586131812639948</v>
      </c>
      <c r="Q1297" s="215">
        <f>IF(P1297="-",0,P1297/(1+'General inputs'!$H$30)^'MP Calculations'!$C$40)</f>
        <v>130.13673047430103</v>
      </c>
    </row>
    <row r="1298" spans="3:17">
      <c r="C1298" s="159"/>
      <c r="D1298" s="165" t="s">
        <v>281</v>
      </c>
      <c r="E1298" s="162">
        <v>33186</v>
      </c>
      <c r="F1298" s="166" t="str">
        <f t="shared" si="65"/>
        <v>Date check - OK</v>
      </c>
      <c r="G1298" s="68"/>
      <c r="H1298" s="162" t="s">
        <v>279</v>
      </c>
      <c r="I1298" s="173">
        <v>41465.482549107437</v>
      </c>
      <c r="J1298" s="168">
        <f>IFERROR(MIN('MP Calculations'!$E$30/I1298,1),"-")</f>
        <v>0.60889065254951169</v>
      </c>
      <c r="K1298" s="12"/>
      <c r="L1298" s="159">
        <v>22.923116</v>
      </c>
      <c r="M1298" s="187" t="s">
        <v>315</v>
      </c>
      <c r="N1298" s="187">
        <v>192.78728599999999</v>
      </c>
      <c r="O1298" s="186">
        <f t="shared" si="63"/>
        <v>4419.2853203031764</v>
      </c>
      <c r="P1298" s="186">
        <f t="shared" si="64"/>
        <v>2690.8615224818786</v>
      </c>
      <c r="Q1298" s="215">
        <f>IF(P1298="-",0,P1298/(1+'General inputs'!$H$30)^'MP Calculations'!$C$40)</f>
        <v>5977.1811154007673</v>
      </c>
    </row>
    <row r="1299" spans="3:17">
      <c r="C1299" s="159"/>
      <c r="D1299" s="165" t="s">
        <v>281</v>
      </c>
      <c r="E1299" s="162">
        <v>33186</v>
      </c>
      <c r="F1299" s="166" t="str">
        <f t="shared" si="65"/>
        <v>Date check - OK</v>
      </c>
      <c r="G1299" s="68"/>
      <c r="H1299" s="162" t="s">
        <v>279</v>
      </c>
      <c r="I1299" s="173">
        <v>41465.482549107437</v>
      </c>
      <c r="J1299" s="168">
        <f>IFERROR(MIN('MP Calculations'!$E$30/I1299,1),"-")</f>
        <v>0.60889065254951169</v>
      </c>
      <c r="K1299" s="12"/>
      <c r="L1299" s="159">
        <v>7.8877769999999998</v>
      </c>
      <c r="M1299" s="187" t="s">
        <v>315</v>
      </c>
      <c r="N1299" s="187">
        <v>192.78728599999999</v>
      </c>
      <c r="O1299" s="186">
        <f t="shared" si="63"/>
        <v>1520.6631204032219</v>
      </c>
      <c r="P1299" s="186">
        <f t="shared" si="64"/>
        <v>925.91755969029441</v>
      </c>
      <c r="Q1299" s="215">
        <f>IF(P1299="-",0,P1299/(1+'General inputs'!$H$30)^'MP Calculations'!$C$40)</f>
        <v>2056.7304954043993</v>
      </c>
    </row>
    <row r="1300" spans="3:17">
      <c r="C1300" s="159"/>
      <c r="D1300" s="165" t="s">
        <v>281</v>
      </c>
      <c r="E1300" s="162">
        <v>33186</v>
      </c>
      <c r="F1300" s="166" t="str">
        <f t="shared" si="65"/>
        <v>Date check - OK</v>
      </c>
      <c r="G1300" s="68"/>
      <c r="H1300" s="162" t="s">
        <v>279</v>
      </c>
      <c r="I1300" s="173">
        <v>41465.482549107437</v>
      </c>
      <c r="J1300" s="168">
        <f>IFERROR(MIN('MP Calculations'!$E$30/I1300,1),"-")</f>
        <v>0.60889065254951169</v>
      </c>
      <c r="K1300" s="12"/>
      <c r="L1300" s="159">
        <v>7.3318589999999997</v>
      </c>
      <c r="M1300" s="187" t="s">
        <v>315</v>
      </c>
      <c r="N1300" s="187">
        <v>192.78728599999999</v>
      </c>
      <c r="O1300" s="186">
        <f t="shared" si="63"/>
        <v>1413.4891979446738</v>
      </c>
      <c r="P1300" s="186">
        <f t="shared" si="64"/>
        <v>860.66036010821836</v>
      </c>
      <c r="Q1300" s="215">
        <f>IF(P1300="-",0,P1300/(1+'General inputs'!$H$30)^'MP Calculations'!$C$40)</f>
        <v>1911.7753954384364</v>
      </c>
    </row>
    <row r="1301" spans="3:17">
      <c r="C1301" s="159"/>
      <c r="D1301" s="165" t="s">
        <v>281</v>
      </c>
      <c r="E1301" s="162">
        <v>33186</v>
      </c>
      <c r="F1301" s="166" t="str">
        <f t="shared" si="65"/>
        <v>Date check - OK</v>
      </c>
      <c r="G1301" s="68"/>
      <c r="H1301" s="162" t="s">
        <v>279</v>
      </c>
      <c r="I1301" s="173">
        <v>41465.482549107437</v>
      </c>
      <c r="J1301" s="168">
        <f>IFERROR(MIN('MP Calculations'!$E$30/I1301,1),"-")</f>
        <v>0.60889065254951169</v>
      </c>
      <c r="K1301" s="12"/>
      <c r="L1301" s="159">
        <v>10.90067</v>
      </c>
      <c r="M1301" s="187" t="s">
        <v>315</v>
      </c>
      <c r="N1301" s="187">
        <v>192.78728599999999</v>
      </c>
      <c r="O1301" s="186">
        <f t="shared" si="63"/>
        <v>2101.5105848816197</v>
      </c>
      <c r="P1301" s="186">
        <f t="shared" si="64"/>
        <v>1279.5901513682754</v>
      </c>
      <c r="Q1301" s="215">
        <f>IF(P1301="-",0,P1301/(1+'General inputs'!$H$30)^'MP Calculations'!$C$40)</f>
        <v>2842.3395348702015</v>
      </c>
    </row>
    <row r="1302" spans="3:17">
      <c r="C1302" s="159"/>
      <c r="D1302" s="165" t="s">
        <v>281</v>
      </c>
      <c r="E1302" s="162">
        <v>33186</v>
      </c>
      <c r="F1302" s="166" t="str">
        <f t="shared" si="65"/>
        <v>Date check - OK</v>
      </c>
      <c r="G1302" s="68"/>
      <c r="H1302" s="162" t="s">
        <v>279</v>
      </c>
      <c r="I1302" s="173">
        <v>41465.482549107437</v>
      </c>
      <c r="J1302" s="168">
        <f>IFERROR(MIN('MP Calculations'!$E$30/I1302,1),"-")</f>
        <v>0.60889065254951169</v>
      </c>
      <c r="K1302" s="12"/>
      <c r="L1302" s="159">
        <v>48.146329999999999</v>
      </c>
      <c r="M1302" s="187" t="s">
        <v>315</v>
      </c>
      <c r="N1302" s="187">
        <v>192.78728599999999</v>
      </c>
      <c r="O1302" s="186">
        <f t="shared" si="63"/>
        <v>9282.00029156038</v>
      </c>
      <c r="P1302" s="186">
        <f t="shared" si="64"/>
        <v>5651.7232144929576</v>
      </c>
      <c r="Q1302" s="215">
        <f>IF(P1302="-",0,P1302/(1+'General inputs'!$H$30)^'MP Calculations'!$C$40)</f>
        <v>12554.110638878825</v>
      </c>
    </row>
    <row r="1303" spans="3:17">
      <c r="C1303" s="159"/>
      <c r="D1303" s="165" t="s">
        <v>281</v>
      </c>
      <c r="E1303" s="162">
        <v>33186</v>
      </c>
      <c r="F1303" s="166" t="str">
        <f t="shared" si="65"/>
        <v>Date check - OK</v>
      </c>
      <c r="G1303" s="68"/>
      <c r="H1303" s="162" t="s">
        <v>279</v>
      </c>
      <c r="I1303" s="173">
        <v>41465.482549107437</v>
      </c>
      <c r="J1303" s="168">
        <f>IFERROR(MIN('MP Calculations'!$E$30/I1303,1),"-")</f>
        <v>0.60889065254951169</v>
      </c>
      <c r="K1303" s="12"/>
      <c r="L1303" s="159">
        <v>25.904132000000001</v>
      </c>
      <c r="M1303" s="187" t="s">
        <v>315</v>
      </c>
      <c r="N1303" s="187">
        <v>192.78728599999999</v>
      </c>
      <c r="O1303" s="186">
        <f t="shared" ref="O1303:O1345" si="66">IF(N1303="","-",L1303*N1303)</f>
        <v>4993.9873044657515</v>
      </c>
      <c r="P1303" s="186">
        <f t="shared" ref="P1303:P1345" si="67">IF(O1303="-","-",IF(OR(E1303&lt;$E$15,E1303&gt;$E$16),0,O1303*J1303))</f>
        <v>3040.7921886401282</v>
      </c>
      <c r="Q1303" s="215">
        <f>IF(P1303="-",0,P1303/(1+'General inputs'!$H$30)^'MP Calculations'!$C$40)</f>
        <v>6754.4782568499268</v>
      </c>
    </row>
    <row r="1304" spans="3:17">
      <c r="C1304" s="159"/>
      <c r="D1304" s="165" t="s">
        <v>281</v>
      </c>
      <c r="E1304" s="162">
        <v>33186</v>
      </c>
      <c r="F1304" s="166" t="str">
        <f t="shared" si="65"/>
        <v>Date check - OK</v>
      </c>
      <c r="G1304" s="68"/>
      <c r="H1304" s="162" t="s">
        <v>279</v>
      </c>
      <c r="I1304" s="173">
        <v>41465.482549107437</v>
      </c>
      <c r="J1304" s="168">
        <f>IFERROR(MIN('MP Calculations'!$E$30/I1304,1),"-")</f>
        <v>0.60889065254951169</v>
      </c>
      <c r="K1304" s="12"/>
      <c r="L1304" s="159">
        <v>0.499139</v>
      </c>
      <c r="M1304" s="187" t="s">
        <v>315</v>
      </c>
      <c r="N1304" s="187">
        <v>192.78728599999999</v>
      </c>
      <c r="O1304" s="186">
        <f t="shared" si="66"/>
        <v>96.227653146753994</v>
      </c>
      <c r="P1304" s="186">
        <f t="shared" si="67"/>
        <v>58.592118517835111</v>
      </c>
      <c r="Q1304" s="215">
        <f>IF(P1304="-",0,P1304/(1+'General inputs'!$H$30)^'MP Calculations'!$C$40)</f>
        <v>130.15002867673064</v>
      </c>
    </row>
    <row r="1305" spans="3:17">
      <c r="C1305" s="159"/>
      <c r="D1305" s="165" t="s">
        <v>281</v>
      </c>
      <c r="E1305" s="162">
        <v>33186</v>
      </c>
      <c r="F1305" s="166" t="str">
        <f t="shared" si="65"/>
        <v>Date check - OK</v>
      </c>
      <c r="G1305" s="68"/>
      <c r="H1305" s="162" t="s">
        <v>279</v>
      </c>
      <c r="I1305" s="173">
        <v>41465.482549107437</v>
      </c>
      <c r="J1305" s="168">
        <f>IFERROR(MIN('MP Calculations'!$E$30/I1305,1),"-")</f>
        <v>0.60889065254951169</v>
      </c>
      <c r="K1305" s="12"/>
      <c r="L1305" s="159">
        <v>36.803203000000003</v>
      </c>
      <c r="M1305" s="187" t="s">
        <v>315</v>
      </c>
      <c r="N1305" s="187">
        <v>192.78728599999999</v>
      </c>
      <c r="O1305" s="186">
        <f t="shared" si="66"/>
        <v>7095.189622477058</v>
      </c>
      <c r="P1305" s="186">
        <f t="shared" si="67"/>
        <v>4320.1946391925794</v>
      </c>
      <c r="Q1305" s="215">
        <f>IF(P1305="-",0,P1305/(1+'General inputs'!$H$30)^'MP Calculations'!$C$40)</f>
        <v>9596.4008539616025</v>
      </c>
    </row>
    <row r="1306" spans="3:17">
      <c r="C1306" s="159"/>
      <c r="D1306" s="165" t="s">
        <v>281</v>
      </c>
      <c r="E1306" s="162">
        <v>33186</v>
      </c>
      <c r="F1306" s="166" t="str">
        <f t="shared" si="65"/>
        <v>Date check - OK</v>
      </c>
      <c r="G1306" s="68"/>
      <c r="H1306" s="162" t="s">
        <v>279</v>
      </c>
      <c r="I1306" s="173">
        <v>41465.482549107437</v>
      </c>
      <c r="J1306" s="168">
        <f>IFERROR(MIN('MP Calculations'!$E$30/I1306,1),"-")</f>
        <v>0.60889065254951169</v>
      </c>
      <c r="K1306" s="12"/>
      <c r="L1306" s="159">
        <v>19.368516</v>
      </c>
      <c r="M1306" s="187" t="s">
        <v>315</v>
      </c>
      <c r="N1306" s="187">
        <v>192.78728599999999</v>
      </c>
      <c r="O1306" s="186">
        <f t="shared" si="66"/>
        <v>3734.0036334875758</v>
      </c>
      <c r="P1306" s="186">
        <f t="shared" si="67"/>
        <v>2273.5999090164978</v>
      </c>
      <c r="Q1306" s="215">
        <f>IF(P1306="-",0,P1306/(1+'General inputs'!$H$30)^'MP Calculations'!$C$40)</f>
        <v>5050.3224809636522</v>
      </c>
    </row>
    <row r="1307" spans="3:17">
      <c r="C1307" s="159"/>
      <c r="D1307" s="165" t="s">
        <v>281</v>
      </c>
      <c r="E1307" s="162">
        <v>33186</v>
      </c>
      <c r="F1307" s="166" t="str">
        <f t="shared" si="65"/>
        <v>Date check - OK</v>
      </c>
      <c r="G1307" s="68"/>
      <c r="H1307" s="162" t="s">
        <v>279</v>
      </c>
      <c r="I1307" s="173">
        <v>41465.482549107437</v>
      </c>
      <c r="J1307" s="168">
        <f>IFERROR(MIN('MP Calculations'!$E$30/I1307,1),"-")</f>
        <v>0.60889065254951169</v>
      </c>
      <c r="K1307" s="12"/>
      <c r="L1307" s="159">
        <v>70.030951999999999</v>
      </c>
      <c r="M1307" s="187" t="s">
        <v>315</v>
      </c>
      <c r="N1307" s="187">
        <v>192.78728599999999</v>
      </c>
      <c r="O1307" s="186">
        <f t="shared" si="66"/>
        <v>13501.077172076271</v>
      </c>
      <c r="P1307" s="186">
        <f t="shared" si="67"/>
        <v>8220.6796894268373</v>
      </c>
      <c r="Q1307" s="215">
        <f>IF(P1307="-",0,P1307/(1+'General inputs'!$H$30)^'MP Calculations'!$C$40)</f>
        <v>18260.505412437713</v>
      </c>
    </row>
    <row r="1308" spans="3:17">
      <c r="C1308" s="159"/>
      <c r="D1308" s="165" t="s">
        <v>281</v>
      </c>
      <c r="E1308" s="162">
        <v>33186</v>
      </c>
      <c r="F1308" s="166" t="str">
        <f t="shared" si="65"/>
        <v>Date check - OK</v>
      </c>
      <c r="G1308" s="68"/>
      <c r="H1308" s="162" t="s">
        <v>279</v>
      </c>
      <c r="I1308" s="173">
        <v>41465.482549107437</v>
      </c>
      <c r="J1308" s="168">
        <f>IFERROR(MIN('MP Calculations'!$E$30/I1308,1),"-")</f>
        <v>0.60889065254951169</v>
      </c>
      <c r="K1308" s="12"/>
      <c r="L1308" s="159">
        <v>8.9039389999999994</v>
      </c>
      <c r="M1308" s="187" t="s">
        <v>315</v>
      </c>
      <c r="N1308" s="187">
        <v>192.78728599999999</v>
      </c>
      <c r="O1308" s="186">
        <f t="shared" si="66"/>
        <v>1716.5662345195537</v>
      </c>
      <c r="P1308" s="186">
        <f t="shared" si="67"/>
        <v>1045.2011346810691</v>
      </c>
      <c r="Q1308" s="215">
        <f>IF(P1308="-",0,P1308/(1+'General inputs'!$H$30)^'MP Calculations'!$C$40)</f>
        <v>2321.6937890765103</v>
      </c>
    </row>
    <row r="1309" spans="3:17">
      <c r="C1309" s="159"/>
      <c r="D1309" s="165" t="s">
        <v>281</v>
      </c>
      <c r="E1309" s="162">
        <v>33186</v>
      </c>
      <c r="F1309" s="166" t="str">
        <f t="shared" si="65"/>
        <v>Date check - OK</v>
      </c>
      <c r="G1309" s="68"/>
      <c r="H1309" s="162" t="s">
        <v>279</v>
      </c>
      <c r="I1309" s="173">
        <v>41465.482549107437</v>
      </c>
      <c r="J1309" s="168">
        <f>IFERROR(MIN('MP Calculations'!$E$30/I1309,1),"-")</f>
        <v>0.60889065254951169</v>
      </c>
      <c r="K1309" s="12"/>
      <c r="L1309" s="159">
        <v>64.100071</v>
      </c>
      <c r="M1309" s="187" t="s">
        <v>315</v>
      </c>
      <c r="N1309" s="187">
        <v>192.78728599999999</v>
      </c>
      <c r="O1309" s="186">
        <f t="shared" si="66"/>
        <v>12357.678720497306</v>
      </c>
      <c r="P1309" s="186">
        <f t="shared" si="67"/>
        <v>7524.4750601208198</v>
      </c>
      <c r="Q1309" s="215">
        <f>IF(P1309="-",0,P1309/(1+'General inputs'!$H$30)^'MP Calculations'!$C$40)</f>
        <v>16714.033723733213</v>
      </c>
    </row>
    <row r="1310" spans="3:17">
      <c r="C1310" s="159"/>
      <c r="D1310" s="165" t="s">
        <v>281</v>
      </c>
      <c r="E1310" s="162">
        <v>33186</v>
      </c>
      <c r="F1310" s="166" t="str">
        <f t="shared" si="65"/>
        <v>Date check - OK</v>
      </c>
      <c r="G1310" s="68"/>
      <c r="H1310" s="162" t="s">
        <v>279</v>
      </c>
      <c r="I1310" s="173">
        <v>41465.482549107437</v>
      </c>
      <c r="J1310" s="168">
        <f>IFERROR(MIN('MP Calculations'!$E$30/I1310,1),"-")</f>
        <v>0.60889065254951169</v>
      </c>
      <c r="K1310" s="12"/>
      <c r="L1310" s="159">
        <v>35.415745999999999</v>
      </c>
      <c r="M1310" s="187" t="s">
        <v>315</v>
      </c>
      <c r="N1310" s="187">
        <v>192.78728599999999</v>
      </c>
      <c r="O1310" s="186">
        <f t="shared" si="66"/>
        <v>6827.7055530053558</v>
      </c>
      <c r="P1310" s="186">
        <f t="shared" si="67"/>
        <v>4157.3260895853555</v>
      </c>
      <c r="Q1310" s="215">
        <f>IF(P1310="-",0,P1310/(1+'General inputs'!$H$30)^'MP Calculations'!$C$40)</f>
        <v>9234.6227353659178</v>
      </c>
    </row>
    <row r="1311" spans="3:17">
      <c r="C1311" s="159"/>
      <c r="D1311" s="165" t="s">
        <v>281</v>
      </c>
      <c r="E1311" s="162">
        <v>33186</v>
      </c>
      <c r="F1311" s="166" t="str">
        <f t="shared" si="65"/>
        <v>Date check - OK</v>
      </c>
      <c r="G1311" s="68"/>
      <c r="H1311" s="162" t="s">
        <v>279</v>
      </c>
      <c r="I1311" s="173">
        <v>41465.482549107437</v>
      </c>
      <c r="J1311" s="168">
        <f>IFERROR(MIN('MP Calculations'!$E$30/I1311,1),"-")</f>
        <v>0.60889065254951169</v>
      </c>
      <c r="K1311" s="12"/>
      <c r="L1311" s="159">
        <v>54.120508999999998</v>
      </c>
      <c r="M1311" s="187" t="s">
        <v>315</v>
      </c>
      <c r="N1311" s="187">
        <v>192.78728599999999</v>
      </c>
      <c r="O1311" s="186">
        <f t="shared" si="66"/>
        <v>10433.746047048573</v>
      </c>
      <c r="P1311" s="186">
        <f t="shared" si="67"/>
        <v>6353.0104391232935</v>
      </c>
      <c r="Q1311" s="215">
        <f>IF(P1311="-",0,P1311/(1+'General inputs'!$H$30)^'MP Calculations'!$C$40)</f>
        <v>14111.872240696997</v>
      </c>
    </row>
    <row r="1312" spans="3:17">
      <c r="C1312" s="159"/>
      <c r="D1312" s="165" t="s">
        <v>281</v>
      </c>
      <c r="E1312" s="162">
        <v>33186</v>
      </c>
      <c r="F1312" s="166" t="str">
        <f t="shared" si="65"/>
        <v>Date check - OK</v>
      </c>
      <c r="G1312" s="68"/>
      <c r="H1312" s="162" t="s">
        <v>279</v>
      </c>
      <c r="I1312" s="173">
        <v>41465.482549107437</v>
      </c>
      <c r="J1312" s="168">
        <f>IFERROR(MIN('MP Calculations'!$E$30/I1312,1),"-")</f>
        <v>0.60889065254951169</v>
      </c>
      <c r="K1312" s="12"/>
      <c r="L1312" s="159">
        <v>2.6142379999999998</v>
      </c>
      <c r="M1312" s="187" t="s">
        <v>315</v>
      </c>
      <c r="N1312" s="187">
        <v>192.78728599999999</v>
      </c>
      <c r="O1312" s="186">
        <f t="shared" si="66"/>
        <v>503.99184897806794</v>
      </c>
      <c r="P1312" s="186">
        <f t="shared" si="67"/>
        <v>306.87592580389071</v>
      </c>
      <c r="Q1312" s="215">
        <f>IF(P1312="-",0,P1312/(1+'General inputs'!$H$30)^'MP Calculations'!$C$40)</f>
        <v>681.66012006234519</v>
      </c>
    </row>
    <row r="1313" spans="3:17">
      <c r="C1313" s="159"/>
      <c r="D1313" s="165" t="s">
        <v>281</v>
      </c>
      <c r="E1313" s="162">
        <v>33186</v>
      </c>
      <c r="F1313" s="166" t="str">
        <f t="shared" si="65"/>
        <v>Date check - OK</v>
      </c>
      <c r="G1313" s="68"/>
      <c r="H1313" s="162" t="s">
        <v>279</v>
      </c>
      <c r="I1313" s="173">
        <v>41465.482549107437</v>
      </c>
      <c r="J1313" s="168">
        <f>IFERROR(MIN('MP Calculations'!$E$30/I1313,1),"-")</f>
        <v>0.60889065254951169</v>
      </c>
      <c r="K1313" s="12"/>
      <c r="L1313" s="159">
        <v>104.82356</v>
      </c>
      <c r="M1313" s="187" t="s">
        <v>315</v>
      </c>
      <c r="N1313" s="187">
        <v>192.78728599999999</v>
      </c>
      <c r="O1313" s="186">
        <f t="shared" si="66"/>
        <v>20208.649641258158</v>
      </c>
      <c r="P1313" s="186">
        <f t="shared" si="67"/>
        <v>12304.857867210136</v>
      </c>
      <c r="Q1313" s="215">
        <f>IF(P1313="-",0,P1313/(1+'General inputs'!$H$30)^'MP Calculations'!$C$40)</f>
        <v>27332.645495537308</v>
      </c>
    </row>
    <row r="1314" spans="3:17">
      <c r="C1314" s="159"/>
      <c r="D1314" s="165" t="s">
        <v>281</v>
      </c>
      <c r="E1314" s="162">
        <v>33186</v>
      </c>
      <c r="F1314" s="166" t="str">
        <f t="shared" si="65"/>
        <v>Date check - OK</v>
      </c>
      <c r="G1314" s="68"/>
      <c r="H1314" s="162" t="s">
        <v>279</v>
      </c>
      <c r="I1314" s="173">
        <v>41465.482549107437</v>
      </c>
      <c r="J1314" s="168">
        <f>IFERROR(MIN('MP Calculations'!$E$30/I1314,1),"-")</f>
        <v>0.60889065254951169</v>
      </c>
      <c r="K1314" s="12"/>
      <c r="L1314" s="159">
        <v>12.806386</v>
      </c>
      <c r="M1314" s="187" t="s">
        <v>315</v>
      </c>
      <c r="N1314" s="187">
        <v>192.78728599999999</v>
      </c>
      <c r="O1314" s="186">
        <f t="shared" si="66"/>
        <v>2468.9084004083961</v>
      </c>
      <c r="P1314" s="186">
        <f t="shared" si="67"/>
        <v>1503.2952470096393</v>
      </c>
      <c r="Q1314" s="215">
        <f>IF(P1314="-",0,P1314/(1+'General inputs'!$H$30)^'MP Calculations'!$C$40)</f>
        <v>3339.2532043083829</v>
      </c>
    </row>
    <row r="1315" spans="3:17">
      <c r="C1315" s="159"/>
      <c r="D1315" s="165" t="s">
        <v>282</v>
      </c>
      <c r="E1315" s="162">
        <v>33192</v>
      </c>
      <c r="F1315" s="166" t="str">
        <f t="shared" si="65"/>
        <v>Date check - OK</v>
      </c>
      <c r="G1315" s="68"/>
      <c r="H1315" s="162" t="s">
        <v>279</v>
      </c>
      <c r="I1315" s="173">
        <v>41465.482549107437</v>
      </c>
      <c r="J1315" s="168">
        <f>IFERROR(MIN('MP Calculations'!$E$30/I1315,1),"-")</f>
        <v>0.60889065254951169</v>
      </c>
      <c r="K1315" s="12"/>
      <c r="L1315" s="159">
        <v>100.570324</v>
      </c>
      <c r="M1315" s="187" t="s">
        <v>315</v>
      </c>
      <c r="N1315" s="187">
        <v>237.97403299999999</v>
      </c>
      <c r="O1315" s="186">
        <f t="shared" si="66"/>
        <v>23933.125602396693</v>
      </c>
      <c r="P1315" s="186">
        <f t="shared" si="67"/>
        <v>14572.656465592747</v>
      </c>
      <c r="Q1315" s="215">
        <f>IF(P1315="-",0,P1315/(1+'General inputs'!$H$30)^'MP Calculations'!$C$40)</f>
        <v>32370.081588972011</v>
      </c>
    </row>
    <row r="1316" spans="3:17">
      <c r="C1316" s="159"/>
      <c r="D1316" s="165" t="s">
        <v>282</v>
      </c>
      <c r="E1316" s="162">
        <v>33192</v>
      </c>
      <c r="F1316" s="166" t="str">
        <f t="shared" si="65"/>
        <v>Date check - OK</v>
      </c>
      <c r="G1316" s="68"/>
      <c r="H1316" s="162" t="s">
        <v>279</v>
      </c>
      <c r="I1316" s="173">
        <v>41465.482549107437</v>
      </c>
      <c r="J1316" s="168">
        <f>IFERROR(MIN('MP Calculations'!$E$30/I1316,1),"-")</f>
        <v>0.60889065254951169</v>
      </c>
      <c r="K1316" s="12"/>
      <c r="L1316" s="159">
        <v>16.181291000000002</v>
      </c>
      <c r="M1316" s="187" t="s">
        <v>315</v>
      </c>
      <c r="N1316" s="187">
        <v>237.97403299999999</v>
      </c>
      <c r="O1316" s="186">
        <f t="shared" si="66"/>
        <v>3850.727078416603</v>
      </c>
      <c r="P1316" s="186">
        <f t="shared" si="67"/>
        <v>2344.6717235671599</v>
      </c>
      <c r="Q1316" s="215">
        <f>IF(P1316="-",0,P1316/(1+'General inputs'!$H$30)^'MP Calculations'!$C$40)</f>
        <v>5208.193521230959</v>
      </c>
    </row>
    <row r="1317" spans="3:17">
      <c r="C1317" s="159"/>
      <c r="D1317" s="165" t="s">
        <v>282</v>
      </c>
      <c r="E1317" s="162">
        <v>33192</v>
      </c>
      <c r="F1317" s="166" t="str">
        <f t="shared" si="65"/>
        <v>Date check - OK</v>
      </c>
      <c r="G1317" s="68"/>
      <c r="H1317" s="162" t="s">
        <v>279</v>
      </c>
      <c r="I1317" s="173">
        <v>41465.482549107437</v>
      </c>
      <c r="J1317" s="168">
        <f>IFERROR(MIN('MP Calculations'!$E$30/I1317,1),"-")</f>
        <v>0.60889065254951169</v>
      </c>
      <c r="K1317" s="12"/>
      <c r="L1317" s="159">
        <v>72.195235999999994</v>
      </c>
      <c r="M1317" s="187" t="s">
        <v>315</v>
      </c>
      <c r="N1317" s="187">
        <v>237.97403299999999</v>
      </c>
      <c r="O1317" s="186">
        <f t="shared" si="66"/>
        <v>17180.591474306784</v>
      </c>
      <c r="P1317" s="186">
        <f t="shared" si="67"/>
        <v>10461.101553977234</v>
      </c>
      <c r="Q1317" s="215">
        <f>IF(P1317="-",0,P1317/(1+'General inputs'!$H$30)^'MP Calculations'!$C$40)</f>
        <v>23237.129868002499</v>
      </c>
    </row>
    <row r="1318" spans="3:17">
      <c r="C1318" s="159"/>
      <c r="D1318" s="165" t="s">
        <v>282</v>
      </c>
      <c r="E1318" s="162">
        <v>33192</v>
      </c>
      <c r="F1318" s="166" t="str">
        <f t="shared" si="65"/>
        <v>Date check - OK</v>
      </c>
      <c r="G1318" s="68"/>
      <c r="H1318" s="162" t="s">
        <v>279</v>
      </c>
      <c r="I1318" s="173">
        <v>41465.482549107437</v>
      </c>
      <c r="J1318" s="168">
        <f>IFERROR(MIN('MP Calculations'!$E$30/I1318,1),"-")</f>
        <v>0.60889065254951169</v>
      </c>
      <c r="K1318" s="12"/>
      <c r="L1318" s="159">
        <v>4.6434430000000004</v>
      </c>
      <c r="M1318" s="187" t="s">
        <v>315</v>
      </c>
      <c r="N1318" s="187">
        <v>237.97403299999999</v>
      </c>
      <c r="O1318" s="186">
        <f t="shared" si="66"/>
        <v>1105.0188577156191</v>
      </c>
      <c r="P1318" s="186">
        <f t="shared" si="67"/>
        <v>672.8356533539793</v>
      </c>
      <c r="Q1318" s="215">
        <f>IF(P1318="-",0,P1318/(1+'General inputs'!$H$30)^'MP Calculations'!$C$40)</f>
        <v>1494.5624393508065</v>
      </c>
    </row>
    <row r="1319" spans="3:17">
      <c r="C1319" s="159"/>
      <c r="D1319" s="165" t="s">
        <v>282</v>
      </c>
      <c r="E1319" s="162">
        <v>33192</v>
      </c>
      <c r="F1319" s="166" t="str">
        <f t="shared" si="65"/>
        <v>Date check - OK</v>
      </c>
      <c r="G1319" s="68"/>
      <c r="H1319" s="162" t="s">
        <v>279</v>
      </c>
      <c r="I1319" s="173">
        <v>41465.482549107437</v>
      </c>
      <c r="J1319" s="168">
        <f>IFERROR(MIN('MP Calculations'!$E$30/I1319,1),"-")</f>
        <v>0.60889065254951169</v>
      </c>
      <c r="K1319" s="12"/>
      <c r="L1319" s="159">
        <v>35.856481000000002</v>
      </c>
      <c r="M1319" s="187" t="s">
        <v>315</v>
      </c>
      <c r="N1319" s="187">
        <v>237.97403299999999</v>
      </c>
      <c r="O1319" s="186">
        <f t="shared" si="66"/>
        <v>8532.9113927578728</v>
      </c>
      <c r="P1319" s="186">
        <f t="shared" si="67"/>
        <v>5195.6099860835038</v>
      </c>
      <c r="Q1319" s="215">
        <f>IF(P1319="-",0,P1319/(1+'General inputs'!$H$30)^'MP Calculations'!$C$40)</f>
        <v>11540.951339317797</v>
      </c>
    </row>
    <row r="1320" spans="3:17">
      <c r="C1320" s="159"/>
      <c r="D1320" s="165" t="s">
        <v>282</v>
      </c>
      <c r="E1320" s="162">
        <v>33192</v>
      </c>
      <c r="F1320" s="166" t="str">
        <f t="shared" si="65"/>
        <v>Date check - OK</v>
      </c>
      <c r="G1320" s="68"/>
      <c r="H1320" s="162" t="s">
        <v>279</v>
      </c>
      <c r="I1320" s="173">
        <v>41465.482549107437</v>
      </c>
      <c r="J1320" s="168">
        <f>IFERROR(MIN('MP Calculations'!$E$30/I1320,1),"-")</f>
        <v>0.60889065254951169</v>
      </c>
      <c r="K1320" s="12"/>
      <c r="L1320" s="159">
        <v>2.750311</v>
      </c>
      <c r="M1320" s="187" t="s">
        <v>315</v>
      </c>
      <c r="N1320" s="187">
        <v>237.97403299999999</v>
      </c>
      <c r="O1320" s="186">
        <f t="shared" si="66"/>
        <v>654.50260067426302</v>
      </c>
      <c r="P1320" s="186">
        <f t="shared" si="67"/>
        <v>398.52051561990447</v>
      </c>
      <c r="Q1320" s="215">
        <f>IF(P1320="-",0,P1320/(1+'General inputs'!$H$30)^'MP Calculations'!$C$40)</f>
        <v>885.22923984064323</v>
      </c>
    </row>
    <row r="1321" spans="3:17">
      <c r="C1321" s="159"/>
      <c r="D1321" s="165" t="s">
        <v>282</v>
      </c>
      <c r="E1321" s="162">
        <v>33192</v>
      </c>
      <c r="F1321" s="166" t="str">
        <f t="shared" si="65"/>
        <v>Date check - OK</v>
      </c>
      <c r="G1321" s="68"/>
      <c r="H1321" s="162" t="s">
        <v>279</v>
      </c>
      <c r="I1321" s="173">
        <v>41465.482549107437</v>
      </c>
      <c r="J1321" s="168">
        <f>IFERROR(MIN('MP Calculations'!$E$30/I1321,1),"-")</f>
        <v>0.60889065254951169</v>
      </c>
      <c r="K1321" s="12"/>
      <c r="L1321" s="159">
        <v>8.3994499999999999</v>
      </c>
      <c r="M1321" s="187" t="s">
        <v>315</v>
      </c>
      <c r="N1321" s="187">
        <v>237.97403299999999</v>
      </c>
      <c r="O1321" s="186">
        <f t="shared" si="66"/>
        <v>1998.8509914818499</v>
      </c>
      <c r="P1321" s="186">
        <f t="shared" si="67"/>
        <v>1217.0816845526219</v>
      </c>
      <c r="Q1321" s="215">
        <f>IF(P1321="-",0,P1321/(1+'General inputs'!$H$30)^'MP Calculations'!$C$40)</f>
        <v>2703.4901647775432</v>
      </c>
    </row>
    <row r="1322" spans="3:17">
      <c r="C1322" s="159"/>
      <c r="D1322" s="165" t="s">
        <v>282</v>
      </c>
      <c r="E1322" s="162">
        <v>33192</v>
      </c>
      <c r="F1322" s="166" t="str">
        <f t="shared" si="65"/>
        <v>Date check - OK</v>
      </c>
      <c r="G1322" s="68"/>
      <c r="H1322" s="162" t="s">
        <v>279</v>
      </c>
      <c r="I1322" s="173">
        <v>41465.482549107437</v>
      </c>
      <c r="J1322" s="168">
        <f>IFERROR(MIN('MP Calculations'!$E$30/I1322,1),"-")</f>
        <v>0.60889065254951169</v>
      </c>
      <c r="K1322" s="12"/>
      <c r="L1322" s="159">
        <v>47.230119999999999</v>
      </c>
      <c r="M1322" s="187" t="s">
        <v>315</v>
      </c>
      <c r="N1322" s="187">
        <v>237.97403299999999</v>
      </c>
      <c r="O1322" s="186">
        <f t="shared" si="66"/>
        <v>11239.542135473959</v>
      </c>
      <c r="P1322" s="186">
        <f t="shared" si="67"/>
        <v>6843.6521452264715</v>
      </c>
      <c r="Q1322" s="215">
        <f>IF(P1322="-",0,P1322/(1+'General inputs'!$H$30)^'MP Calculations'!$C$40)</f>
        <v>15201.729268138171</v>
      </c>
    </row>
    <row r="1323" spans="3:17">
      <c r="C1323" s="159"/>
      <c r="D1323" s="165" t="s">
        <v>282</v>
      </c>
      <c r="E1323" s="162">
        <v>33192</v>
      </c>
      <c r="F1323" s="166" t="str">
        <f t="shared" ref="F1323:F1345" si="68">IF(E1323="","-",IF(OR(E1323&lt;$E$15,E1323&gt;$E$16),"ERROR - date outside of range","Date check - OK"))</f>
        <v>Date check - OK</v>
      </c>
      <c r="G1323" s="68"/>
      <c r="H1323" s="162" t="s">
        <v>279</v>
      </c>
      <c r="I1323" s="173">
        <v>41465.482549107437</v>
      </c>
      <c r="J1323" s="168">
        <f>IFERROR(MIN('MP Calculations'!$E$30/I1323,1),"-")</f>
        <v>0.60889065254951169</v>
      </c>
      <c r="K1323" s="12"/>
      <c r="L1323" s="159">
        <v>99.893441999999993</v>
      </c>
      <c r="M1323" s="187" t="s">
        <v>315</v>
      </c>
      <c r="N1323" s="187">
        <v>237.97403299999999</v>
      </c>
      <c r="O1323" s="186">
        <f t="shared" si="66"/>
        <v>23772.045262991585</v>
      </c>
      <c r="P1323" s="186">
        <f t="shared" si="67"/>
        <v>14474.576152619475</v>
      </c>
      <c r="Q1323" s="215">
        <f>IF(P1323="-",0,P1323/(1+'General inputs'!$H$30)^'MP Calculations'!$C$40)</f>
        <v>32152.216868101601</v>
      </c>
    </row>
    <row r="1324" spans="3:17">
      <c r="C1324" s="159"/>
      <c r="D1324" s="165" t="s">
        <v>282</v>
      </c>
      <c r="E1324" s="162">
        <v>33192</v>
      </c>
      <c r="F1324" s="166" t="str">
        <f t="shared" si="68"/>
        <v>Date check - OK</v>
      </c>
      <c r="G1324" s="68"/>
      <c r="H1324" s="162" t="s">
        <v>279</v>
      </c>
      <c r="I1324" s="173">
        <v>41465.482549107437</v>
      </c>
      <c r="J1324" s="168">
        <f>IFERROR(MIN('MP Calculations'!$E$30/I1324,1),"-")</f>
        <v>0.60889065254951169</v>
      </c>
      <c r="K1324" s="12"/>
      <c r="L1324" s="159">
        <v>32.162070999999997</v>
      </c>
      <c r="M1324" s="187" t="s">
        <v>315</v>
      </c>
      <c r="N1324" s="187">
        <v>237.97403299999999</v>
      </c>
      <c r="O1324" s="186">
        <f t="shared" si="66"/>
        <v>7653.7377455023425</v>
      </c>
      <c r="P1324" s="186">
        <f t="shared" si="67"/>
        <v>4660.2893703017498</v>
      </c>
      <c r="Q1324" s="215">
        <f>IF(P1324="-",0,P1324/(1+'General inputs'!$H$30)^'MP Calculations'!$C$40)</f>
        <v>10351.849541026741</v>
      </c>
    </row>
    <row r="1325" spans="3:17">
      <c r="C1325" s="159"/>
      <c r="D1325" s="165" t="s">
        <v>282</v>
      </c>
      <c r="E1325" s="162">
        <v>33192</v>
      </c>
      <c r="F1325" s="166" t="str">
        <f t="shared" si="68"/>
        <v>Date check - OK</v>
      </c>
      <c r="G1325" s="68"/>
      <c r="H1325" s="162" t="s">
        <v>279</v>
      </c>
      <c r="I1325" s="173">
        <v>41465.482549107437</v>
      </c>
      <c r="J1325" s="168">
        <f>IFERROR(MIN('MP Calculations'!$E$30/I1325,1),"-")</f>
        <v>0.60889065254951169</v>
      </c>
      <c r="K1325" s="12"/>
      <c r="L1325" s="159">
        <v>72.695706999999999</v>
      </c>
      <c r="M1325" s="187" t="s">
        <v>315</v>
      </c>
      <c r="N1325" s="187">
        <v>237.97403299999999</v>
      </c>
      <c r="O1325" s="186">
        <f t="shared" si="66"/>
        <v>17299.690576576329</v>
      </c>
      <c r="P1325" s="186">
        <f t="shared" si="67"/>
        <v>10533.619884076199</v>
      </c>
      <c r="Q1325" s="215">
        <f>IF(P1325="-",0,P1325/(1+'General inputs'!$H$30)^'MP Calculations'!$C$40)</f>
        <v>23398.214037353639</v>
      </c>
    </row>
    <row r="1326" spans="3:17">
      <c r="C1326" s="159"/>
      <c r="D1326" s="165" t="s">
        <v>282</v>
      </c>
      <c r="E1326" s="162">
        <v>33192</v>
      </c>
      <c r="F1326" s="166" t="str">
        <f t="shared" si="68"/>
        <v>Date check - OK</v>
      </c>
      <c r="G1326" s="68"/>
      <c r="H1326" s="162" t="s">
        <v>279</v>
      </c>
      <c r="I1326" s="173">
        <v>41465.482549107437</v>
      </c>
      <c r="J1326" s="168">
        <f>IFERROR(MIN('MP Calculations'!$E$30/I1326,1),"-")</f>
        <v>0.60889065254951169</v>
      </c>
      <c r="K1326" s="12"/>
      <c r="L1326" s="159">
        <v>1.399421</v>
      </c>
      <c r="M1326" s="187" t="s">
        <v>315</v>
      </c>
      <c r="N1326" s="187">
        <v>237.97403299999999</v>
      </c>
      <c r="O1326" s="186">
        <f t="shared" si="66"/>
        <v>333.02585923489301</v>
      </c>
      <c r="P1326" s="186">
        <f t="shared" si="67"/>
        <v>202.77633274539582</v>
      </c>
      <c r="Q1326" s="215">
        <f>IF(P1326="-",0,P1326/(1+'General inputs'!$H$30)^'MP Calculations'!$C$40)</f>
        <v>450.42483851718328</v>
      </c>
    </row>
    <row r="1327" spans="3:17">
      <c r="C1327" s="159"/>
      <c r="D1327" s="165" t="s">
        <v>282</v>
      </c>
      <c r="E1327" s="162">
        <v>33192</v>
      </c>
      <c r="F1327" s="166" t="str">
        <f t="shared" si="68"/>
        <v>Date check - OK</v>
      </c>
      <c r="G1327" s="68"/>
      <c r="H1327" s="162" t="s">
        <v>279</v>
      </c>
      <c r="I1327" s="173">
        <v>41465.482549107437</v>
      </c>
      <c r="J1327" s="168">
        <f>IFERROR(MIN('MP Calculations'!$E$30/I1327,1),"-")</f>
        <v>0.60889065254951169</v>
      </c>
      <c r="K1327" s="12"/>
      <c r="L1327" s="159">
        <v>26.963605999999999</v>
      </c>
      <c r="M1327" s="187" t="s">
        <v>315</v>
      </c>
      <c r="N1327" s="187">
        <v>237.97403299999999</v>
      </c>
      <c r="O1327" s="186">
        <f t="shared" si="66"/>
        <v>6416.638064042997</v>
      </c>
      <c r="P1327" s="186">
        <f t="shared" si="67"/>
        <v>3907.030937989176</v>
      </c>
      <c r="Q1327" s="215">
        <f>IF(P1327="-",0,P1327/(1+'General inputs'!$H$30)^'MP Calculations'!$C$40)</f>
        <v>8678.6448669778092</v>
      </c>
    </row>
    <row r="1328" spans="3:17">
      <c r="C1328" s="159"/>
      <c r="D1328" s="165" t="s">
        <v>282</v>
      </c>
      <c r="E1328" s="162">
        <v>33192</v>
      </c>
      <c r="F1328" s="166" t="str">
        <f t="shared" si="68"/>
        <v>Date check - OK</v>
      </c>
      <c r="G1328" s="68"/>
      <c r="H1328" s="162" t="s">
        <v>279</v>
      </c>
      <c r="I1328" s="173">
        <v>41465.482549107437</v>
      </c>
      <c r="J1328" s="168">
        <f>IFERROR(MIN('MP Calculations'!$E$30/I1328,1),"-")</f>
        <v>0.60889065254951169</v>
      </c>
      <c r="K1328" s="12"/>
      <c r="L1328" s="159">
        <v>68.611331000000007</v>
      </c>
      <c r="M1328" s="187" t="s">
        <v>315</v>
      </c>
      <c r="N1328" s="187">
        <v>237.97403299999999</v>
      </c>
      <c r="O1328" s="186">
        <f t="shared" si="66"/>
        <v>16327.715147567924</v>
      </c>
      <c r="P1328" s="186">
        <f t="shared" si="67"/>
        <v>9941.7931308451789</v>
      </c>
      <c r="Q1328" s="215">
        <f>IF(P1328="-",0,P1328/(1+'General inputs'!$H$30)^'MP Calculations'!$C$40)</f>
        <v>22083.595777199291</v>
      </c>
    </row>
    <row r="1329" spans="3:17">
      <c r="C1329" s="159"/>
      <c r="D1329" s="165" t="s">
        <v>282</v>
      </c>
      <c r="E1329" s="162">
        <v>33192</v>
      </c>
      <c r="F1329" s="166" t="str">
        <f t="shared" si="68"/>
        <v>Date check - OK</v>
      </c>
      <c r="G1329" s="68"/>
      <c r="H1329" s="162" t="s">
        <v>279</v>
      </c>
      <c r="I1329" s="173">
        <v>41465.482549107437</v>
      </c>
      <c r="J1329" s="168">
        <f>IFERROR(MIN('MP Calculations'!$E$30/I1329,1),"-")</f>
        <v>0.60889065254951169</v>
      </c>
      <c r="K1329" s="12"/>
      <c r="L1329" s="159">
        <v>11.454693000000001</v>
      </c>
      <c r="M1329" s="187" t="s">
        <v>315</v>
      </c>
      <c r="N1329" s="187">
        <v>237.97403299999999</v>
      </c>
      <c r="O1329" s="186">
        <f t="shared" si="66"/>
        <v>2725.9194899868689</v>
      </c>
      <c r="P1329" s="186">
        <f t="shared" si="67"/>
        <v>1659.7868970555367</v>
      </c>
      <c r="Q1329" s="215">
        <f>IF(P1329="-",0,P1329/(1+'General inputs'!$H$30)^'MP Calculations'!$C$40)</f>
        <v>3686.8663860188672</v>
      </c>
    </row>
    <row r="1330" spans="3:17">
      <c r="C1330" s="159"/>
      <c r="D1330" s="165" t="s">
        <v>282</v>
      </c>
      <c r="E1330" s="162">
        <v>33192</v>
      </c>
      <c r="F1330" s="166" t="str">
        <f t="shared" si="68"/>
        <v>Date check - OK</v>
      </c>
      <c r="G1330" s="68"/>
      <c r="H1330" s="162" t="s">
        <v>279</v>
      </c>
      <c r="I1330" s="173">
        <v>41465.482549107437</v>
      </c>
      <c r="J1330" s="168">
        <f>IFERROR(MIN('MP Calculations'!$E$30/I1330,1),"-")</f>
        <v>0.60889065254951169</v>
      </c>
      <c r="K1330" s="12"/>
      <c r="L1330" s="159">
        <v>20.645703999999999</v>
      </c>
      <c r="M1330" s="187" t="s">
        <v>315</v>
      </c>
      <c r="N1330" s="187">
        <v>237.97403299999999</v>
      </c>
      <c r="O1330" s="186">
        <f t="shared" si="66"/>
        <v>4913.1414450042312</v>
      </c>
      <c r="P1330" s="186">
        <f t="shared" si="67"/>
        <v>2991.5659005166772</v>
      </c>
      <c r="Q1330" s="215">
        <f>IF(P1330="-",0,P1330/(1+'General inputs'!$H$30)^'MP Calculations'!$C$40)</f>
        <v>6645.1324442562764</v>
      </c>
    </row>
    <row r="1331" spans="3:17">
      <c r="C1331" s="159"/>
      <c r="D1331" s="165" t="s">
        <v>282</v>
      </c>
      <c r="E1331" s="162">
        <v>33192</v>
      </c>
      <c r="F1331" s="166" t="str">
        <f t="shared" si="68"/>
        <v>Date check - OK</v>
      </c>
      <c r="G1331" s="68"/>
      <c r="H1331" s="162" t="s">
        <v>279</v>
      </c>
      <c r="I1331" s="173">
        <v>41465.482549107437</v>
      </c>
      <c r="J1331" s="168">
        <f>IFERROR(MIN('MP Calculations'!$E$30/I1331,1),"-")</f>
        <v>0.60889065254951169</v>
      </c>
      <c r="K1331" s="12"/>
      <c r="L1331" s="159">
        <v>0.499608</v>
      </c>
      <c r="M1331" s="187" t="s">
        <v>315</v>
      </c>
      <c r="N1331" s="187">
        <v>237.97403299999999</v>
      </c>
      <c r="O1331" s="186">
        <f t="shared" si="66"/>
        <v>118.89373067906399</v>
      </c>
      <c r="P1331" s="186">
        <f t="shared" si="67"/>
        <v>72.393281257221176</v>
      </c>
      <c r="Q1331" s="215">
        <f>IF(P1331="-",0,P1331/(1+'General inputs'!$H$30)^'MP Calculations'!$C$40)</f>
        <v>160.80639973381341</v>
      </c>
    </row>
    <row r="1332" spans="3:17">
      <c r="C1332" s="159"/>
      <c r="D1332" s="165" t="s">
        <v>282</v>
      </c>
      <c r="E1332" s="162">
        <v>33192</v>
      </c>
      <c r="F1332" s="166" t="str">
        <f t="shared" si="68"/>
        <v>Date check - OK</v>
      </c>
      <c r="G1332" s="68"/>
      <c r="H1332" s="162" t="s">
        <v>279</v>
      </c>
      <c r="I1332" s="173">
        <v>41465.482549107437</v>
      </c>
      <c r="J1332" s="168">
        <f>IFERROR(MIN('MP Calculations'!$E$30/I1332,1),"-")</f>
        <v>0.60889065254951169</v>
      </c>
      <c r="K1332" s="12"/>
      <c r="L1332" s="159">
        <v>59.196323</v>
      </c>
      <c r="M1332" s="187" t="s">
        <v>315</v>
      </c>
      <c r="N1332" s="187">
        <v>237.97403299999999</v>
      </c>
      <c r="O1332" s="186">
        <f t="shared" si="66"/>
        <v>14087.187723080659</v>
      </c>
      <c r="P1332" s="186">
        <f t="shared" si="67"/>
        <v>8577.5569252940513</v>
      </c>
      <c r="Q1332" s="215">
        <f>IF(P1332="-",0,P1332/(1+'General inputs'!$H$30)^'MP Calculations'!$C$40)</f>
        <v>19053.232892807824</v>
      </c>
    </row>
    <row r="1333" spans="3:17">
      <c r="C1333" s="159"/>
      <c r="D1333" s="165" t="s">
        <v>282</v>
      </c>
      <c r="E1333" s="162">
        <v>33192</v>
      </c>
      <c r="F1333" s="166" t="str">
        <f t="shared" si="68"/>
        <v>Date check - OK</v>
      </c>
      <c r="G1333" s="68"/>
      <c r="H1333" s="162" t="s">
        <v>279</v>
      </c>
      <c r="I1333" s="173">
        <v>41465.482549107437</v>
      </c>
      <c r="J1333" s="168">
        <f>IFERROR(MIN('MP Calculations'!$E$30/I1333,1),"-")</f>
        <v>0.60889065254951169</v>
      </c>
      <c r="K1333" s="12"/>
      <c r="L1333" s="159">
        <v>0.60038100000000005</v>
      </c>
      <c r="M1333" s="187" t="s">
        <v>315</v>
      </c>
      <c r="N1333" s="187">
        <v>237.97403299999999</v>
      </c>
      <c r="O1333" s="186">
        <f t="shared" si="66"/>
        <v>142.87508790657301</v>
      </c>
      <c r="P1333" s="186">
        <f t="shared" si="67"/>
        <v>86.995305508502085</v>
      </c>
      <c r="Q1333" s="215">
        <f>IF(P1333="-",0,P1333/(1+'General inputs'!$H$30)^'MP Calculations'!$C$40)</f>
        <v>193.24171566225246</v>
      </c>
    </row>
    <row r="1334" spans="3:17">
      <c r="C1334" s="159"/>
      <c r="D1334" s="165" t="s">
        <v>282</v>
      </c>
      <c r="E1334" s="162">
        <v>33192</v>
      </c>
      <c r="F1334" s="166" t="str">
        <f t="shared" si="68"/>
        <v>Date check - OK</v>
      </c>
      <c r="G1334" s="68"/>
      <c r="H1334" s="162" t="s">
        <v>279</v>
      </c>
      <c r="I1334" s="173">
        <v>41465.482549107437</v>
      </c>
      <c r="J1334" s="168">
        <f>IFERROR(MIN('MP Calculations'!$E$30/I1334,1),"-")</f>
        <v>0.60889065254951169</v>
      </c>
      <c r="K1334" s="12"/>
      <c r="L1334" s="159">
        <v>72.829933999999994</v>
      </c>
      <c r="M1334" s="187" t="s">
        <v>315</v>
      </c>
      <c r="N1334" s="187">
        <v>237.97403299999999</v>
      </c>
      <c r="O1334" s="186">
        <f t="shared" si="66"/>
        <v>17331.633117103822</v>
      </c>
      <c r="P1334" s="186">
        <f t="shared" si="67"/>
        <v>10553.069398422074</v>
      </c>
      <c r="Q1334" s="215">
        <f>IF(P1334="-",0,P1334/(1+'General inputs'!$H$30)^'MP Calculations'!$C$40)</f>
        <v>23441.41702973381</v>
      </c>
    </row>
    <row r="1335" spans="3:17">
      <c r="C1335" s="159"/>
      <c r="D1335" s="165" t="s">
        <v>282</v>
      </c>
      <c r="E1335" s="162">
        <v>33192</v>
      </c>
      <c r="F1335" s="166" t="str">
        <f t="shared" si="68"/>
        <v>Date check - OK</v>
      </c>
      <c r="G1335" s="68"/>
      <c r="H1335" s="162" t="s">
        <v>279</v>
      </c>
      <c r="I1335" s="173">
        <v>41465.482549107437</v>
      </c>
      <c r="J1335" s="168">
        <f>IFERROR(MIN('MP Calculations'!$E$30/I1335,1),"-")</f>
        <v>0.60889065254951169</v>
      </c>
      <c r="K1335" s="12"/>
      <c r="L1335" s="159">
        <v>4.2777159999999999</v>
      </c>
      <c r="M1335" s="187" t="s">
        <v>315</v>
      </c>
      <c r="N1335" s="187">
        <v>237.97403299999999</v>
      </c>
      <c r="O1335" s="186">
        <f t="shared" si="66"/>
        <v>1017.9853285486279</v>
      </c>
      <c r="P1335" s="186">
        <f t="shared" si="67"/>
        <v>619.84175098580306</v>
      </c>
      <c r="Q1335" s="215">
        <f>IF(P1335="-",0,P1335/(1+'General inputs'!$H$30)^'MP Calculations'!$C$40)</f>
        <v>1376.8476666581184</v>
      </c>
    </row>
    <row r="1336" spans="3:17">
      <c r="C1336" s="159"/>
      <c r="D1336" s="165" t="s">
        <v>282</v>
      </c>
      <c r="E1336" s="162">
        <v>33192</v>
      </c>
      <c r="F1336" s="166" t="str">
        <f t="shared" si="68"/>
        <v>Date check - OK</v>
      </c>
      <c r="G1336" s="68"/>
      <c r="H1336" s="162" t="s">
        <v>279</v>
      </c>
      <c r="I1336" s="173">
        <v>41465.482549107437</v>
      </c>
      <c r="J1336" s="168">
        <f>IFERROR(MIN('MP Calculations'!$E$30/I1336,1),"-")</f>
        <v>0.60889065254951169</v>
      </c>
      <c r="K1336" s="12"/>
      <c r="L1336" s="159">
        <v>66.996009999999998</v>
      </c>
      <c r="M1336" s="187" t="s">
        <v>315</v>
      </c>
      <c r="N1336" s="187">
        <v>237.97403299999999</v>
      </c>
      <c r="O1336" s="186">
        <f t="shared" si="66"/>
        <v>15943.31069460833</v>
      </c>
      <c r="P1336" s="186">
        <f t="shared" si="67"/>
        <v>9707.7328526396741</v>
      </c>
      <c r="Q1336" s="215">
        <f>IF(P1336="-",0,P1336/(1+'General inputs'!$H$30)^'MP Calculations'!$C$40)</f>
        <v>21563.680254580711</v>
      </c>
    </row>
    <row r="1337" spans="3:17">
      <c r="C1337" s="159"/>
      <c r="D1337" s="165" t="s">
        <v>282</v>
      </c>
      <c r="E1337" s="162">
        <v>33192</v>
      </c>
      <c r="F1337" s="166" t="str">
        <f t="shared" si="68"/>
        <v>Date check - OK</v>
      </c>
      <c r="G1337" s="68"/>
      <c r="H1337" s="162" t="s">
        <v>279</v>
      </c>
      <c r="I1337" s="173">
        <v>41465.482549107437</v>
      </c>
      <c r="J1337" s="168">
        <f>IFERROR(MIN('MP Calculations'!$E$30/I1337,1),"-")</f>
        <v>0.60889065254951169</v>
      </c>
      <c r="K1337" s="12"/>
      <c r="L1337" s="159">
        <v>16.114550000000001</v>
      </c>
      <c r="M1337" s="187" t="s">
        <v>315</v>
      </c>
      <c r="N1337" s="187">
        <v>237.97403299999999</v>
      </c>
      <c r="O1337" s="186">
        <f t="shared" si="66"/>
        <v>3834.8444534801502</v>
      </c>
      <c r="P1337" s="186">
        <f t="shared" si="67"/>
        <v>2335.0009417054043</v>
      </c>
      <c r="Q1337" s="215">
        <f>IF(P1337="-",0,P1337/(1+'General inputs'!$H$30)^'MP Calculations'!$C$40)</f>
        <v>5186.7119198061746</v>
      </c>
    </row>
    <row r="1338" spans="3:17">
      <c r="C1338" s="159"/>
      <c r="D1338" s="165" t="s">
        <v>282</v>
      </c>
      <c r="E1338" s="162">
        <v>33192</v>
      </c>
      <c r="F1338" s="166" t="str">
        <f t="shared" si="68"/>
        <v>Date check - OK</v>
      </c>
      <c r="G1338" s="68"/>
      <c r="H1338" s="162" t="s">
        <v>279</v>
      </c>
      <c r="I1338" s="173">
        <v>41465.482549107437</v>
      </c>
      <c r="J1338" s="168">
        <f>IFERROR(MIN('MP Calculations'!$E$30/I1338,1),"-")</f>
        <v>0.60889065254951169</v>
      </c>
      <c r="K1338" s="12"/>
      <c r="L1338" s="159">
        <v>25.301071</v>
      </c>
      <c r="M1338" s="187" t="s">
        <v>315</v>
      </c>
      <c r="N1338" s="187">
        <v>237.97403299999999</v>
      </c>
      <c r="O1338" s="186">
        <f t="shared" si="66"/>
        <v>6020.9979050893426</v>
      </c>
      <c r="P1338" s="186">
        <f t="shared" si="67"/>
        <v>3666.1293434290928</v>
      </c>
      <c r="Q1338" s="215">
        <f>IF(P1338="-",0,P1338/(1+'General inputs'!$H$30)^'MP Calculations'!$C$40)</f>
        <v>8143.5328035571765</v>
      </c>
    </row>
    <row r="1339" spans="3:17">
      <c r="C1339" s="159"/>
      <c r="D1339" s="165" t="s">
        <v>282</v>
      </c>
      <c r="E1339" s="162">
        <v>33192</v>
      </c>
      <c r="F1339" s="166" t="str">
        <f t="shared" si="68"/>
        <v>Date check - OK</v>
      </c>
      <c r="G1339" s="68"/>
      <c r="H1339" s="162" t="s">
        <v>279</v>
      </c>
      <c r="I1339" s="173">
        <v>41465.482549107437</v>
      </c>
      <c r="J1339" s="168">
        <f>IFERROR(MIN('MP Calculations'!$E$30/I1339,1),"-")</f>
        <v>0.60889065254951169</v>
      </c>
      <c r="K1339" s="12"/>
      <c r="L1339" s="159">
        <v>24.096983999999999</v>
      </c>
      <c r="M1339" s="187" t="s">
        <v>315</v>
      </c>
      <c r="N1339" s="187">
        <v>237.97403299999999</v>
      </c>
      <c r="O1339" s="186">
        <f t="shared" si="66"/>
        <v>5734.4564656164712</v>
      </c>
      <c r="P1339" s="186">
        <f t="shared" si="67"/>
        <v>3491.6569393659797</v>
      </c>
      <c r="Q1339" s="215">
        <f>IF(P1339="-",0,P1339/(1+'General inputs'!$H$30)^'MP Calculations'!$C$40)</f>
        <v>7755.9791706363903</v>
      </c>
    </row>
    <row r="1340" spans="3:17">
      <c r="C1340" s="159"/>
      <c r="D1340" s="165" t="s">
        <v>282</v>
      </c>
      <c r="E1340" s="162">
        <v>33192</v>
      </c>
      <c r="F1340" s="166" t="str">
        <f t="shared" si="68"/>
        <v>Date check - OK</v>
      </c>
      <c r="G1340" s="68"/>
      <c r="H1340" s="162" t="s">
        <v>279</v>
      </c>
      <c r="I1340" s="173">
        <v>41465.482549107437</v>
      </c>
      <c r="J1340" s="168">
        <f>IFERROR(MIN('MP Calculations'!$E$30/I1340,1),"-")</f>
        <v>0.60889065254951169</v>
      </c>
      <c r="K1340" s="12"/>
      <c r="L1340" s="159">
        <v>50.247176000000003</v>
      </c>
      <c r="M1340" s="187" t="s">
        <v>315</v>
      </c>
      <c r="N1340" s="187">
        <v>237.97403299999999</v>
      </c>
      <c r="O1340" s="186">
        <f t="shared" si="66"/>
        <v>11957.523119580808</v>
      </c>
      <c r="P1340" s="186">
        <f t="shared" si="67"/>
        <v>7280.8240551574308</v>
      </c>
      <c r="Q1340" s="215">
        <f>IF(P1340="-",0,P1340/(1+'General inputs'!$H$30)^'MP Calculations'!$C$40)</f>
        <v>16172.814425211916</v>
      </c>
    </row>
    <row r="1341" spans="3:17">
      <c r="C1341" s="159"/>
      <c r="D1341" s="165" t="s">
        <v>282</v>
      </c>
      <c r="E1341" s="162">
        <v>33192</v>
      </c>
      <c r="F1341" s="166" t="str">
        <f t="shared" si="68"/>
        <v>Date check - OK</v>
      </c>
      <c r="G1341" s="68"/>
      <c r="H1341" s="162" t="s">
        <v>279</v>
      </c>
      <c r="I1341" s="173">
        <v>41465.482549107437</v>
      </c>
      <c r="J1341" s="168">
        <f>IFERROR(MIN('MP Calculations'!$E$30/I1341,1),"-")</f>
        <v>0.60889065254951169</v>
      </c>
      <c r="K1341" s="12"/>
      <c r="L1341" s="159">
        <v>14.932518999999999</v>
      </c>
      <c r="M1341" s="187" t="s">
        <v>315</v>
      </c>
      <c r="N1341" s="187">
        <v>237.97403299999999</v>
      </c>
      <c r="O1341" s="186">
        <f t="shared" si="66"/>
        <v>3553.5517692791268</v>
      </c>
      <c r="P1341" s="186">
        <f t="shared" si="67"/>
        <v>2163.7244556648393</v>
      </c>
      <c r="Q1341" s="215">
        <f>IF(P1341="-",0,P1341/(1+'General inputs'!$H$30)^'MP Calculations'!$C$40)</f>
        <v>4806.2573444515774</v>
      </c>
    </row>
    <row r="1342" spans="3:17">
      <c r="C1342" s="159"/>
      <c r="D1342" s="165" t="s">
        <v>282</v>
      </c>
      <c r="E1342" s="162">
        <v>33192</v>
      </c>
      <c r="F1342" s="166" t="str">
        <f t="shared" si="68"/>
        <v>Date check - OK</v>
      </c>
      <c r="G1342" s="68"/>
      <c r="H1342" s="162" t="s">
        <v>279</v>
      </c>
      <c r="I1342" s="173">
        <v>41465.482549107437</v>
      </c>
      <c r="J1342" s="168">
        <f>IFERROR(MIN('MP Calculations'!$E$30/I1342,1),"-")</f>
        <v>0.60889065254951169</v>
      </c>
      <c r="K1342" s="12"/>
      <c r="L1342" s="159">
        <v>1.3980570000000001</v>
      </c>
      <c r="M1342" s="187" t="s">
        <v>315</v>
      </c>
      <c r="N1342" s="187">
        <v>237.97403299999999</v>
      </c>
      <c r="O1342" s="186">
        <f t="shared" si="66"/>
        <v>332.70126265388103</v>
      </c>
      <c r="P1342" s="186">
        <f t="shared" si="67"/>
        <v>202.5786889213681</v>
      </c>
      <c r="Q1342" s="215">
        <f>IF(P1342="-",0,P1342/(1+'General inputs'!$H$30)^'MP Calculations'!$C$40)</f>
        <v>449.98581446385163</v>
      </c>
    </row>
    <row r="1343" spans="3:17">
      <c r="C1343" s="159"/>
      <c r="D1343" s="165" t="s">
        <v>282</v>
      </c>
      <c r="E1343" s="162">
        <v>33192</v>
      </c>
      <c r="F1343" s="166" t="str">
        <f t="shared" si="68"/>
        <v>Date check - OK</v>
      </c>
      <c r="G1343" s="68"/>
      <c r="H1343" s="162" t="s">
        <v>279</v>
      </c>
      <c r="I1343" s="173">
        <v>41465.482549107437</v>
      </c>
      <c r="J1343" s="168">
        <f>IFERROR(MIN('MP Calculations'!$E$30/I1343,1),"-")</f>
        <v>0.60889065254951169</v>
      </c>
      <c r="K1343" s="12"/>
      <c r="L1343" s="159">
        <v>33.141717999999997</v>
      </c>
      <c r="M1343" s="187" t="s">
        <v>315</v>
      </c>
      <c r="N1343" s="187">
        <v>237.97403299999999</v>
      </c>
      <c r="O1343" s="186">
        <f t="shared" si="66"/>
        <v>7886.8682930086934</v>
      </c>
      <c r="P1343" s="186">
        <f t="shared" si="67"/>
        <v>4802.2403815021171</v>
      </c>
      <c r="Q1343" s="215">
        <f>IF(P1343="-",0,P1343/(1+'General inputs'!$H$30)^'MP Calculations'!$C$40)</f>
        <v>10667.163761535681</v>
      </c>
    </row>
    <row r="1344" spans="3:17">
      <c r="C1344" s="159"/>
      <c r="D1344" s="165" t="s">
        <v>282</v>
      </c>
      <c r="E1344" s="162">
        <v>33192</v>
      </c>
      <c r="F1344" s="166" t="str">
        <f t="shared" si="68"/>
        <v>Date check - OK</v>
      </c>
      <c r="G1344" s="68"/>
      <c r="H1344" s="162" t="s">
        <v>279</v>
      </c>
      <c r="I1344" s="173">
        <v>41465.482549107437</v>
      </c>
      <c r="J1344" s="168">
        <f>IFERROR(MIN('MP Calculations'!$E$30/I1344,1),"-")</f>
        <v>0.60889065254951169</v>
      </c>
      <c r="K1344" s="12"/>
      <c r="L1344" s="159">
        <v>6.2088190000000001</v>
      </c>
      <c r="M1344" s="187" t="s">
        <v>315</v>
      </c>
      <c r="N1344" s="187">
        <v>237.97403299999999</v>
      </c>
      <c r="O1344" s="186">
        <f t="shared" si="66"/>
        <v>1477.5376975970269</v>
      </c>
      <c r="P1344" s="186">
        <f t="shared" si="67"/>
        <v>899.65889285635672</v>
      </c>
      <c r="Q1344" s="215">
        <f>IF(P1344="-",0,P1344/(1+'General inputs'!$H$30)^'MP Calculations'!$C$40)</f>
        <v>1998.4024074652436</v>
      </c>
    </row>
    <row r="1345" spans="3:17">
      <c r="C1345" s="159"/>
      <c r="D1345" s="165" t="s">
        <v>282</v>
      </c>
      <c r="E1345" s="162">
        <v>33192</v>
      </c>
      <c r="F1345" s="166" t="str">
        <f t="shared" si="68"/>
        <v>Date check - OK</v>
      </c>
      <c r="G1345" s="68"/>
      <c r="H1345" s="162" t="s">
        <v>279</v>
      </c>
      <c r="I1345" s="173">
        <v>41465.482549107437</v>
      </c>
      <c r="J1345" s="168">
        <f>IFERROR(MIN('MP Calculations'!$E$30/I1345,1),"-")</f>
        <v>0.60889065254951169</v>
      </c>
      <c r="K1345" s="12"/>
      <c r="L1345" s="159">
        <v>22.857175999999999</v>
      </c>
      <c r="M1345" s="187" t="s">
        <v>315</v>
      </c>
      <c r="N1345" s="187">
        <v>237.97403299999999</v>
      </c>
      <c r="O1345" s="186">
        <f t="shared" si="66"/>
        <v>5439.4143557108073</v>
      </c>
      <c r="P1345" s="186">
        <f t="shared" si="67"/>
        <v>3312.008556535935</v>
      </c>
      <c r="Q1345" s="215">
        <f>IF(P1345="-",0,P1345/(1+'General inputs'!$H$30)^'MP Calculations'!$C$40)</f>
        <v>7356.9281929875533</v>
      </c>
    </row>
    <row r="1346" spans="3:17">
      <c r="C1346" s="159"/>
      <c r="D1346" s="165" t="s">
        <v>282</v>
      </c>
      <c r="E1346" s="162">
        <v>33192</v>
      </c>
      <c r="F1346" s="166" t="str">
        <f t="shared" ref="F1346:F1409" si="69">IF(E1346="","-",IF(OR(E1346&lt;$E$15,E1346&gt;$E$16),"ERROR - date outside of range","Date check - OK"))</f>
        <v>Date check - OK</v>
      </c>
      <c r="G1346" s="68"/>
      <c r="H1346" s="162" t="s">
        <v>279</v>
      </c>
      <c r="I1346" s="173">
        <v>41465.482549107437</v>
      </c>
      <c r="J1346" s="168">
        <f>IFERROR(MIN('MP Calculations'!$E$30/I1346,1),"-")</f>
        <v>0.60889065254951169</v>
      </c>
      <c r="K1346" s="12"/>
      <c r="L1346" s="159">
        <v>17.772872</v>
      </c>
      <c r="M1346" s="187" t="s">
        <v>315</v>
      </c>
      <c r="N1346" s="187">
        <v>237.97403299999999</v>
      </c>
      <c r="O1346" s="186">
        <f t="shared" ref="O1346:O1409" si="70">IF(N1346="","-",L1346*N1346)</f>
        <v>4229.4820278327761</v>
      </c>
      <c r="P1346" s="186">
        <f t="shared" ref="P1346:P1409" si="71">IF(O1346="-","-",IF(OR(E1346&lt;$E$15,E1346&gt;$E$16),0,O1346*J1346))</f>
        <v>2575.2920718735309</v>
      </c>
      <c r="Q1346" s="215">
        <f>IF(P1346="-",0,P1346/(1+'General inputs'!$H$30)^'MP Calculations'!$C$40)</f>
        <v>5720.4679653846606</v>
      </c>
    </row>
    <row r="1347" spans="3:17">
      <c r="C1347" s="159"/>
      <c r="D1347" s="165" t="s">
        <v>282</v>
      </c>
      <c r="E1347" s="162">
        <v>33192</v>
      </c>
      <c r="F1347" s="166" t="str">
        <f t="shared" si="69"/>
        <v>Date check - OK</v>
      </c>
      <c r="G1347" s="68"/>
      <c r="H1347" s="162" t="s">
        <v>279</v>
      </c>
      <c r="I1347" s="173">
        <v>41465.482549107437</v>
      </c>
      <c r="J1347" s="168">
        <f>IFERROR(MIN('MP Calculations'!$E$30/I1347,1),"-")</f>
        <v>0.60889065254951169</v>
      </c>
      <c r="K1347" s="12"/>
      <c r="L1347" s="159">
        <v>7.6455120000000001</v>
      </c>
      <c r="M1347" s="187" t="s">
        <v>315</v>
      </c>
      <c r="N1347" s="187">
        <v>237.97403299999999</v>
      </c>
      <c r="O1347" s="186">
        <f t="shared" si="70"/>
        <v>1819.4333249898959</v>
      </c>
      <c r="P1347" s="186">
        <f t="shared" si="71"/>
        <v>1107.8359445234255</v>
      </c>
      <c r="Q1347" s="215">
        <f>IF(P1347="-",0,P1347/(1+'General inputs'!$H$30)^'MP Calculations'!$C$40)</f>
        <v>2460.8238035453137</v>
      </c>
    </row>
    <row r="1348" spans="3:17">
      <c r="C1348" s="159"/>
      <c r="D1348" s="165" t="s">
        <v>281</v>
      </c>
      <c r="E1348" s="162">
        <v>33343</v>
      </c>
      <c r="F1348" s="166" t="str">
        <f t="shared" si="69"/>
        <v>Date check - OK</v>
      </c>
      <c r="G1348" s="68"/>
      <c r="H1348" s="162" t="s">
        <v>279</v>
      </c>
      <c r="I1348" s="173">
        <v>41465.482549107437</v>
      </c>
      <c r="J1348" s="168">
        <f>IFERROR(MIN('MP Calculations'!$E$30/I1348,1),"-")</f>
        <v>0.60889065254951169</v>
      </c>
      <c r="K1348" s="12"/>
      <c r="L1348" s="159">
        <v>83.050506999999996</v>
      </c>
      <c r="M1348" s="187" t="s">
        <v>315</v>
      </c>
      <c r="N1348" s="187">
        <v>192.78728599999999</v>
      </c>
      <c r="O1348" s="186">
        <f t="shared" si="70"/>
        <v>16011.081845454</v>
      </c>
      <c r="P1348" s="186">
        <f t="shared" si="71"/>
        <v>9748.9980729021263</v>
      </c>
      <c r="Q1348" s="215">
        <f>IF(P1348="-",0,P1348/(1+'General inputs'!$H$30)^'MP Calculations'!$C$40)</f>
        <v>21655.342234662126</v>
      </c>
    </row>
    <row r="1349" spans="3:17">
      <c r="C1349" s="159"/>
      <c r="D1349" s="165" t="s">
        <v>281</v>
      </c>
      <c r="E1349" s="162">
        <v>33343</v>
      </c>
      <c r="F1349" s="166" t="str">
        <f t="shared" si="69"/>
        <v>Date check - OK</v>
      </c>
      <c r="G1349" s="68"/>
      <c r="H1349" s="162" t="s">
        <v>279</v>
      </c>
      <c r="I1349" s="173">
        <v>41465.482549107437</v>
      </c>
      <c r="J1349" s="168">
        <f>IFERROR(MIN('MP Calculations'!$E$30/I1349,1),"-")</f>
        <v>0.60889065254951169</v>
      </c>
      <c r="K1349" s="12"/>
      <c r="L1349" s="159">
        <v>111.73542999999999</v>
      </c>
      <c r="M1349" s="187" t="s">
        <v>315</v>
      </c>
      <c r="N1349" s="187">
        <v>192.78728599999999</v>
      </c>
      <c r="O1349" s="186">
        <f t="shared" si="70"/>
        <v>21541.170299742978</v>
      </c>
      <c r="P1349" s="186">
        <f t="shared" si="71"/>
        <v>13116.217240490663</v>
      </c>
      <c r="Q1349" s="215">
        <f>IF(P1349="-",0,P1349/(1+'General inputs'!$H$30)^'MP Calculations'!$C$40)</f>
        <v>29134.909150971635</v>
      </c>
    </row>
    <row r="1350" spans="3:17">
      <c r="C1350" s="159"/>
      <c r="D1350" s="165" t="s">
        <v>281</v>
      </c>
      <c r="E1350" s="162">
        <v>33343</v>
      </c>
      <c r="F1350" s="166" t="str">
        <f t="shared" si="69"/>
        <v>Date check - OK</v>
      </c>
      <c r="G1350" s="68"/>
      <c r="H1350" s="162" t="s">
        <v>279</v>
      </c>
      <c r="I1350" s="173">
        <v>41465.482549107437</v>
      </c>
      <c r="J1350" s="168">
        <f>IFERROR(MIN('MP Calculations'!$E$30/I1350,1),"-")</f>
        <v>0.60889065254951169</v>
      </c>
      <c r="K1350" s="12"/>
      <c r="L1350" s="159">
        <v>0.60114699999999999</v>
      </c>
      <c r="M1350" s="187" t="s">
        <v>315</v>
      </c>
      <c r="N1350" s="187">
        <v>192.78728599999999</v>
      </c>
      <c r="O1350" s="186">
        <f t="shared" si="70"/>
        <v>115.893498617042</v>
      </c>
      <c r="P1350" s="186">
        <f t="shared" si="71"/>
        <v>70.566467999176638</v>
      </c>
      <c r="Q1350" s="215">
        <f>IF(P1350="-",0,P1350/(1+'General inputs'!$H$30)^'MP Calculations'!$C$40)</f>
        <v>156.74851952848928</v>
      </c>
    </row>
    <row r="1351" spans="3:17">
      <c r="C1351" s="159"/>
      <c r="D1351" s="165" t="s">
        <v>281</v>
      </c>
      <c r="E1351" s="162">
        <v>33343</v>
      </c>
      <c r="F1351" s="166" t="str">
        <f t="shared" si="69"/>
        <v>Date check - OK</v>
      </c>
      <c r="G1351" s="68"/>
      <c r="H1351" s="162" t="s">
        <v>279</v>
      </c>
      <c r="I1351" s="173">
        <v>41465.482549107437</v>
      </c>
      <c r="J1351" s="168">
        <f>IFERROR(MIN('MP Calculations'!$E$30/I1351,1),"-")</f>
        <v>0.60889065254951169</v>
      </c>
      <c r="K1351" s="12"/>
      <c r="L1351" s="159">
        <v>6.2102190000000004</v>
      </c>
      <c r="M1351" s="187" t="s">
        <v>315</v>
      </c>
      <c r="N1351" s="187">
        <v>192.78728599999999</v>
      </c>
      <c r="O1351" s="186">
        <f t="shared" si="70"/>
        <v>1197.2512664756341</v>
      </c>
      <c r="P1351" s="186">
        <f t="shared" si="71"/>
        <v>728.99510491007811</v>
      </c>
      <c r="Q1351" s="215">
        <f>IF(P1351="-",0,P1351/(1+'General inputs'!$H$30)^'MP Calculations'!$C$40)</f>
        <v>1619.3088116512185</v>
      </c>
    </row>
    <row r="1352" spans="3:17">
      <c r="C1352" s="159"/>
      <c r="D1352" s="165" t="s">
        <v>281</v>
      </c>
      <c r="E1352" s="162">
        <v>33343</v>
      </c>
      <c r="F1352" s="166" t="str">
        <f t="shared" si="69"/>
        <v>Date check - OK</v>
      </c>
      <c r="G1352" s="68"/>
      <c r="H1352" s="162" t="s">
        <v>279</v>
      </c>
      <c r="I1352" s="173">
        <v>41465.482549107437</v>
      </c>
      <c r="J1352" s="168">
        <f>IFERROR(MIN('MP Calculations'!$E$30/I1352,1),"-")</f>
        <v>0.60889065254951169</v>
      </c>
      <c r="K1352" s="12"/>
      <c r="L1352" s="159">
        <v>44.141646999999999</v>
      </c>
      <c r="M1352" s="187" t="s">
        <v>315</v>
      </c>
      <c r="N1352" s="187">
        <v>192.78728599999999</v>
      </c>
      <c r="O1352" s="186">
        <f t="shared" si="70"/>
        <v>8509.9483247000408</v>
      </c>
      <c r="P1352" s="186">
        <f t="shared" si="71"/>
        <v>5181.6279885892318</v>
      </c>
      <c r="Q1352" s="215">
        <f>IF(P1352="-",0,P1352/(1+'General inputs'!$H$30)^'MP Calculations'!$C$40)</f>
        <v>11509.893282007861</v>
      </c>
    </row>
    <row r="1353" spans="3:17">
      <c r="C1353" s="159"/>
      <c r="D1353" s="165" t="s">
        <v>281</v>
      </c>
      <c r="E1353" s="162">
        <v>33343</v>
      </c>
      <c r="F1353" s="166" t="str">
        <f t="shared" si="69"/>
        <v>Date check - OK</v>
      </c>
      <c r="G1353" s="68"/>
      <c r="H1353" s="162" t="s">
        <v>279</v>
      </c>
      <c r="I1353" s="173">
        <v>41465.482549107437</v>
      </c>
      <c r="J1353" s="168">
        <f>IFERROR(MIN('MP Calculations'!$E$30/I1353,1),"-")</f>
        <v>0.60889065254951169</v>
      </c>
      <c r="K1353" s="12"/>
      <c r="L1353" s="159">
        <v>1.2509060000000001</v>
      </c>
      <c r="M1353" s="187" t="s">
        <v>315</v>
      </c>
      <c r="N1353" s="187">
        <v>192.78728599999999</v>
      </c>
      <c r="O1353" s="186">
        <f t="shared" si="70"/>
        <v>241.158772781116</v>
      </c>
      <c r="P1353" s="186">
        <f t="shared" si="71"/>
        <v>146.83932252673313</v>
      </c>
      <c r="Q1353" s="215">
        <f>IF(P1353="-",0,P1353/(1+'General inputs'!$H$30)^'MP Calculations'!$C$40)</f>
        <v>326.17257271400234</v>
      </c>
    </row>
    <row r="1354" spans="3:17">
      <c r="C1354" s="159"/>
      <c r="D1354" s="165" t="s">
        <v>281</v>
      </c>
      <c r="E1354" s="162">
        <v>33343</v>
      </c>
      <c r="F1354" s="166" t="str">
        <f t="shared" si="69"/>
        <v>Date check - OK</v>
      </c>
      <c r="G1354" s="68"/>
      <c r="H1354" s="162" t="s">
        <v>279</v>
      </c>
      <c r="I1354" s="173">
        <v>41465.482549107437</v>
      </c>
      <c r="J1354" s="168">
        <f>IFERROR(MIN('MP Calculations'!$E$30/I1354,1),"-")</f>
        <v>0.60889065254951169</v>
      </c>
      <c r="K1354" s="12"/>
      <c r="L1354" s="159">
        <v>12.563074</v>
      </c>
      <c r="M1354" s="187" t="s">
        <v>315</v>
      </c>
      <c r="N1354" s="187">
        <v>192.78728599999999</v>
      </c>
      <c r="O1354" s="186">
        <f t="shared" si="70"/>
        <v>2422.0009402771639</v>
      </c>
      <c r="P1354" s="186">
        <f t="shared" si="71"/>
        <v>1474.7337330008932</v>
      </c>
      <c r="Q1354" s="215">
        <f>IF(P1354="-",0,P1354/(1+'General inputs'!$H$30)^'MP Calculations'!$C$40)</f>
        <v>3275.809827258317</v>
      </c>
    </row>
    <row r="1355" spans="3:17">
      <c r="C1355" s="159"/>
      <c r="D1355" s="165" t="s">
        <v>281</v>
      </c>
      <c r="E1355" s="162">
        <v>33343</v>
      </c>
      <c r="F1355" s="166" t="str">
        <f t="shared" si="69"/>
        <v>Date check - OK</v>
      </c>
      <c r="G1355" s="68"/>
      <c r="H1355" s="162" t="s">
        <v>279</v>
      </c>
      <c r="I1355" s="173">
        <v>41465.482549107437</v>
      </c>
      <c r="J1355" s="168">
        <f>IFERROR(MIN('MP Calculations'!$E$30/I1355,1),"-")</f>
        <v>0.60889065254951169</v>
      </c>
      <c r="K1355" s="12"/>
      <c r="L1355" s="159">
        <v>115.68848199999999</v>
      </c>
      <c r="M1355" s="187" t="s">
        <v>315</v>
      </c>
      <c r="N1355" s="187">
        <v>192.78728599999999</v>
      </c>
      <c r="O1355" s="186">
        <f t="shared" si="70"/>
        <v>22303.26846623985</v>
      </c>
      <c r="P1355" s="186">
        <f t="shared" si="71"/>
        <v>13580.251690395729</v>
      </c>
      <c r="Q1355" s="215">
        <f>IF(P1355="-",0,P1355/(1+'General inputs'!$H$30)^'MP Calculations'!$C$40)</f>
        <v>30165.663772751552</v>
      </c>
    </row>
    <row r="1356" spans="3:17">
      <c r="C1356" s="159"/>
      <c r="D1356" s="165" t="s">
        <v>281</v>
      </c>
      <c r="E1356" s="162">
        <v>33343</v>
      </c>
      <c r="F1356" s="166" t="str">
        <f t="shared" si="69"/>
        <v>Date check - OK</v>
      </c>
      <c r="G1356" s="68"/>
      <c r="H1356" s="162" t="s">
        <v>279</v>
      </c>
      <c r="I1356" s="173">
        <v>41465.482549107437</v>
      </c>
      <c r="J1356" s="168">
        <f>IFERROR(MIN('MP Calculations'!$E$30/I1356,1),"-")</f>
        <v>0.60889065254951169</v>
      </c>
      <c r="K1356" s="12"/>
      <c r="L1356" s="159">
        <v>105.72905799999999</v>
      </c>
      <c r="M1356" s="187" t="s">
        <v>315</v>
      </c>
      <c r="N1356" s="187">
        <v>192.78728599999999</v>
      </c>
      <c r="O1356" s="186">
        <f t="shared" si="70"/>
        <v>20383.218143156588</v>
      </c>
      <c r="P1356" s="186">
        <f t="shared" si="71"/>
        <v>12411.15099624566</v>
      </c>
      <c r="Q1356" s="215">
        <f>IF(P1356="-",0,P1356/(1+'General inputs'!$H$30)^'MP Calculations'!$C$40)</f>
        <v>27568.753254431569</v>
      </c>
    </row>
    <row r="1357" spans="3:17">
      <c r="C1357" s="159"/>
      <c r="D1357" s="165" t="s">
        <v>281</v>
      </c>
      <c r="E1357" s="162">
        <v>33343</v>
      </c>
      <c r="F1357" s="166" t="str">
        <f t="shared" si="69"/>
        <v>Date check - OK</v>
      </c>
      <c r="G1357" s="68"/>
      <c r="H1357" s="162" t="s">
        <v>279</v>
      </c>
      <c r="I1357" s="173">
        <v>41465.482549107437</v>
      </c>
      <c r="J1357" s="168">
        <f>IFERROR(MIN('MP Calculations'!$E$30/I1357,1),"-")</f>
        <v>0.60889065254951169</v>
      </c>
      <c r="K1357" s="12"/>
      <c r="L1357" s="159">
        <v>67.084978000000007</v>
      </c>
      <c r="M1357" s="187" t="s">
        <v>315</v>
      </c>
      <c r="N1357" s="187">
        <v>192.78728599999999</v>
      </c>
      <c r="O1357" s="186">
        <f t="shared" si="70"/>
        <v>12933.13083998971</v>
      </c>
      <c r="P1357" s="186">
        <f t="shared" si="71"/>
        <v>7874.8624766695484</v>
      </c>
      <c r="Q1357" s="215">
        <f>IF(P1357="-",0,P1357/(1+'General inputs'!$H$30)^'MP Calculations'!$C$40)</f>
        <v>17492.345439803034</v>
      </c>
    </row>
    <row r="1358" spans="3:17">
      <c r="C1358" s="159"/>
      <c r="D1358" s="165" t="s">
        <v>281</v>
      </c>
      <c r="E1358" s="162">
        <v>33343</v>
      </c>
      <c r="F1358" s="166" t="str">
        <f t="shared" si="69"/>
        <v>Date check - OK</v>
      </c>
      <c r="G1358" s="68"/>
      <c r="H1358" s="162" t="s">
        <v>279</v>
      </c>
      <c r="I1358" s="173">
        <v>41465.482549107437</v>
      </c>
      <c r="J1358" s="168">
        <f>IFERROR(MIN('MP Calculations'!$E$30/I1358,1),"-")</f>
        <v>0.60889065254951169</v>
      </c>
      <c r="K1358" s="12"/>
      <c r="L1358" s="159">
        <v>2.3241100000000001</v>
      </c>
      <c r="M1358" s="187" t="s">
        <v>315</v>
      </c>
      <c r="N1358" s="187">
        <v>192.78728599999999</v>
      </c>
      <c r="O1358" s="186">
        <f t="shared" si="70"/>
        <v>448.05885926546</v>
      </c>
      <c r="P1358" s="186">
        <f t="shared" si="71"/>
        <v>272.81885119873579</v>
      </c>
      <c r="Q1358" s="215">
        <f>IF(P1358="-",0,P1358/(1+'General inputs'!$H$30)^'MP Calculations'!$C$40)</f>
        <v>606.009514680032</v>
      </c>
    </row>
    <row r="1359" spans="3:17">
      <c r="C1359" s="159"/>
      <c r="D1359" s="165" t="s">
        <v>281</v>
      </c>
      <c r="E1359" s="162">
        <v>33343</v>
      </c>
      <c r="F1359" s="166" t="str">
        <f t="shared" si="69"/>
        <v>Date check - OK</v>
      </c>
      <c r="G1359" s="68"/>
      <c r="H1359" s="162" t="s">
        <v>279</v>
      </c>
      <c r="I1359" s="173">
        <v>41465.482549107437</v>
      </c>
      <c r="J1359" s="168">
        <f>IFERROR(MIN('MP Calculations'!$E$30/I1359,1),"-")</f>
        <v>0.60889065254951169</v>
      </c>
      <c r="K1359" s="12"/>
      <c r="L1359" s="159">
        <v>50.045444000000003</v>
      </c>
      <c r="M1359" s="187" t="s">
        <v>315</v>
      </c>
      <c r="N1359" s="187">
        <v>192.78728599999999</v>
      </c>
      <c r="O1359" s="186">
        <f t="shared" si="70"/>
        <v>9648.1253254249841</v>
      </c>
      <c r="P1359" s="186">
        <f t="shared" si="71"/>
        <v>5874.653325277488</v>
      </c>
      <c r="Q1359" s="215">
        <f>IF(P1359="-",0,P1359/(1+'General inputs'!$H$30)^'MP Calculations'!$C$40)</f>
        <v>13049.302842975039</v>
      </c>
    </row>
    <row r="1360" spans="3:17">
      <c r="C1360" s="159"/>
      <c r="D1360" s="165" t="s">
        <v>281</v>
      </c>
      <c r="E1360" s="162">
        <v>33343</v>
      </c>
      <c r="F1360" s="166" t="str">
        <f t="shared" si="69"/>
        <v>Date check - OK</v>
      </c>
      <c r="G1360" s="68"/>
      <c r="H1360" s="162" t="s">
        <v>279</v>
      </c>
      <c r="I1360" s="173">
        <v>41465.482549107437</v>
      </c>
      <c r="J1360" s="168">
        <f>IFERROR(MIN('MP Calculations'!$E$30/I1360,1),"-")</f>
        <v>0.60889065254951169</v>
      </c>
      <c r="K1360" s="12"/>
      <c r="L1360" s="159">
        <v>110.03309</v>
      </c>
      <c r="M1360" s="187" t="s">
        <v>315</v>
      </c>
      <c r="N1360" s="187">
        <v>192.78728599999999</v>
      </c>
      <c r="O1360" s="186">
        <f t="shared" si="70"/>
        <v>21212.980791293739</v>
      </c>
      <c r="P1360" s="186">
        <f t="shared" si="71"/>
        <v>12916.385716531102</v>
      </c>
      <c r="Q1360" s="215">
        <f>IF(P1360="-",0,P1360/(1+'General inputs'!$H$30)^'MP Calculations'!$C$40)</f>
        <v>28691.025583833933</v>
      </c>
    </row>
    <row r="1361" spans="3:17">
      <c r="C1361" s="159"/>
      <c r="D1361" s="165" t="s">
        <v>281</v>
      </c>
      <c r="E1361" s="162">
        <v>33343</v>
      </c>
      <c r="F1361" s="166" t="str">
        <f t="shared" si="69"/>
        <v>Date check - OK</v>
      </c>
      <c r="G1361" s="68"/>
      <c r="H1361" s="162" t="s">
        <v>279</v>
      </c>
      <c r="I1361" s="173">
        <v>41465.482549107437</v>
      </c>
      <c r="J1361" s="168">
        <f>IFERROR(MIN('MP Calculations'!$E$30/I1361,1),"-")</f>
        <v>0.60889065254951169</v>
      </c>
      <c r="K1361" s="12"/>
      <c r="L1361" s="159">
        <v>3.3027980000000001</v>
      </c>
      <c r="M1361" s="187" t="s">
        <v>315</v>
      </c>
      <c r="N1361" s="187">
        <v>192.78728599999999</v>
      </c>
      <c r="O1361" s="186">
        <f t="shared" si="70"/>
        <v>636.73746262622797</v>
      </c>
      <c r="P1361" s="186">
        <f t="shared" si="71"/>
        <v>387.70348912120426</v>
      </c>
      <c r="Q1361" s="215">
        <f>IF(P1361="-",0,P1361/(1+'General inputs'!$H$30)^'MP Calculations'!$C$40)</f>
        <v>861.20149780611939</v>
      </c>
    </row>
    <row r="1362" spans="3:17">
      <c r="C1362" s="159"/>
      <c r="D1362" s="165" t="s">
        <v>281</v>
      </c>
      <c r="E1362" s="162">
        <v>33343</v>
      </c>
      <c r="F1362" s="166" t="str">
        <f t="shared" si="69"/>
        <v>Date check - OK</v>
      </c>
      <c r="G1362" s="68"/>
      <c r="H1362" s="162" t="s">
        <v>279</v>
      </c>
      <c r="I1362" s="173">
        <v>41465.482549107437</v>
      </c>
      <c r="J1362" s="168">
        <f>IFERROR(MIN('MP Calculations'!$E$30/I1362,1),"-")</f>
        <v>0.60889065254951169</v>
      </c>
      <c r="K1362" s="12"/>
      <c r="L1362" s="159">
        <v>2.2486220000000001</v>
      </c>
      <c r="M1362" s="187" t="s">
        <v>315</v>
      </c>
      <c r="N1362" s="187">
        <v>192.78728599999999</v>
      </c>
      <c r="O1362" s="186">
        <f t="shared" si="70"/>
        <v>433.505732619892</v>
      </c>
      <c r="P1362" s="186">
        <f t="shared" si="71"/>
        <v>263.95758841888016</v>
      </c>
      <c r="Q1362" s="215">
        <f>IF(P1362="-",0,P1362/(1+'General inputs'!$H$30)^'MP Calculations'!$C$40)</f>
        <v>586.32608909167072</v>
      </c>
    </row>
    <row r="1363" spans="3:17">
      <c r="C1363" s="159"/>
      <c r="D1363" s="165" t="s">
        <v>281</v>
      </c>
      <c r="E1363" s="162">
        <v>33343</v>
      </c>
      <c r="F1363" s="166" t="str">
        <f t="shared" si="69"/>
        <v>Date check - OK</v>
      </c>
      <c r="G1363" s="68"/>
      <c r="H1363" s="162" t="s">
        <v>279</v>
      </c>
      <c r="I1363" s="173">
        <v>41465.482549107437</v>
      </c>
      <c r="J1363" s="168">
        <f>IFERROR(MIN('MP Calculations'!$E$30/I1363,1),"-")</f>
        <v>0.60889065254951169</v>
      </c>
      <c r="K1363" s="12"/>
      <c r="L1363" s="159">
        <v>125.708011</v>
      </c>
      <c r="M1363" s="187" t="s">
        <v>315</v>
      </c>
      <c r="N1363" s="187">
        <v>192.78728599999999</v>
      </c>
      <c r="O1363" s="186">
        <f t="shared" si="70"/>
        <v>24234.906269148145</v>
      </c>
      <c r="P1363" s="186">
        <f t="shared" si="71"/>
        <v>14756.407892697865</v>
      </c>
      <c r="Q1363" s="215">
        <f>IF(P1363="-",0,P1363/(1+'General inputs'!$H$30)^'MP Calculations'!$C$40)</f>
        <v>32778.246613758434</v>
      </c>
    </row>
    <row r="1364" spans="3:17">
      <c r="C1364" s="159"/>
      <c r="D1364" s="165" t="s">
        <v>281</v>
      </c>
      <c r="E1364" s="162">
        <v>33343</v>
      </c>
      <c r="F1364" s="166" t="str">
        <f t="shared" si="69"/>
        <v>Date check - OK</v>
      </c>
      <c r="G1364" s="68"/>
      <c r="H1364" s="162" t="s">
        <v>279</v>
      </c>
      <c r="I1364" s="173">
        <v>41465.482549107437</v>
      </c>
      <c r="J1364" s="168">
        <f>IFERROR(MIN('MP Calculations'!$E$30/I1364,1),"-")</f>
        <v>0.60889065254951169</v>
      </c>
      <c r="K1364" s="12"/>
      <c r="L1364" s="159">
        <v>1.1035740000000001</v>
      </c>
      <c r="M1364" s="187" t="s">
        <v>315</v>
      </c>
      <c r="N1364" s="187">
        <v>192.78728599999999</v>
      </c>
      <c r="O1364" s="186">
        <f t="shared" si="70"/>
        <v>212.75503636016401</v>
      </c>
      <c r="P1364" s="186">
        <f t="shared" si="71"/>
        <v>129.54455292253536</v>
      </c>
      <c r="Q1364" s="215">
        <f>IF(P1364="-",0,P1364/(1+'General inputs'!$H$30)^'MP Calculations'!$C$40)</f>
        <v>287.75589113832893</v>
      </c>
    </row>
    <row r="1365" spans="3:17">
      <c r="C1365" s="159"/>
      <c r="D1365" s="165" t="s">
        <v>282</v>
      </c>
      <c r="E1365" s="162">
        <v>33395</v>
      </c>
      <c r="F1365" s="166" t="str">
        <f t="shared" si="69"/>
        <v>Date check - OK</v>
      </c>
      <c r="G1365" s="68"/>
      <c r="H1365" s="162" t="s">
        <v>279</v>
      </c>
      <c r="I1365" s="173">
        <v>41465.482549107437</v>
      </c>
      <c r="J1365" s="168">
        <f>IFERROR(MIN('MP Calculations'!$E$30/I1365,1),"-")</f>
        <v>0.60889065254951169</v>
      </c>
      <c r="K1365" s="12"/>
      <c r="L1365" s="159">
        <v>6.4948030000000001</v>
      </c>
      <c r="M1365" s="187" t="s">
        <v>315</v>
      </c>
      <c r="N1365" s="187">
        <v>237.97403299999999</v>
      </c>
      <c r="O1365" s="186">
        <f t="shared" si="70"/>
        <v>1545.594463450499</v>
      </c>
      <c r="P1365" s="186">
        <f t="shared" si="71"/>
        <v>941.09802142728677</v>
      </c>
      <c r="Q1365" s="215">
        <f>IF(P1365="-",0,P1365/(1+'General inputs'!$H$30)^'MP Calculations'!$C$40)</f>
        <v>2090.4506881602588</v>
      </c>
    </row>
    <row r="1366" spans="3:17">
      <c r="C1366" s="159"/>
      <c r="D1366" s="165" t="s">
        <v>282</v>
      </c>
      <c r="E1366" s="162">
        <v>33424</v>
      </c>
      <c r="F1366" s="166" t="str">
        <f t="shared" si="69"/>
        <v>Date check - OK</v>
      </c>
      <c r="G1366" s="68"/>
      <c r="H1366" s="162" t="s">
        <v>279</v>
      </c>
      <c r="I1366" s="173">
        <v>41465.482549107437</v>
      </c>
      <c r="J1366" s="168">
        <f>IFERROR(MIN('MP Calculations'!$E$30/I1366,1),"-")</f>
        <v>0.60889065254951169</v>
      </c>
      <c r="K1366" s="12"/>
      <c r="L1366" s="159">
        <v>10.440818</v>
      </c>
      <c r="M1366" s="187" t="s">
        <v>315</v>
      </c>
      <c r="N1366" s="187">
        <v>237.97403299999999</v>
      </c>
      <c r="O1366" s="186">
        <f t="shared" si="70"/>
        <v>2484.6435672789939</v>
      </c>
      <c r="P1366" s="186">
        <f t="shared" si="71"/>
        <v>1512.8762430334532</v>
      </c>
      <c r="Q1366" s="215">
        <f>IF(P1366="-",0,P1366/(1+'General inputs'!$H$30)^'MP Calculations'!$C$40)</f>
        <v>3360.5353654384921</v>
      </c>
    </row>
    <row r="1367" spans="3:17">
      <c r="C1367" s="159"/>
      <c r="D1367" s="165" t="s">
        <v>282</v>
      </c>
      <c r="E1367" s="162">
        <v>33424</v>
      </c>
      <c r="F1367" s="166" t="str">
        <f t="shared" si="69"/>
        <v>Date check - OK</v>
      </c>
      <c r="G1367" s="68"/>
      <c r="H1367" s="162" t="s">
        <v>279</v>
      </c>
      <c r="I1367" s="173">
        <v>41465.482549107437</v>
      </c>
      <c r="J1367" s="168">
        <f>IFERROR(MIN('MP Calculations'!$E$30/I1367,1),"-")</f>
        <v>0.60889065254951169</v>
      </c>
      <c r="K1367" s="12"/>
      <c r="L1367" s="159">
        <v>72.296424000000002</v>
      </c>
      <c r="M1367" s="187" t="s">
        <v>315</v>
      </c>
      <c r="N1367" s="187">
        <v>237.97403299999999</v>
      </c>
      <c r="O1367" s="186">
        <f t="shared" si="70"/>
        <v>17204.671590757993</v>
      </c>
      <c r="P1367" s="186">
        <f t="shared" si="71"/>
        <v>10475.763711796679</v>
      </c>
      <c r="Q1367" s="215">
        <f>IF(P1367="-",0,P1367/(1+'General inputs'!$H$30)^'MP Calculations'!$C$40)</f>
        <v>23269.698757964765</v>
      </c>
    </row>
    <row r="1368" spans="3:17">
      <c r="C1368" s="159"/>
      <c r="D1368" s="165" t="s">
        <v>282</v>
      </c>
      <c r="E1368" s="162">
        <v>33424</v>
      </c>
      <c r="F1368" s="166" t="str">
        <f t="shared" si="69"/>
        <v>Date check - OK</v>
      </c>
      <c r="G1368" s="68"/>
      <c r="H1368" s="162" t="s">
        <v>279</v>
      </c>
      <c r="I1368" s="173">
        <v>41465.482549107437</v>
      </c>
      <c r="J1368" s="168">
        <f>IFERROR(MIN('MP Calculations'!$E$30/I1368,1),"-")</f>
        <v>0.60889065254951169</v>
      </c>
      <c r="K1368" s="12"/>
      <c r="L1368" s="159">
        <v>9.7502980000000008</v>
      </c>
      <c r="M1368" s="187" t="s">
        <v>315</v>
      </c>
      <c r="N1368" s="187">
        <v>237.97403299999999</v>
      </c>
      <c r="O1368" s="186">
        <f t="shared" si="70"/>
        <v>2320.3177380118341</v>
      </c>
      <c r="P1368" s="186">
        <f t="shared" si="71"/>
        <v>1412.8197816202326</v>
      </c>
      <c r="Q1368" s="215">
        <f>IF(P1368="-",0,P1368/(1+'General inputs'!$H$30)^'MP Calculations'!$C$40)</f>
        <v>3138.2810477650505</v>
      </c>
    </row>
    <row r="1369" spans="3:17">
      <c r="C1369" s="159"/>
      <c r="D1369" s="165" t="s">
        <v>282</v>
      </c>
      <c r="E1369" s="162">
        <v>33424</v>
      </c>
      <c r="F1369" s="166" t="str">
        <f t="shared" si="69"/>
        <v>Date check - OK</v>
      </c>
      <c r="G1369" s="68"/>
      <c r="H1369" s="162" t="s">
        <v>279</v>
      </c>
      <c r="I1369" s="173">
        <v>41465.482549107437</v>
      </c>
      <c r="J1369" s="168">
        <f>IFERROR(MIN('MP Calculations'!$E$30/I1369,1),"-")</f>
        <v>0.60889065254951169</v>
      </c>
      <c r="K1369" s="12"/>
      <c r="L1369" s="159">
        <v>54.263525999999999</v>
      </c>
      <c r="M1369" s="187" t="s">
        <v>315</v>
      </c>
      <c r="N1369" s="187">
        <v>237.97403299999999</v>
      </c>
      <c r="O1369" s="186">
        <f t="shared" si="70"/>
        <v>12913.310127020357</v>
      </c>
      <c r="P1369" s="186">
        <f t="shared" si="71"/>
        <v>7862.7938298156432</v>
      </c>
      <c r="Q1369" s="215">
        <f>IF(P1369="-",0,P1369/(1+'General inputs'!$H$30)^'MP Calculations'!$C$40)</f>
        <v>17465.537487234345</v>
      </c>
    </row>
    <row r="1370" spans="3:17">
      <c r="C1370" s="159"/>
      <c r="D1370" s="165" t="s">
        <v>282</v>
      </c>
      <c r="E1370" s="162">
        <v>33424</v>
      </c>
      <c r="F1370" s="166" t="str">
        <f t="shared" si="69"/>
        <v>Date check - OK</v>
      </c>
      <c r="G1370" s="68"/>
      <c r="H1370" s="162" t="s">
        <v>279</v>
      </c>
      <c r="I1370" s="173">
        <v>41465.482549107437</v>
      </c>
      <c r="J1370" s="168">
        <f>IFERROR(MIN('MP Calculations'!$E$30/I1370,1),"-")</f>
        <v>0.60889065254951169</v>
      </c>
      <c r="K1370" s="12"/>
      <c r="L1370" s="159">
        <v>44.42109</v>
      </c>
      <c r="M1370" s="187" t="s">
        <v>315</v>
      </c>
      <c r="N1370" s="187">
        <v>237.97403299999999</v>
      </c>
      <c r="O1370" s="186">
        <f t="shared" si="70"/>
        <v>10571.06593755597</v>
      </c>
      <c r="P1370" s="186">
        <f t="shared" si="71"/>
        <v>6436.6232368623705</v>
      </c>
      <c r="Q1370" s="215">
        <f>IF(P1370="-",0,P1370/(1+'General inputs'!$H$30)^'MP Calculations'!$C$40)</f>
        <v>14297.60042903977</v>
      </c>
    </row>
    <row r="1371" spans="3:17">
      <c r="C1371" s="159"/>
      <c r="D1371" s="165" t="s">
        <v>282</v>
      </c>
      <c r="E1371" s="162">
        <v>33424</v>
      </c>
      <c r="F1371" s="166" t="str">
        <f t="shared" si="69"/>
        <v>Date check - OK</v>
      </c>
      <c r="G1371" s="68"/>
      <c r="H1371" s="162" t="s">
        <v>279</v>
      </c>
      <c r="I1371" s="173">
        <v>41465.482549107437</v>
      </c>
      <c r="J1371" s="168">
        <f>IFERROR(MIN('MP Calculations'!$E$30/I1371,1),"-")</f>
        <v>0.60889065254951169</v>
      </c>
      <c r="K1371" s="12"/>
      <c r="L1371" s="159">
        <v>21.364317</v>
      </c>
      <c r="M1371" s="187" t="s">
        <v>315</v>
      </c>
      <c r="N1371" s="187">
        <v>237.97403299999999</v>
      </c>
      <c r="O1371" s="186">
        <f t="shared" si="70"/>
        <v>5084.1526787804605</v>
      </c>
      <c r="P1371" s="186">
        <f t="shared" si="71"/>
        <v>3095.6930422439823</v>
      </c>
      <c r="Q1371" s="215">
        <f>IF(P1371="-",0,P1371/(1+'General inputs'!$H$30)^'MP Calculations'!$C$40)</f>
        <v>6876.4289193565846</v>
      </c>
    </row>
    <row r="1372" spans="3:17">
      <c r="C1372" s="159"/>
      <c r="D1372" s="165" t="s">
        <v>282</v>
      </c>
      <c r="E1372" s="162">
        <v>33424</v>
      </c>
      <c r="F1372" s="166" t="str">
        <f t="shared" si="69"/>
        <v>Date check - OK</v>
      </c>
      <c r="G1372" s="68"/>
      <c r="H1372" s="162" t="s">
        <v>279</v>
      </c>
      <c r="I1372" s="173">
        <v>41465.482549107437</v>
      </c>
      <c r="J1372" s="168">
        <f>IFERROR(MIN('MP Calculations'!$E$30/I1372,1),"-")</f>
        <v>0.60889065254951169</v>
      </c>
      <c r="K1372" s="12"/>
      <c r="L1372" s="159">
        <v>4.8288479999999998</v>
      </c>
      <c r="M1372" s="187" t="s">
        <v>315</v>
      </c>
      <c r="N1372" s="187">
        <v>237.97403299999999</v>
      </c>
      <c r="O1372" s="186">
        <f t="shared" si="70"/>
        <v>1149.1404333039839</v>
      </c>
      <c r="P1372" s="186">
        <f t="shared" si="71"/>
        <v>699.70086830549133</v>
      </c>
      <c r="Q1372" s="215">
        <f>IF(P1372="-",0,P1372/(1+'General inputs'!$H$30)^'MP Calculations'!$C$40)</f>
        <v>1554.2378459548793</v>
      </c>
    </row>
    <row r="1373" spans="3:17">
      <c r="C1373" s="159"/>
      <c r="D1373" s="165" t="s">
        <v>282</v>
      </c>
      <c r="E1373" s="162">
        <v>33424</v>
      </c>
      <c r="F1373" s="166" t="str">
        <f t="shared" si="69"/>
        <v>Date check - OK</v>
      </c>
      <c r="G1373" s="68"/>
      <c r="H1373" s="162" t="s">
        <v>279</v>
      </c>
      <c r="I1373" s="173">
        <v>41465.482549107437</v>
      </c>
      <c r="J1373" s="168">
        <f>IFERROR(MIN('MP Calculations'!$E$30/I1373,1),"-")</f>
        <v>0.60889065254951169</v>
      </c>
      <c r="K1373" s="12"/>
      <c r="L1373" s="159">
        <v>67.993872999999994</v>
      </c>
      <c r="M1373" s="187" t="s">
        <v>315</v>
      </c>
      <c r="N1373" s="187">
        <v>237.97403299999999</v>
      </c>
      <c r="O1373" s="186">
        <f t="shared" si="70"/>
        <v>16180.776177099808</v>
      </c>
      <c r="P1373" s="186">
        <f t="shared" si="71"/>
        <v>9852.3233652318959</v>
      </c>
      <c r="Q1373" s="215">
        <f>IF(P1373="-",0,P1373/(1+'General inputs'!$H$30)^'MP Calculations'!$C$40)</f>
        <v>21884.857570511565</v>
      </c>
    </row>
    <row r="1374" spans="3:17">
      <c r="C1374" s="159"/>
      <c r="D1374" s="165" t="s">
        <v>282</v>
      </c>
      <c r="E1374" s="162">
        <v>33424</v>
      </c>
      <c r="F1374" s="166" t="str">
        <f t="shared" si="69"/>
        <v>Date check - OK</v>
      </c>
      <c r="G1374" s="68"/>
      <c r="H1374" s="162" t="s">
        <v>279</v>
      </c>
      <c r="I1374" s="173">
        <v>41465.482549107437</v>
      </c>
      <c r="J1374" s="168">
        <f>IFERROR(MIN('MP Calculations'!$E$30/I1374,1),"-")</f>
        <v>0.60889065254951169</v>
      </c>
      <c r="K1374" s="12"/>
      <c r="L1374" s="159">
        <v>50.250158999999996</v>
      </c>
      <c r="M1374" s="187" t="s">
        <v>315</v>
      </c>
      <c r="N1374" s="187">
        <v>237.97403299999999</v>
      </c>
      <c r="O1374" s="186">
        <f t="shared" si="70"/>
        <v>11958.232996121245</v>
      </c>
      <c r="P1374" s="186">
        <f t="shared" si="71"/>
        <v>7281.256292347367</v>
      </c>
      <c r="Q1374" s="215">
        <f>IF(P1374="-",0,P1374/(1+'General inputs'!$H$30)^'MP Calculations'!$C$40)</f>
        <v>16173.774548929721</v>
      </c>
    </row>
    <row r="1375" spans="3:17">
      <c r="C1375" s="159"/>
      <c r="D1375" s="165" t="s">
        <v>282</v>
      </c>
      <c r="E1375" s="162">
        <v>33424</v>
      </c>
      <c r="F1375" s="166" t="str">
        <f t="shared" si="69"/>
        <v>Date check - OK</v>
      </c>
      <c r="G1375" s="68"/>
      <c r="H1375" s="162" t="s">
        <v>279</v>
      </c>
      <c r="I1375" s="173">
        <v>41465.482549107437</v>
      </c>
      <c r="J1375" s="168">
        <f>IFERROR(MIN('MP Calculations'!$E$30/I1375,1),"-")</f>
        <v>0.60889065254951169</v>
      </c>
      <c r="K1375" s="12"/>
      <c r="L1375" s="159">
        <v>9.6546859999999999</v>
      </c>
      <c r="M1375" s="187" t="s">
        <v>315</v>
      </c>
      <c r="N1375" s="187">
        <v>237.97403299999999</v>
      </c>
      <c r="O1375" s="186">
        <f t="shared" si="70"/>
        <v>2297.5645647686379</v>
      </c>
      <c r="P1375" s="186">
        <f t="shared" si="71"/>
        <v>1398.9655871166108</v>
      </c>
      <c r="Q1375" s="215">
        <f>IF(P1375="-",0,P1375/(1+'General inputs'!$H$30)^'MP Calculations'!$C$40)</f>
        <v>3107.5068778331251</v>
      </c>
    </row>
    <row r="1376" spans="3:17">
      <c r="C1376" s="159"/>
      <c r="D1376" s="165" t="s">
        <v>282</v>
      </c>
      <c r="E1376" s="162">
        <v>33424</v>
      </c>
      <c r="F1376" s="166" t="str">
        <f t="shared" si="69"/>
        <v>Date check - OK</v>
      </c>
      <c r="G1376" s="68"/>
      <c r="H1376" s="162" t="s">
        <v>279</v>
      </c>
      <c r="I1376" s="173">
        <v>41465.482549107437</v>
      </c>
      <c r="J1376" s="168">
        <f>IFERROR(MIN('MP Calculations'!$E$30/I1376,1),"-")</f>
        <v>0.60889065254951169</v>
      </c>
      <c r="K1376" s="12"/>
      <c r="L1376" s="159">
        <v>13.096259999999999</v>
      </c>
      <c r="M1376" s="187" t="s">
        <v>315</v>
      </c>
      <c r="N1376" s="187">
        <v>237.97403299999999</v>
      </c>
      <c r="O1376" s="186">
        <f t="shared" si="70"/>
        <v>3116.5698094165796</v>
      </c>
      <c r="P1376" s="186">
        <f t="shared" si="71"/>
        <v>1897.6502249717685</v>
      </c>
      <c r="Q1376" s="215">
        <f>IF(P1376="-",0,P1376/(1+'General inputs'!$H$30)^'MP Calculations'!$C$40)</f>
        <v>4215.2295811475215</v>
      </c>
    </row>
    <row r="1377" spans="3:17">
      <c r="C1377" s="159"/>
      <c r="D1377" s="165" t="s">
        <v>282</v>
      </c>
      <c r="E1377" s="162">
        <v>33424</v>
      </c>
      <c r="F1377" s="166" t="str">
        <f t="shared" si="69"/>
        <v>Date check - OK</v>
      </c>
      <c r="G1377" s="68"/>
      <c r="H1377" s="162" t="s">
        <v>279</v>
      </c>
      <c r="I1377" s="173">
        <v>41465.482549107437</v>
      </c>
      <c r="J1377" s="168">
        <f>IFERROR(MIN('MP Calculations'!$E$30/I1377,1),"-")</f>
        <v>0.60889065254951169</v>
      </c>
      <c r="K1377" s="12"/>
      <c r="L1377" s="159">
        <v>18.229869999999998</v>
      </c>
      <c r="M1377" s="187" t="s">
        <v>315</v>
      </c>
      <c r="N1377" s="187">
        <v>237.97403299999999</v>
      </c>
      <c r="O1377" s="186">
        <f t="shared" si="70"/>
        <v>4338.2356849657099</v>
      </c>
      <c r="P1377" s="186">
        <f t="shared" si="71"/>
        <v>2641.5111571323491</v>
      </c>
      <c r="Q1377" s="215">
        <f>IF(P1377="-",0,P1377/(1+'General inputs'!$H$30)^'MP Calculations'!$C$40)</f>
        <v>5867.5596914289863</v>
      </c>
    </row>
    <row r="1378" spans="3:17">
      <c r="C1378" s="159"/>
      <c r="D1378" s="165" t="s">
        <v>282</v>
      </c>
      <c r="E1378" s="162">
        <v>33424</v>
      </c>
      <c r="F1378" s="166" t="str">
        <f t="shared" si="69"/>
        <v>Date check - OK</v>
      </c>
      <c r="G1378" s="68"/>
      <c r="H1378" s="162" t="s">
        <v>279</v>
      </c>
      <c r="I1378" s="173">
        <v>41465.482549107437</v>
      </c>
      <c r="J1378" s="168">
        <f>IFERROR(MIN('MP Calculations'!$E$30/I1378,1),"-")</f>
        <v>0.60889065254951169</v>
      </c>
      <c r="K1378" s="12"/>
      <c r="L1378" s="159">
        <v>72.234128999999996</v>
      </c>
      <c r="M1378" s="187" t="s">
        <v>315</v>
      </c>
      <c r="N1378" s="187">
        <v>237.97403299999999</v>
      </c>
      <c r="O1378" s="186">
        <f t="shared" si="70"/>
        <v>17189.846998372257</v>
      </c>
      <c r="P1378" s="186">
        <f t="shared" si="71"/>
        <v>10466.737156065148</v>
      </c>
      <c r="Q1378" s="215">
        <f>IF(P1378="-",0,P1378/(1+'General inputs'!$H$30)^'MP Calculations'!$C$40)</f>
        <v>23249.64816896015</v>
      </c>
    </row>
    <row r="1379" spans="3:17">
      <c r="C1379" s="159"/>
      <c r="D1379" s="165" t="s">
        <v>282</v>
      </c>
      <c r="E1379" s="162">
        <v>33424</v>
      </c>
      <c r="F1379" s="166" t="str">
        <f t="shared" si="69"/>
        <v>Date check - OK</v>
      </c>
      <c r="G1379" s="68"/>
      <c r="H1379" s="162" t="s">
        <v>279</v>
      </c>
      <c r="I1379" s="173">
        <v>41465.482549107437</v>
      </c>
      <c r="J1379" s="168">
        <f>IFERROR(MIN('MP Calculations'!$E$30/I1379,1),"-")</f>
        <v>0.60889065254951169</v>
      </c>
      <c r="K1379" s="12"/>
      <c r="L1379" s="159">
        <v>1.8551569999999999</v>
      </c>
      <c r="M1379" s="187" t="s">
        <v>315</v>
      </c>
      <c r="N1379" s="187">
        <v>237.97403299999999</v>
      </c>
      <c r="O1379" s="186">
        <f t="shared" si="70"/>
        <v>441.47919313818096</v>
      </c>
      <c r="P1379" s="186">
        <f t="shared" si="71"/>
        <v>268.8125539969389</v>
      </c>
      <c r="Q1379" s="215">
        <f>IF(P1379="-",0,P1379/(1+'General inputs'!$H$30)^'MP Calculations'!$C$40)</f>
        <v>597.11037075263414</v>
      </c>
    </row>
    <row r="1380" spans="3:17">
      <c r="C1380" s="159"/>
      <c r="D1380" s="165" t="s">
        <v>282</v>
      </c>
      <c r="E1380" s="162">
        <v>33424</v>
      </c>
      <c r="F1380" s="166" t="str">
        <f t="shared" si="69"/>
        <v>Date check - OK</v>
      </c>
      <c r="G1380" s="68"/>
      <c r="H1380" s="162" t="s">
        <v>279</v>
      </c>
      <c r="I1380" s="173">
        <v>41465.482549107437</v>
      </c>
      <c r="J1380" s="168">
        <f>IFERROR(MIN('MP Calculations'!$E$30/I1380,1),"-")</f>
        <v>0.60889065254951169</v>
      </c>
      <c r="K1380" s="12"/>
      <c r="L1380" s="159">
        <v>0.90800199999999998</v>
      </c>
      <c r="M1380" s="187" t="s">
        <v>315</v>
      </c>
      <c r="N1380" s="187">
        <v>237.97403299999999</v>
      </c>
      <c r="O1380" s="186">
        <f t="shared" si="70"/>
        <v>216.08089791206598</v>
      </c>
      <c r="P1380" s="186">
        <f t="shared" si="71"/>
        <v>131.56963893316228</v>
      </c>
      <c r="Q1380" s="215">
        <f>IF(P1380="-",0,P1380/(1+'General inputs'!$H$30)^'MP Calculations'!$C$40)</f>
        <v>292.25419242906844</v>
      </c>
    </row>
    <row r="1381" spans="3:17">
      <c r="C1381" s="159"/>
      <c r="D1381" s="165" t="s">
        <v>282</v>
      </c>
      <c r="E1381" s="162">
        <v>33424</v>
      </c>
      <c r="F1381" s="166" t="str">
        <f t="shared" si="69"/>
        <v>Date check - OK</v>
      </c>
      <c r="G1381" s="68"/>
      <c r="H1381" s="162" t="s">
        <v>279</v>
      </c>
      <c r="I1381" s="173">
        <v>41465.482549107437</v>
      </c>
      <c r="J1381" s="168">
        <f>IFERROR(MIN('MP Calculations'!$E$30/I1381,1),"-")</f>
        <v>0.60889065254951169</v>
      </c>
      <c r="K1381" s="12"/>
      <c r="L1381" s="159">
        <v>55.669184000000001</v>
      </c>
      <c r="M1381" s="187" t="s">
        <v>315</v>
      </c>
      <c r="N1381" s="187">
        <v>237.97403299999999</v>
      </c>
      <c r="O1381" s="186">
        <f t="shared" si="70"/>
        <v>13247.820230299072</v>
      </c>
      <c r="P1381" s="186">
        <f t="shared" si="71"/>
        <v>8066.4739048854244</v>
      </c>
      <c r="Q1381" s="215">
        <f>IF(P1381="-",0,P1381/(1+'General inputs'!$H$30)^'MP Calculations'!$C$40)</f>
        <v>17917.969798640555</v>
      </c>
    </row>
    <row r="1382" spans="3:17">
      <c r="C1382" s="159"/>
      <c r="D1382" s="165" t="s">
        <v>282</v>
      </c>
      <c r="E1382" s="162">
        <v>33424</v>
      </c>
      <c r="F1382" s="166" t="str">
        <f t="shared" si="69"/>
        <v>Date check - OK</v>
      </c>
      <c r="G1382" s="68"/>
      <c r="H1382" s="162" t="s">
        <v>279</v>
      </c>
      <c r="I1382" s="173">
        <v>41465.482549107437</v>
      </c>
      <c r="J1382" s="168">
        <f>IFERROR(MIN('MP Calculations'!$E$30/I1382,1),"-")</f>
        <v>0.60889065254951169</v>
      </c>
      <c r="K1382" s="12"/>
      <c r="L1382" s="159">
        <v>6.7557099999999997</v>
      </c>
      <c r="M1382" s="187" t="s">
        <v>315</v>
      </c>
      <c r="N1382" s="187">
        <v>237.97403299999999</v>
      </c>
      <c r="O1382" s="186">
        <f t="shared" si="70"/>
        <v>1607.6835544784299</v>
      </c>
      <c r="P1382" s="186">
        <f t="shared" si="71"/>
        <v>978.90348857948959</v>
      </c>
      <c r="Q1382" s="215">
        <f>IF(P1382="-",0,P1382/(1+'General inputs'!$H$30)^'MP Calculations'!$C$40)</f>
        <v>2174.4275566958904</v>
      </c>
    </row>
    <row r="1383" spans="3:17">
      <c r="C1383" s="159"/>
      <c r="D1383" s="165" t="s">
        <v>282</v>
      </c>
      <c r="E1383" s="162">
        <v>33451</v>
      </c>
      <c r="F1383" s="166" t="str">
        <f t="shared" si="69"/>
        <v>Date check - OK</v>
      </c>
      <c r="G1383" s="68"/>
      <c r="H1383" s="162" t="s">
        <v>279</v>
      </c>
      <c r="I1383" s="173">
        <v>41465.482549107437</v>
      </c>
      <c r="J1383" s="168">
        <f>IFERROR(MIN('MP Calculations'!$E$30/I1383,1),"-")</f>
        <v>0.60889065254951169</v>
      </c>
      <c r="K1383" s="12"/>
      <c r="L1383" s="159">
        <v>28.040075999999999</v>
      </c>
      <c r="M1383" s="187" t="s">
        <v>315</v>
      </c>
      <c r="N1383" s="187">
        <v>237.97403299999999</v>
      </c>
      <c r="O1383" s="186">
        <f t="shared" si="70"/>
        <v>6672.8099713465072</v>
      </c>
      <c r="P1383" s="186">
        <f t="shared" si="71"/>
        <v>4063.0116177920631</v>
      </c>
      <c r="Q1383" s="215">
        <f>IF(P1383="-",0,P1383/(1+'General inputs'!$H$30)^'MP Calculations'!$C$40)</f>
        <v>9025.1230361053204</v>
      </c>
    </row>
    <row r="1384" spans="3:17">
      <c r="C1384" s="159"/>
      <c r="D1384" s="165" t="s">
        <v>282</v>
      </c>
      <c r="E1384" s="162">
        <v>33451</v>
      </c>
      <c r="F1384" s="166" t="str">
        <f t="shared" si="69"/>
        <v>Date check - OK</v>
      </c>
      <c r="G1384" s="68"/>
      <c r="H1384" s="162" t="s">
        <v>279</v>
      </c>
      <c r="I1384" s="173">
        <v>41465.482549107437</v>
      </c>
      <c r="J1384" s="168">
        <f>IFERROR(MIN('MP Calculations'!$E$30/I1384,1),"-")</f>
        <v>0.60889065254951169</v>
      </c>
      <c r="K1384" s="12"/>
      <c r="L1384" s="159">
        <v>44.493307999999999</v>
      </c>
      <c r="M1384" s="187" t="s">
        <v>315</v>
      </c>
      <c r="N1384" s="187">
        <v>237.97403299999999</v>
      </c>
      <c r="O1384" s="186">
        <f t="shared" si="70"/>
        <v>10588.251946271163</v>
      </c>
      <c r="P1384" s="186">
        <f t="shared" si="71"/>
        <v>6447.0876369236857</v>
      </c>
      <c r="Q1384" s="215">
        <f>IF(P1384="-",0,P1384/(1+'General inputs'!$H$30)^'MP Calculations'!$C$40)</f>
        <v>14320.844885845858</v>
      </c>
    </row>
    <row r="1385" spans="3:17">
      <c r="C1385" s="159"/>
      <c r="D1385" s="165" t="s">
        <v>282</v>
      </c>
      <c r="E1385" s="162">
        <v>33451</v>
      </c>
      <c r="F1385" s="166" t="str">
        <f t="shared" si="69"/>
        <v>Date check - OK</v>
      </c>
      <c r="G1385" s="68"/>
      <c r="H1385" s="162" t="s">
        <v>279</v>
      </c>
      <c r="I1385" s="173">
        <v>41465.482549107437</v>
      </c>
      <c r="J1385" s="168">
        <f>IFERROR(MIN('MP Calculations'!$E$30/I1385,1),"-")</f>
        <v>0.60889065254951169</v>
      </c>
      <c r="K1385" s="12"/>
      <c r="L1385" s="159">
        <v>71.800745000000006</v>
      </c>
      <c r="M1385" s="187" t="s">
        <v>315</v>
      </c>
      <c r="N1385" s="187">
        <v>237.97403299999999</v>
      </c>
      <c r="O1385" s="186">
        <f t="shared" si="70"/>
        <v>17086.712860054588</v>
      </c>
      <c r="P1385" s="186">
        <f t="shared" si="71"/>
        <v>10403.939743284771</v>
      </c>
      <c r="Q1385" s="215">
        <f>IF(P1385="-",0,P1385/(1+'General inputs'!$H$30)^'MP Calculations'!$C$40)</f>
        <v>23110.156966372848</v>
      </c>
    </row>
    <row r="1386" spans="3:17">
      <c r="C1386" s="159"/>
      <c r="D1386" s="165" t="s">
        <v>282</v>
      </c>
      <c r="E1386" s="162">
        <v>33451</v>
      </c>
      <c r="F1386" s="166" t="str">
        <f t="shared" si="69"/>
        <v>Date check - OK</v>
      </c>
      <c r="G1386" s="68"/>
      <c r="H1386" s="162" t="s">
        <v>279</v>
      </c>
      <c r="I1386" s="173">
        <v>41465.482549107437</v>
      </c>
      <c r="J1386" s="168">
        <f>IFERROR(MIN('MP Calculations'!$E$30/I1386,1),"-")</f>
        <v>0.60889065254951169</v>
      </c>
      <c r="K1386" s="12"/>
      <c r="L1386" s="159">
        <v>74.190096999999994</v>
      </c>
      <c r="M1386" s="187" t="s">
        <v>315</v>
      </c>
      <c r="N1386" s="187">
        <v>237.97403299999999</v>
      </c>
      <c r="O1386" s="186">
        <f t="shared" si="70"/>
        <v>17655.316591751198</v>
      </c>
      <c r="P1386" s="186">
        <f t="shared" si="71"/>
        <v>10750.157240519608</v>
      </c>
      <c r="Q1386" s="215">
        <f>IF(P1386="-",0,P1386/(1+'General inputs'!$H$30)^'MP Calculations'!$C$40)</f>
        <v>23879.206086516606</v>
      </c>
    </row>
    <row r="1387" spans="3:17">
      <c r="C1387" s="159"/>
      <c r="D1387" s="165" t="s">
        <v>282</v>
      </c>
      <c r="E1387" s="162">
        <v>33451</v>
      </c>
      <c r="F1387" s="166" t="str">
        <f t="shared" si="69"/>
        <v>Date check - OK</v>
      </c>
      <c r="G1387" s="68"/>
      <c r="H1387" s="162" t="s">
        <v>279</v>
      </c>
      <c r="I1387" s="173">
        <v>41465.482549107437</v>
      </c>
      <c r="J1387" s="168">
        <f>IFERROR(MIN('MP Calculations'!$E$30/I1387,1),"-")</f>
        <v>0.60889065254951169</v>
      </c>
      <c r="K1387" s="12"/>
      <c r="L1387" s="159">
        <v>13.469645</v>
      </c>
      <c r="M1387" s="187" t="s">
        <v>315</v>
      </c>
      <c r="N1387" s="187">
        <v>237.97403299999999</v>
      </c>
      <c r="O1387" s="186">
        <f t="shared" si="70"/>
        <v>3205.4257437282849</v>
      </c>
      <c r="P1387" s="186">
        <f t="shared" si="71"/>
        <v>1951.7537727977192</v>
      </c>
      <c r="Q1387" s="215">
        <f>IF(P1387="-",0,P1387/(1+'General inputs'!$H$30)^'MP Calculations'!$C$40)</f>
        <v>4335.4091970956451</v>
      </c>
    </row>
    <row r="1388" spans="3:17">
      <c r="C1388" s="159"/>
      <c r="D1388" s="165" t="s">
        <v>282</v>
      </c>
      <c r="E1388" s="162">
        <v>33451</v>
      </c>
      <c r="F1388" s="166" t="str">
        <f t="shared" si="69"/>
        <v>Date check - OK</v>
      </c>
      <c r="G1388" s="68"/>
      <c r="H1388" s="162" t="s">
        <v>279</v>
      </c>
      <c r="I1388" s="173">
        <v>41465.482549107437</v>
      </c>
      <c r="J1388" s="168">
        <f>IFERROR(MIN('MP Calculations'!$E$30/I1388,1),"-")</f>
        <v>0.60889065254951169</v>
      </c>
      <c r="K1388" s="12"/>
      <c r="L1388" s="159">
        <v>71.940815999999998</v>
      </c>
      <c r="M1388" s="187" t="s">
        <v>315</v>
      </c>
      <c r="N1388" s="187">
        <v>237.97403299999999</v>
      </c>
      <c r="O1388" s="186">
        <f t="shared" si="70"/>
        <v>17120.046120830928</v>
      </c>
      <c r="P1388" s="186">
        <f t="shared" si="71"/>
        <v>10424.23605419048</v>
      </c>
      <c r="Q1388" s="215">
        <f>IF(P1388="-",0,P1388/(1+'General inputs'!$H$30)^'MP Calculations'!$C$40)</f>
        <v>23155.240938641335</v>
      </c>
    </row>
    <row r="1389" spans="3:17">
      <c r="C1389" s="159"/>
      <c r="D1389" s="165" t="s">
        <v>282</v>
      </c>
      <c r="E1389" s="162">
        <v>33451</v>
      </c>
      <c r="F1389" s="166" t="str">
        <f t="shared" si="69"/>
        <v>Date check - OK</v>
      </c>
      <c r="G1389" s="68"/>
      <c r="H1389" s="162" t="s">
        <v>279</v>
      </c>
      <c r="I1389" s="173">
        <v>41465.482549107437</v>
      </c>
      <c r="J1389" s="168">
        <f>IFERROR(MIN('MP Calculations'!$E$30/I1389,1),"-")</f>
        <v>0.60889065254951169</v>
      </c>
      <c r="K1389" s="12"/>
      <c r="L1389" s="159">
        <v>71.990699000000006</v>
      </c>
      <c r="M1389" s="187" t="s">
        <v>315</v>
      </c>
      <c r="N1389" s="187">
        <v>237.97403299999999</v>
      </c>
      <c r="O1389" s="186">
        <f t="shared" si="70"/>
        <v>17131.916979519068</v>
      </c>
      <c r="P1389" s="186">
        <f t="shared" si="71"/>
        <v>10431.464109083425</v>
      </c>
      <c r="Q1389" s="215">
        <f>IF(P1389="-",0,P1389/(1+'General inputs'!$H$30)^'MP Calculations'!$C$40)</f>
        <v>23171.296537506689</v>
      </c>
    </row>
    <row r="1390" spans="3:17">
      <c r="C1390" s="159"/>
      <c r="D1390" s="165" t="s">
        <v>282</v>
      </c>
      <c r="E1390" s="162">
        <v>33451</v>
      </c>
      <c r="F1390" s="166" t="str">
        <f t="shared" si="69"/>
        <v>Date check - OK</v>
      </c>
      <c r="G1390" s="68"/>
      <c r="H1390" s="162" t="s">
        <v>279</v>
      </c>
      <c r="I1390" s="173">
        <v>41465.482549107437</v>
      </c>
      <c r="J1390" s="168">
        <f>IFERROR(MIN('MP Calculations'!$E$30/I1390,1),"-")</f>
        <v>0.60889065254951169</v>
      </c>
      <c r="K1390" s="12"/>
      <c r="L1390" s="159">
        <v>89.128617000000006</v>
      </c>
      <c r="M1390" s="187" t="s">
        <v>315</v>
      </c>
      <c r="N1390" s="187">
        <v>237.97403299999999</v>
      </c>
      <c r="O1390" s="186">
        <f t="shared" si="70"/>
        <v>21210.296443202362</v>
      </c>
      <c r="P1390" s="186">
        <f t="shared" si="71"/>
        <v>12914.751242070073</v>
      </c>
      <c r="Q1390" s="215">
        <f>IF(P1390="-",0,P1390/(1+'General inputs'!$H$30)^'MP Calculations'!$C$40)</f>
        <v>28687.394943683765</v>
      </c>
    </row>
    <row r="1391" spans="3:17">
      <c r="C1391" s="159"/>
      <c r="D1391" s="165" t="s">
        <v>282</v>
      </c>
      <c r="E1391" s="162">
        <v>33451</v>
      </c>
      <c r="F1391" s="166" t="str">
        <f t="shared" si="69"/>
        <v>Date check - OK</v>
      </c>
      <c r="G1391" s="68"/>
      <c r="H1391" s="162" t="s">
        <v>279</v>
      </c>
      <c r="I1391" s="173">
        <v>41465.482549107437</v>
      </c>
      <c r="J1391" s="168">
        <f>IFERROR(MIN('MP Calculations'!$E$30/I1391,1),"-")</f>
        <v>0.60889065254951169</v>
      </c>
      <c r="K1391" s="12"/>
      <c r="L1391" s="159">
        <v>71.089078999999998</v>
      </c>
      <c r="M1391" s="187" t="s">
        <v>315</v>
      </c>
      <c r="N1391" s="187">
        <v>237.97403299999999</v>
      </c>
      <c r="O1391" s="186">
        <f t="shared" si="70"/>
        <v>16917.354831885605</v>
      </c>
      <c r="P1391" s="186">
        <f t="shared" si="71"/>
        <v>10300.81922299846</v>
      </c>
      <c r="Q1391" s="215">
        <f>IF(P1391="-",0,P1391/(1+'General inputs'!$H$30)^'MP Calculations'!$C$40)</f>
        <v>22881.09648841219</v>
      </c>
    </row>
    <row r="1392" spans="3:17">
      <c r="C1392" s="159"/>
      <c r="D1392" s="165" t="s">
        <v>282</v>
      </c>
      <c r="E1392" s="162">
        <v>33451</v>
      </c>
      <c r="F1392" s="166" t="str">
        <f t="shared" si="69"/>
        <v>Date check - OK</v>
      </c>
      <c r="G1392" s="68"/>
      <c r="H1392" s="162" t="s">
        <v>279</v>
      </c>
      <c r="I1392" s="173">
        <v>41465.482549107437</v>
      </c>
      <c r="J1392" s="168">
        <f>IFERROR(MIN('MP Calculations'!$E$30/I1392,1),"-")</f>
        <v>0.60889065254951169</v>
      </c>
      <c r="K1392" s="12"/>
      <c r="L1392" s="159">
        <v>49.993143000000003</v>
      </c>
      <c r="M1392" s="187" t="s">
        <v>315</v>
      </c>
      <c r="N1392" s="187">
        <v>237.97403299999999</v>
      </c>
      <c r="O1392" s="186">
        <f t="shared" si="70"/>
        <v>11897.06986205572</v>
      </c>
      <c r="P1392" s="186">
        <f t="shared" si="71"/>
        <v>7244.014631734236</v>
      </c>
      <c r="Q1392" s="215">
        <f>IF(P1392="-",0,P1392/(1+'General inputs'!$H$30)^'MP Calculations'!$C$40)</f>
        <v>16091.050057660597</v>
      </c>
    </row>
    <row r="1393" spans="3:17">
      <c r="C1393" s="159"/>
      <c r="D1393" s="165" t="s">
        <v>282</v>
      </c>
      <c r="E1393" s="162">
        <v>33451</v>
      </c>
      <c r="F1393" s="166" t="str">
        <f t="shared" si="69"/>
        <v>Date check - OK</v>
      </c>
      <c r="G1393" s="68"/>
      <c r="H1393" s="162" t="s">
        <v>279</v>
      </c>
      <c r="I1393" s="173">
        <v>41465.482549107437</v>
      </c>
      <c r="J1393" s="168">
        <f>IFERROR(MIN('MP Calculations'!$E$30/I1393,1),"-")</f>
        <v>0.60889065254951169</v>
      </c>
      <c r="K1393" s="12"/>
      <c r="L1393" s="159">
        <v>13.160804000000001</v>
      </c>
      <c r="M1393" s="187" t="s">
        <v>315</v>
      </c>
      <c r="N1393" s="187">
        <v>237.97403299999999</v>
      </c>
      <c r="O1393" s="186">
        <f t="shared" si="70"/>
        <v>3131.9296054025322</v>
      </c>
      <c r="P1393" s="186">
        <f t="shared" si="71"/>
        <v>1907.0026611726826</v>
      </c>
      <c r="Q1393" s="215">
        <f>IF(P1393="-",0,P1393/(1+'General inputs'!$H$30)^'MP Calculations'!$C$40)</f>
        <v>4236.0040448559084</v>
      </c>
    </row>
    <row r="1394" spans="3:17">
      <c r="C1394" s="159"/>
      <c r="D1394" s="165" t="s">
        <v>282</v>
      </c>
      <c r="E1394" s="162">
        <v>33451</v>
      </c>
      <c r="F1394" s="166" t="str">
        <f t="shared" si="69"/>
        <v>Date check - OK</v>
      </c>
      <c r="G1394" s="68"/>
      <c r="H1394" s="162" t="s">
        <v>279</v>
      </c>
      <c r="I1394" s="173">
        <v>41465.482549107437</v>
      </c>
      <c r="J1394" s="168">
        <f>IFERROR(MIN('MP Calculations'!$E$30/I1394,1),"-")</f>
        <v>0.60889065254951169</v>
      </c>
      <c r="K1394" s="12"/>
      <c r="L1394" s="159">
        <v>66.490862000000007</v>
      </c>
      <c r="M1394" s="187" t="s">
        <v>315</v>
      </c>
      <c r="N1394" s="187">
        <v>237.97403299999999</v>
      </c>
      <c r="O1394" s="186">
        <f t="shared" si="70"/>
        <v>15823.098587786448</v>
      </c>
      <c r="P1394" s="186">
        <f t="shared" si="71"/>
        <v>9634.5368244725469</v>
      </c>
      <c r="Q1394" s="215">
        <f>IF(P1394="-",0,P1394/(1+'General inputs'!$H$30)^'MP Calculations'!$C$40)</f>
        <v>21401.090721961667</v>
      </c>
    </row>
    <row r="1395" spans="3:17">
      <c r="C1395" s="159"/>
      <c r="D1395" s="165" t="s">
        <v>282</v>
      </c>
      <c r="E1395" s="162">
        <v>33451</v>
      </c>
      <c r="F1395" s="166" t="str">
        <f t="shared" si="69"/>
        <v>Date check - OK</v>
      </c>
      <c r="G1395" s="68"/>
      <c r="H1395" s="162" t="s">
        <v>279</v>
      </c>
      <c r="I1395" s="173">
        <v>41465.482549107437</v>
      </c>
      <c r="J1395" s="168">
        <f>IFERROR(MIN('MP Calculations'!$E$30/I1395,1),"-")</f>
        <v>0.60889065254951169</v>
      </c>
      <c r="K1395" s="12"/>
      <c r="L1395" s="159">
        <v>18.725895000000001</v>
      </c>
      <c r="M1395" s="187" t="s">
        <v>315</v>
      </c>
      <c r="N1395" s="187">
        <v>237.97403299999999</v>
      </c>
      <c r="O1395" s="186">
        <f t="shared" si="70"/>
        <v>4456.2767546845353</v>
      </c>
      <c r="P1395" s="186">
        <f t="shared" si="71"/>
        <v>2713.3852611010871</v>
      </c>
      <c r="Q1395" s="215">
        <f>IF(P1395="-",0,P1395/(1+'General inputs'!$H$30)^'MP Calculations'!$C$40)</f>
        <v>6027.2128483599508</v>
      </c>
    </row>
    <row r="1396" spans="3:17">
      <c r="C1396" s="159"/>
      <c r="D1396" s="165" t="s">
        <v>282</v>
      </c>
      <c r="E1396" s="162">
        <v>33451</v>
      </c>
      <c r="F1396" s="166" t="str">
        <f t="shared" si="69"/>
        <v>Date check - OK</v>
      </c>
      <c r="G1396" s="68"/>
      <c r="H1396" s="162" t="s">
        <v>279</v>
      </c>
      <c r="I1396" s="173">
        <v>41465.482549107437</v>
      </c>
      <c r="J1396" s="168">
        <f>IFERROR(MIN('MP Calculations'!$E$30/I1396,1),"-")</f>
        <v>0.60889065254951169</v>
      </c>
      <c r="K1396" s="12"/>
      <c r="L1396" s="159">
        <v>77.490088</v>
      </c>
      <c r="M1396" s="187" t="s">
        <v>315</v>
      </c>
      <c r="N1396" s="187">
        <v>237.97403299999999</v>
      </c>
      <c r="O1396" s="186">
        <f t="shared" si="70"/>
        <v>18440.628758884905</v>
      </c>
      <c r="P1396" s="186">
        <f t="shared" si="71"/>
        <v>11228.326478420722</v>
      </c>
      <c r="Q1396" s="215">
        <f>IF(P1396="-",0,P1396/(1+'General inputs'!$H$30)^'MP Calculations'!$C$40)</f>
        <v>24941.358157468214</v>
      </c>
    </row>
    <row r="1397" spans="3:17">
      <c r="C1397" s="159"/>
      <c r="D1397" s="165" t="s">
        <v>282</v>
      </c>
      <c r="E1397" s="162">
        <v>33451</v>
      </c>
      <c r="F1397" s="166" t="str">
        <f t="shared" si="69"/>
        <v>Date check - OK</v>
      </c>
      <c r="G1397" s="68"/>
      <c r="H1397" s="162" t="s">
        <v>279</v>
      </c>
      <c r="I1397" s="173">
        <v>41465.482549107437</v>
      </c>
      <c r="J1397" s="168">
        <f>IFERROR(MIN('MP Calculations'!$E$30/I1397,1),"-")</f>
        <v>0.60889065254951169</v>
      </c>
      <c r="K1397" s="12"/>
      <c r="L1397" s="159">
        <v>28.072334999999999</v>
      </c>
      <c r="M1397" s="187" t="s">
        <v>315</v>
      </c>
      <c r="N1397" s="187">
        <v>237.97403299999999</v>
      </c>
      <c r="O1397" s="186">
        <f t="shared" si="70"/>
        <v>6680.4867756770545</v>
      </c>
      <c r="P1397" s="186">
        <f t="shared" si="71"/>
        <v>4067.6859521903853</v>
      </c>
      <c r="Q1397" s="215">
        <f>IF(P1397="-",0,P1397/(1+'General inputs'!$H$30)^'MP Calculations'!$C$40)</f>
        <v>9035.506083712673</v>
      </c>
    </row>
    <row r="1398" spans="3:17">
      <c r="C1398" s="159"/>
      <c r="D1398" s="165" t="s">
        <v>282</v>
      </c>
      <c r="E1398" s="162">
        <v>33451</v>
      </c>
      <c r="F1398" s="166" t="str">
        <f t="shared" si="69"/>
        <v>Date check - OK</v>
      </c>
      <c r="G1398" s="68"/>
      <c r="H1398" s="162" t="s">
        <v>279</v>
      </c>
      <c r="I1398" s="173">
        <v>41465.482549107437</v>
      </c>
      <c r="J1398" s="168">
        <f>IFERROR(MIN('MP Calculations'!$E$30/I1398,1),"-")</f>
        <v>0.60889065254951169</v>
      </c>
      <c r="K1398" s="12"/>
      <c r="L1398" s="159">
        <v>0.83214200000000005</v>
      </c>
      <c r="M1398" s="187" t="s">
        <v>315</v>
      </c>
      <c r="N1398" s="187">
        <v>237.97403299999999</v>
      </c>
      <c r="O1398" s="186">
        <f t="shared" si="70"/>
        <v>198.028187768686</v>
      </c>
      <c r="P1398" s="186">
        <f t="shared" si="71"/>
        <v>120.57751247367244</v>
      </c>
      <c r="Q1398" s="215">
        <f>IF(P1398="-",0,P1398/(1+'General inputs'!$H$30)^'MP Calculations'!$C$40)</f>
        <v>267.83750277676688</v>
      </c>
    </row>
    <row r="1399" spans="3:17">
      <c r="C1399" s="159"/>
      <c r="D1399" s="165" t="s">
        <v>282</v>
      </c>
      <c r="E1399" s="162">
        <v>33451</v>
      </c>
      <c r="F1399" s="166" t="str">
        <f t="shared" si="69"/>
        <v>Date check - OK</v>
      </c>
      <c r="G1399" s="68"/>
      <c r="H1399" s="162" t="s">
        <v>279</v>
      </c>
      <c r="I1399" s="173">
        <v>41465.482549107437</v>
      </c>
      <c r="J1399" s="168">
        <f>IFERROR(MIN('MP Calculations'!$E$30/I1399,1),"-")</f>
        <v>0.60889065254951169</v>
      </c>
      <c r="K1399" s="12"/>
      <c r="L1399" s="159">
        <v>77.488816</v>
      </c>
      <c r="M1399" s="187" t="s">
        <v>315</v>
      </c>
      <c r="N1399" s="187">
        <v>237.97403299999999</v>
      </c>
      <c r="O1399" s="186">
        <f t="shared" si="70"/>
        <v>18440.326055914928</v>
      </c>
      <c r="P1399" s="186">
        <f t="shared" si="71"/>
        <v>11228.142165411804</v>
      </c>
      <c r="Q1399" s="215">
        <f>IF(P1399="-",0,P1399/(1+'General inputs'!$H$30)^'MP Calculations'!$C$40)</f>
        <v>24940.948745007918</v>
      </c>
    </row>
    <row r="1400" spans="3:17">
      <c r="C1400" s="159"/>
      <c r="D1400" s="165" t="s">
        <v>282</v>
      </c>
      <c r="E1400" s="162">
        <v>33451</v>
      </c>
      <c r="F1400" s="166" t="str">
        <f t="shared" si="69"/>
        <v>Date check - OK</v>
      </c>
      <c r="G1400" s="68"/>
      <c r="H1400" s="162" t="s">
        <v>279</v>
      </c>
      <c r="I1400" s="173">
        <v>41465.482549107437</v>
      </c>
      <c r="J1400" s="168">
        <f>IFERROR(MIN('MP Calculations'!$E$30/I1400,1),"-")</f>
        <v>0.60889065254951169</v>
      </c>
      <c r="K1400" s="12"/>
      <c r="L1400" s="159">
        <v>71.989356999999998</v>
      </c>
      <c r="M1400" s="187" t="s">
        <v>315</v>
      </c>
      <c r="N1400" s="187">
        <v>237.97403299999999</v>
      </c>
      <c r="O1400" s="186">
        <f t="shared" si="70"/>
        <v>17131.597618366781</v>
      </c>
      <c r="P1400" s="186">
        <f t="shared" si="71"/>
        <v>10431.269653063009</v>
      </c>
      <c r="Q1400" s="215">
        <f>IF(P1400="-",0,P1400/(1+'General inputs'!$H$30)^'MP Calculations'!$C$40)</f>
        <v>23170.864594486473</v>
      </c>
    </row>
    <row r="1401" spans="3:17">
      <c r="C1401" s="159"/>
      <c r="D1401" s="165" t="s">
        <v>282</v>
      </c>
      <c r="E1401" s="162">
        <v>33451</v>
      </c>
      <c r="F1401" s="166" t="str">
        <f t="shared" si="69"/>
        <v>Date check - OK</v>
      </c>
      <c r="G1401" s="68"/>
      <c r="H1401" s="162" t="s">
        <v>279</v>
      </c>
      <c r="I1401" s="173">
        <v>41465.482549107437</v>
      </c>
      <c r="J1401" s="168">
        <f>IFERROR(MIN('MP Calculations'!$E$30/I1401,1),"-")</f>
        <v>0.60889065254951169</v>
      </c>
      <c r="K1401" s="12"/>
      <c r="L1401" s="159">
        <v>66.390238999999994</v>
      </c>
      <c r="M1401" s="187" t="s">
        <v>315</v>
      </c>
      <c r="N1401" s="187">
        <v>237.97403299999999</v>
      </c>
      <c r="O1401" s="186">
        <f t="shared" si="70"/>
        <v>15799.152926663885</v>
      </c>
      <c r="P1401" s="186">
        <f t="shared" si="71"/>
        <v>9619.9565352458994</v>
      </c>
      <c r="Q1401" s="215">
        <f>IF(P1401="-",0,P1401/(1+'General inputs'!$H$30)^'MP Calculations'!$C$40)</f>
        <v>21368.703685804481</v>
      </c>
    </row>
    <row r="1402" spans="3:17">
      <c r="C1402" s="159"/>
      <c r="D1402" s="165" t="s">
        <v>282</v>
      </c>
      <c r="E1402" s="162">
        <v>33451</v>
      </c>
      <c r="F1402" s="166" t="str">
        <f t="shared" si="69"/>
        <v>Date check - OK</v>
      </c>
      <c r="G1402" s="68"/>
      <c r="H1402" s="162" t="s">
        <v>279</v>
      </c>
      <c r="I1402" s="173">
        <v>41465.482549107437</v>
      </c>
      <c r="J1402" s="168">
        <f>IFERROR(MIN('MP Calculations'!$E$30/I1402,1),"-")</f>
        <v>0.60889065254951169</v>
      </c>
      <c r="K1402" s="12"/>
      <c r="L1402" s="159">
        <v>89.989742000000007</v>
      </c>
      <c r="M1402" s="187" t="s">
        <v>315</v>
      </c>
      <c r="N1402" s="187">
        <v>237.97403299999999</v>
      </c>
      <c r="O1402" s="186">
        <f t="shared" si="70"/>
        <v>21415.221832369487</v>
      </c>
      <c r="P1402" s="186">
        <f t="shared" si="71"/>
        <v>13039.528396004007</v>
      </c>
      <c r="Q1402" s="215">
        <f>IF(P1402="-",0,P1402/(1+'General inputs'!$H$30)^'MP Calculations'!$C$40)</f>
        <v>28964.561063863544</v>
      </c>
    </row>
    <row r="1403" spans="3:17">
      <c r="C1403" s="159"/>
      <c r="D1403" s="165" t="s">
        <v>282</v>
      </c>
      <c r="E1403" s="162">
        <v>33451</v>
      </c>
      <c r="F1403" s="166" t="str">
        <f t="shared" si="69"/>
        <v>Date check - OK</v>
      </c>
      <c r="G1403" s="68"/>
      <c r="H1403" s="162" t="s">
        <v>279</v>
      </c>
      <c r="I1403" s="173">
        <v>41465.482549107437</v>
      </c>
      <c r="J1403" s="168">
        <f>IFERROR(MIN('MP Calculations'!$E$30/I1403,1),"-")</f>
        <v>0.60889065254951169</v>
      </c>
      <c r="K1403" s="12"/>
      <c r="L1403" s="159">
        <v>66.290958000000003</v>
      </c>
      <c r="M1403" s="187" t="s">
        <v>315</v>
      </c>
      <c r="N1403" s="187">
        <v>237.97403299999999</v>
      </c>
      <c r="O1403" s="186">
        <f t="shared" si="70"/>
        <v>15775.526626693614</v>
      </c>
      <c r="P1403" s="186">
        <f t="shared" si="71"/>
        <v>9605.5707020396712</v>
      </c>
      <c r="Q1403" s="215">
        <f>IF(P1403="-",0,P1403/(1+'General inputs'!$H$30)^'MP Calculations'!$C$40)</f>
        <v>21336.748592667522</v>
      </c>
    </row>
    <row r="1404" spans="3:17">
      <c r="C1404" s="159"/>
      <c r="D1404" s="165" t="s">
        <v>282</v>
      </c>
      <c r="E1404" s="162">
        <v>33451</v>
      </c>
      <c r="F1404" s="166" t="str">
        <f t="shared" si="69"/>
        <v>Date check - OK</v>
      </c>
      <c r="G1404" s="68"/>
      <c r="H1404" s="162" t="s">
        <v>279</v>
      </c>
      <c r="I1404" s="173">
        <v>41465.482549107437</v>
      </c>
      <c r="J1404" s="168">
        <f>IFERROR(MIN('MP Calculations'!$E$30/I1404,1),"-")</f>
        <v>0.60889065254951169</v>
      </c>
      <c r="K1404" s="12"/>
      <c r="L1404" s="159">
        <v>130.82131000000001</v>
      </c>
      <c r="M1404" s="187" t="s">
        <v>315</v>
      </c>
      <c r="N1404" s="187">
        <v>237.97403299999999</v>
      </c>
      <c r="O1404" s="186">
        <f t="shared" si="70"/>
        <v>31132.074743043231</v>
      </c>
      <c r="P1404" s="186">
        <f t="shared" si="71"/>
        <v>18956.029305511765</v>
      </c>
      <c r="Q1404" s="215">
        <f>IF(P1404="-",0,P1404/(1+'General inputs'!$H$30)^'MP Calculations'!$C$40)</f>
        <v>42106.819485598957</v>
      </c>
    </row>
    <row r="1405" spans="3:17">
      <c r="C1405" s="159"/>
      <c r="D1405" s="165" t="s">
        <v>282</v>
      </c>
      <c r="E1405" s="162">
        <v>33451</v>
      </c>
      <c r="F1405" s="166" t="str">
        <f t="shared" si="69"/>
        <v>Date check - OK</v>
      </c>
      <c r="G1405" s="68"/>
      <c r="H1405" s="162" t="s">
        <v>279</v>
      </c>
      <c r="I1405" s="173">
        <v>41465.482549107437</v>
      </c>
      <c r="J1405" s="168">
        <f>IFERROR(MIN('MP Calculations'!$E$30/I1405,1),"-")</f>
        <v>0.60889065254951169</v>
      </c>
      <c r="K1405" s="12"/>
      <c r="L1405" s="159">
        <v>1.905332</v>
      </c>
      <c r="M1405" s="187" t="s">
        <v>315</v>
      </c>
      <c r="N1405" s="187">
        <v>237.97403299999999</v>
      </c>
      <c r="O1405" s="186">
        <f t="shared" si="70"/>
        <v>453.41954024395596</v>
      </c>
      <c r="P1405" s="186">
        <f t="shared" si="71"/>
        <v>276.08291973784191</v>
      </c>
      <c r="Q1405" s="215">
        <f>IF(P1405="-",0,P1405/(1+'General inputs'!$H$30)^'MP Calculations'!$C$40)</f>
        <v>613.25995423937593</v>
      </c>
    </row>
    <row r="1406" spans="3:17">
      <c r="C1406" s="159"/>
      <c r="D1406" s="165" t="s">
        <v>281</v>
      </c>
      <c r="E1406" s="162">
        <v>33451</v>
      </c>
      <c r="F1406" s="166" t="str">
        <f t="shared" si="69"/>
        <v>Date check - OK</v>
      </c>
      <c r="G1406" s="68"/>
      <c r="H1406" s="162" t="s">
        <v>279</v>
      </c>
      <c r="I1406" s="173">
        <v>41465.482549107437</v>
      </c>
      <c r="J1406" s="168">
        <f>IFERROR(MIN('MP Calculations'!$E$30/I1406,1),"-")</f>
        <v>0.60889065254951169</v>
      </c>
      <c r="K1406" s="12"/>
      <c r="L1406" s="159">
        <v>4.1173099999999998</v>
      </c>
      <c r="M1406" s="187" t="s">
        <v>315</v>
      </c>
      <c r="N1406" s="187">
        <v>192.78728599999999</v>
      </c>
      <c r="O1406" s="186">
        <f t="shared" si="70"/>
        <v>793.76502052065996</v>
      </c>
      <c r="P1406" s="186">
        <f t="shared" si="71"/>
        <v>483.31610131580118</v>
      </c>
      <c r="Q1406" s="215">
        <f>IF(P1406="-",0,P1406/(1+'General inputs'!$H$30)^'MP Calculations'!$C$40)</f>
        <v>1073.5847420678206</v>
      </c>
    </row>
    <row r="1407" spans="3:17">
      <c r="C1407" s="159"/>
      <c r="D1407" s="165" t="s">
        <v>282</v>
      </c>
      <c r="E1407" s="162">
        <v>33451</v>
      </c>
      <c r="F1407" s="166" t="str">
        <f t="shared" si="69"/>
        <v>Date check - OK</v>
      </c>
      <c r="G1407" s="68"/>
      <c r="H1407" s="162" t="s">
        <v>279</v>
      </c>
      <c r="I1407" s="173">
        <v>41465.482549107437</v>
      </c>
      <c r="J1407" s="168">
        <f>IFERROR(MIN('MP Calculations'!$E$30/I1407,1),"-")</f>
        <v>0.60889065254951169</v>
      </c>
      <c r="K1407" s="12"/>
      <c r="L1407" s="159">
        <v>194.73951299999999</v>
      </c>
      <c r="M1407" s="187" t="s">
        <v>315</v>
      </c>
      <c r="N1407" s="187">
        <v>237.97403299999999</v>
      </c>
      <c r="O1407" s="186">
        <f t="shared" si="70"/>
        <v>46342.947293065925</v>
      </c>
      <c r="P1407" s="186">
        <f t="shared" si="71"/>
        <v>28217.787418342537</v>
      </c>
      <c r="Q1407" s="215">
        <f>IF(P1407="-",0,P1407/(1+'General inputs'!$H$30)^'MP Calculations'!$C$40)</f>
        <v>62679.860953880139</v>
      </c>
    </row>
    <row r="1408" spans="3:17">
      <c r="C1408" s="159"/>
      <c r="D1408" s="165" t="s">
        <v>282</v>
      </c>
      <c r="E1408" s="162">
        <v>33451</v>
      </c>
      <c r="F1408" s="166" t="str">
        <f t="shared" si="69"/>
        <v>Date check - OK</v>
      </c>
      <c r="G1408" s="68"/>
      <c r="H1408" s="162" t="s">
        <v>279</v>
      </c>
      <c r="I1408" s="173">
        <v>41465.482549107437</v>
      </c>
      <c r="J1408" s="168">
        <f>IFERROR(MIN('MP Calculations'!$E$30/I1408,1),"-")</f>
        <v>0.60889065254951169</v>
      </c>
      <c r="K1408" s="12"/>
      <c r="L1408" s="159">
        <v>31.891977000000001</v>
      </c>
      <c r="M1408" s="187" t="s">
        <v>315</v>
      </c>
      <c r="N1408" s="187">
        <v>237.97403299999999</v>
      </c>
      <c r="O1408" s="186">
        <f t="shared" si="70"/>
        <v>7589.4623870332407</v>
      </c>
      <c r="P1408" s="186">
        <f t="shared" si="71"/>
        <v>4621.1527053406444</v>
      </c>
      <c r="Q1408" s="215">
        <f>IF(P1408="-",0,P1408/(1+'General inputs'!$H$30)^'MP Calculations'!$C$40)</f>
        <v>10264.915697433955</v>
      </c>
    </row>
    <row r="1409" spans="3:17">
      <c r="C1409" s="159"/>
      <c r="D1409" s="165" t="s">
        <v>282</v>
      </c>
      <c r="E1409" s="162">
        <v>33451</v>
      </c>
      <c r="F1409" s="166" t="str">
        <f t="shared" si="69"/>
        <v>Date check - OK</v>
      </c>
      <c r="G1409" s="68"/>
      <c r="H1409" s="162" t="s">
        <v>279</v>
      </c>
      <c r="I1409" s="173">
        <v>41465.482549107437</v>
      </c>
      <c r="J1409" s="168">
        <f>IFERROR(MIN('MP Calculations'!$E$30/I1409,1),"-")</f>
        <v>0.60889065254951169</v>
      </c>
      <c r="K1409" s="12"/>
      <c r="L1409" s="159">
        <v>38.601275000000001</v>
      </c>
      <c r="M1409" s="187" t="s">
        <v>315</v>
      </c>
      <c r="N1409" s="187">
        <v>237.97403299999999</v>
      </c>
      <c r="O1409" s="186">
        <f t="shared" si="70"/>
        <v>9186.1010906920746</v>
      </c>
      <c r="P1409" s="186">
        <f t="shared" si="71"/>
        <v>5593.3310874972785</v>
      </c>
      <c r="Q1409" s="215">
        <f>IF(P1409="-",0,P1409/(1+'General inputs'!$H$30)^'MP Calculations'!$C$40)</f>
        <v>12424.404849171466</v>
      </c>
    </row>
    <row r="1410" spans="3:17">
      <c r="C1410" s="159"/>
      <c r="D1410" s="165" t="s">
        <v>282</v>
      </c>
      <c r="E1410" s="162">
        <v>33451</v>
      </c>
      <c r="F1410" s="166" t="str">
        <f t="shared" ref="F1410:F1473" si="72">IF(E1410="","-",IF(OR(E1410&lt;$E$15,E1410&gt;$E$16),"ERROR - date outside of range","Date check - OK"))</f>
        <v>Date check - OK</v>
      </c>
      <c r="G1410" s="68"/>
      <c r="H1410" s="162" t="s">
        <v>279</v>
      </c>
      <c r="I1410" s="173">
        <v>41465.482549107437</v>
      </c>
      <c r="J1410" s="168">
        <f>IFERROR(MIN('MP Calculations'!$E$30/I1410,1),"-")</f>
        <v>0.60889065254951169</v>
      </c>
      <c r="K1410" s="12"/>
      <c r="L1410" s="159">
        <v>13.836943</v>
      </c>
      <c r="M1410" s="187" t="s">
        <v>315</v>
      </c>
      <c r="N1410" s="187">
        <v>237.97403299999999</v>
      </c>
      <c r="O1410" s="186">
        <f t="shared" ref="O1410:O1473" si="73">IF(N1410="","-",L1410*N1410)</f>
        <v>3292.833130101119</v>
      </c>
      <c r="P1410" s="186">
        <f t="shared" ref="P1410:P1473" si="74">IF(O1410="-","-",IF(OR(E1410&lt;$E$15,E1410&gt;$E$16),0,O1410*J1410))</f>
        <v>2004.9753133239215</v>
      </c>
      <c r="Q1410" s="215">
        <f>IF(P1410="-",0,P1410/(1+'General inputs'!$H$30)^'MP Calculations'!$C$40)</f>
        <v>4453.6296199260041</v>
      </c>
    </row>
    <row r="1411" spans="3:17">
      <c r="C1411" s="159"/>
      <c r="D1411" s="165" t="s">
        <v>282</v>
      </c>
      <c r="E1411" s="162">
        <v>33451</v>
      </c>
      <c r="F1411" s="166" t="str">
        <f t="shared" si="72"/>
        <v>Date check - OK</v>
      </c>
      <c r="G1411" s="68"/>
      <c r="H1411" s="162" t="s">
        <v>279</v>
      </c>
      <c r="I1411" s="173">
        <v>41465.482549107437</v>
      </c>
      <c r="J1411" s="168">
        <f>IFERROR(MIN('MP Calculations'!$E$30/I1411,1),"-")</f>
        <v>0.60889065254951169</v>
      </c>
      <c r="K1411" s="12"/>
      <c r="L1411" s="159">
        <v>13.188959000000001</v>
      </c>
      <c r="M1411" s="187" t="s">
        <v>315</v>
      </c>
      <c r="N1411" s="187">
        <v>237.97403299999999</v>
      </c>
      <c r="O1411" s="186">
        <f t="shared" si="73"/>
        <v>3138.6297643016469</v>
      </c>
      <c r="P1411" s="186">
        <f t="shared" si="74"/>
        <v>1911.0823252969499</v>
      </c>
      <c r="Q1411" s="215">
        <f>IF(P1411="-",0,P1411/(1+'General inputs'!$H$30)^'MP Calculations'!$C$40)</f>
        <v>4245.0661579215621</v>
      </c>
    </row>
    <row r="1412" spans="3:17">
      <c r="C1412" s="159"/>
      <c r="D1412" s="165" t="s">
        <v>282</v>
      </c>
      <c r="E1412" s="162">
        <v>33451</v>
      </c>
      <c r="F1412" s="166" t="str">
        <f t="shared" si="72"/>
        <v>Date check - OK</v>
      </c>
      <c r="G1412" s="68"/>
      <c r="H1412" s="162" t="s">
        <v>279</v>
      </c>
      <c r="I1412" s="173">
        <v>41465.482549107437</v>
      </c>
      <c r="J1412" s="168">
        <f>IFERROR(MIN('MP Calculations'!$E$30/I1412,1),"-")</f>
        <v>0.60889065254951169</v>
      </c>
      <c r="K1412" s="12"/>
      <c r="L1412" s="159">
        <v>51.734090000000002</v>
      </c>
      <c r="M1412" s="187" t="s">
        <v>315</v>
      </c>
      <c r="N1412" s="187">
        <v>237.97403299999999</v>
      </c>
      <c r="O1412" s="186">
        <f t="shared" si="73"/>
        <v>12311.370040884971</v>
      </c>
      <c r="P1412" s="186">
        <f t="shared" si="74"/>
        <v>7496.2781379729586</v>
      </c>
      <c r="Q1412" s="215">
        <f>IF(P1412="-",0,P1412/(1+'General inputs'!$H$30)^'MP Calculations'!$C$40)</f>
        <v>16651.400210575252</v>
      </c>
    </row>
    <row r="1413" spans="3:17">
      <c r="C1413" s="159"/>
      <c r="D1413" s="165" t="s">
        <v>282</v>
      </c>
      <c r="E1413" s="162">
        <v>33451</v>
      </c>
      <c r="F1413" s="166" t="str">
        <f t="shared" si="72"/>
        <v>Date check - OK</v>
      </c>
      <c r="G1413" s="68"/>
      <c r="H1413" s="162" t="s">
        <v>279</v>
      </c>
      <c r="I1413" s="173">
        <v>41465.482549107437</v>
      </c>
      <c r="J1413" s="168">
        <f>IFERROR(MIN('MP Calculations'!$E$30/I1413,1),"-")</f>
        <v>0.60889065254951169</v>
      </c>
      <c r="K1413" s="12"/>
      <c r="L1413" s="159">
        <v>34.558920000000001</v>
      </c>
      <c r="M1413" s="187" t="s">
        <v>315</v>
      </c>
      <c r="N1413" s="187">
        <v>237.97403299999999</v>
      </c>
      <c r="O1413" s="186">
        <f t="shared" si="73"/>
        <v>8224.1255685243596</v>
      </c>
      <c r="P1413" s="186">
        <f t="shared" si="74"/>
        <v>5007.5931840679214</v>
      </c>
      <c r="Q1413" s="215">
        <f>IF(P1413="-",0,P1413/(1+'General inputs'!$H$30)^'MP Calculations'!$C$40)</f>
        <v>11123.311684138122</v>
      </c>
    </row>
    <row r="1414" spans="3:17">
      <c r="C1414" s="159"/>
      <c r="D1414" s="165" t="s">
        <v>282</v>
      </c>
      <c r="E1414" s="162">
        <v>33451</v>
      </c>
      <c r="F1414" s="166" t="str">
        <f t="shared" si="72"/>
        <v>Date check - OK</v>
      </c>
      <c r="G1414" s="68"/>
      <c r="H1414" s="162" t="s">
        <v>279</v>
      </c>
      <c r="I1414" s="173">
        <v>41465.482549107437</v>
      </c>
      <c r="J1414" s="168">
        <f>IFERROR(MIN('MP Calculations'!$E$30/I1414,1),"-")</f>
        <v>0.60889065254951169</v>
      </c>
      <c r="K1414" s="12"/>
      <c r="L1414" s="159">
        <v>44.134098000000002</v>
      </c>
      <c r="M1414" s="187" t="s">
        <v>315</v>
      </c>
      <c r="N1414" s="187">
        <v>237.97403299999999</v>
      </c>
      <c r="O1414" s="186">
        <f t="shared" si="73"/>
        <v>10502.769293877234</v>
      </c>
      <c r="P1414" s="186">
        <f t="shared" si="74"/>
        <v>6395.0380489258832</v>
      </c>
      <c r="Q1414" s="215">
        <f>IF(P1414="-",0,P1414/(1+'General inputs'!$H$30)^'MP Calculations'!$C$40)</f>
        <v>14205.227708281884</v>
      </c>
    </row>
    <row r="1415" spans="3:17">
      <c r="C1415" s="159"/>
      <c r="D1415" s="165" t="s">
        <v>282</v>
      </c>
      <c r="E1415" s="162">
        <v>33451</v>
      </c>
      <c r="F1415" s="166" t="str">
        <f t="shared" si="72"/>
        <v>Date check - OK</v>
      </c>
      <c r="G1415" s="68"/>
      <c r="H1415" s="162" t="s">
        <v>279</v>
      </c>
      <c r="I1415" s="173">
        <v>41465.482549107437</v>
      </c>
      <c r="J1415" s="168">
        <f>IFERROR(MIN('MP Calculations'!$E$30/I1415,1),"-")</f>
        <v>0.60889065254951169</v>
      </c>
      <c r="K1415" s="12"/>
      <c r="L1415" s="159">
        <v>43.316220000000001</v>
      </c>
      <c r="M1415" s="187" t="s">
        <v>315</v>
      </c>
      <c r="N1415" s="187">
        <v>237.97403299999999</v>
      </c>
      <c r="O1415" s="186">
        <f t="shared" si="73"/>
        <v>10308.135567715261</v>
      </c>
      <c r="P1415" s="186">
        <f t="shared" si="74"/>
        <v>6276.5273923949762</v>
      </c>
      <c r="Q1415" s="215">
        <f>IF(P1415="-",0,P1415/(1+'General inputs'!$H$30)^'MP Calculations'!$C$40)</f>
        <v>13941.981289886879</v>
      </c>
    </row>
    <row r="1416" spans="3:17">
      <c r="C1416" s="159"/>
      <c r="D1416" s="165" t="s">
        <v>282</v>
      </c>
      <c r="E1416" s="162">
        <v>33618</v>
      </c>
      <c r="F1416" s="166" t="str">
        <f t="shared" si="72"/>
        <v>Date check - OK</v>
      </c>
      <c r="G1416" s="68"/>
      <c r="H1416" s="162" t="s">
        <v>279</v>
      </c>
      <c r="I1416" s="173">
        <v>41465.482549107437</v>
      </c>
      <c r="J1416" s="168">
        <f>IFERROR(MIN('MP Calculations'!$E$30/I1416,1),"-")</f>
        <v>0.60889065254951169</v>
      </c>
      <c r="K1416" s="12"/>
      <c r="L1416" s="159">
        <v>5.6487639999999999</v>
      </c>
      <c r="M1416" s="187" t="s">
        <v>315</v>
      </c>
      <c r="N1416" s="187">
        <v>237.97403299999999</v>
      </c>
      <c r="O1416" s="186">
        <f t="shared" si="73"/>
        <v>1344.2591505452119</v>
      </c>
      <c r="P1416" s="186">
        <f t="shared" si="74"/>
        <v>818.5068313711264</v>
      </c>
      <c r="Q1416" s="215">
        <f>IF(P1416="-",0,P1416/(1+'General inputs'!$H$30)^'MP Calculations'!$C$40)</f>
        <v>1818.1402255087482</v>
      </c>
    </row>
    <row r="1417" spans="3:17">
      <c r="C1417" s="159"/>
      <c r="D1417" s="165" t="s">
        <v>282</v>
      </c>
      <c r="E1417" s="162">
        <v>33618</v>
      </c>
      <c r="F1417" s="166" t="str">
        <f t="shared" si="72"/>
        <v>Date check - OK</v>
      </c>
      <c r="G1417" s="68"/>
      <c r="H1417" s="162" t="s">
        <v>279</v>
      </c>
      <c r="I1417" s="173">
        <v>41465.482549107437</v>
      </c>
      <c r="J1417" s="168">
        <f>IFERROR(MIN('MP Calculations'!$E$30/I1417,1),"-")</f>
        <v>0.60889065254951169</v>
      </c>
      <c r="K1417" s="12"/>
      <c r="L1417" s="159">
        <v>7.7503970000000004</v>
      </c>
      <c r="M1417" s="187" t="s">
        <v>315</v>
      </c>
      <c r="N1417" s="187">
        <v>237.97403299999999</v>
      </c>
      <c r="O1417" s="186">
        <f t="shared" si="73"/>
        <v>1844.3932314411011</v>
      </c>
      <c r="P1417" s="186">
        <f t="shared" si="74"/>
        <v>1123.0337982500746</v>
      </c>
      <c r="Q1417" s="215">
        <f>IF(P1417="-",0,P1417/(1+'General inputs'!$H$30)^'MP Calculations'!$C$40)</f>
        <v>2494.5826289365828</v>
      </c>
    </row>
    <row r="1418" spans="3:17">
      <c r="C1418" s="159"/>
      <c r="D1418" s="165" t="s">
        <v>289</v>
      </c>
      <c r="E1418" s="162">
        <v>33618</v>
      </c>
      <c r="F1418" s="166" t="str">
        <f t="shared" si="72"/>
        <v>Date check - OK</v>
      </c>
      <c r="G1418" s="68"/>
      <c r="H1418" s="162" t="s">
        <v>279</v>
      </c>
      <c r="I1418" s="173">
        <v>41465.482549107437</v>
      </c>
      <c r="J1418" s="168">
        <f>IFERROR(MIN('MP Calculations'!$E$30/I1418,1),"-")</f>
        <v>0.60889065254951169</v>
      </c>
      <c r="K1418" s="12"/>
      <c r="L1418" s="159">
        <v>11.000012</v>
      </c>
      <c r="M1418" s="187" t="s">
        <v>315</v>
      </c>
      <c r="N1418" s="187">
        <v>315.45229399999999</v>
      </c>
      <c r="O1418" s="186">
        <f t="shared" si="73"/>
        <v>3469.9790194275279</v>
      </c>
      <c r="P1418" s="186">
        <f t="shared" si="74"/>
        <v>2112.8377894723421</v>
      </c>
      <c r="Q1418" s="215">
        <f>IF(P1418="-",0,P1418/(1+'General inputs'!$H$30)^'MP Calculations'!$C$40)</f>
        <v>4693.2233523080649</v>
      </c>
    </row>
    <row r="1419" spans="3:17">
      <c r="C1419" s="159"/>
      <c r="D1419" s="165" t="s">
        <v>289</v>
      </c>
      <c r="E1419" s="162">
        <v>33618</v>
      </c>
      <c r="F1419" s="166" t="str">
        <f t="shared" si="72"/>
        <v>Date check - OK</v>
      </c>
      <c r="G1419" s="68"/>
      <c r="H1419" s="162" t="s">
        <v>279</v>
      </c>
      <c r="I1419" s="173">
        <v>41465.482549107437</v>
      </c>
      <c r="J1419" s="168">
        <f>IFERROR(MIN('MP Calculations'!$E$30/I1419,1),"-")</f>
        <v>0.60889065254951169</v>
      </c>
      <c r="K1419" s="12"/>
      <c r="L1419" s="159">
        <v>18.300077000000002</v>
      </c>
      <c r="M1419" s="187" t="s">
        <v>315</v>
      </c>
      <c r="N1419" s="187">
        <v>315.45229399999999</v>
      </c>
      <c r="O1419" s="186">
        <f t="shared" si="73"/>
        <v>5772.8012700266381</v>
      </c>
      <c r="P1419" s="186">
        <f t="shared" si="74"/>
        <v>3515.0047323451695</v>
      </c>
      <c r="Q1419" s="215">
        <f>IF(P1419="-",0,P1419/(1+'General inputs'!$H$30)^'MP Calculations'!$C$40)</f>
        <v>7807.8413664853924</v>
      </c>
    </row>
    <row r="1420" spans="3:17">
      <c r="C1420" s="159"/>
      <c r="D1420" s="165" t="s">
        <v>282</v>
      </c>
      <c r="E1420" s="162">
        <v>33618</v>
      </c>
      <c r="F1420" s="166" t="str">
        <f t="shared" si="72"/>
        <v>Date check - OK</v>
      </c>
      <c r="G1420" s="68"/>
      <c r="H1420" s="162" t="s">
        <v>279</v>
      </c>
      <c r="I1420" s="173">
        <v>41465.482549107437</v>
      </c>
      <c r="J1420" s="168">
        <f>IFERROR(MIN('MP Calculations'!$E$30/I1420,1),"-")</f>
        <v>0.60889065254951169</v>
      </c>
      <c r="K1420" s="12"/>
      <c r="L1420" s="159">
        <v>33.400913000000003</v>
      </c>
      <c r="M1420" s="187" t="s">
        <v>315</v>
      </c>
      <c r="N1420" s="187">
        <v>237.97403299999999</v>
      </c>
      <c r="O1420" s="186">
        <f t="shared" si="73"/>
        <v>7948.5499724921292</v>
      </c>
      <c r="P1420" s="186">
        <f t="shared" si="74"/>
        <v>4839.7977795731358</v>
      </c>
      <c r="Q1420" s="215">
        <f>IF(P1420="-",0,P1420/(1+'General inputs'!$H$30)^'MP Calculations'!$C$40)</f>
        <v>10750.589596948657</v>
      </c>
    </row>
    <row r="1421" spans="3:17">
      <c r="C1421" s="159"/>
      <c r="D1421" s="165" t="s">
        <v>289</v>
      </c>
      <c r="E1421" s="162">
        <v>33618</v>
      </c>
      <c r="F1421" s="166" t="str">
        <f t="shared" si="72"/>
        <v>Date check - OK</v>
      </c>
      <c r="G1421" s="68"/>
      <c r="H1421" s="162" t="s">
        <v>279</v>
      </c>
      <c r="I1421" s="173">
        <v>41465.482549107437</v>
      </c>
      <c r="J1421" s="168">
        <f>IFERROR(MIN('MP Calculations'!$E$30/I1421,1),"-")</f>
        <v>0.60889065254951169</v>
      </c>
      <c r="K1421" s="12"/>
      <c r="L1421" s="159">
        <v>20.498671999999999</v>
      </c>
      <c r="M1421" s="187" t="s">
        <v>315</v>
      </c>
      <c r="N1421" s="187">
        <v>315.45229399999999</v>
      </c>
      <c r="O1421" s="186">
        <f t="shared" si="73"/>
        <v>6466.3531063535675</v>
      </c>
      <c r="P1421" s="186">
        <f t="shared" si="74"/>
        <v>3937.3019625431857</v>
      </c>
      <c r="Q1421" s="215">
        <f>IF(P1421="-",0,P1421/(1+'General inputs'!$H$30)^'MP Calculations'!$C$40)</f>
        <v>8745.885561006975</v>
      </c>
    </row>
    <row r="1422" spans="3:17">
      <c r="C1422" s="159"/>
      <c r="D1422" s="165" t="s">
        <v>307</v>
      </c>
      <c r="E1422" s="162">
        <v>33785</v>
      </c>
      <c r="F1422" s="166" t="str">
        <f t="shared" si="72"/>
        <v>Date check - OK</v>
      </c>
      <c r="G1422" s="68"/>
      <c r="H1422" s="162" t="s">
        <v>279</v>
      </c>
      <c r="I1422" s="173">
        <v>41465.482549107437</v>
      </c>
      <c r="J1422" s="168">
        <f>IFERROR(MIN('MP Calculations'!$E$30/I1422,1),"-")</f>
        <v>0.60889065254951169</v>
      </c>
      <c r="K1422" s="12"/>
      <c r="L1422" s="159">
        <v>1</v>
      </c>
      <c r="M1422" s="187" t="s">
        <v>316</v>
      </c>
      <c r="N1422" s="187">
        <v>15387.296856999999</v>
      </c>
      <c r="O1422" s="186">
        <f t="shared" si="73"/>
        <v>15387.296856999999</v>
      </c>
      <c r="P1422" s="186">
        <f t="shared" si="74"/>
        <v>9369.1812242317792</v>
      </c>
      <c r="Q1422" s="215">
        <f>IF(P1422="-",0,P1422/(1+'General inputs'!$H$30)^'MP Calculations'!$C$40)</f>
        <v>20811.65924458038</v>
      </c>
    </row>
    <row r="1423" spans="3:17">
      <c r="C1423" s="159"/>
      <c r="D1423" s="165" t="s">
        <v>308</v>
      </c>
      <c r="E1423" s="162">
        <v>33785</v>
      </c>
      <c r="F1423" s="166" t="str">
        <f t="shared" si="72"/>
        <v>Date check - OK</v>
      </c>
      <c r="G1423" s="68"/>
      <c r="H1423" s="162" t="s">
        <v>279</v>
      </c>
      <c r="I1423" s="173">
        <v>41465.482549107437</v>
      </c>
      <c r="J1423" s="168">
        <f>IFERROR(MIN('MP Calculations'!$E$30/I1423,1),"-")</f>
        <v>0.60889065254951169</v>
      </c>
      <c r="K1423" s="12"/>
      <c r="L1423" s="159">
        <v>1</v>
      </c>
      <c r="M1423" s="187" t="s">
        <v>316</v>
      </c>
      <c r="N1423" s="187">
        <v>23582.214900999999</v>
      </c>
      <c r="O1423" s="186">
        <f t="shared" si="73"/>
        <v>23582.214900999999</v>
      </c>
      <c r="P1423" s="186">
        <f t="shared" si="74"/>
        <v>14358.990219632708</v>
      </c>
      <c r="Q1423" s="215">
        <f>IF(P1423="-",0,P1423/(1+'General inputs'!$H$30)^'MP Calculations'!$C$40)</f>
        <v>31895.467105959528</v>
      </c>
    </row>
    <row r="1424" spans="3:17">
      <c r="C1424" s="159"/>
      <c r="D1424" s="165" t="s">
        <v>309</v>
      </c>
      <c r="E1424" s="162">
        <v>33785</v>
      </c>
      <c r="F1424" s="166" t="str">
        <f t="shared" si="72"/>
        <v>Date check - OK</v>
      </c>
      <c r="G1424" s="68"/>
      <c r="H1424" s="162" t="s">
        <v>279</v>
      </c>
      <c r="I1424" s="173">
        <v>41465.482549107437</v>
      </c>
      <c r="J1424" s="168">
        <f>IFERROR(MIN('MP Calculations'!$E$30/I1424,1),"-")</f>
        <v>0.60889065254951169</v>
      </c>
      <c r="K1424" s="12"/>
      <c r="L1424" s="159">
        <v>1</v>
      </c>
      <c r="M1424" s="187" t="s">
        <v>316</v>
      </c>
      <c r="N1424" s="187">
        <v>15386.460416</v>
      </c>
      <c r="O1424" s="186">
        <f t="shared" si="73"/>
        <v>15386.460416</v>
      </c>
      <c r="P1424" s="186">
        <f t="shared" si="74"/>
        <v>9368.6719231254719</v>
      </c>
      <c r="Q1424" s="215">
        <f>IF(P1424="-",0,P1424/(1+'General inputs'!$H$30)^'MP Calculations'!$C$40)</f>
        <v>20810.527939632415</v>
      </c>
    </row>
    <row r="1425" spans="3:17">
      <c r="C1425" s="159"/>
      <c r="D1425" s="165" t="s">
        <v>310</v>
      </c>
      <c r="E1425" s="162">
        <v>33785</v>
      </c>
      <c r="F1425" s="166" t="str">
        <f t="shared" si="72"/>
        <v>Date check - OK</v>
      </c>
      <c r="G1425" s="68"/>
      <c r="H1425" s="162" t="s">
        <v>279</v>
      </c>
      <c r="I1425" s="173">
        <v>41465.482549107437</v>
      </c>
      <c r="J1425" s="168">
        <f>IFERROR(MIN('MP Calculations'!$E$30/I1425,1),"-")</f>
        <v>0.60889065254951169</v>
      </c>
      <c r="K1425" s="12"/>
      <c r="L1425" s="159">
        <v>1</v>
      </c>
      <c r="M1425" s="187" t="s">
        <v>316</v>
      </c>
      <c r="N1425" s="187">
        <v>16530.459884</v>
      </c>
      <c r="O1425" s="186">
        <f t="shared" si="73"/>
        <v>16530.459884</v>
      </c>
      <c r="P1425" s="186">
        <f t="shared" si="74"/>
        <v>10065.242505712285</v>
      </c>
      <c r="Q1425" s="215">
        <f>IF(P1425="-",0,P1425/(1+'General inputs'!$H$30)^'MP Calculations'!$C$40)</f>
        <v>22357.812516336104</v>
      </c>
    </row>
    <row r="1426" spans="3:17">
      <c r="C1426" s="159"/>
      <c r="D1426" s="165" t="s">
        <v>311</v>
      </c>
      <c r="E1426" s="162">
        <v>33785</v>
      </c>
      <c r="F1426" s="166" t="str">
        <f t="shared" si="72"/>
        <v>Date check - OK</v>
      </c>
      <c r="G1426" s="68"/>
      <c r="H1426" s="162" t="s">
        <v>279</v>
      </c>
      <c r="I1426" s="173">
        <v>41465.482549107437</v>
      </c>
      <c r="J1426" s="168">
        <f>IFERROR(MIN('MP Calculations'!$E$30/I1426,1),"-")</f>
        <v>0.60889065254951169</v>
      </c>
      <c r="K1426" s="12"/>
      <c r="L1426" s="159">
        <v>1</v>
      </c>
      <c r="M1426" s="187" t="s">
        <v>316</v>
      </c>
      <c r="N1426" s="187">
        <v>19444.226962000001</v>
      </c>
      <c r="O1426" s="186">
        <f t="shared" si="73"/>
        <v>19444.226962000001</v>
      </c>
      <c r="P1426" s="186">
        <f t="shared" si="74"/>
        <v>11839.40804321299</v>
      </c>
      <c r="Q1426" s="215">
        <f>IF(P1426="-",0,P1426/(1+'General inputs'!$H$30)^'MP Calculations'!$C$40)</f>
        <v>26298.746918847886</v>
      </c>
    </row>
    <row r="1427" spans="3:17">
      <c r="C1427" s="159"/>
      <c r="D1427" s="165" t="s">
        <v>312</v>
      </c>
      <c r="E1427" s="162">
        <v>33785</v>
      </c>
      <c r="F1427" s="166" t="str">
        <f t="shared" si="72"/>
        <v>Date check - OK</v>
      </c>
      <c r="G1427" s="68"/>
      <c r="H1427" s="162" t="s">
        <v>279</v>
      </c>
      <c r="I1427" s="173">
        <v>41465.482549107437</v>
      </c>
      <c r="J1427" s="168">
        <f>IFERROR(MIN('MP Calculations'!$E$30/I1427,1),"-")</f>
        <v>0.60889065254951169</v>
      </c>
      <c r="K1427" s="12"/>
      <c r="L1427" s="159">
        <v>1</v>
      </c>
      <c r="M1427" s="187" t="s">
        <v>316</v>
      </c>
      <c r="N1427" s="187">
        <v>21756.636460999998</v>
      </c>
      <c r="O1427" s="186">
        <f t="shared" si="73"/>
        <v>21756.636460999998</v>
      </c>
      <c r="P1427" s="186">
        <f t="shared" si="74"/>
        <v>13247.412572020787</v>
      </c>
      <c r="Q1427" s="215">
        <f>IF(P1427="-",0,P1427/(1+'General inputs'!$H$30)^'MP Calculations'!$C$40)</f>
        <v>29426.331898481629</v>
      </c>
    </row>
    <row r="1428" spans="3:17">
      <c r="C1428" s="159"/>
      <c r="D1428" s="165" t="s">
        <v>313</v>
      </c>
      <c r="E1428" s="162">
        <v>33785</v>
      </c>
      <c r="F1428" s="166" t="str">
        <f t="shared" si="72"/>
        <v>Date check - OK</v>
      </c>
      <c r="G1428" s="68"/>
      <c r="H1428" s="162" t="s">
        <v>279</v>
      </c>
      <c r="I1428" s="173">
        <v>41465.482549107437</v>
      </c>
      <c r="J1428" s="168">
        <f>IFERROR(MIN('MP Calculations'!$E$30/I1428,1),"-")</f>
        <v>0.60889065254951169</v>
      </c>
      <c r="K1428" s="12"/>
      <c r="L1428" s="159">
        <v>1</v>
      </c>
      <c r="M1428" s="187" t="s">
        <v>316</v>
      </c>
      <c r="N1428" s="187">
        <v>21248.341187000002</v>
      </c>
      <c r="O1428" s="186">
        <f t="shared" si="73"/>
        <v>21248.341187000002</v>
      </c>
      <c r="P1428" s="186">
        <f t="shared" si="74"/>
        <v>12937.916330947097</v>
      </c>
      <c r="Q1428" s="215">
        <f>IF(P1428="-",0,P1428/(1+'General inputs'!$H$30)^'MP Calculations'!$C$40)</f>
        <v>28738.851300919352</v>
      </c>
    </row>
    <row r="1429" spans="3:17">
      <c r="C1429" s="159"/>
      <c r="D1429" s="165" t="s">
        <v>281</v>
      </c>
      <c r="E1429" s="162">
        <v>33822</v>
      </c>
      <c r="F1429" s="166" t="str">
        <f t="shared" si="72"/>
        <v>Date check - OK</v>
      </c>
      <c r="G1429" s="68"/>
      <c r="H1429" s="162" t="s">
        <v>279</v>
      </c>
      <c r="I1429" s="173">
        <v>41465.482549107437</v>
      </c>
      <c r="J1429" s="168">
        <f>IFERROR(MIN('MP Calculations'!$E$30/I1429,1),"-")</f>
        <v>0.60889065254951169</v>
      </c>
      <c r="K1429" s="12"/>
      <c r="L1429" s="159">
        <v>50.193707000000003</v>
      </c>
      <c r="M1429" s="187" t="s">
        <v>315</v>
      </c>
      <c r="N1429" s="187">
        <v>192.78728599999999</v>
      </c>
      <c r="O1429" s="186">
        <f t="shared" si="73"/>
        <v>9676.7085468092027</v>
      </c>
      <c r="P1429" s="186">
        <f t="shared" si="74"/>
        <v>5892.0573815980924</v>
      </c>
      <c r="Q1429" s="215">
        <f>IF(P1429="-",0,P1429/(1+'General inputs'!$H$30)^'MP Calculations'!$C$40)</f>
        <v>13087.962281932321</v>
      </c>
    </row>
    <row r="1430" spans="3:17">
      <c r="C1430" s="159"/>
      <c r="D1430" s="165" t="s">
        <v>281</v>
      </c>
      <c r="E1430" s="162">
        <v>33822</v>
      </c>
      <c r="F1430" s="166" t="str">
        <f t="shared" si="72"/>
        <v>Date check - OK</v>
      </c>
      <c r="G1430" s="68"/>
      <c r="H1430" s="162" t="s">
        <v>279</v>
      </c>
      <c r="I1430" s="173">
        <v>41465.482549107437</v>
      </c>
      <c r="J1430" s="168">
        <f>IFERROR(MIN('MP Calculations'!$E$30/I1430,1),"-")</f>
        <v>0.60889065254951169</v>
      </c>
      <c r="K1430" s="12"/>
      <c r="L1430" s="159">
        <v>30.996876</v>
      </c>
      <c r="M1430" s="187" t="s">
        <v>315</v>
      </c>
      <c r="N1430" s="187">
        <v>192.78728599999999</v>
      </c>
      <c r="O1430" s="186">
        <f t="shared" si="73"/>
        <v>5975.8035985185361</v>
      </c>
      <c r="P1430" s="186">
        <f t="shared" si="74"/>
        <v>3638.6109526096716</v>
      </c>
      <c r="Q1430" s="215">
        <f>IF(P1430="-",0,P1430/(1+'General inputs'!$H$30)^'MP Calculations'!$C$40)</f>
        <v>8082.4065045790139</v>
      </c>
    </row>
    <row r="1431" spans="3:17">
      <c r="C1431" s="159"/>
      <c r="D1431" s="165" t="s">
        <v>281</v>
      </c>
      <c r="E1431" s="162">
        <v>33822</v>
      </c>
      <c r="F1431" s="166" t="str">
        <f t="shared" si="72"/>
        <v>Date check - OK</v>
      </c>
      <c r="G1431" s="68"/>
      <c r="H1431" s="162" t="s">
        <v>279</v>
      </c>
      <c r="I1431" s="173">
        <v>41465.482549107437</v>
      </c>
      <c r="J1431" s="168">
        <f>IFERROR(MIN('MP Calculations'!$E$30/I1431,1),"-")</f>
        <v>0.60889065254951169</v>
      </c>
      <c r="K1431" s="12"/>
      <c r="L1431" s="159">
        <v>38.695687</v>
      </c>
      <c r="M1431" s="187" t="s">
        <v>315</v>
      </c>
      <c r="N1431" s="187">
        <v>192.78728599999999</v>
      </c>
      <c r="O1431" s="186">
        <f t="shared" si="73"/>
        <v>7460.0364766354814</v>
      </c>
      <c r="P1431" s="186">
        <f t="shared" si="74"/>
        <v>4542.346478301738</v>
      </c>
      <c r="Q1431" s="215">
        <f>IF(P1431="-",0,P1431/(1+'General inputs'!$H$30)^'MP Calculations'!$C$40)</f>
        <v>10089.864291741966</v>
      </c>
    </row>
    <row r="1432" spans="3:17">
      <c r="C1432" s="159"/>
      <c r="D1432" s="165" t="s">
        <v>281</v>
      </c>
      <c r="E1432" s="162">
        <v>33822</v>
      </c>
      <c r="F1432" s="166" t="str">
        <f t="shared" si="72"/>
        <v>Date check - OK</v>
      </c>
      <c r="G1432" s="68"/>
      <c r="H1432" s="162" t="s">
        <v>279</v>
      </c>
      <c r="I1432" s="173">
        <v>41465.482549107437</v>
      </c>
      <c r="J1432" s="168">
        <f>IFERROR(MIN('MP Calculations'!$E$30/I1432,1),"-")</f>
        <v>0.60889065254951169</v>
      </c>
      <c r="K1432" s="12"/>
      <c r="L1432" s="159">
        <v>0.500282</v>
      </c>
      <c r="M1432" s="187" t="s">
        <v>315</v>
      </c>
      <c r="N1432" s="187">
        <v>192.78728599999999</v>
      </c>
      <c r="O1432" s="186">
        <f t="shared" si="73"/>
        <v>96.448009014652001</v>
      </c>
      <c r="P1432" s="186">
        <f t="shared" si="74"/>
        <v>58.726291146032644</v>
      </c>
      <c r="Q1432" s="215">
        <f>IF(P1432="-",0,P1432/(1+'General inputs'!$H$30)^'MP Calculations'!$C$40)</f>
        <v>130.44806486059429</v>
      </c>
    </row>
    <row r="1433" spans="3:17">
      <c r="C1433" s="159"/>
      <c r="D1433" s="165" t="s">
        <v>281</v>
      </c>
      <c r="E1433" s="162">
        <v>33822</v>
      </c>
      <c r="F1433" s="166" t="str">
        <f t="shared" si="72"/>
        <v>Date check - OK</v>
      </c>
      <c r="G1433" s="68"/>
      <c r="H1433" s="162" t="s">
        <v>279</v>
      </c>
      <c r="I1433" s="173">
        <v>41465.482549107437</v>
      </c>
      <c r="J1433" s="168">
        <f>IFERROR(MIN('MP Calculations'!$E$30/I1433,1),"-")</f>
        <v>0.60889065254951169</v>
      </c>
      <c r="K1433" s="12"/>
      <c r="L1433" s="159">
        <v>22.059082</v>
      </c>
      <c r="M1433" s="187" t="s">
        <v>315</v>
      </c>
      <c r="N1433" s="187">
        <v>192.78728599999999</v>
      </c>
      <c r="O1433" s="186">
        <f t="shared" si="73"/>
        <v>4252.7105504314522</v>
      </c>
      <c r="P1433" s="186">
        <f t="shared" si="74"/>
        <v>2589.4357021564001</v>
      </c>
      <c r="Q1433" s="215">
        <f>IF(P1433="-",0,P1433/(1+'General inputs'!$H$30)^'MP Calculations'!$C$40)</f>
        <v>5751.8850558308477</v>
      </c>
    </row>
    <row r="1434" spans="3:17">
      <c r="C1434" s="159"/>
      <c r="D1434" s="165" t="s">
        <v>281</v>
      </c>
      <c r="E1434" s="162">
        <v>33822</v>
      </c>
      <c r="F1434" s="166" t="str">
        <f t="shared" si="72"/>
        <v>Date check - OK</v>
      </c>
      <c r="G1434" s="68"/>
      <c r="H1434" s="162" t="s">
        <v>279</v>
      </c>
      <c r="I1434" s="173">
        <v>41465.482549107437</v>
      </c>
      <c r="J1434" s="168">
        <f>IFERROR(MIN('MP Calculations'!$E$30/I1434,1),"-")</f>
        <v>0.60889065254951169</v>
      </c>
      <c r="K1434" s="12"/>
      <c r="L1434" s="159">
        <v>0.60060100000000005</v>
      </c>
      <c r="M1434" s="187" t="s">
        <v>315</v>
      </c>
      <c r="N1434" s="187">
        <v>192.78728599999999</v>
      </c>
      <c r="O1434" s="186">
        <f t="shared" si="73"/>
        <v>115.788236758886</v>
      </c>
      <c r="P1434" s="186">
        <f t="shared" si="74"/>
        <v>70.502375037675449</v>
      </c>
      <c r="Q1434" s="215">
        <f>IF(P1434="-",0,P1434/(1+'General inputs'!$H$30)^'MP Calculations'!$C$40)</f>
        <v>156.60615053777227</v>
      </c>
    </row>
    <row r="1435" spans="3:17">
      <c r="C1435" s="159"/>
      <c r="D1435" s="165" t="s">
        <v>281</v>
      </c>
      <c r="E1435" s="162">
        <v>33822</v>
      </c>
      <c r="F1435" s="166" t="str">
        <f t="shared" si="72"/>
        <v>Date check - OK</v>
      </c>
      <c r="G1435" s="68"/>
      <c r="H1435" s="162" t="s">
        <v>279</v>
      </c>
      <c r="I1435" s="173">
        <v>41465.482549107437</v>
      </c>
      <c r="J1435" s="168">
        <f>IFERROR(MIN('MP Calculations'!$E$30/I1435,1),"-")</f>
        <v>0.60889065254951169</v>
      </c>
      <c r="K1435" s="12"/>
      <c r="L1435" s="159">
        <v>77.890613000000002</v>
      </c>
      <c r="M1435" s="187" t="s">
        <v>315</v>
      </c>
      <c r="N1435" s="187">
        <v>192.78728599999999</v>
      </c>
      <c r="O1435" s="186">
        <f t="shared" si="73"/>
        <v>15016.319885146318</v>
      </c>
      <c r="P1435" s="186">
        <f t="shared" si="74"/>
        <v>9143.2968137589505</v>
      </c>
      <c r="Q1435" s="215">
        <f>IF(P1435="-",0,P1435/(1+'General inputs'!$H$30)^'MP Calculations'!$C$40)</f>
        <v>20309.904687067392</v>
      </c>
    </row>
    <row r="1436" spans="3:17">
      <c r="C1436" s="159"/>
      <c r="D1436" s="165" t="s">
        <v>281</v>
      </c>
      <c r="E1436" s="162">
        <v>33822</v>
      </c>
      <c r="F1436" s="166" t="str">
        <f t="shared" si="72"/>
        <v>Date check - OK</v>
      </c>
      <c r="G1436" s="68"/>
      <c r="H1436" s="162" t="s">
        <v>279</v>
      </c>
      <c r="I1436" s="173">
        <v>41465.482549107437</v>
      </c>
      <c r="J1436" s="168">
        <f>IFERROR(MIN('MP Calculations'!$E$30/I1436,1),"-")</f>
        <v>0.60889065254951169</v>
      </c>
      <c r="K1436" s="12"/>
      <c r="L1436" s="159">
        <v>77.090168000000006</v>
      </c>
      <c r="M1436" s="187" t="s">
        <v>315</v>
      </c>
      <c r="N1436" s="187">
        <v>192.78728599999999</v>
      </c>
      <c r="O1436" s="186">
        <f t="shared" si="73"/>
        <v>14862.004266004049</v>
      </c>
      <c r="P1436" s="186">
        <f t="shared" si="74"/>
        <v>9049.3354757208326</v>
      </c>
      <c r="Q1436" s="215">
        <f>IF(P1436="-",0,P1436/(1+'General inputs'!$H$30)^'MP Calculations'!$C$40)</f>
        <v>20101.189399934658</v>
      </c>
    </row>
    <row r="1437" spans="3:17">
      <c r="C1437" s="159"/>
      <c r="D1437" s="165" t="s">
        <v>281</v>
      </c>
      <c r="E1437" s="162">
        <v>33822</v>
      </c>
      <c r="F1437" s="166" t="str">
        <f t="shared" si="72"/>
        <v>Date check - OK</v>
      </c>
      <c r="G1437" s="68"/>
      <c r="H1437" s="162" t="s">
        <v>279</v>
      </c>
      <c r="I1437" s="173">
        <v>41465.482549107437</v>
      </c>
      <c r="J1437" s="168">
        <f>IFERROR(MIN('MP Calculations'!$E$30/I1437,1),"-")</f>
        <v>0.60889065254951169</v>
      </c>
      <c r="K1437" s="12"/>
      <c r="L1437" s="159">
        <v>9.7368020000000008</v>
      </c>
      <c r="M1437" s="187" t="s">
        <v>315</v>
      </c>
      <c r="N1437" s="187">
        <v>192.78728599999999</v>
      </c>
      <c r="O1437" s="186">
        <f t="shared" si="73"/>
        <v>1877.1316318993722</v>
      </c>
      <c r="P1437" s="186">
        <f t="shared" si="74"/>
        <v>1142.9679042685386</v>
      </c>
      <c r="Q1437" s="215">
        <f>IF(P1437="-",0,P1437/(1+'General inputs'!$H$30)^'MP Calculations'!$C$40)</f>
        <v>2538.8620394712671</v>
      </c>
    </row>
    <row r="1438" spans="3:17">
      <c r="C1438" s="159"/>
      <c r="D1438" s="165" t="s">
        <v>281</v>
      </c>
      <c r="E1438" s="162">
        <v>33822</v>
      </c>
      <c r="F1438" s="166" t="str">
        <f t="shared" si="72"/>
        <v>Date check - OK</v>
      </c>
      <c r="G1438" s="68"/>
      <c r="H1438" s="162" t="s">
        <v>279</v>
      </c>
      <c r="I1438" s="173">
        <v>41465.482549107437</v>
      </c>
      <c r="J1438" s="168">
        <f>IFERROR(MIN('MP Calculations'!$E$30/I1438,1),"-")</f>
        <v>0.60889065254951169</v>
      </c>
      <c r="K1438" s="12"/>
      <c r="L1438" s="159">
        <v>76.190270999999996</v>
      </c>
      <c r="M1438" s="187" t="s">
        <v>315</v>
      </c>
      <c r="N1438" s="187">
        <v>192.78728599999999</v>
      </c>
      <c r="O1438" s="186">
        <f t="shared" si="73"/>
        <v>14688.515565694504</v>
      </c>
      <c r="P1438" s="186">
        <f t="shared" si="74"/>
        <v>8943.6998277793864</v>
      </c>
      <c r="Q1438" s="215">
        <f>IF(P1438="-",0,P1438/(1+'General inputs'!$H$30)^'MP Calculations'!$C$40)</f>
        <v>19866.542096566045</v>
      </c>
    </row>
    <row r="1439" spans="3:17">
      <c r="C1439" s="159"/>
      <c r="D1439" s="165" t="s">
        <v>281</v>
      </c>
      <c r="E1439" s="162">
        <v>33822</v>
      </c>
      <c r="F1439" s="166" t="str">
        <f t="shared" si="72"/>
        <v>Date check - OK</v>
      </c>
      <c r="G1439" s="68"/>
      <c r="H1439" s="162" t="s">
        <v>279</v>
      </c>
      <c r="I1439" s="173">
        <v>41465.482549107437</v>
      </c>
      <c r="J1439" s="168">
        <f>IFERROR(MIN('MP Calculations'!$E$30/I1439,1),"-")</f>
        <v>0.60889065254951169</v>
      </c>
      <c r="K1439" s="12"/>
      <c r="L1439" s="159">
        <v>77.589483000000001</v>
      </c>
      <c r="M1439" s="187" t="s">
        <v>315</v>
      </c>
      <c r="N1439" s="187">
        <v>192.78728599999999</v>
      </c>
      <c r="O1439" s="186">
        <f t="shared" si="73"/>
        <v>14958.265849713138</v>
      </c>
      <c r="P1439" s="186">
        <f t="shared" si="74"/>
        <v>9107.9482542409078</v>
      </c>
      <c r="Q1439" s="215">
        <f>IF(P1439="-",0,P1439/(1+'General inputs'!$H$30)^'MP Calculations'!$C$40)</f>
        <v>20231.385320447222</v>
      </c>
    </row>
    <row r="1440" spans="3:17">
      <c r="C1440" s="159"/>
      <c r="D1440" s="165" t="s">
        <v>281</v>
      </c>
      <c r="E1440" s="162">
        <v>33822</v>
      </c>
      <c r="F1440" s="166" t="str">
        <f t="shared" si="72"/>
        <v>Date check - OK</v>
      </c>
      <c r="G1440" s="68"/>
      <c r="H1440" s="162" t="s">
        <v>279</v>
      </c>
      <c r="I1440" s="173">
        <v>41465.482549107437</v>
      </c>
      <c r="J1440" s="168">
        <f>IFERROR(MIN('MP Calculations'!$E$30/I1440,1),"-")</f>
        <v>0.60889065254951169</v>
      </c>
      <c r="K1440" s="12"/>
      <c r="L1440" s="159">
        <v>0.59928599999999999</v>
      </c>
      <c r="M1440" s="187" t="s">
        <v>315</v>
      </c>
      <c r="N1440" s="187">
        <v>192.78728599999999</v>
      </c>
      <c r="O1440" s="186">
        <f t="shared" si="73"/>
        <v>115.534721477796</v>
      </c>
      <c r="P1440" s="186">
        <f t="shared" si="74"/>
        <v>70.348011952741288</v>
      </c>
      <c r="Q1440" s="215">
        <f>IF(P1440="-",0,P1440/(1+'General inputs'!$H$30)^'MP Calculations'!$C$40)</f>
        <v>156.26326551434212</v>
      </c>
    </row>
    <row r="1441" spans="3:17">
      <c r="C1441" s="159"/>
      <c r="D1441" s="165" t="s">
        <v>281</v>
      </c>
      <c r="E1441" s="162">
        <v>34195</v>
      </c>
      <c r="F1441" s="166" t="str">
        <f t="shared" si="72"/>
        <v>Date check - OK</v>
      </c>
      <c r="G1441" s="68"/>
      <c r="H1441" s="162" t="s">
        <v>279</v>
      </c>
      <c r="I1441" s="173">
        <v>41465.482549107437</v>
      </c>
      <c r="J1441" s="168">
        <f>IFERROR(MIN('MP Calculations'!$E$30/I1441,1),"-")</f>
        <v>0.60889065254951169</v>
      </c>
      <c r="K1441" s="12"/>
      <c r="L1441" s="159">
        <v>296.03453300000001</v>
      </c>
      <c r="M1441" s="187" t="s">
        <v>315</v>
      </c>
      <c r="N1441" s="187">
        <v>192.78728599999999</v>
      </c>
      <c r="O1441" s="186">
        <f t="shared" si="73"/>
        <v>57071.69417934744</v>
      </c>
      <c r="P1441" s="186">
        <f t="shared" si="74"/>
        <v>34750.42111096903</v>
      </c>
      <c r="Q1441" s="215">
        <f>IF(P1441="-",0,P1441/(1+'General inputs'!$H$30)^'MP Calculations'!$C$40)</f>
        <v>77190.728352728533</v>
      </c>
    </row>
    <row r="1442" spans="3:17">
      <c r="C1442" s="159"/>
      <c r="D1442" s="165" t="s">
        <v>281</v>
      </c>
      <c r="E1442" s="162">
        <v>34195</v>
      </c>
      <c r="F1442" s="166" t="str">
        <f t="shared" si="72"/>
        <v>Date check - OK</v>
      </c>
      <c r="G1442" s="68"/>
      <c r="H1442" s="162" t="s">
        <v>279</v>
      </c>
      <c r="I1442" s="173">
        <v>41465.482549107437</v>
      </c>
      <c r="J1442" s="168">
        <f>IFERROR(MIN('MP Calculations'!$E$30/I1442,1),"-")</f>
        <v>0.60889065254951169</v>
      </c>
      <c r="K1442" s="12"/>
      <c r="L1442" s="159">
        <v>24.634322000000001</v>
      </c>
      <c r="M1442" s="187" t="s">
        <v>315</v>
      </c>
      <c r="N1442" s="187">
        <v>192.78728599999999</v>
      </c>
      <c r="O1442" s="186">
        <f t="shared" si="73"/>
        <v>4749.1840808300922</v>
      </c>
      <c r="P1442" s="186">
        <f t="shared" si="74"/>
        <v>2891.7337940543875</v>
      </c>
      <c r="Q1442" s="215">
        <f>IF(P1442="-",0,P1442/(1+'General inputs'!$H$30)^'MP Calculations'!$C$40)</f>
        <v>6423.3764837686831</v>
      </c>
    </row>
    <row r="1443" spans="3:17">
      <c r="C1443" s="159"/>
      <c r="D1443" s="165" t="s">
        <v>281</v>
      </c>
      <c r="E1443" s="162">
        <v>34195</v>
      </c>
      <c r="F1443" s="166" t="str">
        <f t="shared" si="72"/>
        <v>Date check - OK</v>
      </c>
      <c r="G1443" s="68"/>
      <c r="H1443" s="162" t="s">
        <v>279</v>
      </c>
      <c r="I1443" s="173">
        <v>41465.482549107437</v>
      </c>
      <c r="J1443" s="168">
        <f>IFERROR(MIN('MP Calculations'!$E$30/I1443,1),"-")</f>
        <v>0.60889065254951169</v>
      </c>
      <c r="K1443" s="12"/>
      <c r="L1443" s="159">
        <v>0.49962400000000001</v>
      </c>
      <c r="M1443" s="187" t="s">
        <v>315</v>
      </c>
      <c r="N1443" s="187">
        <v>192.78728599999999</v>
      </c>
      <c r="O1443" s="186">
        <f t="shared" si="73"/>
        <v>96.321154980464001</v>
      </c>
      <c r="P1443" s="186">
        <f t="shared" si="74"/>
        <v>58.649050910377376</v>
      </c>
      <c r="Q1443" s="215">
        <f>IF(P1443="-",0,P1443/(1+'General inputs'!$H$30)^'MP Calculations'!$C$40)</f>
        <v>130.27649197434559</v>
      </c>
    </row>
    <row r="1444" spans="3:17">
      <c r="C1444" s="159"/>
      <c r="D1444" s="165" t="s">
        <v>281</v>
      </c>
      <c r="E1444" s="162">
        <v>34195</v>
      </c>
      <c r="F1444" s="166" t="str">
        <f t="shared" si="72"/>
        <v>Date check - OK</v>
      </c>
      <c r="G1444" s="68"/>
      <c r="H1444" s="162" t="s">
        <v>279</v>
      </c>
      <c r="I1444" s="173">
        <v>41465.482549107437</v>
      </c>
      <c r="J1444" s="168">
        <f>IFERROR(MIN('MP Calculations'!$E$30/I1444,1),"-")</f>
        <v>0.60889065254951169</v>
      </c>
      <c r="K1444" s="12"/>
      <c r="L1444" s="159">
        <v>96.510768999999996</v>
      </c>
      <c r="M1444" s="187" t="s">
        <v>315</v>
      </c>
      <c r="N1444" s="187">
        <v>192.78728599999999</v>
      </c>
      <c r="O1444" s="186">
        <f t="shared" si="73"/>
        <v>18606.049225282932</v>
      </c>
      <c r="P1444" s="186">
        <f t="shared" si="74"/>
        <v>11329.049454150861</v>
      </c>
      <c r="Q1444" s="215">
        <f>IF(P1444="-",0,P1444/(1+'General inputs'!$H$30)^'MP Calculations'!$C$40)</f>
        <v>25165.09299606588</v>
      </c>
    </row>
    <row r="1445" spans="3:17">
      <c r="C1445" s="159"/>
      <c r="D1445" s="165" t="s">
        <v>282</v>
      </c>
      <c r="E1445" s="162">
        <v>34232</v>
      </c>
      <c r="F1445" s="166" t="str">
        <f t="shared" si="72"/>
        <v>Date check - OK</v>
      </c>
      <c r="G1445" s="68"/>
      <c r="H1445" s="162" t="s">
        <v>279</v>
      </c>
      <c r="I1445" s="173">
        <v>41465.482549107437</v>
      </c>
      <c r="J1445" s="168">
        <f>IFERROR(MIN('MP Calculations'!$E$30/I1445,1),"-")</f>
        <v>0.60889065254951169</v>
      </c>
      <c r="K1445" s="12"/>
      <c r="L1445" s="159">
        <v>0.34598400000000001</v>
      </c>
      <c r="M1445" s="187" t="s">
        <v>315</v>
      </c>
      <c r="N1445" s="187">
        <v>237.97403299999999</v>
      </c>
      <c r="O1445" s="186">
        <f t="shared" si="73"/>
        <v>82.335207833471998</v>
      </c>
      <c r="P1445" s="186">
        <f t="shared" si="74"/>
        <v>50.133138425522432</v>
      </c>
      <c r="Q1445" s="215">
        <f>IF(P1445="-",0,P1445/(1+'General inputs'!$H$30)^'MP Calculations'!$C$40)</f>
        <v>111.36018919933967</v>
      </c>
    </row>
    <row r="1446" spans="3:17">
      <c r="C1446" s="159"/>
      <c r="D1446" s="165" t="s">
        <v>282</v>
      </c>
      <c r="E1446" s="162">
        <v>34232</v>
      </c>
      <c r="F1446" s="166" t="str">
        <f t="shared" si="72"/>
        <v>Date check - OK</v>
      </c>
      <c r="G1446" s="68"/>
      <c r="H1446" s="162" t="s">
        <v>279</v>
      </c>
      <c r="I1446" s="173">
        <v>41465.482549107437</v>
      </c>
      <c r="J1446" s="168">
        <f>IFERROR(MIN('MP Calculations'!$E$30/I1446,1),"-")</f>
        <v>0.60889065254951169</v>
      </c>
      <c r="K1446" s="12"/>
      <c r="L1446" s="159">
        <v>2.0366689999999998</v>
      </c>
      <c r="M1446" s="187" t="s">
        <v>315</v>
      </c>
      <c r="N1446" s="187">
        <v>237.97403299999999</v>
      </c>
      <c r="O1446" s="186">
        <f t="shared" si="73"/>
        <v>484.67433581607696</v>
      </c>
      <c r="P1446" s="186">
        <f t="shared" si="74"/>
        <v>295.11367260905229</v>
      </c>
      <c r="Q1446" s="215">
        <f>IF(P1446="-",0,P1446/(1+'General inputs'!$H$30)^'MP Calculations'!$C$40)</f>
        <v>655.53275635991815</v>
      </c>
    </row>
    <row r="1447" spans="3:17">
      <c r="C1447" s="159"/>
      <c r="D1447" s="165" t="s">
        <v>282</v>
      </c>
      <c r="E1447" s="162">
        <v>34232</v>
      </c>
      <c r="F1447" s="166" t="str">
        <f t="shared" si="72"/>
        <v>Date check - OK</v>
      </c>
      <c r="G1447" s="68"/>
      <c r="H1447" s="162" t="s">
        <v>279</v>
      </c>
      <c r="I1447" s="173">
        <v>41465.482549107437</v>
      </c>
      <c r="J1447" s="168">
        <f>IFERROR(MIN('MP Calculations'!$E$30/I1447,1),"-")</f>
        <v>0.60889065254951169</v>
      </c>
      <c r="K1447" s="12"/>
      <c r="L1447" s="159">
        <v>0.31339400000000001</v>
      </c>
      <c r="M1447" s="187" t="s">
        <v>315</v>
      </c>
      <c r="N1447" s="187">
        <v>237.97403299999999</v>
      </c>
      <c r="O1447" s="186">
        <f t="shared" si="73"/>
        <v>74.579634098002003</v>
      </c>
      <c r="P1447" s="186">
        <f t="shared" si="74"/>
        <v>45.410842072836253</v>
      </c>
      <c r="Q1447" s="215">
        <f>IF(P1447="-",0,P1447/(1+'General inputs'!$H$30)^'MP Calculations'!$C$40)</f>
        <v>100.87060423007382</v>
      </c>
    </row>
    <row r="1448" spans="3:17">
      <c r="C1448" s="159"/>
      <c r="D1448" s="165" t="s">
        <v>282</v>
      </c>
      <c r="E1448" s="162">
        <v>34232</v>
      </c>
      <c r="F1448" s="166" t="str">
        <f t="shared" si="72"/>
        <v>Date check - OK</v>
      </c>
      <c r="G1448" s="68"/>
      <c r="H1448" s="162" t="s">
        <v>279</v>
      </c>
      <c r="I1448" s="173">
        <v>41465.482549107437</v>
      </c>
      <c r="J1448" s="168">
        <f>IFERROR(MIN('MP Calculations'!$E$30/I1448,1),"-")</f>
        <v>0.60889065254951169</v>
      </c>
      <c r="K1448" s="12"/>
      <c r="L1448" s="159">
        <v>26.524211000000001</v>
      </c>
      <c r="M1448" s="187" t="s">
        <v>315</v>
      </c>
      <c r="N1448" s="187">
        <v>237.97403299999999</v>
      </c>
      <c r="O1448" s="186">
        <f t="shared" si="73"/>
        <v>6312.0734638129634</v>
      </c>
      <c r="P1448" s="186">
        <f t="shared" si="74"/>
        <v>3843.3625303215317</v>
      </c>
      <c r="Q1448" s="215">
        <f>IF(P1448="-",0,P1448/(1+'General inputs'!$H$30)^'MP Calculations'!$C$40)</f>
        <v>8537.2189330235124</v>
      </c>
    </row>
    <row r="1449" spans="3:17">
      <c r="C1449" s="159"/>
      <c r="D1449" s="165" t="s">
        <v>282</v>
      </c>
      <c r="E1449" s="162">
        <v>34232</v>
      </c>
      <c r="F1449" s="166" t="str">
        <f t="shared" si="72"/>
        <v>Date check - OK</v>
      </c>
      <c r="G1449" s="68"/>
      <c r="H1449" s="162" t="s">
        <v>279</v>
      </c>
      <c r="I1449" s="173">
        <v>41465.482549107437</v>
      </c>
      <c r="J1449" s="168">
        <f>IFERROR(MIN('MP Calculations'!$E$30/I1449,1),"-")</f>
        <v>0.60889065254951169</v>
      </c>
      <c r="K1449" s="12"/>
      <c r="L1449" s="159">
        <v>26.618604000000001</v>
      </c>
      <c r="M1449" s="187" t="s">
        <v>315</v>
      </c>
      <c r="N1449" s="187">
        <v>237.97403299999999</v>
      </c>
      <c r="O1449" s="186">
        <f t="shared" si="73"/>
        <v>6334.5365467099318</v>
      </c>
      <c r="P1449" s="186">
        <f t="shared" si="74"/>
        <v>3857.0400915249406</v>
      </c>
      <c r="Q1449" s="215">
        <f>IF(P1449="-",0,P1449/(1+'General inputs'!$H$30)^'MP Calculations'!$C$40)</f>
        <v>8567.6007493476573</v>
      </c>
    </row>
    <row r="1450" spans="3:17">
      <c r="C1450" s="159"/>
      <c r="D1450" s="165" t="s">
        <v>281</v>
      </c>
      <c r="E1450" s="162">
        <v>34425</v>
      </c>
      <c r="F1450" s="166" t="str">
        <f t="shared" si="72"/>
        <v>Date check - OK</v>
      </c>
      <c r="G1450" s="68"/>
      <c r="H1450" s="162" t="s">
        <v>279</v>
      </c>
      <c r="I1450" s="173">
        <v>41465.482549107437</v>
      </c>
      <c r="J1450" s="168">
        <f>IFERROR(MIN('MP Calculations'!$E$30/I1450,1),"-")</f>
        <v>0.60889065254951169</v>
      </c>
      <c r="K1450" s="12"/>
      <c r="L1450" s="159">
        <v>3.6126450000000001</v>
      </c>
      <c r="M1450" s="187" t="s">
        <v>315</v>
      </c>
      <c r="N1450" s="187">
        <v>192.78728599999999</v>
      </c>
      <c r="O1450" s="186">
        <f t="shared" si="73"/>
        <v>696.47202483146998</v>
      </c>
      <c r="P1450" s="186">
        <f t="shared" si="74"/>
        <v>424.07530568211348</v>
      </c>
      <c r="Q1450" s="215">
        <f>IF(P1450="-",0,P1450/(1+'General inputs'!$H$30)^'MP Calculations'!$C$40)</f>
        <v>941.9938140454816</v>
      </c>
    </row>
    <row r="1451" spans="3:17">
      <c r="C1451" s="159"/>
      <c r="D1451" s="165" t="s">
        <v>281</v>
      </c>
      <c r="E1451" s="162">
        <v>34425</v>
      </c>
      <c r="F1451" s="166" t="str">
        <f t="shared" si="72"/>
        <v>Date check - OK</v>
      </c>
      <c r="G1451" s="68"/>
      <c r="H1451" s="162" t="s">
        <v>279</v>
      </c>
      <c r="I1451" s="173">
        <v>41465.482549107437</v>
      </c>
      <c r="J1451" s="168">
        <f>IFERROR(MIN('MP Calculations'!$E$30/I1451,1),"-")</f>
        <v>0.60889065254951169</v>
      </c>
      <c r="K1451" s="12"/>
      <c r="L1451" s="159">
        <v>12.366547000000001</v>
      </c>
      <c r="M1451" s="187" t="s">
        <v>315</v>
      </c>
      <c r="N1451" s="187">
        <v>192.78728599999999</v>
      </c>
      <c r="O1451" s="186">
        <f t="shared" si="73"/>
        <v>2384.1130333214419</v>
      </c>
      <c r="P1451" s="186">
        <f t="shared" si="74"/>
        <v>1451.6641406108884</v>
      </c>
      <c r="Q1451" s="215">
        <f>IF(P1451="-",0,P1451/(1+'General inputs'!$H$30)^'MP Calculations'!$C$40)</f>
        <v>3224.5655953194146</v>
      </c>
    </row>
    <row r="1452" spans="3:17">
      <c r="C1452" s="159"/>
      <c r="D1452" s="165" t="s">
        <v>281</v>
      </c>
      <c r="E1452" s="162">
        <v>34425</v>
      </c>
      <c r="F1452" s="166" t="str">
        <f t="shared" si="72"/>
        <v>Date check - OK</v>
      </c>
      <c r="G1452" s="68"/>
      <c r="H1452" s="162" t="s">
        <v>279</v>
      </c>
      <c r="I1452" s="173">
        <v>41465.482549107437</v>
      </c>
      <c r="J1452" s="168">
        <f>IFERROR(MIN('MP Calculations'!$E$30/I1452,1),"-")</f>
        <v>0.60889065254951169</v>
      </c>
      <c r="K1452" s="12"/>
      <c r="L1452" s="159">
        <v>81.236649999999997</v>
      </c>
      <c r="M1452" s="187" t="s">
        <v>315</v>
      </c>
      <c r="N1452" s="187">
        <v>192.78728599999999</v>
      </c>
      <c r="O1452" s="186">
        <f t="shared" si="73"/>
        <v>15661.393277231899</v>
      </c>
      <c r="P1452" s="186">
        <f t="shared" si="74"/>
        <v>9536.0759724082654</v>
      </c>
      <c r="Q1452" s="215">
        <f>IF(P1452="-",0,P1452/(1+'General inputs'!$H$30)^'MP Calculations'!$C$40)</f>
        <v>21182.380713792209</v>
      </c>
    </row>
    <row r="1453" spans="3:17">
      <c r="C1453" s="159"/>
      <c r="D1453" s="165" t="s">
        <v>281</v>
      </c>
      <c r="E1453" s="162">
        <v>34425</v>
      </c>
      <c r="F1453" s="166" t="str">
        <f t="shared" si="72"/>
        <v>Date check - OK</v>
      </c>
      <c r="G1453" s="68"/>
      <c r="H1453" s="162" t="s">
        <v>279</v>
      </c>
      <c r="I1453" s="173">
        <v>41465.482549107437</v>
      </c>
      <c r="J1453" s="168">
        <f>IFERROR(MIN('MP Calculations'!$E$30/I1453,1),"-")</f>
        <v>0.60889065254951169</v>
      </c>
      <c r="K1453" s="12"/>
      <c r="L1453" s="159">
        <v>37.614108000000002</v>
      </c>
      <c r="M1453" s="187" t="s">
        <v>315</v>
      </c>
      <c r="N1453" s="187">
        <v>192.78728599999999</v>
      </c>
      <c r="O1453" s="186">
        <f t="shared" si="73"/>
        <v>7251.5217966308883</v>
      </c>
      <c r="P1453" s="186">
        <f t="shared" si="74"/>
        <v>4415.3838387275891</v>
      </c>
      <c r="Q1453" s="215">
        <f>IF(P1453="-",0,P1453/(1+'General inputs'!$H$30)^'MP Calculations'!$C$40)</f>
        <v>9807.843576337742</v>
      </c>
    </row>
    <row r="1454" spans="3:17">
      <c r="C1454" s="159"/>
      <c r="D1454" s="165" t="s">
        <v>298</v>
      </c>
      <c r="E1454" s="162">
        <v>34425</v>
      </c>
      <c r="F1454" s="166" t="str">
        <f t="shared" si="72"/>
        <v>Date check - OK</v>
      </c>
      <c r="G1454" s="68"/>
      <c r="H1454" s="162" t="s">
        <v>279</v>
      </c>
      <c r="I1454" s="173">
        <v>41465.482549107437</v>
      </c>
      <c r="J1454" s="168">
        <f>IFERROR(MIN('MP Calculations'!$E$30/I1454,1),"-")</f>
        <v>0.60889065254951169</v>
      </c>
      <c r="K1454" s="12"/>
      <c r="L1454" s="159">
        <v>540.44657700000005</v>
      </c>
      <c r="M1454" s="187" t="s">
        <v>315</v>
      </c>
      <c r="N1454" s="187">
        <v>560.03424299999995</v>
      </c>
      <c r="O1454" s="186">
        <f t="shared" si="73"/>
        <v>302668.58963213622</v>
      </c>
      <c r="P1454" s="186">
        <f t="shared" si="74"/>
        <v>184292.0750473518</v>
      </c>
      <c r="Q1454" s="215">
        <f>IF(P1454="-",0,P1454/(1+'General inputs'!$H$30)^'MP Calculations'!$C$40)</f>
        <v>409365.96011639253</v>
      </c>
    </row>
    <row r="1455" spans="3:17">
      <c r="C1455" s="159"/>
      <c r="D1455" s="165" t="s">
        <v>281</v>
      </c>
      <c r="E1455" s="162">
        <v>34425</v>
      </c>
      <c r="F1455" s="166" t="str">
        <f t="shared" si="72"/>
        <v>Date check - OK</v>
      </c>
      <c r="G1455" s="68"/>
      <c r="H1455" s="162" t="s">
        <v>279</v>
      </c>
      <c r="I1455" s="173">
        <v>41465.482549107437</v>
      </c>
      <c r="J1455" s="168">
        <f>IFERROR(MIN('MP Calculations'!$E$30/I1455,1),"-")</f>
        <v>0.60889065254951169</v>
      </c>
      <c r="K1455" s="12"/>
      <c r="L1455" s="159">
        <v>38.873874000000001</v>
      </c>
      <c r="M1455" s="187" t="s">
        <v>315</v>
      </c>
      <c r="N1455" s="187">
        <v>192.78728599999999</v>
      </c>
      <c r="O1455" s="186">
        <f t="shared" si="73"/>
        <v>7494.3886647659638</v>
      </c>
      <c r="P1455" s="186">
        <f t="shared" si="74"/>
        <v>4563.2632045490109</v>
      </c>
      <c r="Q1455" s="215">
        <f>IF(P1455="-",0,P1455/(1+'General inputs'!$H$30)^'MP Calculations'!$C$40)</f>
        <v>10136.326385787554</v>
      </c>
    </row>
    <row r="1456" spans="3:17">
      <c r="C1456" s="159"/>
      <c r="D1456" s="165" t="s">
        <v>291</v>
      </c>
      <c r="E1456" s="162">
        <v>34425</v>
      </c>
      <c r="F1456" s="166" t="str">
        <f t="shared" si="72"/>
        <v>Date check - OK</v>
      </c>
      <c r="G1456" s="68"/>
      <c r="H1456" s="162" t="s">
        <v>279</v>
      </c>
      <c r="I1456" s="173">
        <v>41465.482549107437</v>
      </c>
      <c r="J1456" s="168">
        <f>IFERROR(MIN('MP Calculations'!$E$30/I1456,1),"-")</f>
        <v>0.60889065254951169</v>
      </c>
      <c r="K1456" s="12"/>
      <c r="L1456" s="159">
        <v>12.242908</v>
      </c>
      <c r="M1456" s="187" t="s">
        <v>315</v>
      </c>
      <c r="N1456" s="187">
        <v>421.28581700000001</v>
      </c>
      <c r="O1456" s="186">
        <f t="shared" si="73"/>
        <v>5157.7634992358362</v>
      </c>
      <c r="P1456" s="186">
        <f t="shared" si="74"/>
        <v>3140.513982745761</v>
      </c>
      <c r="Q1456" s="215">
        <f>IF(P1456="-",0,P1456/(1+'General inputs'!$H$30)^'MP Calculations'!$C$40)</f>
        <v>6975.9891817124999</v>
      </c>
    </row>
    <row r="1457" spans="3:17">
      <c r="C1457" s="159"/>
      <c r="D1457" s="165" t="s">
        <v>291</v>
      </c>
      <c r="E1457" s="162">
        <v>34425</v>
      </c>
      <c r="F1457" s="166" t="str">
        <f t="shared" si="72"/>
        <v>Date check - OK</v>
      </c>
      <c r="G1457" s="68"/>
      <c r="H1457" s="162" t="s">
        <v>279</v>
      </c>
      <c r="I1457" s="173">
        <v>41465.482549107437</v>
      </c>
      <c r="J1457" s="168">
        <f>IFERROR(MIN('MP Calculations'!$E$30/I1457,1),"-")</f>
        <v>0.60889065254951169</v>
      </c>
      <c r="K1457" s="12"/>
      <c r="L1457" s="159">
        <v>0.631324</v>
      </c>
      <c r="M1457" s="187" t="s">
        <v>315</v>
      </c>
      <c r="N1457" s="187">
        <v>421.28581700000001</v>
      </c>
      <c r="O1457" s="186">
        <f t="shared" si="73"/>
        <v>265.96784713170803</v>
      </c>
      <c r="P1457" s="186">
        <f t="shared" si="74"/>
        <v>161.94533599721447</v>
      </c>
      <c r="Q1457" s="215">
        <f>IF(P1457="-",0,P1457/(1+'General inputs'!$H$30)^'MP Calculations'!$C$40)</f>
        <v>359.72739435397722</v>
      </c>
    </row>
    <row r="1458" spans="3:17">
      <c r="C1458" s="159"/>
      <c r="D1458" s="165" t="s">
        <v>281</v>
      </c>
      <c r="E1458" s="162">
        <v>34425</v>
      </c>
      <c r="F1458" s="166" t="str">
        <f t="shared" si="72"/>
        <v>Date check - OK</v>
      </c>
      <c r="G1458" s="68"/>
      <c r="H1458" s="162" t="s">
        <v>279</v>
      </c>
      <c r="I1458" s="173">
        <v>41465.482549107437</v>
      </c>
      <c r="J1458" s="168">
        <f>IFERROR(MIN('MP Calculations'!$E$30/I1458,1),"-")</f>
        <v>0.60889065254951169</v>
      </c>
      <c r="K1458" s="12"/>
      <c r="L1458" s="159">
        <v>5.3784400000000003</v>
      </c>
      <c r="M1458" s="187" t="s">
        <v>315</v>
      </c>
      <c r="N1458" s="187">
        <v>192.78728599999999</v>
      </c>
      <c r="O1458" s="186">
        <f t="shared" si="73"/>
        <v>1036.8948505138401</v>
      </c>
      <c r="P1458" s="186">
        <f t="shared" si="74"/>
        <v>631.35558215460048</v>
      </c>
      <c r="Q1458" s="215">
        <f>IF(P1458="-",0,P1458/(1+'General inputs'!$H$30)^'MP Calculations'!$C$40)</f>
        <v>1402.4232132453592</v>
      </c>
    </row>
    <row r="1459" spans="3:17">
      <c r="C1459" s="159"/>
      <c r="D1459" s="165" t="s">
        <v>281</v>
      </c>
      <c r="E1459" s="162">
        <v>34425</v>
      </c>
      <c r="F1459" s="166" t="str">
        <f t="shared" si="72"/>
        <v>Date check - OK</v>
      </c>
      <c r="G1459" s="68"/>
      <c r="H1459" s="162" t="s">
        <v>279</v>
      </c>
      <c r="I1459" s="173">
        <v>41465.482549107437</v>
      </c>
      <c r="J1459" s="168">
        <f>IFERROR(MIN('MP Calculations'!$E$30/I1459,1),"-")</f>
        <v>0.60889065254951169</v>
      </c>
      <c r="K1459" s="12"/>
      <c r="L1459" s="159">
        <v>27.436665999999999</v>
      </c>
      <c r="M1459" s="187" t="s">
        <v>315</v>
      </c>
      <c r="N1459" s="187">
        <v>192.78728599999999</v>
      </c>
      <c r="O1459" s="186">
        <f t="shared" si="73"/>
        <v>5289.4403750284755</v>
      </c>
      <c r="P1459" s="186">
        <f t="shared" si="74"/>
        <v>3220.6908015728222</v>
      </c>
      <c r="Q1459" s="215">
        <f>IF(P1459="-",0,P1459/(1+'General inputs'!$H$30)^'MP Calculations'!$C$40)</f>
        <v>7154.085067874641</v>
      </c>
    </row>
    <row r="1460" spans="3:17">
      <c r="C1460" s="159"/>
      <c r="D1460" s="165" t="s">
        <v>281</v>
      </c>
      <c r="E1460" s="162">
        <v>34425</v>
      </c>
      <c r="F1460" s="166" t="str">
        <f t="shared" si="72"/>
        <v>Date check - OK</v>
      </c>
      <c r="G1460" s="68"/>
      <c r="H1460" s="162" t="s">
        <v>279</v>
      </c>
      <c r="I1460" s="173">
        <v>41465.482549107437</v>
      </c>
      <c r="J1460" s="168">
        <f>IFERROR(MIN('MP Calculations'!$E$30/I1460,1),"-")</f>
        <v>0.60889065254951169</v>
      </c>
      <c r="K1460" s="12"/>
      <c r="L1460" s="159">
        <v>1.1662969999999999</v>
      </c>
      <c r="M1460" s="187" t="s">
        <v>315</v>
      </c>
      <c r="N1460" s="187">
        <v>192.78728599999999</v>
      </c>
      <c r="O1460" s="186">
        <f t="shared" si="73"/>
        <v>224.84723329994199</v>
      </c>
      <c r="P1460" s="186">
        <f t="shared" si="74"/>
        <v>136.90737860795397</v>
      </c>
      <c r="Q1460" s="215">
        <f>IF(P1460="-",0,P1460/(1+'General inputs'!$H$30)^'MP Calculations'!$C$40)</f>
        <v>304.11085488327888</v>
      </c>
    </row>
    <row r="1461" spans="3:17">
      <c r="C1461" s="159"/>
      <c r="D1461" s="165" t="s">
        <v>281</v>
      </c>
      <c r="E1461" s="162">
        <v>34425</v>
      </c>
      <c r="F1461" s="166" t="str">
        <f t="shared" si="72"/>
        <v>Date check - OK</v>
      </c>
      <c r="G1461" s="68"/>
      <c r="H1461" s="162" t="s">
        <v>279</v>
      </c>
      <c r="I1461" s="173">
        <v>41465.482549107437</v>
      </c>
      <c r="J1461" s="168">
        <f>IFERROR(MIN('MP Calculations'!$E$30/I1461,1),"-")</f>
        <v>0.60889065254951169</v>
      </c>
      <c r="K1461" s="12"/>
      <c r="L1461" s="159">
        <v>273.51365199999998</v>
      </c>
      <c r="M1461" s="187" t="s">
        <v>315</v>
      </c>
      <c r="N1461" s="187">
        <v>192.78728599999999</v>
      </c>
      <c r="O1461" s="186">
        <f t="shared" si="73"/>
        <v>52729.954653028464</v>
      </c>
      <c r="P1461" s="186">
        <f t="shared" si="74"/>
        <v>32106.77649758866</v>
      </c>
      <c r="Q1461" s="215">
        <f>IF(P1461="-",0,P1461/(1+'General inputs'!$H$30)^'MP Calculations'!$C$40)</f>
        <v>71318.429638391957</v>
      </c>
    </row>
    <row r="1462" spans="3:17">
      <c r="C1462" s="159"/>
      <c r="D1462" s="165" t="s">
        <v>281</v>
      </c>
      <c r="E1462" s="162">
        <v>34425</v>
      </c>
      <c r="F1462" s="166" t="str">
        <f t="shared" si="72"/>
        <v>Date check - OK</v>
      </c>
      <c r="G1462" s="68"/>
      <c r="H1462" s="162" t="s">
        <v>279</v>
      </c>
      <c r="I1462" s="173">
        <v>41465.482549107437</v>
      </c>
      <c r="J1462" s="168">
        <f>IFERROR(MIN('MP Calculations'!$E$30/I1462,1),"-")</f>
        <v>0.60889065254951169</v>
      </c>
      <c r="K1462" s="12"/>
      <c r="L1462" s="159">
        <v>2.2254049999999999</v>
      </c>
      <c r="M1462" s="187" t="s">
        <v>315</v>
      </c>
      <c r="N1462" s="187">
        <v>192.78728599999999</v>
      </c>
      <c r="O1462" s="186">
        <f t="shared" si="73"/>
        <v>429.02979020082995</v>
      </c>
      <c r="P1462" s="186">
        <f t="shared" si="74"/>
        <v>261.23222891856346</v>
      </c>
      <c r="Q1462" s="215">
        <f>IF(P1462="-",0,P1462/(1+'General inputs'!$H$30)^'MP Calculations'!$C$40)</f>
        <v>580.27227799739103</v>
      </c>
    </row>
    <row r="1463" spans="3:17">
      <c r="C1463" s="159"/>
      <c r="D1463" s="165" t="s">
        <v>281</v>
      </c>
      <c r="E1463" s="162">
        <v>34425</v>
      </c>
      <c r="F1463" s="166" t="str">
        <f t="shared" si="72"/>
        <v>Date check - OK</v>
      </c>
      <c r="G1463" s="68"/>
      <c r="H1463" s="162" t="s">
        <v>279</v>
      </c>
      <c r="I1463" s="173">
        <v>41465.482549107437</v>
      </c>
      <c r="J1463" s="168">
        <f>IFERROR(MIN('MP Calculations'!$E$30/I1463,1),"-")</f>
        <v>0.60889065254951169</v>
      </c>
      <c r="K1463" s="12"/>
      <c r="L1463" s="159">
        <v>2.3407960000000001</v>
      </c>
      <c r="M1463" s="187" t="s">
        <v>315</v>
      </c>
      <c r="N1463" s="187">
        <v>192.78728599999999</v>
      </c>
      <c r="O1463" s="186">
        <f t="shared" si="73"/>
        <v>451.27570791965599</v>
      </c>
      <c r="P1463" s="186">
        <f t="shared" si="74"/>
        <v>274.77756027494218</v>
      </c>
      <c r="Q1463" s="215">
        <f>IF(P1463="-",0,P1463/(1+'General inputs'!$H$30)^'MP Calculations'!$C$40)</f>
        <v>610.36037361611977</v>
      </c>
    </row>
    <row r="1464" spans="3:17">
      <c r="C1464" s="159"/>
      <c r="D1464" s="165" t="s">
        <v>281</v>
      </c>
      <c r="E1464" s="162">
        <v>34425</v>
      </c>
      <c r="F1464" s="166" t="str">
        <f t="shared" si="72"/>
        <v>Date check - OK</v>
      </c>
      <c r="G1464" s="68"/>
      <c r="H1464" s="162" t="s">
        <v>279</v>
      </c>
      <c r="I1464" s="173">
        <v>41465.482549107437</v>
      </c>
      <c r="J1464" s="168">
        <f>IFERROR(MIN('MP Calculations'!$E$30/I1464,1),"-")</f>
        <v>0.60889065254951169</v>
      </c>
      <c r="K1464" s="12"/>
      <c r="L1464" s="159">
        <v>64.817920000000001</v>
      </c>
      <c r="M1464" s="187" t="s">
        <v>315</v>
      </c>
      <c r="N1464" s="187">
        <v>192.78728599999999</v>
      </c>
      <c r="O1464" s="186">
        <f t="shared" si="73"/>
        <v>12496.070880965121</v>
      </c>
      <c r="P1464" s="186">
        <f t="shared" si="74"/>
        <v>7608.7407530158034</v>
      </c>
      <c r="Q1464" s="215">
        <f>IF(P1464="-",0,P1464/(1+'General inputs'!$H$30)^'MP Calculations'!$C$40)</f>
        <v>16901.212180907591</v>
      </c>
    </row>
    <row r="1465" spans="3:17">
      <c r="C1465" s="159"/>
      <c r="D1465" s="165" t="s">
        <v>298</v>
      </c>
      <c r="E1465" s="162">
        <v>34425</v>
      </c>
      <c r="F1465" s="166" t="str">
        <f t="shared" si="72"/>
        <v>Date check - OK</v>
      </c>
      <c r="G1465" s="68"/>
      <c r="H1465" s="162" t="s">
        <v>279</v>
      </c>
      <c r="I1465" s="173">
        <v>41465.482549107437</v>
      </c>
      <c r="J1465" s="168">
        <f>IFERROR(MIN('MP Calculations'!$E$30/I1465,1),"-")</f>
        <v>0.60889065254951169</v>
      </c>
      <c r="K1465" s="12"/>
      <c r="L1465" s="159">
        <v>3.9952030000000001</v>
      </c>
      <c r="M1465" s="187" t="s">
        <v>315</v>
      </c>
      <c r="N1465" s="187">
        <v>560.03424299999995</v>
      </c>
      <c r="O1465" s="186">
        <f t="shared" si="73"/>
        <v>2237.4504877363288</v>
      </c>
      <c r="P1465" s="186">
        <f t="shared" si="74"/>
        <v>1362.3626875249965</v>
      </c>
      <c r="Q1465" s="215">
        <f>IF(P1465="-",0,P1465/(1+'General inputs'!$H$30)^'MP Calculations'!$C$40)</f>
        <v>3026.201259398284</v>
      </c>
    </row>
    <row r="1466" spans="3:17">
      <c r="C1466" s="159"/>
      <c r="D1466" s="165" t="s">
        <v>281</v>
      </c>
      <c r="E1466" s="162">
        <v>34425</v>
      </c>
      <c r="F1466" s="166" t="str">
        <f t="shared" si="72"/>
        <v>Date check - OK</v>
      </c>
      <c r="G1466" s="68"/>
      <c r="H1466" s="162" t="s">
        <v>279</v>
      </c>
      <c r="I1466" s="173">
        <v>41465.482549107437</v>
      </c>
      <c r="J1466" s="168">
        <f>IFERROR(MIN('MP Calculations'!$E$30/I1466,1),"-")</f>
        <v>0.60889065254951169</v>
      </c>
      <c r="K1466" s="12"/>
      <c r="L1466" s="159">
        <v>33.246150999999998</v>
      </c>
      <c r="M1466" s="187" t="s">
        <v>315</v>
      </c>
      <c r="N1466" s="187">
        <v>192.78728599999999</v>
      </c>
      <c r="O1466" s="186">
        <f t="shared" si="73"/>
        <v>6409.4352212361855</v>
      </c>
      <c r="P1466" s="186">
        <f t="shared" si="74"/>
        <v>3902.645194332325</v>
      </c>
      <c r="Q1466" s="215">
        <f>IF(P1466="-",0,P1466/(1+'General inputs'!$H$30)^'MP Calculations'!$C$40)</f>
        <v>8668.9028628115957</v>
      </c>
    </row>
    <row r="1467" spans="3:17">
      <c r="C1467" s="159"/>
      <c r="D1467" s="165" t="s">
        <v>281</v>
      </c>
      <c r="E1467" s="162">
        <v>34425</v>
      </c>
      <c r="F1467" s="166" t="str">
        <f t="shared" si="72"/>
        <v>Date check - OK</v>
      </c>
      <c r="G1467" s="68"/>
      <c r="H1467" s="162" t="s">
        <v>279</v>
      </c>
      <c r="I1467" s="173">
        <v>41465.482549107437</v>
      </c>
      <c r="J1467" s="168">
        <f>IFERROR(MIN('MP Calculations'!$E$30/I1467,1),"-")</f>
        <v>0.60889065254951169</v>
      </c>
      <c r="K1467" s="12"/>
      <c r="L1467" s="159">
        <v>25.017613000000001</v>
      </c>
      <c r="M1467" s="187" t="s">
        <v>315</v>
      </c>
      <c r="N1467" s="187">
        <v>192.78728599999999</v>
      </c>
      <c r="O1467" s="186">
        <f t="shared" si="73"/>
        <v>4823.0777124683182</v>
      </c>
      <c r="P1467" s="186">
        <f t="shared" si="74"/>
        <v>2936.7269356418406</v>
      </c>
      <c r="Q1467" s="215">
        <f>IF(P1467="-",0,P1467/(1+'General inputs'!$H$30)^'MP Calculations'!$C$40)</f>
        <v>6523.3192545029542</v>
      </c>
    </row>
    <row r="1468" spans="3:17">
      <c r="C1468" s="159"/>
      <c r="D1468" s="165" t="s">
        <v>291</v>
      </c>
      <c r="E1468" s="162">
        <v>34425</v>
      </c>
      <c r="F1468" s="166" t="str">
        <f t="shared" si="72"/>
        <v>Date check - OK</v>
      </c>
      <c r="G1468" s="68"/>
      <c r="H1468" s="162" t="s">
        <v>279</v>
      </c>
      <c r="I1468" s="173">
        <v>41465.482549107437</v>
      </c>
      <c r="J1468" s="168">
        <f>IFERROR(MIN('MP Calculations'!$E$30/I1468,1),"-")</f>
        <v>0.60889065254951169</v>
      </c>
      <c r="K1468" s="12"/>
      <c r="L1468" s="159">
        <v>0.578932</v>
      </c>
      <c r="M1468" s="187" t="s">
        <v>315</v>
      </c>
      <c r="N1468" s="187">
        <v>421.28581700000001</v>
      </c>
      <c r="O1468" s="186">
        <f t="shared" si="73"/>
        <v>243.895840607444</v>
      </c>
      <c r="P1468" s="186">
        <f t="shared" si="74"/>
        <v>148.50589754157826</v>
      </c>
      <c r="Q1468" s="215">
        <f>IF(P1468="-",0,P1468/(1+'General inputs'!$H$30)^'MP Calculations'!$C$40)</f>
        <v>329.87451747143581</v>
      </c>
    </row>
    <row r="1469" spans="3:17">
      <c r="C1469" s="159"/>
      <c r="D1469" s="165" t="s">
        <v>282</v>
      </c>
      <c r="E1469" s="162">
        <v>34425</v>
      </c>
      <c r="F1469" s="166" t="str">
        <f t="shared" si="72"/>
        <v>Date check - OK</v>
      </c>
      <c r="G1469" s="68"/>
      <c r="H1469" s="162" t="s">
        <v>279</v>
      </c>
      <c r="I1469" s="173">
        <v>41465.482549107437</v>
      </c>
      <c r="J1469" s="168">
        <f>IFERROR(MIN('MP Calculations'!$E$30/I1469,1),"-")</f>
        <v>0.60889065254951169</v>
      </c>
      <c r="K1469" s="12"/>
      <c r="L1469" s="159">
        <v>0.44192900000000002</v>
      </c>
      <c r="M1469" s="187" t="s">
        <v>315</v>
      </c>
      <c r="N1469" s="187">
        <v>237.97403299999999</v>
      </c>
      <c r="O1469" s="186">
        <f t="shared" si="73"/>
        <v>105.16762642965701</v>
      </c>
      <c r="P1469" s="186">
        <f t="shared" si="74"/>
        <v>64.035584683837129</v>
      </c>
      <c r="Q1469" s="215">
        <f>IF(P1469="-",0,P1469/(1+'General inputs'!$H$30)^'MP Calculations'!$C$40)</f>
        <v>142.24154022346406</v>
      </c>
    </row>
    <row r="1470" spans="3:17">
      <c r="C1470" s="159"/>
      <c r="D1470" s="165" t="s">
        <v>282</v>
      </c>
      <c r="E1470" s="162">
        <v>34425</v>
      </c>
      <c r="F1470" s="166" t="str">
        <f t="shared" si="72"/>
        <v>Date check - OK</v>
      </c>
      <c r="G1470" s="68"/>
      <c r="H1470" s="162" t="s">
        <v>279</v>
      </c>
      <c r="I1470" s="173">
        <v>41465.482549107437</v>
      </c>
      <c r="J1470" s="168">
        <f>IFERROR(MIN('MP Calculations'!$E$30/I1470,1),"-")</f>
        <v>0.60889065254951169</v>
      </c>
      <c r="K1470" s="12"/>
      <c r="L1470" s="159">
        <v>0.93162500000000004</v>
      </c>
      <c r="M1470" s="187" t="s">
        <v>315</v>
      </c>
      <c r="N1470" s="187">
        <v>237.97403299999999</v>
      </c>
      <c r="O1470" s="186">
        <f t="shared" si="73"/>
        <v>221.70255849362499</v>
      </c>
      <c r="P1470" s="186">
        <f t="shared" si="74"/>
        <v>134.99261551307961</v>
      </c>
      <c r="Q1470" s="215">
        <f>IF(P1470="-",0,P1470/(1+'General inputs'!$H$30)^'MP Calculations'!$C$40)</f>
        <v>299.85761267236296</v>
      </c>
    </row>
    <row r="1471" spans="3:17">
      <c r="C1471" s="159"/>
      <c r="D1471" s="165" t="s">
        <v>282</v>
      </c>
      <c r="E1471" s="162">
        <v>34640</v>
      </c>
      <c r="F1471" s="166" t="str">
        <f t="shared" si="72"/>
        <v>Date check - OK</v>
      </c>
      <c r="G1471" s="68"/>
      <c r="H1471" s="162" t="s">
        <v>279</v>
      </c>
      <c r="I1471" s="173">
        <v>41465.482549107437</v>
      </c>
      <c r="J1471" s="168">
        <f>IFERROR(MIN('MP Calculations'!$E$30/I1471,1),"-")</f>
        <v>0.60889065254951169</v>
      </c>
      <c r="K1471" s="12"/>
      <c r="L1471" s="159">
        <v>264.39656300000001</v>
      </c>
      <c r="M1471" s="187" t="s">
        <v>315</v>
      </c>
      <c r="N1471" s="187">
        <v>237.97403299999999</v>
      </c>
      <c r="O1471" s="186">
        <f t="shared" si="73"/>
        <v>62919.51640844858</v>
      </c>
      <c r="P1471" s="186">
        <f t="shared" si="74"/>
        <v>38311.105404039961</v>
      </c>
      <c r="Q1471" s="215">
        <f>IF(P1471="-",0,P1471/(1+'General inputs'!$H$30)^'MP Calculations'!$C$40)</f>
        <v>85100.037225233333</v>
      </c>
    </row>
    <row r="1472" spans="3:17">
      <c r="C1472" s="159"/>
      <c r="D1472" s="165" t="s">
        <v>282</v>
      </c>
      <c r="E1472" s="162">
        <v>34640</v>
      </c>
      <c r="F1472" s="166" t="str">
        <f t="shared" si="72"/>
        <v>Date check - OK</v>
      </c>
      <c r="G1472" s="68"/>
      <c r="H1472" s="162" t="s">
        <v>279</v>
      </c>
      <c r="I1472" s="173">
        <v>41465.482549107437</v>
      </c>
      <c r="J1472" s="168">
        <f>IFERROR(MIN('MP Calculations'!$E$30/I1472,1),"-")</f>
        <v>0.60889065254951169</v>
      </c>
      <c r="K1472" s="12"/>
      <c r="L1472" s="159">
        <v>82.427897999999999</v>
      </c>
      <c r="M1472" s="187" t="s">
        <v>315</v>
      </c>
      <c r="N1472" s="187">
        <v>237.97403299999999</v>
      </c>
      <c r="O1472" s="186">
        <f t="shared" si="73"/>
        <v>19615.699318772633</v>
      </c>
      <c r="P1472" s="186">
        <f t="shared" si="74"/>
        <v>11943.81595842248</v>
      </c>
      <c r="Q1472" s="215">
        <f>IF(P1472="-",0,P1472/(1+'General inputs'!$H$30)^'MP Calculations'!$C$40)</f>
        <v>26530.667072997225</v>
      </c>
    </row>
    <row r="1473" spans="3:17">
      <c r="C1473" s="159"/>
      <c r="D1473" s="165" t="s">
        <v>282</v>
      </c>
      <c r="E1473" s="162">
        <v>34640</v>
      </c>
      <c r="F1473" s="166" t="str">
        <f t="shared" si="72"/>
        <v>Date check - OK</v>
      </c>
      <c r="G1473" s="68"/>
      <c r="H1473" s="162" t="s">
        <v>279</v>
      </c>
      <c r="I1473" s="173">
        <v>41465.482549107437</v>
      </c>
      <c r="J1473" s="168">
        <f>IFERROR(MIN('MP Calculations'!$E$30/I1473,1),"-")</f>
        <v>0.60889065254951169</v>
      </c>
      <c r="K1473" s="12"/>
      <c r="L1473" s="159">
        <v>310.43499200000002</v>
      </c>
      <c r="M1473" s="187" t="s">
        <v>315</v>
      </c>
      <c r="N1473" s="187">
        <v>237.97403299999999</v>
      </c>
      <c r="O1473" s="186">
        <f t="shared" si="73"/>
        <v>73875.467030562737</v>
      </c>
      <c r="P1473" s="186">
        <f t="shared" si="74"/>
        <v>44982.08132763928</v>
      </c>
      <c r="Q1473" s="215">
        <f>IF(P1473="-",0,P1473/(1+'General inputs'!$H$30)^'MP Calculations'!$C$40)</f>
        <v>99918.202700747715</v>
      </c>
    </row>
    <row r="1474" spans="3:17">
      <c r="C1474" s="159"/>
      <c r="D1474" s="165" t="s">
        <v>282</v>
      </c>
      <c r="E1474" s="162">
        <v>34640</v>
      </c>
      <c r="F1474" s="166" t="str">
        <f t="shared" ref="F1474:F1537" si="75">IF(E1474="","-",IF(OR(E1474&lt;$E$15,E1474&gt;$E$16),"ERROR - date outside of range","Date check - OK"))</f>
        <v>Date check - OK</v>
      </c>
      <c r="G1474" s="68"/>
      <c r="H1474" s="162" t="s">
        <v>279</v>
      </c>
      <c r="I1474" s="173">
        <v>41465.482549107437</v>
      </c>
      <c r="J1474" s="168">
        <f>IFERROR(MIN('MP Calculations'!$E$30/I1474,1),"-")</f>
        <v>0.60889065254951169</v>
      </c>
      <c r="K1474" s="12"/>
      <c r="L1474" s="159">
        <v>0.483456</v>
      </c>
      <c r="M1474" s="187" t="s">
        <v>315</v>
      </c>
      <c r="N1474" s="187">
        <v>237.97403299999999</v>
      </c>
      <c r="O1474" s="186">
        <f t="shared" ref="O1474:O1537" si="76">IF(N1474="","-",L1474*N1474)</f>
        <v>115.049974098048</v>
      </c>
      <c r="P1474" s="186">
        <f t="shared" ref="P1474:P1537" si="77">IF(O1474="-","-",IF(OR(E1474&lt;$E$15,E1474&gt;$E$16),0,O1474*J1474))</f>
        <v>70.052853804364858</v>
      </c>
      <c r="Q1474" s="215">
        <f>IF(P1474="-",0,P1474/(1+'General inputs'!$H$30)^'MP Calculations'!$C$40)</f>
        <v>155.60763396444909</v>
      </c>
    </row>
    <row r="1475" spans="3:17">
      <c r="C1475" s="159"/>
      <c r="D1475" s="165" t="s">
        <v>282</v>
      </c>
      <c r="E1475" s="162">
        <v>34640</v>
      </c>
      <c r="F1475" s="166" t="str">
        <f t="shared" si="75"/>
        <v>Date check - OK</v>
      </c>
      <c r="G1475" s="68"/>
      <c r="H1475" s="162" t="s">
        <v>279</v>
      </c>
      <c r="I1475" s="173">
        <v>41465.482549107437</v>
      </c>
      <c r="J1475" s="168">
        <f>IFERROR(MIN('MP Calculations'!$E$30/I1475,1),"-")</f>
        <v>0.60889065254951169</v>
      </c>
      <c r="K1475" s="12"/>
      <c r="L1475" s="159">
        <v>239.03075699999999</v>
      </c>
      <c r="M1475" s="187" t="s">
        <v>315</v>
      </c>
      <c r="N1475" s="187">
        <v>237.97403299999999</v>
      </c>
      <c r="O1475" s="186">
        <f t="shared" si="76"/>
        <v>56883.11325433298</v>
      </c>
      <c r="P1475" s="186">
        <f t="shared" si="77"/>
        <v>34635.595948478585</v>
      </c>
      <c r="Q1475" s="215">
        <f>IF(P1475="-",0,P1475/(1+'General inputs'!$H$30)^'MP Calculations'!$C$40)</f>
        <v>76935.668481725705</v>
      </c>
    </row>
    <row r="1476" spans="3:17">
      <c r="C1476" s="159"/>
      <c r="D1476" s="165" t="s">
        <v>282</v>
      </c>
      <c r="E1476" s="162">
        <v>34640</v>
      </c>
      <c r="F1476" s="166" t="str">
        <f t="shared" si="75"/>
        <v>Date check - OK</v>
      </c>
      <c r="G1476" s="68"/>
      <c r="H1476" s="162" t="s">
        <v>279</v>
      </c>
      <c r="I1476" s="173">
        <v>41465.482549107437</v>
      </c>
      <c r="J1476" s="168">
        <f>IFERROR(MIN('MP Calculations'!$E$30/I1476,1),"-")</f>
        <v>0.60889065254951169</v>
      </c>
      <c r="K1476" s="12"/>
      <c r="L1476" s="159">
        <v>104.52163899999999</v>
      </c>
      <c r="M1476" s="187" t="s">
        <v>315</v>
      </c>
      <c r="N1476" s="187">
        <v>237.97403299999999</v>
      </c>
      <c r="O1476" s="186">
        <f t="shared" si="76"/>
        <v>24873.435968600086</v>
      </c>
      <c r="P1476" s="186">
        <f t="shared" si="77"/>
        <v>15145.202658069402</v>
      </c>
      <c r="Q1476" s="215">
        <f>IF(P1476="-",0,P1476/(1+'General inputs'!$H$30)^'MP Calculations'!$C$40)</f>
        <v>33641.872151501455</v>
      </c>
    </row>
    <row r="1477" spans="3:17">
      <c r="C1477" s="159"/>
      <c r="D1477" s="165" t="s">
        <v>314</v>
      </c>
      <c r="E1477" s="162">
        <v>35002</v>
      </c>
      <c r="F1477" s="166" t="str">
        <f t="shared" si="75"/>
        <v>Date check - OK</v>
      </c>
      <c r="G1477" s="68"/>
      <c r="H1477" s="162" t="s">
        <v>279</v>
      </c>
      <c r="I1477" s="173">
        <v>41465.482549107437</v>
      </c>
      <c r="J1477" s="168">
        <f>IFERROR(MIN('MP Calculations'!$E$30/I1477,1),"-")</f>
        <v>0.60889065254951169</v>
      </c>
      <c r="K1477" s="12"/>
      <c r="L1477" s="159">
        <v>3.2988689999999998</v>
      </c>
      <c r="M1477" s="187" t="s">
        <v>315</v>
      </c>
      <c r="N1477" s="187">
        <v>490.83814100000001</v>
      </c>
      <c r="O1477" s="186">
        <f t="shared" si="76"/>
        <v>1619.210727362529</v>
      </c>
      <c r="P1477" s="186">
        <f t="shared" si="77"/>
        <v>985.92227639893974</v>
      </c>
      <c r="Q1477" s="215">
        <f>IF(P1477="-",0,P1477/(1+'General inputs'!$H$30)^'MP Calculations'!$C$40)</f>
        <v>2190.0183129116649</v>
      </c>
    </row>
    <row r="1478" spans="3:17">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c r="O3103" s="6" t="s">
        <v>19</v>
      </c>
      <c r="P3103" s="208">
        <f>SUM(P22:P3102)</f>
        <v>10931024.129691469</v>
      </c>
      <c r="Q3103" s="208">
        <f>SUM(Q22:Q3102)</f>
        <v>24280963.718905773</v>
      </c>
    </row>
    <row r="3105" spans="16:17">
      <c r="P3105" s="234" t="s">
        <v>278</v>
      </c>
      <c r="Q3105" s="233">
        <f>Q3103/J22</f>
        <v>39877379.653042674</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L22" sqref="L22:N1197"/>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7"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9"/>
      <c r="D22" s="165" t="s">
        <v>291</v>
      </c>
      <c r="E22" s="161">
        <v>35079</v>
      </c>
      <c r="F22" s="172" t="str">
        <f t="shared" ref="F22:F85" si="0">IF(E22="","-",IF(OR(E22&lt;$E$15,E22&gt;$E$16),"ERROR - date outside of range",IF(MONTH(E22)&gt;=7,YEAR(E22)&amp;"-"&amp;IF(YEAR(E22)=1999,"00",IF(AND(YEAR(E22)&gt;=2000,YEAR(E22)&lt;2009),"0","")&amp;RIGHT(YEAR(E22),2)+1),RIGHT(YEAR(E22),4)-1&amp;"-"&amp;RIGHT(YEAR(E22),2))))</f>
        <v>1995-96</v>
      </c>
      <c r="G22" s="68"/>
      <c r="H22" s="167" t="s">
        <v>279</v>
      </c>
      <c r="I22" s="173">
        <v>41465.482549107437</v>
      </c>
      <c r="J22" s="168">
        <f>IFERROR(MIN('MP Calculations'!$E$30/I22,1),"-")</f>
        <v>0.60889065254951169</v>
      </c>
      <c r="K22" s="12"/>
      <c r="L22" s="159">
        <v>1.9991000000000001</v>
      </c>
      <c r="M22" s="159" t="s">
        <v>315</v>
      </c>
      <c r="N22" s="159">
        <v>940</v>
      </c>
      <c r="O22" s="185">
        <f t="shared" ref="O22:O85" si="1">IF(N22="","-",L22*N22)</f>
        <v>1879.154</v>
      </c>
      <c r="P22" s="215">
        <f t="shared" ref="P22" si="2">IF(O22="-","-",IF(OR(E22&lt;$E$15,E22&gt;$E$16),0,O22*J22))</f>
        <v>1144.1993053010251</v>
      </c>
      <c r="Q22" s="215" cm="1">
        <f t="array" ref="Q22">IF(P22="-",0,P22/(1+'General inputs'!$H$32)^IFERROR(INDEX('MP Calculations'!$C$40:$C$130,MATCH(F22,'MP Calculations'!$D$40:$D$130,0),0),-1))</f>
        <v>3474.8022316632409</v>
      </c>
      <c r="R22" s="201"/>
      <c r="S22" s="200"/>
    </row>
    <row r="23" spans="3:19">
      <c r="C23" s="159"/>
      <c r="D23" s="165" t="s">
        <v>317</v>
      </c>
      <c r="E23" s="161">
        <v>35247</v>
      </c>
      <c r="F23" s="172" t="str">
        <f t="shared" si="0"/>
        <v>1996-97</v>
      </c>
      <c r="G23" s="68"/>
      <c r="H23" s="167" t="s">
        <v>279</v>
      </c>
      <c r="I23" s="173">
        <v>41465.482549107437</v>
      </c>
      <c r="J23" s="168">
        <f>IFERROR(MIN('MP Calculations'!$E$30/I23,1),"-")</f>
        <v>0.60889065254951169</v>
      </c>
      <c r="K23" s="12"/>
      <c r="L23" s="159">
        <v>1</v>
      </c>
      <c r="M23" s="159" t="s">
        <v>316</v>
      </c>
      <c r="N23" s="159">
        <v>45941</v>
      </c>
      <c r="O23" s="185">
        <f t="shared" si="1"/>
        <v>45941</v>
      </c>
      <c r="P23" s="215">
        <f t="shared" ref="P23:P86" si="3">IF(O23="-","-",IF(OR(E23&lt;$E$15,E23&gt;$E$16),0,O23*J23))</f>
        <v>27973.045468777116</v>
      </c>
      <c r="Q23" s="215" cm="1">
        <f t="array" ref="Q23">IF(P23="-",0,P23/(1+'General inputs'!$H$32)^IFERROR(INDEX('MP Calculations'!$C$40:$C$130,MATCH(F23,'MP Calculations'!$D$40:$D$130,0),0),-1))</f>
        <v>81526.809029208394</v>
      </c>
    </row>
    <row r="24" spans="3:19">
      <c r="C24" s="159"/>
      <c r="D24" s="165" t="s">
        <v>318</v>
      </c>
      <c r="E24" s="161">
        <v>35247</v>
      </c>
      <c r="F24" s="172" t="str">
        <f t="shared" si="0"/>
        <v>1996-97</v>
      </c>
      <c r="G24" s="68"/>
      <c r="H24" s="167" t="s">
        <v>279</v>
      </c>
      <c r="I24" s="173">
        <v>41465.482549107437</v>
      </c>
      <c r="J24" s="168">
        <f>IFERROR(MIN('MP Calculations'!$E$30/I24,1),"-")</f>
        <v>0.60889065254951169</v>
      </c>
      <c r="K24" s="12"/>
      <c r="L24" s="159">
        <v>1</v>
      </c>
      <c r="M24" s="159" t="s">
        <v>316</v>
      </c>
      <c r="N24" s="159">
        <v>18711.439999999999</v>
      </c>
      <c r="O24" s="185">
        <f t="shared" si="1"/>
        <v>18711.439999999999</v>
      </c>
      <c r="P24" s="215">
        <f t="shared" si="3"/>
        <v>11393.220911741035</v>
      </c>
      <c r="Q24" s="215" cm="1">
        <f t="array" ref="Q24">IF(P24="-",0,P24/(1+'General inputs'!$H$32)^IFERROR(INDEX('MP Calculations'!$C$40:$C$130,MATCH(F24,'MP Calculations'!$D$40:$D$130,0),0),-1))</f>
        <v>33205.284942458609</v>
      </c>
    </row>
    <row r="25" spans="3:19">
      <c r="C25" s="159"/>
      <c r="D25" s="165" t="s">
        <v>319</v>
      </c>
      <c r="E25" s="161">
        <v>35247</v>
      </c>
      <c r="F25" s="172" t="str">
        <f t="shared" si="0"/>
        <v>1996-97</v>
      </c>
      <c r="G25" s="68"/>
      <c r="H25" s="167" t="s">
        <v>279</v>
      </c>
      <c r="I25" s="173">
        <v>41465.482549107437</v>
      </c>
      <c r="J25" s="168">
        <f>IFERROR(MIN('MP Calculations'!$E$30/I25,1),"-")</f>
        <v>0.60889065254951169</v>
      </c>
      <c r="K25" s="12"/>
      <c r="L25" s="159">
        <v>1</v>
      </c>
      <c r="M25" s="159" t="s">
        <v>316</v>
      </c>
      <c r="N25" s="159">
        <v>465648.17</v>
      </c>
      <c r="O25" s="185">
        <f t="shared" si="1"/>
        <v>465648.17</v>
      </c>
      <c r="P25" s="215">
        <f t="shared" si="3"/>
        <v>283528.81808978593</v>
      </c>
      <c r="Q25" s="215" cm="1">
        <f t="array" ref="Q25">IF(P25="-",0,P25/(1+'General inputs'!$H$32)^IFERROR(INDEX('MP Calculations'!$C$40:$C$130,MATCH(F25,'MP Calculations'!$D$40:$D$130,0),0),-1))</f>
        <v>826338.33461157489</v>
      </c>
    </row>
    <row r="26" spans="3:19">
      <c r="C26" s="159"/>
      <c r="D26" s="165" t="s">
        <v>282</v>
      </c>
      <c r="E26" s="161">
        <v>35374</v>
      </c>
      <c r="F26" s="172" t="str">
        <f t="shared" si="0"/>
        <v>1996-97</v>
      </c>
      <c r="G26" s="68"/>
      <c r="H26" s="167" t="s">
        <v>279</v>
      </c>
      <c r="I26" s="173">
        <v>41465.482549107437</v>
      </c>
      <c r="J26" s="168">
        <f>IFERROR(MIN('MP Calculations'!$E$30/I26,1),"-")</f>
        <v>0.60889065254951169</v>
      </c>
      <c r="K26" s="12"/>
      <c r="L26" s="159">
        <v>42.780341</v>
      </c>
      <c r="M26" s="159" t="s">
        <v>315</v>
      </c>
      <c r="N26" s="159">
        <v>511</v>
      </c>
      <c r="O26" s="185">
        <f t="shared" si="1"/>
        <v>21860.754250999998</v>
      </c>
      <c r="P26" s="215">
        <f t="shared" si="3"/>
        <v>13310.8089211159</v>
      </c>
      <c r="Q26" s="215" cm="1">
        <f t="array" ref="Q26">IF(P26="-",0,P26/(1+'General inputs'!$H$32)^IFERROR(INDEX('MP Calculations'!$C$40:$C$130,MATCH(F26,'MP Calculations'!$D$40:$D$130,0),0),-1))</f>
        <v>38794.051872090989</v>
      </c>
    </row>
    <row r="27" spans="3:19">
      <c r="C27" s="159"/>
      <c r="D27" s="165" t="s">
        <v>288</v>
      </c>
      <c r="E27" s="161">
        <v>35523</v>
      </c>
      <c r="F27" s="172" t="str">
        <f t="shared" si="0"/>
        <v>1996-97</v>
      </c>
      <c r="G27" s="68"/>
      <c r="H27" s="167" t="s">
        <v>279</v>
      </c>
      <c r="I27" s="173">
        <v>41465.482549107437</v>
      </c>
      <c r="J27" s="168">
        <f>IFERROR(MIN('MP Calculations'!$E$30/I27,1),"-")</f>
        <v>0.60889065254951169</v>
      </c>
      <c r="K27" s="12"/>
      <c r="L27" s="159">
        <v>5.798546</v>
      </c>
      <c r="M27" s="159" t="s">
        <v>315</v>
      </c>
      <c r="N27" s="159">
        <v>589</v>
      </c>
      <c r="O27" s="185">
        <f t="shared" si="1"/>
        <v>3415.3435939999999</v>
      </c>
      <c r="P27" s="215">
        <f t="shared" si="3"/>
        <v>2079.5707896314543</v>
      </c>
      <c r="Q27" s="215" cm="1">
        <f t="array" ref="Q27">IF(P27="-",0,P27/(1+'General inputs'!$H$32)^IFERROR(INDEX('MP Calculations'!$C$40:$C$130,MATCH(F27,'MP Calculations'!$D$40:$D$130,0),0),-1))</f>
        <v>6060.8620830449536</v>
      </c>
    </row>
    <row r="28" spans="3:19">
      <c r="C28" s="159"/>
      <c r="D28" s="165" t="s">
        <v>288</v>
      </c>
      <c r="E28" s="161">
        <v>35523</v>
      </c>
      <c r="F28" s="172" t="str">
        <f t="shared" si="0"/>
        <v>1996-97</v>
      </c>
      <c r="G28" s="68"/>
      <c r="H28" s="167" t="s">
        <v>279</v>
      </c>
      <c r="I28" s="173">
        <v>41465.482549107437</v>
      </c>
      <c r="J28" s="168">
        <f>IFERROR(MIN('MP Calculations'!$E$30/I28,1),"-")</f>
        <v>0.60889065254951169</v>
      </c>
      <c r="K28" s="12"/>
      <c r="L28" s="159">
        <v>103.613494</v>
      </c>
      <c r="M28" s="159" t="s">
        <v>315</v>
      </c>
      <c r="N28" s="159">
        <v>589</v>
      </c>
      <c r="O28" s="185">
        <f t="shared" si="1"/>
        <v>61028.347966000001</v>
      </c>
      <c r="P28" s="215">
        <f t="shared" si="3"/>
        <v>37159.590617036403</v>
      </c>
      <c r="Q28" s="215" cm="1">
        <f t="array" ref="Q28">IF(P28="-",0,P28/(1+'General inputs'!$H$32)^IFERROR(INDEX('MP Calculations'!$C$40:$C$130,MATCH(F28,'MP Calculations'!$D$40:$D$130,0),0),-1))</f>
        <v>108300.78731399316</v>
      </c>
    </row>
    <row r="29" spans="3:19">
      <c r="C29" s="159"/>
      <c r="D29" s="165" t="s">
        <v>288</v>
      </c>
      <c r="E29" s="161">
        <v>35523</v>
      </c>
      <c r="F29" s="172" t="str">
        <f t="shared" si="0"/>
        <v>1996-97</v>
      </c>
      <c r="G29" s="68"/>
      <c r="H29" s="167" t="s">
        <v>279</v>
      </c>
      <c r="I29" s="173">
        <v>41465.482549107437</v>
      </c>
      <c r="J29" s="168">
        <f>IFERROR(MIN('MP Calculations'!$E$30/I29,1),"-")</f>
        <v>0.60889065254951169</v>
      </c>
      <c r="K29" s="12"/>
      <c r="L29" s="159">
        <v>9.90076</v>
      </c>
      <c r="M29" s="159" t="s">
        <v>315</v>
      </c>
      <c r="N29" s="159">
        <v>589</v>
      </c>
      <c r="O29" s="185">
        <f t="shared" si="1"/>
        <v>5831.5476399999998</v>
      </c>
      <c r="P29" s="215">
        <f t="shared" si="3"/>
        <v>3550.7748478931649</v>
      </c>
      <c r="Q29" s="215" cm="1">
        <f t="array" ref="Q29">IF(P29="-",0,P29/(1+'General inputs'!$H$32)^IFERROR(INDEX('MP Calculations'!$C$40:$C$130,MATCH(F29,'MP Calculations'!$D$40:$D$130,0),0),-1))</f>
        <v>10348.653072223306</v>
      </c>
      <c r="R29" s="202"/>
    </row>
    <row r="30" spans="3:19">
      <c r="C30" s="159"/>
      <c r="D30" s="165" t="s">
        <v>288</v>
      </c>
      <c r="E30" s="161">
        <v>35523</v>
      </c>
      <c r="F30" s="172" t="str">
        <f t="shared" si="0"/>
        <v>1996-97</v>
      </c>
      <c r="G30" s="68"/>
      <c r="H30" s="167" t="s">
        <v>279</v>
      </c>
      <c r="I30" s="173">
        <v>41465.482549107437</v>
      </c>
      <c r="J30" s="168">
        <f>IFERROR(MIN('MP Calculations'!$E$30/I30,1),"-")</f>
        <v>0.60889065254951169</v>
      </c>
      <c r="K30" s="12"/>
      <c r="L30" s="159">
        <v>142.290639</v>
      </c>
      <c r="M30" s="159" t="s">
        <v>315</v>
      </c>
      <c r="N30" s="159">
        <v>589</v>
      </c>
      <c r="O30" s="185">
        <f t="shared" si="1"/>
        <v>83809.186371000003</v>
      </c>
      <c r="P30" s="215">
        <f t="shared" si="3"/>
        <v>51030.630179081832</v>
      </c>
      <c r="Q30" s="215" cm="1">
        <f t="array" ref="Q30">IF(P30="-",0,P30/(1+'General inputs'!$H$32)^IFERROR(INDEX('MP Calculations'!$C$40:$C$130,MATCH(F30,'MP Calculations'!$D$40:$D$130,0),0),-1))</f>
        <v>148727.61873189203</v>
      </c>
    </row>
    <row r="31" spans="3:19">
      <c r="C31" s="159"/>
      <c r="D31" s="165" t="s">
        <v>288</v>
      </c>
      <c r="E31" s="161">
        <v>35523</v>
      </c>
      <c r="F31" s="172" t="str">
        <f t="shared" si="0"/>
        <v>1996-97</v>
      </c>
      <c r="G31" s="68"/>
      <c r="H31" s="167" t="s">
        <v>279</v>
      </c>
      <c r="I31" s="173">
        <v>41465.482549107437</v>
      </c>
      <c r="J31" s="168">
        <f>IFERROR(MIN('MP Calculations'!$E$30/I31,1),"-")</f>
        <v>0.60889065254951169</v>
      </c>
      <c r="K31" s="12"/>
      <c r="L31" s="159">
        <v>132.58938599999999</v>
      </c>
      <c r="M31" s="159" t="s">
        <v>315</v>
      </c>
      <c r="N31" s="159">
        <v>589</v>
      </c>
      <c r="O31" s="185">
        <f t="shared" si="1"/>
        <v>78095.14835399999</v>
      </c>
      <c r="P31" s="215">
        <f t="shared" si="3"/>
        <v>47551.405842217981</v>
      </c>
      <c r="Q31" s="215" cm="1">
        <f t="array" ref="Q31">IF(P31="-",0,P31/(1+'General inputs'!$H$32)^IFERROR(INDEX('MP Calculations'!$C$40:$C$130,MATCH(F31,'MP Calculations'!$D$40:$D$130,0),0),-1))</f>
        <v>138587.49800753695</v>
      </c>
    </row>
    <row r="32" spans="3:19">
      <c r="C32" s="159"/>
      <c r="D32" s="165" t="s">
        <v>298</v>
      </c>
      <c r="E32" s="161">
        <v>35621</v>
      </c>
      <c r="F32" s="172" t="str">
        <f t="shared" si="0"/>
        <v>1997-98</v>
      </c>
      <c r="G32" s="68"/>
      <c r="H32" s="167" t="s">
        <v>279</v>
      </c>
      <c r="I32" s="173">
        <v>41465.482549107437</v>
      </c>
      <c r="J32" s="168">
        <f>IFERROR(MIN('MP Calculations'!$E$30/I32,1),"-")</f>
        <v>0.60889065254951169</v>
      </c>
      <c r="K32" s="12"/>
      <c r="L32" s="159">
        <v>181.347217</v>
      </c>
      <c r="M32" s="159" t="s">
        <v>315</v>
      </c>
      <c r="N32" s="159">
        <v>1787</v>
      </c>
      <c r="O32" s="185">
        <f t="shared" si="1"/>
        <v>324067.47677900002</v>
      </c>
      <c r="P32" s="215">
        <f t="shared" si="3"/>
        <v>197321.65740603904</v>
      </c>
      <c r="Q32" s="215" cm="1">
        <f t="array" ref="Q32">IF(P32="-",0,P32/(1+'General inputs'!$H$32)^IFERROR(INDEX('MP Calculations'!$C$40:$C$130,MATCH(F32,'MP Calculations'!$D$40:$D$130,0),0),-1))</f>
        <v>551909.32097918121</v>
      </c>
    </row>
    <row r="33" spans="3:17">
      <c r="C33" s="159"/>
      <c r="D33" s="165" t="s">
        <v>320</v>
      </c>
      <c r="E33" s="161">
        <v>35977</v>
      </c>
      <c r="F33" s="172" t="str">
        <f t="shared" si="0"/>
        <v>1998-99</v>
      </c>
      <c r="G33" s="68"/>
      <c r="H33" s="167" t="s">
        <v>279</v>
      </c>
      <c r="I33" s="173">
        <v>41465.482549107437</v>
      </c>
      <c r="J33" s="168">
        <f>IFERROR(MIN('MP Calculations'!$E$30/I33,1),"-")</f>
        <v>0.60889065254951169</v>
      </c>
      <c r="K33" s="12"/>
      <c r="L33" s="159">
        <v>1</v>
      </c>
      <c r="M33" s="159" t="s">
        <v>316</v>
      </c>
      <c r="N33" s="159">
        <v>11957.83</v>
      </c>
      <c r="O33" s="185">
        <f t="shared" si="1"/>
        <v>11957.83</v>
      </c>
      <c r="P33" s="215">
        <f t="shared" si="3"/>
        <v>7281.0109117761276</v>
      </c>
      <c r="Q33" s="215" cm="1">
        <f t="array" ref="Q33">IF(P33="-",0,P33/(1+'General inputs'!$H$32)^IFERROR(INDEX('MP Calculations'!$C$40:$C$130,MATCH(F33,'MP Calculations'!$D$40:$D$130,0),0),-1))</f>
        <v>19544.156744851309</v>
      </c>
    </row>
    <row r="34" spans="3:17">
      <c r="C34" s="159"/>
      <c r="D34" s="165" t="s">
        <v>321</v>
      </c>
      <c r="E34" s="161">
        <v>35977</v>
      </c>
      <c r="F34" s="172" t="str">
        <f t="shared" si="0"/>
        <v>1998-99</v>
      </c>
      <c r="G34" s="68"/>
      <c r="H34" s="167" t="s">
        <v>279</v>
      </c>
      <c r="I34" s="173">
        <v>41465.482549107437</v>
      </c>
      <c r="J34" s="168">
        <f>IFERROR(MIN('MP Calculations'!$E$30/I34,1),"-")</f>
        <v>0.60889065254951169</v>
      </c>
      <c r="K34" s="12"/>
      <c r="L34" s="159">
        <v>1</v>
      </c>
      <c r="M34" s="159" t="s">
        <v>316</v>
      </c>
      <c r="N34" s="159">
        <v>9850.4500000000007</v>
      </c>
      <c r="O34" s="185">
        <f t="shared" si="1"/>
        <v>9850.4500000000007</v>
      </c>
      <c r="P34" s="215">
        <f t="shared" si="3"/>
        <v>5997.8469284063376</v>
      </c>
      <c r="Q34" s="215" cm="1">
        <f t="array" ref="Q34">IF(P34="-",0,P34/(1+'General inputs'!$H$32)^IFERROR(INDEX('MP Calculations'!$C$40:$C$130,MATCH(F34,'MP Calculations'!$D$40:$D$130,0),0),-1))</f>
        <v>16099.805634243052</v>
      </c>
    </row>
    <row r="35" spans="3:17">
      <c r="C35" s="159"/>
      <c r="D35" s="165" t="s">
        <v>281</v>
      </c>
      <c r="E35" s="161">
        <v>36291</v>
      </c>
      <c r="F35" s="172" t="str">
        <f t="shared" si="0"/>
        <v>1998-99</v>
      </c>
      <c r="G35" s="68"/>
      <c r="H35" s="167" t="s">
        <v>279</v>
      </c>
      <c r="I35" s="173">
        <v>41465.482549107437</v>
      </c>
      <c r="J35" s="168">
        <f>IFERROR(MIN('MP Calculations'!$E$30/I35,1),"-")</f>
        <v>0.60889065254951169</v>
      </c>
      <c r="K35" s="12"/>
      <c r="L35" s="159">
        <v>0.49801400000000001</v>
      </c>
      <c r="M35" s="159" t="s">
        <v>315</v>
      </c>
      <c r="N35" s="159">
        <v>350</v>
      </c>
      <c r="O35" s="185">
        <f t="shared" si="1"/>
        <v>174.3049</v>
      </c>
      <c r="P35" s="215">
        <f t="shared" si="3"/>
        <v>106.13262430357739</v>
      </c>
      <c r="Q35" s="215" cm="1">
        <f t="array" ref="Q35">IF(P35="-",0,P35/(1+'General inputs'!$H$32)^IFERROR(INDEX('MP Calculations'!$C$40:$C$130,MATCH(F35,'MP Calculations'!$D$40:$D$130,0),0),-1))</f>
        <v>284.88800116707074</v>
      </c>
    </row>
    <row r="36" spans="3:17">
      <c r="C36" s="159"/>
      <c r="D36" s="165" t="s">
        <v>281</v>
      </c>
      <c r="E36" s="161">
        <v>36291</v>
      </c>
      <c r="F36" s="172" t="str">
        <f t="shared" si="0"/>
        <v>1998-99</v>
      </c>
      <c r="G36" s="68"/>
      <c r="H36" s="167" t="s">
        <v>279</v>
      </c>
      <c r="I36" s="173">
        <v>41465.482549107437</v>
      </c>
      <c r="J36" s="168">
        <f>IFERROR(MIN('MP Calculations'!$E$30/I36,1),"-")</f>
        <v>0.60889065254951169</v>
      </c>
      <c r="K36" s="12"/>
      <c r="L36" s="159">
        <v>0.43348900000000001</v>
      </c>
      <c r="M36" s="159" t="s">
        <v>315</v>
      </c>
      <c r="N36" s="159">
        <v>350</v>
      </c>
      <c r="O36" s="185">
        <f t="shared" si="1"/>
        <v>151.72114999999999</v>
      </c>
      <c r="P36" s="215">
        <f t="shared" si="3"/>
        <v>92.381590029062338</v>
      </c>
      <c r="Q36" s="215" cm="1">
        <f t="array" ref="Q36">IF(P36="-",0,P36/(1+'General inputs'!$H$32)^IFERROR(INDEX('MP Calculations'!$C$40:$C$130,MATCH(F36,'MP Calculations'!$D$40:$D$130,0),0),-1))</f>
        <v>247.97659250123951</v>
      </c>
    </row>
    <row r="37" spans="3:17">
      <c r="C37" s="159"/>
      <c r="D37" s="165" t="s">
        <v>289</v>
      </c>
      <c r="E37" s="161">
        <v>36509</v>
      </c>
      <c r="F37" s="172" t="str">
        <f t="shared" si="0"/>
        <v>1999-00</v>
      </c>
      <c r="G37" s="68"/>
      <c r="H37" s="167" t="s">
        <v>279</v>
      </c>
      <c r="I37" s="173">
        <v>41465.482549107437</v>
      </c>
      <c r="J37" s="168">
        <f>IFERROR(MIN('MP Calculations'!$E$30/I37,1),"-")</f>
        <v>0.60889065254951169</v>
      </c>
      <c r="K37" s="12"/>
      <c r="L37" s="159">
        <v>10.15863</v>
      </c>
      <c r="M37" s="159" t="s">
        <v>315</v>
      </c>
      <c r="N37" s="159">
        <v>726</v>
      </c>
      <c r="O37" s="185">
        <f t="shared" si="1"/>
        <v>7375.1653800000004</v>
      </c>
      <c r="P37" s="215">
        <f t="shared" si="3"/>
        <v>4490.6692608887679</v>
      </c>
      <c r="Q37" s="215" cm="1">
        <f t="array" ref="Q37">IF(P37="-",0,P37/(1+'General inputs'!$H$32)^IFERROR(INDEX('MP Calculations'!$C$40:$C$130,MATCH(F37,'MP Calculations'!$D$40:$D$130,0),0),-1))</f>
        <v>11568.2750639848</v>
      </c>
    </row>
    <row r="38" spans="3:17">
      <c r="C38" s="159"/>
      <c r="D38" s="165" t="s">
        <v>289</v>
      </c>
      <c r="E38" s="161">
        <v>36509</v>
      </c>
      <c r="F38" s="172" t="str">
        <f t="shared" si="0"/>
        <v>1999-00</v>
      </c>
      <c r="G38" s="68"/>
      <c r="H38" s="167" t="s">
        <v>279</v>
      </c>
      <c r="I38" s="173">
        <v>41465.482549107437</v>
      </c>
      <c r="J38" s="168">
        <f>IFERROR(MIN('MP Calculations'!$E$30/I38,1),"-")</f>
        <v>0.60889065254951169</v>
      </c>
      <c r="K38" s="12"/>
      <c r="L38" s="159">
        <v>148.58517599999999</v>
      </c>
      <c r="M38" s="159" t="s">
        <v>315</v>
      </c>
      <c r="N38" s="159">
        <v>726</v>
      </c>
      <c r="O38" s="185">
        <f t="shared" si="1"/>
        <v>107872.83777599999</v>
      </c>
      <c r="P38" s="215">
        <f t="shared" si="3"/>
        <v>65682.762585796241</v>
      </c>
      <c r="Q38" s="215" cm="1">
        <f t="array" ref="Q38">IF(P38="-",0,P38/(1+'General inputs'!$H$32)^IFERROR(INDEX('MP Calculations'!$C$40:$C$130,MATCH(F38,'MP Calculations'!$D$40:$D$130,0),0),-1))</f>
        <v>169203.34596285052</v>
      </c>
    </row>
    <row r="39" spans="3:17">
      <c r="C39" s="159"/>
      <c r="D39" s="165" t="s">
        <v>298</v>
      </c>
      <c r="E39" s="161">
        <v>36509</v>
      </c>
      <c r="F39" s="172" t="str">
        <f t="shared" si="0"/>
        <v>1999-00</v>
      </c>
      <c r="G39" s="68"/>
      <c r="H39" s="167" t="s">
        <v>279</v>
      </c>
      <c r="I39" s="173">
        <v>41465.482549107437</v>
      </c>
      <c r="J39" s="168">
        <f>IFERROR(MIN('MP Calculations'!$E$30/I39,1),"-")</f>
        <v>0.60889065254951169</v>
      </c>
      <c r="K39" s="12"/>
      <c r="L39" s="159">
        <v>99.289981999999995</v>
      </c>
      <c r="M39" s="159" t="s">
        <v>315</v>
      </c>
      <c r="N39" s="159">
        <v>1787</v>
      </c>
      <c r="O39" s="185">
        <f t="shared" si="1"/>
        <v>177431.19783399999</v>
      </c>
      <c r="P39" s="215">
        <f t="shared" si="3"/>
        <v>108036.19783178576</v>
      </c>
      <c r="Q39" s="215" cm="1">
        <f t="array" ref="Q39">IF(P39="-",0,P39/(1+'General inputs'!$H$32)^IFERROR(INDEX('MP Calculations'!$C$40:$C$130,MATCH(F39,'MP Calculations'!$D$40:$D$130,0),0),-1))</f>
        <v>278308.72878351854</v>
      </c>
    </row>
    <row r="40" spans="3:17">
      <c r="C40" s="159"/>
      <c r="D40" s="165" t="s">
        <v>298</v>
      </c>
      <c r="E40" s="161">
        <v>36509</v>
      </c>
      <c r="F40" s="172" t="str">
        <f t="shared" si="0"/>
        <v>1999-00</v>
      </c>
      <c r="G40" s="68"/>
      <c r="H40" s="167" t="s">
        <v>279</v>
      </c>
      <c r="I40" s="173">
        <v>41465.482549107437</v>
      </c>
      <c r="J40" s="168">
        <f>IFERROR(MIN('MP Calculations'!$E$30/I40,1),"-")</f>
        <v>0.60889065254951169</v>
      </c>
      <c r="K40" s="12"/>
      <c r="L40" s="159">
        <v>153.801434</v>
      </c>
      <c r="M40" s="159" t="s">
        <v>315</v>
      </c>
      <c r="N40" s="159">
        <v>1787</v>
      </c>
      <c r="O40" s="185">
        <f t="shared" si="1"/>
        <v>274843.16255800001</v>
      </c>
      <c r="P40" s="215">
        <f t="shared" si="3"/>
        <v>167349.43259871216</v>
      </c>
      <c r="Q40" s="215" cm="1">
        <f t="array" ref="Q40">IF(P40="-",0,P40/(1+'General inputs'!$H$32)^IFERROR(INDEX('MP Calculations'!$C$40:$C$130,MATCH(F40,'MP Calculations'!$D$40:$D$130,0),0),-1))</f>
        <v>431103.72989716363</v>
      </c>
    </row>
    <row r="41" spans="3:17">
      <c r="C41" s="159"/>
      <c r="D41" s="165" t="s">
        <v>322</v>
      </c>
      <c r="E41" s="161">
        <v>36514</v>
      </c>
      <c r="F41" s="172" t="str">
        <f t="shared" si="0"/>
        <v>1999-00</v>
      </c>
      <c r="G41" s="68"/>
      <c r="H41" s="167" t="s">
        <v>279</v>
      </c>
      <c r="I41" s="173">
        <v>41465.482549107437</v>
      </c>
      <c r="J41" s="168">
        <f>IFERROR(MIN('MP Calculations'!$E$30/I41,1),"-")</f>
        <v>0.60889065254951169</v>
      </c>
      <c r="K41" s="12"/>
      <c r="L41" s="159">
        <v>1</v>
      </c>
      <c r="M41" s="159" t="s">
        <v>316</v>
      </c>
      <c r="N41" s="159">
        <v>10016.709999999999</v>
      </c>
      <c r="O41" s="185">
        <f t="shared" si="1"/>
        <v>10016.709999999999</v>
      </c>
      <c r="P41" s="215">
        <f t="shared" si="3"/>
        <v>6099.0810882992191</v>
      </c>
      <c r="Q41" s="215" cm="1">
        <f t="array" ref="Q41">IF(P41="-",0,P41/(1+'General inputs'!$H$32)^IFERROR(INDEX('MP Calculations'!$C$40:$C$130,MATCH(F41,'MP Calculations'!$D$40:$D$130,0),0),-1))</f>
        <v>15711.655338658611</v>
      </c>
    </row>
    <row r="42" spans="3:17">
      <c r="C42" s="159"/>
      <c r="D42" s="165" t="s">
        <v>323</v>
      </c>
      <c r="E42" s="161">
        <v>36717</v>
      </c>
      <c r="F42" s="172" t="str">
        <f t="shared" si="0"/>
        <v>2000-01</v>
      </c>
      <c r="G42" s="68"/>
      <c r="H42" s="167" t="s">
        <v>279</v>
      </c>
      <c r="I42" s="173">
        <v>41465.482549107437</v>
      </c>
      <c r="J42" s="168">
        <f>IFERROR(MIN('MP Calculations'!$E$30/I42,1),"-")</f>
        <v>0.60889065254951169</v>
      </c>
      <c r="K42" s="12"/>
      <c r="L42" s="159">
        <v>1</v>
      </c>
      <c r="M42" s="159" t="s">
        <v>316</v>
      </c>
      <c r="N42" s="159">
        <v>6510.82</v>
      </c>
      <c r="O42" s="185">
        <f t="shared" si="1"/>
        <v>6510.82</v>
      </c>
      <c r="P42" s="215">
        <f t="shared" si="3"/>
        <v>3964.3774384324115</v>
      </c>
      <c r="Q42" s="215" cm="1">
        <f t="array" ref="Q42">IF(P42="-",0,P42/(1+'General inputs'!$H$32)^IFERROR(INDEX('MP Calculations'!$C$40:$C$130,MATCH(F42,'MP Calculations'!$D$40:$D$130,0),0),-1))</f>
        <v>9800.8741607788033</v>
      </c>
    </row>
    <row r="43" spans="3:17">
      <c r="C43" s="159"/>
      <c r="D43" s="165" t="s">
        <v>281</v>
      </c>
      <c r="E43" s="161">
        <v>36797</v>
      </c>
      <c r="F43" s="172" t="str">
        <f t="shared" si="0"/>
        <v>2000-01</v>
      </c>
      <c r="G43" s="68"/>
      <c r="H43" s="167" t="s">
        <v>279</v>
      </c>
      <c r="I43" s="173">
        <v>41465.482549107437</v>
      </c>
      <c r="J43" s="168">
        <f>IFERROR(MIN('MP Calculations'!$E$30/I43,1),"-")</f>
        <v>0.60889065254951169</v>
      </c>
      <c r="K43" s="12"/>
      <c r="L43" s="159">
        <v>0.214002</v>
      </c>
      <c r="M43" s="159" t="s">
        <v>315</v>
      </c>
      <c r="N43" s="159">
        <v>350</v>
      </c>
      <c r="O43" s="185">
        <f t="shared" si="1"/>
        <v>74.900700000000001</v>
      </c>
      <c r="P43" s="215">
        <f t="shared" si="3"/>
        <v>45.606336099415209</v>
      </c>
      <c r="Q43" s="215" cm="1">
        <f t="array" ref="Q43">IF(P43="-",0,P43/(1+'General inputs'!$H$32)^IFERROR(INDEX('MP Calculations'!$C$40:$C$130,MATCH(F43,'MP Calculations'!$D$40:$D$130,0),0),-1))</f>
        <v>112.74959763197954</v>
      </c>
    </row>
    <row r="44" spans="3:17">
      <c r="C44" s="159"/>
      <c r="D44" s="165" t="s">
        <v>281</v>
      </c>
      <c r="E44" s="161">
        <v>36797</v>
      </c>
      <c r="F44" s="172" t="str">
        <f t="shared" si="0"/>
        <v>2000-01</v>
      </c>
      <c r="G44" s="68"/>
      <c r="H44" s="167" t="s">
        <v>279</v>
      </c>
      <c r="I44" s="173">
        <v>41465.482549107437</v>
      </c>
      <c r="J44" s="168">
        <f>IFERROR(MIN('MP Calculations'!$E$30/I44,1),"-")</f>
        <v>0.60889065254951169</v>
      </c>
      <c r="K44" s="12"/>
      <c r="L44" s="159">
        <v>27.921472999999999</v>
      </c>
      <c r="M44" s="159" t="s">
        <v>315</v>
      </c>
      <c r="N44" s="159">
        <v>350</v>
      </c>
      <c r="O44" s="185">
        <f t="shared" si="1"/>
        <v>9772.5155500000001</v>
      </c>
      <c r="P44" s="215">
        <f t="shared" si="3"/>
        <v>5950.3933702897502</v>
      </c>
      <c r="Q44" s="215" cm="1">
        <f t="array" ref="Q44">IF(P44="-",0,P44/(1+'General inputs'!$H$32)^IFERROR(INDEX('MP Calculations'!$C$40:$C$130,MATCH(F44,'MP Calculations'!$D$40:$D$130,0),0),-1))</f>
        <v>14710.773011664287</v>
      </c>
    </row>
    <row r="45" spans="3:17">
      <c r="C45" s="159"/>
      <c r="D45" s="165" t="s">
        <v>324</v>
      </c>
      <c r="E45" s="161">
        <v>36875</v>
      </c>
      <c r="F45" s="172" t="str">
        <f t="shared" si="0"/>
        <v>2000-01</v>
      </c>
      <c r="G45" s="68"/>
      <c r="H45" s="167" t="s">
        <v>279</v>
      </c>
      <c r="I45" s="173">
        <v>41465.482549107437</v>
      </c>
      <c r="J45" s="168">
        <f>IFERROR(MIN('MP Calculations'!$E$30/I45,1),"-")</f>
        <v>0.60889065254951169</v>
      </c>
      <c r="K45" s="12"/>
      <c r="L45" s="159">
        <v>1</v>
      </c>
      <c r="M45" s="159" t="s">
        <v>316</v>
      </c>
      <c r="N45" s="159">
        <v>6723.4</v>
      </c>
      <c r="O45" s="185">
        <f t="shared" si="1"/>
        <v>6723.4</v>
      </c>
      <c r="P45" s="215">
        <f t="shared" si="3"/>
        <v>4093.8154133513867</v>
      </c>
      <c r="Q45" s="215" cm="1">
        <f t="array" ref="Q45">IF(P45="-",0,P45/(1+'General inputs'!$H$32)^IFERROR(INDEX('MP Calculations'!$C$40:$C$130,MATCH(F45,'MP Calculations'!$D$40:$D$130,0),0),-1))</f>
        <v>10120.875301817623</v>
      </c>
    </row>
    <row r="46" spans="3:17">
      <c r="C46" s="159"/>
      <c r="D46" s="165" t="s">
        <v>322</v>
      </c>
      <c r="E46" s="161">
        <v>36875</v>
      </c>
      <c r="F46" s="172" t="str">
        <f t="shared" si="0"/>
        <v>2000-01</v>
      </c>
      <c r="G46" s="68"/>
      <c r="H46" s="167" t="s">
        <v>279</v>
      </c>
      <c r="I46" s="173">
        <v>41465.482549107437</v>
      </c>
      <c r="J46" s="168">
        <f>IFERROR(MIN('MP Calculations'!$E$30/I46,1),"-")</f>
        <v>0.60889065254951169</v>
      </c>
      <c r="K46" s="12"/>
      <c r="L46" s="159">
        <v>1</v>
      </c>
      <c r="M46" s="159" t="s">
        <v>316</v>
      </c>
      <c r="N46" s="159">
        <v>9974.81</v>
      </c>
      <c r="O46" s="185">
        <f t="shared" si="1"/>
        <v>9974.81</v>
      </c>
      <c r="P46" s="215">
        <f t="shared" si="3"/>
        <v>6073.5685699573942</v>
      </c>
      <c r="Q46" s="215" cm="1">
        <f t="array" ref="Q46">IF(P46="-",0,P46/(1+'General inputs'!$H$32)^IFERROR(INDEX('MP Calculations'!$C$40:$C$130,MATCH(F46,'MP Calculations'!$D$40:$D$130,0),0),-1))</f>
        <v>15015.291098153231</v>
      </c>
    </row>
    <row r="47" spans="3:17">
      <c r="C47" s="159"/>
      <c r="D47" s="165" t="s">
        <v>325</v>
      </c>
      <c r="E47" s="161">
        <v>36896</v>
      </c>
      <c r="F47" s="172" t="str">
        <f t="shared" si="0"/>
        <v>2000-01</v>
      </c>
      <c r="G47" s="68"/>
      <c r="H47" s="167" t="s">
        <v>279</v>
      </c>
      <c r="I47" s="173">
        <v>41465.482549107437</v>
      </c>
      <c r="J47" s="168">
        <f>IFERROR(MIN('MP Calculations'!$E$30/I47,1),"-")</f>
        <v>0.60889065254951169</v>
      </c>
      <c r="K47" s="12"/>
      <c r="L47" s="159">
        <v>1</v>
      </c>
      <c r="M47" s="159" t="s">
        <v>316</v>
      </c>
      <c r="N47" s="159">
        <v>6711.84</v>
      </c>
      <c r="O47" s="185">
        <f t="shared" si="1"/>
        <v>6711.84</v>
      </c>
      <c r="P47" s="215">
        <f t="shared" si="3"/>
        <v>4086.7766374079147</v>
      </c>
      <c r="Q47" s="215" cm="1">
        <f t="array" ref="Q47">IF(P47="-",0,P47/(1+'General inputs'!$H$32)^IFERROR(INDEX('MP Calculations'!$C$40:$C$130,MATCH(F47,'MP Calculations'!$D$40:$D$130,0),0),-1))</f>
        <v>10103.473790902162</v>
      </c>
    </row>
    <row r="48" spans="3:17">
      <c r="C48" s="159"/>
      <c r="D48" s="165" t="s">
        <v>321</v>
      </c>
      <c r="E48" s="161">
        <v>36963</v>
      </c>
      <c r="F48" s="172" t="str">
        <f t="shared" si="0"/>
        <v>2000-01</v>
      </c>
      <c r="G48" s="68"/>
      <c r="H48" s="167" t="s">
        <v>279</v>
      </c>
      <c r="I48" s="173">
        <v>41465.482549107437</v>
      </c>
      <c r="J48" s="168">
        <f>IFERROR(MIN('MP Calculations'!$E$30/I48,1),"-")</f>
        <v>0.60889065254951169</v>
      </c>
      <c r="K48" s="12"/>
      <c r="L48" s="159">
        <v>1</v>
      </c>
      <c r="M48" s="159" t="s">
        <v>316</v>
      </c>
      <c r="N48" s="159">
        <v>39003.64</v>
      </c>
      <c r="O48" s="185">
        <f t="shared" si="1"/>
        <v>39003.64</v>
      </c>
      <c r="P48" s="215">
        <f t="shared" si="3"/>
        <v>23748.951811406238</v>
      </c>
      <c r="Q48" s="215" cm="1">
        <f t="array" ref="Q48">IF(P48="-",0,P48/(1+'General inputs'!$H$32)^IFERROR(INDEX('MP Calculations'!$C$40:$C$130,MATCH(F48,'MP Calculations'!$D$40:$D$130,0),0),-1))</f>
        <v>58712.998892968724</v>
      </c>
    </row>
    <row r="49" spans="3:17">
      <c r="C49" s="159"/>
      <c r="D49" s="165" t="s">
        <v>326</v>
      </c>
      <c r="E49" s="161">
        <v>36963</v>
      </c>
      <c r="F49" s="172" t="str">
        <f t="shared" si="0"/>
        <v>2000-01</v>
      </c>
      <c r="G49" s="68"/>
      <c r="H49" s="167" t="s">
        <v>279</v>
      </c>
      <c r="I49" s="173">
        <v>41465.482549107437</v>
      </c>
      <c r="J49" s="168">
        <f>IFERROR(MIN('MP Calculations'!$E$30/I49,1),"-")</f>
        <v>0.60889065254951169</v>
      </c>
      <c r="K49" s="12"/>
      <c r="L49" s="159">
        <v>1</v>
      </c>
      <c r="M49" s="159" t="s">
        <v>316</v>
      </c>
      <c r="N49" s="159">
        <v>41770.769999999997</v>
      </c>
      <c r="O49" s="185">
        <f t="shared" si="1"/>
        <v>41770.769999999997</v>
      </c>
      <c r="P49" s="215">
        <f t="shared" si="3"/>
        <v>25433.831402795564</v>
      </c>
      <c r="Q49" s="215" cm="1">
        <f t="array" ref="Q49">IF(P49="-",0,P49/(1+'General inputs'!$H$32)^IFERROR(INDEX('MP Calculations'!$C$40:$C$130,MATCH(F49,'MP Calculations'!$D$40:$D$130,0),0),-1))</f>
        <v>62878.417828911632</v>
      </c>
    </row>
    <row r="50" spans="3:17">
      <c r="C50" s="159"/>
      <c r="D50" s="165" t="s">
        <v>327</v>
      </c>
      <c r="E50" s="161">
        <v>37073</v>
      </c>
      <c r="F50" s="172" t="str">
        <f t="shared" si="0"/>
        <v>2001-02</v>
      </c>
      <c r="G50" s="68"/>
      <c r="H50" s="167" t="s">
        <v>279</v>
      </c>
      <c r="I50" s="173">
        <v>41465.482549107437</v>
      </c>
      <c r="J50" s="168">
        <f>IFERROR(MIN('MP Calculations'!$E$30/I50,1),"-")</f>
        <v>0.60889065254951169</v>
      </c>
      <c r="K50" s="12"/>
      <c r="L50" s="159">
        <v>1</v>
      </c>
      <c r="M50" s="159" t="s">
        <v>316</v>
      </c>
      <c r="N50" s="159">
        <v>35250.379999999997</v>
      </c>
      <c r="O50" s="185">
        <f t="shared" si="1"/>
        <v>35250.379999999997</v>
      </c>
      <c r="P50" s="215">
        <f t="shared" si="3"/>
        <v>21463.626880818254</v>
      </c>
      <c r="Q50" s="215" cm="1">
        <f t="array" ref="Q50">IF(P50="-",0,P50/(1+'General inputs'!$H$32)^IFERROR(INDEX('MP Calculations'!$C$40:$C$130,MATCH(F50,'MP Calculations'!$D$40:$D$130,0),0),-1))</f>
        <v>50924.316454927182</v>
      </c>
    </row>
    <row r="51" spans="3:17">
      <c r="C51" s="159"/>
      <c r="D51" s="165" t="s">
        <v>298</v>
      </c>
      <c r="E51" s="161">
        <v>37119</v>
      </c>
      <c r="F51" s="172" t="str">
        <f t="shared" si="0"/>
        <v>2001-02</v>
      </c>
      <c r="G51" s="68"/>
      <c r="H51" s="167" t="s">
        <v>279</v>
      </c>
      <c r="I51" s="173">
        <v>41465.482549107437</v>
      </c>
      <c r="J51" s="168">
        <f>IFERROR(MIN('MP Calculations'!$E$30/I51,1),"-")</f>
        <v>0.60889065254951169</v>
      </c>
      <c r="K51" s="12"/>
      <c r="L51" s="159">
        <v>1.901653</v>
      </c>
      <c r="M51" s="159" t="s">
        <v>315</v>
      </c>
      <c r="N51" s="159">
        <v>1787</v>
      </c>
      <c r="O51" s="185">
        <f t="shared" si="1"/>
        <v>3398.2539110000002</v>
      </c>
      <c r="P51" s="215">
        <f t="shared" si="3"/>
        <v>2069.1650413977204</v>
      </c>
      <c r="Q51" s="215" cm="1">
        <f t="array" ref="Q51">IF(P51="-",0,P51/(1+'General inputs'!$H$32)^IFERROR(INDEX('MP Calculations'!$C$40:$C$130,MATCH(F51,'MP Calculations'!$D$40:$D$130,0),0),-1))</f>
        <v>4909.2735328798717</v>
      </c>
    </row>
    <row r="52" spans="3:17">
      <c r="C52" s="159"/>
      <c r="D52" s="165" t="s">
        <v>298</v>
      </c>
      <c r="E52" s="161">
        <v>37119</v>
      </c>
      <c r="F52" s="172" t="str">
        <f t="shared" si="0"/>
        <v>2001-02</v>
      </c>
      <c r="G52" s="68"/>
      <c r="H52" s="167" t="s">
        <v>279</v>
      </c>
      <c r="I52" s="173">
        <v>41465.482549107437</v>
      </c>
      <c r="J52" s="168">
        <f>IFERROR(MIN('MP Calculations'!$E$30/I52,1),"-")</f>
        <v>0.60889065254951169</v>
      </c>
      <c r="K52" s="12"/>
      <c r="L52" s="159">
        <v>0.62997300000000001</v>
      </c>
      <c r="M52" s="159" t="s">
        <v>315</v>
      </c>
      <c r="N52" s="159">
        <v>1787</v>
      </c>
      <c r="O52" s="185">
        <f t="shared" si="1"/>
        <v>1125.761751</v>
      </c>
      <c r="P52" s="215">
        <f t="shared" si="3"/>
        <v>685.46580718167093</v>
      </c>
      <c r="Q52" s="215" cm="1">
        <f t="array" ref="Q52">IF(P52="-",0,P52/(1+'General inputs'!$H$32)^IFERROR(INDEX('MP Calculations'!$C$40:$C$130,MATCH(F52,'MP Calculations'!$D$40:$D$130,0),0),-1))</f>
        <v>1626.3270824534925</v>
      </c>
    </row>
    <row r="53" spans="3:17">
      <c r="C53" s="159"/>
      <c r="D53" s="165" t="s">
        <v>328</v>
      </c>
      <c r="E53" s="161">
        <v>37154</v>
      </c>
      <c r="F53" s="172" t="str">
        <f t="shared" si="0"/>
        <v>2001-02</v>
      </c>
      <c r="G53" s="68"/>
      <c r="H53" s="167" t="s">
        <v>279</v>
      </c>
      <c r="I53" s="173">
        <v>41465.482549107437</v>
      </c>
      <c r="J53" s="168">
        <f>IFERROR(MIN('MP Calculations'!$E$30/I53,1),"-")</f>
        <v>0.60889065254951169</v>
      </c>
      <c r="K53" s="12"/>
      <c r="L53" s="159">
        <v>1</v>
      </c>
      <c r="M53" s="159" t="s">
        <v>316</v>
      </c>
      <c r="N53" s="159">
        <v>3010.28</v>
      </c>
      <c r="O53" s="185">
        <f t="shared" si="1"/>
        <v>3010.28</v>
      </c>
      <c r="P53" s="215">
        <f t="shared" si="3"/>
        <v>1832.9313535567442</v>
      </c>
      <c r="Q53" s="215" cm="1">
        <f t="array" ref="Q53">IF(P53="-",0,P53/(1+'General inputs'!$H$32)^IFERROR(INDEX('MP Calculations'!$C$40:$C$130,MATCH(F53,'MP Calculations'!$D$40:$D$130,0),0),-1))</f>
        <v>4348.7886183904466</v>
      </c>
    </row>
    <row r="54" spans="3:17">
      <c r="C54" s="159"/>
      <c r="D54" s="165" t="s">
        <v>281</v>
      </c>
      <c r="E54" s="161">
        <v>37431</v>
      </c>
      <c r="F54" s="172" t="str">
        <f t="shared" si="0"/>
        <v>2001-02</v>
      </c>
      <c r="G54" s="68"/>
      <c r="H54" s="167" t="s">
        <v>279</v>
      </c>
      <c r="I54" s="173">
        <v>41465.482549107437</v>
      </c>
      <c r="J54" s="168">
        <f>IFERROR(MIN('MP Calculations'!$E$30/I54,1),"-")</f>
        <v>0.60889065254951169</v>
      </c>
      <c r="K54" s="12"/>
      <c r="L54" s="159">
        <v>20.400033000000001</v>
      </c>
      <c r="M54" s="159" t="s">
        <v>315</v>
      </c>
      <c r="N54" s="159">
        <v>350</v>
      </c>
      <c r="O54" s="185">
        <f t="shared" si="1"/>
        <v>7140.0115500000002</v>
      </c>
      <c r="P54" s="215">
        <f t="shared" si="3"/>
        <v>4347.4862918905501</v>
      </c>
      <c r="Q54" s="215" cm="1">
        <f t="array" ref="Q54">IF(P54="-",0,P54/(1+'General inputs'!$H$32)^IFERROR(INDEX('MP Calculations'!$C$40:$C$130,MATCH(F54,'MP Calculations'!$D$40:$D$130,0),0),-1))</f>
        <v>10314.78831331847</v>
      </c>
    </row>
    <row r="55" spans="3:17">
      <c r="C55" s="159"/>
      <c r="D55" s="165" t="s">
        <v>281</v>
      </c>
      <c r="E55" s="161">
        <v>37431</v>
      </c>
      <c r="F55" s="172" t="str">
        <f t="shared" si="0"/>
        <v>2001-02</v>
      </c>
      <c r="G55" s="68"/>
      <c r="H55" s="167" t="s">
        <v>279</v>
      </c>
      <c r="I55" s="173">
        <v>41465.482549107437</v>
      </c>
      <c r="J55" s="168">
        <f>IFERROR(MIN('MP Calculations'!$E$30/I55,1),"-")</f>
        <v>0.60889065254951169</v>
      </c>
      <c r="K55" s="12"/>
      <c r="L55" s="159">
        <v>92.500084000000001</v>
      </c>
      <c r="M55" s="159" t="s">
        <v>315</v>
      </c>
      <c r="N55" s="159">
        <v>350</v>
      </c>
      <c r="O55" s="185">
        <f t="shared" si="1"/>
        <v>32375.029399999999</v>
      </c>
      <c r="P55" s="215">
        <f t="shared" si="3"/>
        <v>19712.852777675627</v>
      </c>
      <c r="Q55" s="215" cm="1">
        <f t="array" ref="Q55">IF(P55="-",0,P55/(1+'General inputs'!$H$32)^IFERROR(INDEX('MP Calculations'!$C$40:$C$130,MATCH(F55,'MP Calculations'!$D$40:$D$130,0),0),-1))</f>
        <v>46770.453039177773</v>
      </c>
    </row>
    <row r="56" spans="3:17">
      <c r="C56" s="159"/>
      <c r="D56" s="165" t="s">
        <v>288</v>
      </c>
      <c r="E56" s="161">
        <v>37438</v>
      </c>
      <c r="F56" s="172" t="str">
        <f t="shared" si="0"/>
        <v>2002-03</v>
      </c>
      <c r="G56" s="68"/>
      <c r="H56" s="167" t="s">
        <v>279</v>
      </c>
      <c r="I56" s="173">
        <v>41465.482549107437</v>
      </c>
      <c r="J56" s="168">
        <f>IFERROR(MIN('MP Calculations'!$E$30/I56,1),"-")</f>
        <v>0.60889065254951169</v>
      </c>
      <c r="K56" s="12"/>
      <c r="L56" s="159">
        <v>15.408882</v>
      </c>
      <c r="M56" s="159" t="s">
        <v>315</v>
      </c>
      <c r="N56" s="159">
        <v>589</v>
      </c>
      <c r="O56" s="185">
        <f t="shared" si="1"/>
        <v>9075.8314979999996</v>
      </c>
      <c r="P56" s="215">
        <f t="shared" si="3"/>
        <v>5526.1889632466318</v>
      </c>
      <c r="Q56" s="215" cm="1">
        <f t="array" ref="Q56">IF(P56="-",0,P56/(1+'General inputs'!$H$32)^IFERROR(INDEX('MP Calculations'!$C$40:$C$130,MATCH(F56,'MP Calculations'!$D$40:$D$130,0),0),-1))</f>
        <v>12582.881610050108</v>
      </c>
    </row>
    <row r="57" spans="3:17">
      <c r="C57" s="159"/>
      <c r="D57" s="165" t="s">
        <v>288</v>
      </c>
      <c r="E57" s="161">
        <v>37438</v>
      </c>
      <c r="F57" s="172" t="str">
        <f t="shared" si="0"/>
        <v>2002-03</v>
      </c>
      <c r="G57" s="68"/>
      <c r="H57" s="167" t="s">
        <v>279</v>
      </c>
      <c r="I57" s="173">
        <v>41465.482549107437</v>
      </c>
      <c r="J57" s="168">
        <f>IFERROR(MIN('MP Calculations'!$E$30/I57,1),"-")</f>
        <v>0.60889065254951169</v>
      </c>
      <c r="K57" s="12"/>
      <c r="L57" s="159">
        <v>0.41440700000000003</v>
      </c>
      <c r="M57" s="159" t="s">
        <v>315</v>
      </c>
      <c r="N57" s="159">
        <v>589</v>
      </c>
      <c r="O57" s="185">
        <f t="shared" si="1"/>
        <v>244.085723</v>
      </c>
      <c r="P57" s="215">
        <f t="shared" si="3"/>
        <v>148.62151515548936</v>
      </c>
      <c r="Q57" s="215" cm="1">
        <f t="array" ref="Q57">IF(P57="-",0,P57/(1+'General inputs'!$H$32)^IFERROR(INDEX('MP Calculations'!$C$40:$C$130,MATCH(F57,'MP Calculations'!$D$40:$D$130,0),0),-1))</f>
        <v>338.40444877026351</v>
      </c>
    </row>
    <row r="58" spans="3:17">
      <c r="C58" s="159"/>
      <c r="D58" s="165" t="s">
        <v>288</v>
      </c>
      <c r="E58" s="161">
        <v>37438</v>
      </c>
      <c r="F58" s="172" t="str">
        <f t="shared" si="0"/>
        <v>2002-03</v>
      </c>
      <c r="G58" s="68"/>
      <c r="H58" s="167" t="s">
        <v>279</v>
      </c>
      <c r="I58" s="173">
        <v>41465.482549107437</v>
      </c>
      <c r="J58" s="168">
        <f>IFERROR(MIN('MP Calculations'!$E$30/I58,1),"-")</f>
        <v>0.60889065254951169</v>
      </c>
      <c r="K58" s="12"/>
      <c r="L58" s="159">
        <v>0.69760200000000006</v>
      </c>
      <c r="M58" s="159" t="s">
        <v>315</v>
      </c>
      <c r="N58" s="159">
        <v>589</v>
      </c>
      <c r="O58" s="185">
        <f t="shared" si="1"/>
        <v>410.88757800000002</v>
      </c>
      <c r="P58" s="215">
        <f t="shared" si="3"/>
        <v>250.18560549290839</v>
      </c>
      <c r="Q58" s="215" cm="1">
        <f t="array" ref="Q58">IF(P58="-",0,P58/(1+'General inputs'!$H$32)^IFERROR(INDEX('MP Calculations'!$C$40:$C$130,MATCH(F58,'MP Calculations'!$D$40:$D$130,0),0),-1))</f>
        <v>569.66127568075194</v>
      </c>
    </row>
    <row r="59" spans="3:17">
      <c r="C59" s="159"/>
      <c r="D59" s="165" t="s">
        <v>291</v>
      </c>
      <c r="E59" s="161">
        <v>37438</v>
      </c>
      <c r="F59" s="172" t="str">
        <f t="shared" si="0"/>
        <v>2002-03</v>
      </c>
      <c r="G59" s="68"/>
      <c r="H59" s="167" t="s">
        <v>279</v>
      </c>
      <c r="I59" s="173">
        <v>41465.482549107437</v>
      </c>
      <c r="J59" s="168">
        <f>IFERROR(MIN('MP Calculations'!$E$30/I59,1),"-")</f>
        <v>0.60889065254951169</v>
      </c>
      <c r="K59" s="12"/>
      <c r="L59" s="159">
        <v>0.59955400000000003</v>
      </c>
      <c r="M59" s="159" t="s">
        <v>315</v>
      </c>
      <c r="N59" s="159">
        <v>940</v>
      </c>
      <c r="O59" s="185">
        <f t="shared" si="1"/>
        <v>563.58076000000005</v>
      </c>
      <c r="P59" s="215">
        <f t="shared" si="3"/>
        <v>343.15905672074979</v>
      </c>
      <c r="Q59" s="215" cm="1">
        <f t="array" ref="Q59">IF(P59="-",0,P59/(1+'General inputs'!$H$32)^IFERROR(INDEX('MP Calculations'!$C$40:$C$130,MATCH(F59,'MP Calculations'!$D$40:$D$130,0),0),-1))</f>
        <v>781.35760699664604</v>
      </c>
    </row>
    <row r="60" spans="3:17">
      <c r="C60" s="159"/>
      <c r="D60" s="165" t="s">
        <v>288</v>
      </c>
      <c r="E60" s="161">
        <v>37438</v>
      </c>
      <c r="F60" s="172" t="str">
        <f t="shared" si="0"/>
        <v>2002-03</v>
      </c>
      <c r="G60" s="68"/>
      <c r="H60" s="167" t="s">
        <v>279</v>
      </c>
      <c r="I60" s="173">
        <v>41465.482549107437</v>
      </c>
      <c r="J60" s="168">
        <f>IFERROR(MIN('MP Calculations'!$E$30/I60,1),"-")</f>
        <v>0.60889065254951169</v>
      </c>
      <c r="K60" s="12"/>
      <c r="L60" s="159">
        <v>0.70485500000000001</v>
      </c>
      <c r="M60" s="159" t="s">
        <v>315</v>
      </c>
      <c r="N60" s="159">
        <v>589</v>
      </c>
      <c r="O60" s="185">
        <f t="shared" si="1"/>
        <v>415.15959500000002</v>
      </c>
      <c r="P60" s="215">
        <f t="shared" si="3"/>
        <v>252.786796711741</v>
      </c>
      <c r="Q60" s="215" cm="1">
        <f t="array" ref="Q60">IF(P60="-",0,P60/(1+'General inputs'!$H$32)^IFERROR(INDEX('MP Calculations'!$C$40:$C$130,MATCH(F60,'MP Calculations'!$D$40:$D$130,0),0),-1))</f>
        <v>575.58407010008057</v>
      </c>
    </row>
    <row r="61" spans="3:17">
      <c r="C61" s="159"/>
      <c r="D61" s="165" t="s">
        <v>288</v>
      </c>
      <c r="E61" s="161">
        <v>37438</v>
      </c>
      <c r="F61" s="172" t="str">
        <f t="shared" si="0"/>
        <v>2002-03</v>
      </c>
      <c r="G61" s="68"/>
      <c r="H61" s="167" t="s">
        <v>279</v>
      </c>
      <c r="I61" s="173">
        <v>41465.482549107437</v>
      </c>
      <c r="J61" s="168">
        <f>IFERROR(MIN('MP Calculations'!$E$30/I61,1),"-")</f>
        <v>0.60889065254951169</v>
      </c>
      <c r="K61" s="12"/>
      <c r="L61" s="159">
        <v>0.47954200000000002</v>
      </c>
      <c r="M61" s="159" t="s">
        <v>315</v>
      </c>
      <c r="N61" s="159">
        <v>589</v>
      </c>
      <c r="O61" s="185">
        <f t="shared" si="1"/>
        <v>282.45023800000001</v>
      </c>
      <c r="P61" s="215">
        <f t="shared" si="3"/>
        <v>171.9813097285849</v>
      </c>
      <c r="Q61" s="215" cm="1">
        <f t="array" ref="Q61">IF(P61="-",0,P61/(1+'General inputs'!$H$32)^IFERROR(INDEX('MP Calculations'!$C$40:$C$130,MATCH(F61,'MP Calculations'!$D$40:$D$130,0),0),-1))</f>
        <v>391.59364144956464</v>
      </c>
    </row>
    <row r="62" spans="3:17">
      <c r="C62" s="159"/>
      <c r="D62" s="165" t="s">
        <v>291</v>
      </c>
      <c r="E62" s="161">
        <v>37438</v>
      </c>
      <c r="F62" s="172" t="str">
        <f t="shared" si="0"/>
        <v>2002-03</v>
      </c>
      <c r="G62" s="68"/>
      <c r="H62" s="167" t="s">
        <v>279</v>
      </c>
      <c r="I62" s="173">
        <v>41465.482549107437</v>
      </c>
      <c r="J62" s="168">
        <f>IFERROR(MIN('MP Calculations'!$E$30/I62,1),"-")</f>
        <v>0.60889065254951169</v>
      </c>
      <c r="K62" s="12"/>
      <c r="L62" s="159">
        <v>0.60035099999999997</v>
      </c>
      <c r="M62" s="159" t="s">
        <v>315</v>
      </c>
      <c r="N62" s="159">
        <v>940</v>
      </c>
      <c r="O62" s="185">
        <f t="shared" si="1"/>
        <v>564.32993999999997</v>
      </c>
      <c r="P62" s="215">
        <f t="shared" si="3"/>
        <v>343.61522541982674</v>
      </c>
      <c r="Q62" s="215" cm="1">
        <f t="array" ref="Q62">IF(P62="-",0,P62/(1+'General inputs'!$H$32)^IFERROR(INDEX('MP Calculations'!$C$40:$C$130,MATCH(F62,'MP Calculations'!$D$40:$D$130,0),0),-1))</f>
        <v>782.39628243334766</v>
      </c>
    </row>
    <row r="63" spans="3:17">
      <c r="C63" s="159"/>
      <c r="D63" s="165" t="s">
        <v>329</v>
      </c>
      <c r="E63" s="161">
        <v>37438</v>
      </c>
      <c r="F63" s="172" t="str">
        <f t="shared" si="0"/>
        <v>2002-03</v>
      </c>
      <c r="G63" s="68"/>
      <c r="H63" s="167" t="s">
        <v>279</v>
      </c>
      <c r="I63" s="173">
        <v>41465.482549107437</v>
      </c>
      <c r="J63" s="168">
        <f>IFERROR(MIN('MP Calculations'!$E$30/I63,1),"-")</f>
        <v>0.60889065254951169</v>
      </c>
      <c r="K63" s="12"/>
      <c r="L63" s="159">
        <v>1</v>
      </c>
      <c r="M63" s="159" t="s">
        <v>316</v>
      </c>
      <c r="N63" s="159">
        <v>14196.08</v>
      </c>
      <c r="O63" s="185">
        <f t="shared" si="1"/>
        <v>14196.08</v>
      </c>
      <c r="P63" s="215">
        <f t="shared" si="3"/>
        <v>8643.8604148450722</v>
      </c>
      <c r="Q63" s="215" cm="1">
        <f t="array" ref="Q63">IF(P63="-",0,P63/(1+'General inputs'!$H$32)^IFERROR(INDEX('MP Calculations'!$C$40:$C$130,MATCH(F63,'MP Calculations'!$D$40:$D$130,0),0),-1))</f>
        <v>19681.678092653387</v>
      </c>
    </row>
    <row r="64" spans="3:17">
      <c r="C64" s="159"/>
      <c r="D64" s="165" t="s">
        <v>330</v>
      </c>
      <c r="E64" s="161">
        <v>37441</v>
      </c>
      <c r="F64" s="172" t="str">
        <f t="shared" si="0"/>
        <v>2002-03</v>
      </c>
      <c r="G64" s="68"/>
      <c r="H64" s="167" t="s">
        <v>279</v>
      </c>
      <c r="I64" s="173">
        <v>41465.482549107437</v>
      </c>
      <c r="J64" s="168">
        <f>IFERROR(MIN('MP Calculations'!$E$30/I64,1),"-")</f>
        <v>0.60889065254951169</v>
      </c>
      <c r="K64" s="12"/>
      <c r="L64" s="159">
        <v>1</v>
      </c>
      <c r="M64" s="159" t="s">
        <v>316</v>
      </c>
      <c r="N64" s="159">
        <v>3327.1</v>
      </c>
      <c r="O64" s="185">
        <f t="shared" si="1"/>
        <v>3327.1</v>
      </c>
      <c r="P64" s="215">
        <f t="shared" si="3"/>
        <v>2025.8400900974802</v>
      </c>
      <c r="Q64" s="215" cm="1">
        <f t="array" ref="Q64">IF(P64="-",0,P64/(1+'General inputs'!$H$32)^IFERROR(INDEX('MP Calculations'!$C$40:$C$130,MATCH(F64,'MP Calculations'!$D$40:$D$130,0),0),-1))</f>
        <v>4612.7459962233997</v>
      </c>
    </row>
    <row r="65" spans="3:17">
      <c r="C65" s="159"/>
      <c r="D65" s="165" t="s">
        <v>289</v>
      </c>
      <c r="E65" s="161">
        <v>37592</v>
      </c>
      <c r="F65" s="172" t="str">
        <f t="shared" si="0"/>
        <v>2002-03</v>
      </c>
      <c r="G65" s="68"/>
      <c r="H65" s="167" t="s">
        <v>279</v>
      </c>
      <c r="I65" s="173">
        <v>41465.482549107437</v>
      </c>
      <c r="J65" s="168">
        <f>IFERROR(MIN('MP Calculations'!$E$30/I65,1),"-")</f>
        <v>0.60889065254951169</v>
      </c>
      <c r="K65" s="12"/>
      <c r="L65" s="159">
        <v>0.35660900000000001</v>
      </c>
      <c r="M65" s="159" t="s">
        <v>315</v>
      </c>
      <c r="N65" s="159">
        <v>726</v>
      </c>
      <c r="O65" s="185">
        <f t="shared" si="1"/>
        <v>258.89813400000003</v>
      </c>
      <c r="P65" s="215">
        <f t="shared" si="3"/>
        <v>157.64065375511095</v>
      </c>
      <c r="Q65" s="215" cm="1">
        <f t="array" ref="Q65">IF(P65="-",0,P65/(1+'General inputs'!$H$32)^IFERROR(INDEX('MP Calculations'!$C$40:$C$130,MATCH(F65,'MP Calculations'!$D$40:$D$130,0),0),-1))</f>
        <v>358.94061826762328</v>
      </c>
    </row>
    <row r="66" spans="3:17">
      <c r="C66" s="159"/>
      <c r="D66" s="165" t="s">
        <v>282</v>
      </c>
      <c r="E66" s="161">
        <v>37592</v>
      </c>
      <c r="F66" s="172" t="str">
        <f t="shared" si="0"/>
        <v>2002-03</v>
      </c>
      <c r="G66" s="68"/>
      <c r="H66" s="167" t="s">
        <v>279</v>
      </c>
      <c r="I66" s="173">
        <v>41465.482549107437</v>
      </c>
      <c r="J66" s="168">
        <f>IFERROR(MIN('MP Calculations'!$E$30/I66,1),"-")</f>
        <v>0.60889065254951169</v>
      </c>
      <c r="K66" s="12"/>
      <c r="L66" s="159">
        <v>1.998081</v>
      </c>
      <c r="M66" s="159" t="s">
        <v>315</v>
      </c>
      <c r="N66" s="159">
        <v>511</v>
      </c>
      <c r="O66" s="185">
        <f t="shared" si="1"/>
        <v>1021.019391</v>
      </c>
      <c r="P66" s="215">
        <f t="shared" si="3"/>
        <v>621.68916325169505</v>
      </c>
      <c r="Q66" s="215" cm="1">
        <f t="array" ref="Q66">IF(P66="-",0,P66/(1+'General inputs'!$H$32)^IFERROR(INDEX('MP Calculations'!$C$40:$C$130,MATCH(F66,'MP Calculations'!$D$40:$D$130,0),0),-1))</f>
        <v>1415.5580258789048</v>
      </c>
    </row>
    <row r="67" spans="3:17">
      <c r="C67" s="159"/>
      <c r="D67" s="165" t="s">
        <v>291</v>
      </c>
      <c r="E67" s="161">
        <v>37592</v>
      </c>
      <c r="F67" s="172" t="str">
        <f t="shared" si="0"/>
        <v>2002-03</v>
      </c>
      <c r="G67" s="68"/>
      <c r="H67" s="167" t="s">
        <v>279</v>
      </c>
      <c r="I67" s="173">
        <v>41465.482549107437</v>
      </c>
      <c r="J67" s="168">
        <f>IFERROR(MIN('MP Calculations'!$E$30/I67,1),"-")</f>
        <v>0.60889065254951169</v>
      </c>
      <c r="K67" s="12"/>
      <c r="L67" s="159">
        <v>191.40919700000001</v>
      </c>
      <c r="M67" s="159" t="s">
        <v>315</v>
      </c>
      <c r="N67" s="159">
        <v>940</v>
      </c>
      <c r="O67" s="185">
        <f t="shared" si="1"/>
        <v>179924.64517999999</v>
      </c>
      <c r="P67" s="215">
        <f t="shared" si="3"/>
        <v>109554.43461338955</v>
      </c>
      <c r="Q67" s="215" cm="1">
        <f t="array" ref="Q67">IF(P67="-",0,P67/(1+'General inputs'!$H$32)^IFERROR(INDEX('MP Calculations'!$C$40:$C$130,MATCH(F67,'MP Calculations'!$D$40:$D$130,0),0),-1))</f>
        <v>249450.47839739133</v>
      </c>
    </row>
    <row r="68" spans="3:17">
      <c r="C68" s="159"/>
      <c r="D68" s="165" t="s">
        <v>282</v>
      </c>
      <c r="E68" s="161">
        <v>37592</v>
      </c>
      <c r="F68" s="172" t="str">
        <f t="shared" si="0"/>
        <v>2002-03</v>
      </c>
      <c r="G68" s="68"/>
      <c r="H68" s="167" t="s">
        <v>279</v>
      </c>
      <c r="I68" s="173">
        <v>41465.482549107437</v>
      </c>
      <c r="J68" s="168">
        <f>IFERROR(MIN('MP Calculations'!$E$30/I68,1),"-")</f>
        <v>0.60889065254951169</v>
      </c>
      <c r="K68" s="12"/>
      <c r="L68" s="159">
        <v>110.584833</v>
      </c>
      <c r="M68" s="159" t="s">
        <v>315</v>
      </c>
      <c r="N68" s="159">
        <v>511</v>
      </c>
      <c r="O68" s="185">
        <f t="shared" si="1"/>
        <v>56508.849663000001</v>
      </c>
      <c r="P68" s="215">
        <f t="shared" si="3"/>
        <v>34407.710346126325</v>
      </c>
      <c r="Q68" s="215" cm="1">
        <f t="array" ref="Q68">IF(P68="-",0,P68/(1+'General inputs'!$H$32)^IFERROR(INDEX('MP Calculations'!$C$40:$C$130,MATCH(F68,'MP Calculations'!$D$40:$D$130,0),0),-1))</f>
        <v>78344.795778363521</v>
      </c>
    </row>
    <row r="69" spans="3:17">
      <c r="C69" s="159"/>
      <c r="D69" s="165" t="s">
        <v>288</v>
      </c>
      <c r="E69" s="161">
        <v>37592</v>
      </c>
      <c r="F69" s="172" t="str">
        <f t="shared" si="0"/>
        <v>2002-03</v>
      </c>
      <c r="G69" s="68"/>
      <c r="H69" s="167" t="s">
        <v>279</v>
      </c>
      <c r="I69" s="173">
        <v>41465.482549107437</v>
      </c>
      <c r="J69" s="168">
        <f>IFERROR(MIN('MP Calculations'!$E$30/I69,1),"-")</f>
        <v>0.60889065254951169</v>
      </c>
      <c r="K69" s="12"/>
      <c r="L69" s="159">
        <v>5.8331010000000001</v>
      </c>
      <c r="M69" s="159" t="s">
        <v>315</v>
      </c>
      <c r="N69" s="159">
        <v>589</v>
      </c>
      <c r="O69" s="185">
        <f t="shared" si="1"/>
        <v>3435.6964889999999</v>
      </c>
      <c r="P69" s="215">
        <f t="shared" si="3"/>
        <v>2091.9634771492761</v>
      </c>
      <c r="Q69" s="215" cm="1">
        <f t="array" ref="Q69">IF(P69="-",0,P69/(1+'General inputs'!$H$32)^IFERROR(INDEX('MP Calculations'!$C$40:$C$130,MATCH(F69,'MP Calculations'!$D$40:$D$130,0),0),-1))</f>
        <v>4763.3059492872289</v>
      </c>
    </row>
    <row r="70" spans="3:17">
      <c r="C70" s="159"/>
      <c r="D70" s="165" t="s">
        <v>291</v>
      </c>
      <c r="E70" s="161">
        <v>37592</v>
      </c>
      <c r="F70" s="172" t="str">
        <f t="shared" si="0"/>
        <v>2002-03</v>
      </c>
      <c r="G70" s="68"/>
      <c r="H70" s="167" t="s">
        <v>279</v>
      </c>
      <c r="I70" s="173">
        <v>41465.482549107437</v>
      </c>
      <c r="J70" s="168">
        <f>IFERROR(MIN('MP Calculations'!$E$30/I70,1),"-")</f>
        <v>0.60889065254951169</v>
      </c>
      <c r="K70" s="12"/>
      <c r="L70" s="159">
        <v>192.597759</v>
      </c>
      <c r="M70" s="159" t="s">
        <v>315</v>
      </c>
      <c r="N70" s="159">
        <v>940</v>
      </c>
      <c r="O70" s="185">
        <f t="shared" si="1"/>
        <v>181041.89345999999</v>
      </c>
      <c r="P70" s="215">
        <f t="shared" si="3"/>
        <v>110234.71664765857</v>
      </c>
      <c r="Q70" s="215" cm="1">
        <f t="array" ref="Q70">IF(P70="-",0,P70/(1+'General inputs'!$H$32)^IFERROR(INDEX('MP Calculations'!$C$40:$C$130,MATCH(F70,'MP Calculations'!$D$40:$D$130,0),0),-1))</f>
        <v>250999.449732896</v>
      </c>
    </row>
    <row r="71" spans="3:17">
      <c r="C71" s="159"/>
      <c r="D71" s="165" t="s">
        <v>281</v>
      </c>
      <c r="E71" s="161">
        <v>37592</v>
      </c>
      <c r="F71" s="172" t="str">
        <f t="shared" si="0"/>
        <v>2002-03</v>
      </c>
      <c r="G71" s="68"/>
      <c r="H71" s="167" t="s">
        <v>279</v>
      </c>
      <c r="I71" s="173">
        <v>41465.482549107437</v>
      </c>
      <c r="J71" s="168">
        <f>IFERROR(MIN('MP Calculations'!$E$30/I71,1),"-")</f>
        <v>0.60889065254951169</v>
      </c>
      <c r="K71" s="12"/>
      <c r="L71" s="159">
        <v>8.1582229999999996</v>
      </c>
      <c r="M71" s="159" t="s">
        <v>315</v>
      </c>
      <c r="N71" s="159">
        <v>350</v>
      </c>
      <c r="O71" s="185">
        <f t="shared" si="1"/>
        <v>2855.3780499999998</v>
      </c>
      <c r="P71" s="215">
        <f t="shared" si="3"/>
        <v>1738.613004140052</v>
      </c>
      <c r="Q71" s="215" cm="1">
        <f t="array" ref="Q71">IF(P71="-",0,P71/(1+'General inputs'!$H$32)^IFERROR(INDEX('MP Calculations'!$C$40:$C$130,MATCH(F71,'MP Calculations'!$D$40:$D$130,0),0),-1))</f>
        <v>3958.7429496683826</v>
      </c>
    </row>
    <row r="72" spans="3:17">
      <c r="C72" s="159"/>
      <c r="D72" s="165" t="s">
        <v>291</v>
      </c>
      <c r="E72" s="161">
        <v>37592</v>
      </c>
      <c r="F72" s="172" t="str">
        <f t="shared" si="0"/>
        <v>2002-03</v>
      </c>
      <c r="G72" s="68"/>
      <c r="H72" s="167" t="s">
        <v>279</v>
      </c>
      <c r="I72" s="173">
        <v>41465.482549107437</v>
      </c>
      <c r="J72" s="168">
        <f>IFERROR(MIN('MP Calculations'!$E$30/I72,1),"-")</f>
        <v>0.60889065254951169</v>
      </c>
      <c r="K72" s="12"/>
      <c r="L72" s="159">
        <v>192.680463</v>
      </c>
      <c r="M72" s="159" t="s">
        <v>315</v>
      </c>
      <c r="N72" s="159">
        <v>940</v>
      </c>
      <c r="O72" s="185">
        <f t="shared" si="1"/>
        <v>181119.63522</v>
      </c>
      <c r="P72" s="215">
        <f t="shared" si="3"/>
        <v>110282.05287863532</v>
      </c>
      <c r="Q72" s="215" cm="1">
        <f t="array" ref="Q72">IF(P72="-",0,P72/(1+'General inputs'!$H$32)^IFERROR(INDEX('MP Calculations'!$C$40:$C$130,MATCH(F72,'MP Calculations'!$D$40:$D$130,0),0),-1))</f>
        <v>251107.23218373288</v>
      </c>
    </row>
    <row r="73" spans="3:17">
      <c r="C73" s="159"/>
      <c r="D73" s="165" t="s">
        <v>282</v>
      </c>
      <c r="E73" s="161">
        <v>37592</v>
      </c>
      <c r="F73" s="172" t="str">
        <f t="shared" si="0"/>
        <v>2002-03</v>
      </c>
      <c r="G73" s="68"/>
      <c r="H73" s="167" t="s">
        <v>279</v>
      </c>
      <c r="I73" s="173">
        <v>41465.482549107437</v>
      </c>
      <c r="J73" s="168">
        <f>IFERROR(MIN('MP Calculations'!$E$30/I73,1),"-")</f>
        <v>0.60889065254951169</v>
      </c>
      <c r="K73" s="12"/>
      <c r="L73" s="159">
        <v>1.001757</v>
      </c>
      <c r="M73" s="159" t="s">
        <v>315</v>
      </c>
      <c r="N73" s="159">
        <v>511</v>
      </c>
      <c r="O73" s="185">
        <f t="shared" si="1"/>
        <v>511.89782700000001</v>
      </c>
      <c r="P73" s="215">
        <f t="shared" si="3"/>
        <v>311.68980192070705</v>
      </c>
      <c r="Q73" s="215" cm="1">
        <f t="array" ref="Q73">IF(P73="-",0,P73/(1+'General inputs'!$H$32)^IFERROR(INDEX('MP Calculations'!$C$40:$C$130,MATCH(F73,'MP Calculations'!$D$40:$D$130,0),0),-1))</f>
        <v>709.70354121298078</v>
      </c>
    </row>
    <row r="74" spans="3:17">
      <c r="C74" s="159"/>
      <c r="D74" s="165" t="s">
        <v>288</v>
      </c>
      <c r="E74" s="161">
        <v>37592</v>
      </c>
      <c r="F74" s="172" t="str">
        <f t="shared" si="0"/>
        <v>2002-03</v>
      </c>
      <c r="G74" s="68"/>
      <c r="H74" s="167" t="s">
        <v>279</v>
      </c>
      <c r="I74" s="173">
        <v>41465.482549107437</v>
      </c>
      <c r="J74" s="168">
        <f>IFERROR(MIN('MP Calculations'!$E$30/I74,1),"-")</f>
        <v>0.60889065254951169</v>
      </c>
      <c r="K74" s="12"/>
      <c r="L74" s="159">
        <v>49.978960999999998</v>
      </c>
      <c r="M74" s="159" t="s">
        <v>315</v>
      </c>
      <c r="N74" s="159">
        <v>589</v>
      </c>
      <c r="O74" s="185">
        <f t="shared" si="1"/>
        <v>29437.608028999999</v>
      </c>
      <c r="P74" s="215">
        <f t="shared" si="3"/>
        <v>17924.284362274553</v>
      </c>
      <c r="Q74" s="215" cm="1">
        <f t="array" ref="Q74">IF(P74="-",0,P74/(1+'General inputs'!$H$32)^IFERROR(INDEX('MP Calculations'!$C$40:$C$130,MATCH(F74,'MP Calculations'!$D$40:$D$130,0),0),-1))</f>
        <v>40812.782475478205</v>
      </c>
    </row>
    <row r="75" spans="3:17">
      <c r="C75" s="159"/>
      <c r="D75" s="165" t="s">
        <v>282</v>
      </c>
      <c r="E75" s="161">
        <v>37592</v>
      </c>
      <c r="F75" s="172" t="str">
        <f t="shared" si="0"/>
        <v>2002-03</v>
      </c>
      <c r="G75" s="68"/>
      <c r="H75" s="167" t="s">
        <v>279</v>
      </c>
      <c r="I75" s="173">
        <v>41465.482549107437</v>
      </c>
      <c r="J75" s="168">
        <f>IFERROR(MIN('MP Calculations'!$E$30/I75,1),"-")</f>
        <v>0.60889065254951169</v>
      </c>
      <c r="K75" s="12"/>
      <c r="L75" s="159">
        <v>71.743421999999995</v>
      </c>
      <c r="M75" s="159" t="s">
        <v>315</v>
      </c>
      <c r="N75" s="159">
        <v>511</v>
      </c>
      <c r="O75" s="185">
        <f t="shared" si="1"/>
        <v>36660.888641999998</v>
      </c>
      <c r="P75" s="215">
        <f t="shared" si="3"/>
        <v>22322.472408272359</v>
      </c>
      <c r="Q75" s="215" cm="1">
        <f t="array" ref="Q75">IF(P75="-",0,P75/(1+'General inputs'!$H$32)^IFERROR(INDEX('MP Calculations'!$C$40:$C$130,MATCH(F75,'MP Calculations'!$D$40:$D$130,0),0),-1))</f>
        <v>50827.257161304857</v>
      </c>
    </row>
    <row r="76" spans="3:17">
      <c r="C76" s="159"/>
      <c r="D76" s="165" t="s">
        <v>282</v>
      </c>
      <c r="E76" s="161">
        <v>37592</v>
      </c>
      <c r="F76" s="172" t="str">
        <f t="shared" si="0"/>
        <v>2002-03</v>
      </c>
      <c r="G76" s="68"/>
      <c r="H76" s="167" t="s">
        <v>279</v>
      </c>
      <c r="I76" s="173">
        <v>41465.482549107437</v>
      </c>
      <c r="J76" s="168">
        <f>IFERROR(MIN('MP Calculations'!$E$30/I76,1),"-")</f>
        <v>0.60889065254951169</v>
      </c>
      <c r="K76" s="12"/>
      <c r="L76" s="159">
        <v>71.428010999999998</v>
      </c>
      <c r="M76" s="159" t="s">
        <v>315</v>
      </c>
      <c r="N76" s="159">
        <v>511</v>
      </c>
      <c r="O76" s="185">
        <f t="shared" si="1"/>
        <v>36499.713620999995</v>
      </c>
      <c r="P76" s="215">
        <f t="shared" si="3"/>
        <v>22224.334444560987</v>
      </c>
      <c r="Q76" s="215" cm="1">
        <f t="array" ref="Q76">IF(P76="-",0,P76/(1+'General inputs'!$H$32)^IFERROR(INDEX('MP Calculations'!$C$40:$C$130,MATCH(F76,'MP Calculations'!$D$40:$D$130,0),0),-1))</f>
        <v>50603.801469318147</v>
      </c>
    </row>
    <row r="77" spans="3:17">
      <c r="C77" s="159"/>
      <c r="D77" s="165" t="s">
        <v>291</v>
      </c>
      <c r="E77" s="161">
        <v>37592</v>
      </c>
      <c r="F77" s="172" t="str">
        <f t="shared" si="0"/>
        <v>2002-03</v>
      </c>
      <c r="G77" s="68"/>
      <c r="H77" s="167" t="s">
        <v>279</v>
      </c>
      <c r="I77" s="173">
        <v>41465.482549107437</v>
      </c>
      <c r="J77" s="168">
        <f>IFERROR(MIN('MP Calculations'!$E$30/I77,1),"-")</f>
        <v>0.60889065254951169</v>
      </c>
      <c r="K77" s="12"/>
      <c r="L77" s="159">
        <v>2.1641650000000001</v>
      </c>
      <c r="M77" s="159" t="s">
        <v>315</v>
      </c>
      <c r="N77" s="159">
        <v>940</v>
      </c>
      <c r="O77" s="185">
        <f t="shared" si="1"/>
        <v>2034.3151</v>
      </c>
      <c r="P77" s="215">
        <f t="shared" si="3"/>
        <v>1238.6754487303251</v>
      </c>
      <c r="Q77" s="215" cm="1">
        <f t="array" ref="Q77">IF(P77="-",0,P77/(1+'General inputs'!$H$32)^IFERROR(INDEX('MP Calculations'!$C$40:$C$130,MATCH(F77,'MP Calculations'!$D$40:$D$130,0),0),-1))</f>
        <v>2820.4078123836989</v>
      </c>
    </row>
    <row r="78" spans="3:17">
      <c r="C78" s="159"/>
      <c r="D78" s="165" t="s">
        <v>291</v>
      </c>
      <c r="E78" s="161">
        <v>37592</v>
      </c>
      <c r="F78" s="172" t="str">
        <f t="shared" si="0"/>
        <v>2002-03</v>
      </c>
      <c r="G78" s="68"/>
      <c r="H78" s="167" t="s">
        <v>279</v>
      </c>
      <c r="I78" s="173">
        <v>41465.482549107437</v>
      </c>
      <c r="J78" s="168">
        <f>IFERROR(MIN('MP Calculations'!$E$30/I78,1),"-")</f>
        <v>0.60889065254951169</v>
      </c>
      <c r="K78" s="12"/>
      <c r="L78" s="159">
        <v>2.0998700000000001</v>
      </c>
      <c r="M78" s="159" t="s">
        <v>315</v>
      </c>
      <c r="N78" s="159">
        <v>940</v>
      </c>
      <c r="O78" s="185">
        <f t="shared" si="1"/>
        <v>1973.8778000000002</v>
      </c>
      <c r="P78" s="215">
        <f t="shared" si="3"/>
        <v>1201.8757416949948</v>
      </c>
      <c r="Q78" s="215" cm="1">
        <f t="array" ref="Q78">IF(P78="-",0,P78/(1+'General inputs'!$H$32)^IFERROR(INDEX('MP Calculations'!$C$40:$C$130,MATCH(F78,'MP Calculations'!$D$40:$D$130,0),0),-1))</f>
        <v>2736.6165486412351</v>
      </c>
    </row>
    <row r="79" spans="3:17">
      <c r="C79" s="159"/>
      <c r="D79" s="165" t="s">
        <v>291</v>
      </c>
      <c r="E79" s="161">
        <v>37592</v>
      </c>
      <c r="F79" s="172" t="str">
        <f t="shared" si="0"/>
        <v>2002-03</v>
      </c>
      <c r="G79" s="68"/>
      <c r="H79" s="167" t="s">
        <v>279</v>
      </c>
      <c r="I79" s="173">
        <v>41465.482549107437</v>
      </c>
      <c r="J79" s="168">
        <f>IFERROR(MIN('MP Calculations'!$E$30/I79,1),"-")</f>
        <v>0.60889065254951169</v>
      </c>
      <c r="K79" s="12"/>
      <c r="L79" s="159">
        <v>145.172619</v>
      </c>
      <c r="M79" s="159" t="s">
        <v>315</v>
      </c>
      <c r="N79" s="159">
        <v>940</v>
      </c>
      <c r="O79" s="185">
        <f t="shared" si="1"/>
        <v>136462.26186</v>
      </c>
      <c r="P79" s="215">
        <f t="shared" si="3"/>
        <v>83090.595672317737</v>
      </c>
      <c r="Q79" s="215" cm="1">
        <f t="array" ref="Q79">IF(P79="-",0,P79/(1+'General inputs'!$H$32)^IFERROR(INDEX('MP Calculations'!$C$40:$C$130,MATCH(F79,'MP Calculations'!$D$40:$D$130,0),0),-1))</f>
        <v>189193.51748679153</v>
      </c>
    </row>
    <row r="80" spans="3:17">
      <c r="C80" s="159"/>
      <c r="D80" s="165" t="s">
        <v>291</v>
      </c>
      <c r="E80" s="161">
        <v>37592</v>
      </c>
      <c r="F80" s="172" t="str">
        <f t="shared" si="0"/>
        <v>2002-03</v>
      </c>
      <c r="G80" s="68"/>
      <c r="H80" s="167" t="s">
        <v>279</v>
      </c>
      <c r="I80" s="173">
        <v>41465.482549107437</v>
      </c>
      <c r="J80" s="168">
        <f>IFERROR(MIN('MP Calculations'!$E$30/I80,1),"-")</f>
        <v>0.60889065254951169</v>
      </c>
      <c r="K80" s="12"/>
      <c r="L80" s="159">
        <v>1.076857</v>
      </c>
      <c r="M80" s="159" t="s">
        <v>315</v>
      </c>
      <c r="N80" s="159">
        <v>940</v>
      </c>
      <c r="O80" s="185">
        <f t="shared" si="1"/>
        <v>1012.2455799999999</v>
      </c>
      <c r="P80" s="215">
        <f t="shared" si="3"/>
        <v>616.34687174655892</v>
      </c>
      <c r="Q80" s="215" cm="1">
        <f t="array" ref="Q80">IF(P80="-",0,P80/(1+'General inputs'!$H$32)^IFERROR(INDEX('MP Calculations'!$C$40:$C$130,MATCH(F80,'MP Calculations'!$D$40:$D$130,0),0),-1))</f>
        <v>1403.3938704396719</v>
      </c>
    </row>
    <row r="81" spans="3:17">
      <c r="C81" s="159"/>
      <c r="D81" s="165" t="s">
        <v>291</v>
      </c>
      <c r="E81" s="161">
        <v>37592</v>
      </c>
      <c r="F81" s="172" t="str">
        <f t="shared" si="0"/>
        <v>2002-03</v>
      </c>
      <c r="G81" s="68"/>
      <c r="H81" s="167" t="s">
        <v>279</v>
      </c>
      <c r="I81" s="173">
        <v>41465.482549107437</v>
      </c>
      <c r="J81" s="168">
        <f>IFERROR(MIN('MP Calculations'!$E$30/I81,1),"-")</f>
        <v>0.60889065254951169</v>
      </c>
      <c r="K81" s="12"/>
      <c r="L81" s="159">
        <v>148.08209299999999</v>
      </c>
      <c r="M81" s="159" t="s">
        <v>315</v>
      </c>
      <c r="N81" s="159">
        <v>940</v>
      </c>
      <c r="O81" s="185">
        <f t="shared" si="1"/>
        <v>139197.16741999998</v>
      </c>
      <c r="P81" s="215">
        <f t="shared" si="3"/>
        <v>84755.854103407415</v>
      </c>
      <c r="Q81" s="215" cm="1">
        <f t="array" ref="Q81">IF(P81="-",0,P81/(1+'General inputs'!$H$32)^IFERROR(INDEX('MP Calculations'!$C$40:$C$130,MATCH(F81,'MP Calculations'!$D$40:$D$130,0),0),-1))</f>
        <v>192985.23540087257</v>
      </c>
    </row>
    <row r="82" spans="3:17">
      <c r="C82" s="159"/>
      <c r="D82" s="165" t="s">
        <v>291</v>
      </c>
      <c r="E82" s="161">
        <v>37592</v>
      </c>
      <c r="F82" s="172" t="str">
        <f t="shared" si="0"/>
        <v>2002-03</v>
      </c>
      <c r="G82" s="68"/>
      <c r="H82" s="167" t="s">
        <v>279</v>
      </c>
      <c r="I82" s="173">
        <v>41465.482549107437</v>
      </c>
      <c r="J82" s="168">
        <f>IFERROR(MIN('MP Calculations'!$E$30/I82,1),"-")</f>
        <v>0.60889065254951169</v>
      </c>
      <c r="K82" s="12"/>
      <c r="L82" s="159">
        <v>6.1919409999999999</v>
      </c>
      <c r="M82" s="159" t="s">
        <v>315</v>
      </c>
      <c r="N82" s="159">
        <v>940</v>
      </c>
      <c r="O82" s="185">
        <f t="shared" si="1"/>
        <v>5820.42454</v>
      </c>
      <c r="P82" s="215">
        <f t="shared" si="3"/>
        <v>3544.0020962757912</v>
      </c>
      <c r="Q82" s="215" cm="1">
        <f t="array" ref="Q82">IF(P82="-",0,P82/(1+'General inputs'!$H$32)^IFERROR(INDEX('MP Calculations'!$C$40:$C$130,MATCH(F82,'MP Calculations'!$D$40:$D$130,0),0),-1))</f>
        <v>8069.5320228443452</v>
      </c>
    </row>
    <row r="83" spans="3:17">
      <c r="C83" s="159"/>
      <c r="D83" s="165" t="s">
        <v>291</v>
      </c>
      <c r="E83" s="161">
        <v>37592</v>
      </c>
      <c r="F83" s="172" t="str">
        <f t="shared" si="0"/>
        <v>2002-03</v>
      </c>
      <c r="G83" s="68"/>
      <c r="H83" s="167" t="s">
        <v>279</v>
      </c>
      <c r="I83" s="173">
        <v>41465.482549107437</v>
      </c>
      <c r="J83" s="168">
        <f>IFERROR(MIN('MP Calculations'!$E$30/I83,1),"-")</f>
        <v>0.60889065254951169</v>
      </c>
      <c r="K83" s="12"/>
      <c r="L83" s="159">
        <v>0.57843299999999997</v>
      </c>
      <c r="M83" s="159" t="s">
        <v>315</v>
      </c>
      <c r="N83" s="159">
        <v>940</v>
      </c>
      <c r="O83" s="185">
        <f t="shared" si="1"/>
        <v>543.72701999999992</v>
      </c>
      <c r="P83" s="215">
        <f t="shared" si="3"/>
        <v>331.07030001660132</v>
      </c>
      <c r="Q83" s="215" cm="1">
        <f t="array" ref="Q83">IF(P83="-",0,P83/(1+'General inputs'!$H$32)^IFERROR(INDEX('MP Calculations'!$C$40:$C$130,MATCH(F83,'MP Calculations'!$D$40:$D$130,0),0),-1))</f>
        <v>753.8320563083405</v>
      </c>
    </row>
    <row r="84" spans="3:17">
      <c r="C84" s="159"/>
      <c r="D84" s="165" t="s">
        <v>291</v>
      </c>
      <c r="E84" s="161">
        <v>37592</v>
      </c>
      <c r="F84" s="172" t="str">
        <f t="shared" si="0"/>
        <v>2002-03</v>
      </c>
      <c r="G84" s="68"/>
      <c r="H84" s="167" t="s">
        <v>279</v>
      </c>
      <c r="I84" s="173">
        <v>41465.482549107437</v>
      </c>
      <c r="J84" s="168">
        <f>IFERROR(MIN('MP Calculations'!$E$30/I84,1),"-")</f>
        <v>0.60889065254951169</v>
      </c>
      <c r="K84" s="12"/>
      <c r="L84" s="159">
        <v>3.3440099999999999</v>
      </c>
      <c r="M84" s="159" t="s">
        <v>315</v>
      </c>
      <c r="N84" s="159">
        <v>940</v>
      </c>
      <c r="O84" s="185">
        <f t="shared" si="1"/>
        <v>3143.3694</v>
      </c>
      <c r="P84" s="215">
        <f t="shared" si="3"/>
        <v>1913.9682451701672</v>
      </c>
      <c r="Q84" s="215" cm="1">
        <f t="array" ref="Q84">IF(P84="-",0,P84/(1+'General inputs'!$H$32)^IFERROR(INDEX('MP Calculations'!$C$40:$C$130,MATCH(F84,'MP Calculations'!$D$40:$D$130,0),0),-1))</f>
        <v>4358.0188796553002</v>
      </c>
    </row>
    <row r="85" spans="3:17">
      <c r="C85" s="159"/>
      <c r="D85" s="165" t="s">
        <v>291</v>
      </c>
      <c r="E85" s="161">
        <v>37592</v>
      </c>
      <c r="F85" s="172" t="str">
        <f t="shared" si="0"/>
        <v>2002-03</v>
      </c>
      <c r="G85" s="68"/>
      <c r="H85" s="167" t="s">
        <v>279</v>
      </c>
      <c r="I85" s="173">
        <v>41465.482549107437</v>
      </c>
      <c r="J85" s="168">
        <f>IFERROR(MIN('MP Calculations'!$E$30/I85,1),"-")</f>
        <v>0.60889065254951169</v>
      </c>
      <c r="K85" s="12"/>
      <c r="L85" s="159">
        <v>6.6787070000000002</v>
      </c>
      <c r="M85" s="159" t="s">
        <v>315</v>
      </c>
      <c r="N85" s="159">
        <v>940</v>
      </c>
      <c r="O85" s="185">
        <f t="shared" si="1"/>
        <v>6277.9845800000003</v>
      </c>
      <c r="P85" s="215">
        <f t="shared" si="3"/>
        <v>3822.6061276119722</v>
      </c>
      <c r="Q85" s="215" cm="1">
        <f t="array" ref="Q85">IF(P85="-",0,P85/(1+'General inputs'!$H$32)^IFERROR(INDEX('MP Calculations'!$C$40:$C$130,MATCH(F85,'MP Calculations'!$D$40:$D$130,0),0),-1))</f>
        <v>8703.9007651550128</v>
      </c>
    </row>
    <row r="86" spans="3:17">
      <c r="C86" s="159"/>
      <c r="D86" s="165" t="s">
        <v>291</v>
      </c>
      <c r="E86" s="161">
        <v>37592</v>
      </c>
      <c r="F86" s="172" t="str">
        <f t="shared" ref="F86:F149" si="4">IF(E86="","-",IF(OR(E86&lt;$E$15,E86&gt;$E$16),"ERROR - date outside of range",IF(MONTH(E86)&gt;=7,YEAR(E86)&amp;"-"&amp;IF(YEAR(E86)=1999,"00",IF(AND(YEAR(E86)&gt;=2000,YEAR(E86)&lt;2009),"0","")&amp;RIGHT(YEAR(E86),2)+1),RIGHT(YEAR(E86),4)-1&amp;"-"&amp;RIGHT(YEAR(E86),2))))</f>
        <v>2002-03</v>
      </c>
      <c r="G86" s="68"/>
      <c r="H86" s="167" t="s">
        <v>279</v>
      </c>
      <c r="I86" s="173">
        <v>41465.482549107437</v>
      </c>
      <c r="J86" s="168">
        <f>IFERROR(MIN('MP Calculations'!$E$30/I86,1),"-")</f>
        <v>0.60889065254951169</v>
      </c>
      <c r="K86" s="12"/>
      <c r="L86" s="159">
        <v>1.134066</v>
      </c>
      <c r="M86" s="159" t="s">
        <v>315</v>
      </c>
      <c r="N86" s="159">
        <v>940</v>
      </c>
      <c r="O86" s="185">
        <f t="shared" ref="O86:O127" si="5">IF(N86="","-",L86*N86)</f>
        <v>1066.0220400000001</v>
      </c>
      <c r="P86" s="215">
        <f t="shared" si="3"/>
        <v>649.09085556776165</v>
      </c>
      <c r="Q86" s="215" cm="1">
        <f t="array" ref="Q86">IF(P86="-",0,P86/(1+'General inputs'!$H$32)^IFERROR(INDEX('MP Calculations'!$C$40:$C$130,MATCH(F86,'MP Calculations'!$D$40:$D$130,0),0),-1))</f>
        <v>1477.9504363848098</v>
      </c>
    </row>
    <row r="87" spans="3:17">
      <c r="C87" s="159"/>
      <c r="D87" s="165" t="s">
        <v>282</v>
      </c>
      <c r="E87" s="161">
        <v>37592</v>
      </c>
      <c r="F87" s="172" t="str">
        <f t="shared" si="4"/>
        <v>2002-03</v>
      </c>
      <c r="G87" s="68"/>
      <c r="H87" s="167" t="s">
        <v>279</v>
      </c>
      <c r="I87" s="173">
        <v>41465.482549107437</v>
      </c>
      <c r="J87" s="168">
        <f>IFERROR(MIN('MP Calculations'!$E$30/I87,1),"-")</f>
        <v>0.60889065254951169</v>
      </c>
      <c r="K87" s="12"/>
      <c r="L87" s="159">
        <v>82.956411000000003</v>
      </c>
      <c r="M87" s="159" t="s">
        <v>315</v>
      </c>
      <c r="N87" s="159">
        <v>511</v>
      </c>
      <c r="O87" s="185">
        <f t="shared" si="5"/>
        <v>42390.726021000002</v>
      </c>
      <c r="P87" s="215">
        <f t="shared" ref="P87:P150" si="6">IF(O87="-","-",IF(OR(E87&lt;$E$15,E87&gt;$E$16),0,O87*J87))</f>
        <v>25811.316828974257</v>
      </c>
      <c r="Q87" s="215" cm="1">
        <f t="array" ref="Q87">IF(P87="-",0,P87/(1+'General inputs'!$H$32)^IFERROR(INDEX('MP Calculations'!$C$40:$C$130,MATCH(F87,'MP Calculations'!$D$40:$D$130,0),0),-1))</f>
        <v>58771.197658733086</v>
      </c>
    </row>
    <row r="88" spans="3:17">
      <c r="C88" s="159"/>
      <c r="D88" s="165" t="s">
        <v>291</v>
      </c>
      <c r="E88" s="161">
        <v>37592</v>
      </c>
      <c r="F88" s="172" t="str">
        <f t="shared" si="4"/>
        <v>2002-03</v>
      </c>
      <c r="G88" s="68"/>
      <c r="H88" s="167" t="s">
        <v>279</v>
      </c>
      <c r="I88" s="173">
        <v>41465.482549107437</v>
      </c>
      <c r="J88" s="168">
        <f>IFERROR(MIN('MP Calculations'!$E$30/I88,1),"-")</f>
        <v>0.60889065254951169</v>
      </c>
      <c r="K88" s="12"/>
      <c r="L88" s="159">
        <v>0.59857199999999999</v>
      </c>
      <c r="M88" s="159" t="s">
        <v>315</v>
      </c>
      <c r="N88" s="159">
        <v>940</v>
      </c>
      <c r="O88" s="185">
        <f t="shared" si="5"/>
        <v>562.65768000000003</v>
      </c>
      <c r="P88" s="215">
        <f t="shared" si="6"/>
        <v>342.59700193719436</v>
      </c>
      <c r="Q88" s="215" cm="1">
        <f t="array" ref="Q88">IF(P88="-",0,P88/(1+'General inputs'!$H$32)^IFERROR(INDEX('MP Calculations'!$C$40:$C$130,MATCH(F88,'MP Calculations'!$D$40:$D$130,0),0),-1))</f>
        <v>780.07783374841358</v>
      </c>
    </row>
    <row r="89" spans="3:17">
      <c r="C89" s="159"/>
      <c r="D89" s="165" t="s">
        <v>291</v>
      </c>
      <c r="E89" s="161">
        <v>37592</v>
      </c>
      <c r="F89" s="172" t="str">
        <f t="shared" si="4"/>
        <v>2002-03</v>
      </c>
      <c r="G89" s="68"/>
      <c r="H89" s="167" t="s">
        <v>279</v>
      </c>
      <c r="I89" s="173">
        <v>41465.482549107437</v>
      </c>
      <c r="J89" s="168">
        <f>IFERROR(MIN('MP Calculations'!$E$30/I89,1),"-")</f>
        <v>0.60889065254951169</v>
      </c>
      <c r="K89" s="12"/>
      <c r="L89" s="159">
        <v>71.782328000000007</v>
      </c>
      <c r="M89" s="159" t="s">
        <v>315</v>
      </c>
      <c r="N89" s="159">
        <v>940</v>
      </c>
      <c r="O89" s="185">
        <f t="shared" si="5"/>
        <v>67475.388320000013</v>
      </c>
      <c r="P89" s="215">
        <f t="shared" si="6"/>
        <v>41085.133225196507</v>
      </c>
      <c r="Q89" s="215" cm="1">
        <f t="array" ref="Q89">IF(P89="-",0,P89/(1+'General inputs'!$H$32)^IFERROR(INDEX('MP Calculations'!$C$40:$C$130,MATCH(F89,'MP Calculations'!$D$40:$D$130,0),0),-1))</f>
        <v>93548.98479657936</v>
      </c>
    </row>
    <row r="90" spans="3:17">
      <c r="C90" s="159"/>
      <c r="D90" s="165" t="s">
        <v>282</v>
      </c>
      <c r="E90" s="161">
        <v>37592</v>
      </c>
      <c r="F90" s="172" t="str">
        <f t="shared" si="4"/>
        <v>2002-03</v>
      </c>
      <c r="G90" s="68"/>
      <c r="H90" s="167" t="s">
        <v>279</v>
      </c>
      <c r="I90" s="173">
        <v>41465.482549107437</v>
      </c>
      <c r="J90" s="168">
        <f>IFERROR(MIN('MP Calculations'!$E$30/I90,1),"-")</f>
        <v>0.60889065254951169</v>
      </c>
      <c r="K90" s="12"/>
      <c r="L90" s="159">
        <v>99.323307999999997</v>
      </c>
      <c r="M90" s="159" t="s">
        <v>315</v>
      </c>
      <c r="N90" s="159">
        <v>511</v>
      </c>
      <c r="O90" s="185">
        <f t="shared" si="5"/>
        <v>50754.210388</v>
      </c>
      <c r="P90" s="215">
        <f t="shared" si="6"/>
        <v>30903.764282784523</v>
      </c>
      <c r="Q90" s="215" cm="1">
        <f t="array" ref="Q90">IF(P90="-",0,P90/(1+'General inputs'!$H$32)^IFERROR(INDEX('MP Calculations'!$C$40:$C$130,MATCH(F90,'MP Calculations'!$D$40:$D$130,0),0),-1))</f>
        <v>70366.469525631052</v>
      </c>
    </row>
    <row r="91" spans="3:17">
      <c r="C91" s="159"/>
      <c r="D91" s="165" t="s">
        <v>282</v>
      </c>
      <c r="E91" s="161">
        <v>37592</v>
      </c>
      <c r="F91" s="172" t="str">
        <f t="shared" si="4"/>
        <v>2002-03</v>
      </c>
      <c r="G91" s="68"/>
      <c r="H91" s="167" t="s">
        <v>279</v>
      </c>
      <c r="I91" s="173">
        <v>41465.482549107437</v>
      </c>
      <c r="J91" s="168">
        <f>IFERROR(MIN('MP Calculations'!$E$30/I91,1),"-")</f>
        <v>0.60889065254951169</v>
      </c>
      <c r="K91" s="12"/>
      <c r="L91" s="159">
        <v>0.53542100000000004</v>
      </c>
      <c r="M91" s="159" t="s">
        <v>315</v>
      </c>
      <c r="N91" s="159">
        <v>511</v>
      </c>
      <c r="O91" s="185">
        <f t="shared" si="5"/>
        <v>273.60013100000003</v>
      </c>
      <c r="P91" s="215">
        <f t="shared" si="6"/>
        <v>166.59256230222189</v>
      </c>
      <c r="Q91" s="215" cm="1">
        <f t="array" ref="Q91">IF(P91="-",0,P91/(1+'General inputs'!$H$32)^IFERROR(INDEX('MP Calculations'!$C$40:$C$130,MATCH(F91,'MP Calculations'!$D$40:$D$130,0),0),-1))</f>
        <v>379.32370798486602</v>
      </c>
    </row>
    <row r="92" spans="3:17">
      <c r="C92" s="159"/>
      <c r="D92" s="165" t="s">
        <v>291</v>
      </c>
      <c r="E92" s="161">
        <v>37592</v>
      </c>
      <c r="F92" s="172" t="str">
        <f t="shared" si="4"/>
        <v>2002-03</v>
      </c>
      <c r="G92" s="68"/>
      <c r="H92" s="167" t="s">
        <v>279</v>
      </c>
      <c r="I92" s="173">
        <v>41465.482549107437</v>
      </c>
      <c r="J92" s="168">
        <f>IFERROR(MIN('MP Calculations'!$E$30/I92,1),"-")</f>
        <v>0.60889065254951169</v>
      </c>
      <c r="K92" s="12"/>
      <c r="L92" s="159">
        <v>19.840508</v>
      </c>
      <c r="M92" s="159" t="s">
        <v>315</v>
      </c>
      <c r="N92" s="159">
        <v>940</v>
      </c>
      <c r="O92" s="185">
        <f t="shared" si="5"/>
        <v>18650.077519999999</v>
      </c>
      <c r="P92" s="215">
        <f t="shared" si="6"/>
        <v>11355.857871251777</v>
      </c>
      <c r="Q92" s="215" cm="1">
        <f t="array" ref="Q92">IF(P92="-",0,P92/(1+'General inputs'!$H$32)^IFERROR(INDEX('MP Calculations'!$C$40:$C$130,MATCH(F92,'MP Calculations'!$D$40:$D$130,0),0),-1))</f>
        <v>25856.773288941127</v>
      </c>
    </row>
    <row r="93" spans="3:17">
      <c r="C93" s="159"/>
      <c r="D93" s="165" t="s">
        <v>282</v>
      </c>
      <c r="E93" s="161">
        <v>37592</v>
      </c>
      <c r="F93" s="172" t="str">
        <f t="shared" si="4"/>
        <v>2002-03</v>
      </c>
      <c r="G93" s="68"/>
      <c r="H93" s="167" t="s">
        <v>279</v>
      </c>
      <c r="I93" s="173">
        <v>41465.482549107437</v>
      </c>
      <c r="J93" s="168">
        <f>IFERROR(MIN('MP Calculations'!$E$30/I93,1),"-")</f>
        <v>0.60889065254951169</v>
      </c>
      <c r="K93" s="12"/>
      <c r="L93" s="159">
        <v>70.381943000000007</v>
      </c>
      <c r="M93" s="159" t="s">
        <v>315</v>
      </c>
      <c r="N93" s="159">
        <v>511</v>
      </c>
      <c r="O93" s="185">
        <f t="shared" si="5"/>
        <v>35965.172873000003</v>
      </c>
      <c r="P93" s="215">
        <f t="shared" si="6"/>
        <v>21898.857579696967</v>
      </c>
      <c r="Q93" s="215" cm="1">
        <f t="array" ref="Q93">IF(P93="-",0,P93/(1+'General inputs'!$H$32)^IFERROR(INDEX('MP Calculations'!$C$40:$C$130,MATCH(F93,'MP Calculations'!$D$40:$D$130,0),0),-1))</f>
        <v>49862.705411142793</v>
      </c>
    </row>
    <row r="94" spans="3:17">
      <c r="C94" s="159"/>
      <c r="D94" s="165" t="s">
        <v>288</v>
      </c>
      <c r="E94" s="161">
        <v>37592</v>
      </c>
      <c r="F94" s="172" t="str">
        <f t="shared" si="4"/>
        <v>2002-03</v>
      </c>
      <c r="G94" s="68"/>
      <c r="H94" s="167" t="s">
        <v>279</v>
      </c>
      <c r="I94" s="173">
        <v>41465.482549107437</v>
      </c>
      <c r="J94" s="168">
        <f>IFERROR(MIN('MP Calculations'!$E$30/I94,1),"-")</f>
        <v>0.60889065254951169</v>
      </c>
      <c r="K94" s="12"/>
      <c r="L94" s="159">
        <v>0.78662900000000002</v>
      </c>
      <c r="M94" s="159" t="s">
        <v>315</v>
      </c>
      <c r="N94" s="159">
        <v>589</v>
      </c>
      <c r="O94" s="185">
        <f t="shared" si="5"/>
        <v>463.32448099999999</v>
      </c>
      <c r="P94" s="215">
        <f t="shared" si="6"/>
        <v>282.11394557825383</v>
      </c>
      <c r="Q94" s="215" cm="1">
        <f t="array" ref="Q94">IF(P94="-",0,P94/(1+'General inputs'!$H$32)^IFERROR(INDEX('MP Calculations'!$C$40:$C$130,MATCH(F94,'MP Calculations'!$D$40:$D$130,0),0),-1))</f>
        <v>642.36065783566312</v>
      </c>
    </row>
    <row r="95" spans="3:17">
      <c r="C95" s="159"/>
      <c r="D95" s="165" t="s">
        <v>291</v>
      </c>
      <c r="E95" s="161">
        <v>37592</v>
      </c>
      <c r="F95" s="172" t="str">
        <f t="shared" si="4"/>
        <v>2002-03</v>
      </c>
      <c r="G95" s="68"/>
      <c r="H95" s="167" t="s">
        <v>279</v>
      </c>
      <c r="I95" s="173">
        <v>41465.482549107437</v>
      </c>
      <c r="J95" s="168">
        <f>IFERROR(MIN('MP Calculations'!$E$30/I95,1),"-")</f>
        <v>0.60889065254951169</v>
      </c>
      <c r="K95" s="12"/>
      <c r="L95" s="159">
        <v>0.40955799999999998</v>
      </c>
      <c r="M95" s="159" t="s">
        <v>315</v>
      </c>
      <c r="N95" s="159">
        <v>940</v>
      </c>
      <c r="O95" s="185">
        <f t="shared" si="5"/>
        <v>384.98451999999997</v>
      </c>
      <c r="P95" s="215">
        <f t="shared" si="6"/>
        <v>234.41347560426053</v>
      </c>
      <c r="Q95" s="215" cm="1">
        <f t="array" ref="Q95">IF(P95="-",0,P95/(1+'General inputs'!$H$32)^IFERROR(INDEX('MP Calculations'!$C$40:$C$130,MATCH(F95,'MP Calculations'!$D$40:$D$130,0),0),-1))</f>
        <v>533.7488513233709</v>
      </c>
    </row>
    <row r="96" spans="3:17">
      <c r="C96" s="159"/>
      <c r="D96" s="165" t="s">
        <v>282</v>
      </c>
      <c r="E96" s="161">
        <v>37592</v>
      </c>
      <c r="F96" s="172" t="str">
        <f t="shared" si="4"/>
        <v>2002-03</v>
      </c>
      <c r="G96" s="68"/>
      <c r="H96" s="167" t="s">
        <v>279</v>
      </c>
      <c r="I96" s="173">
        <v>41465.482549107437</v>
      </c>
      <c r="J96" s="168">
        <f>IFERROR(MIN('MP Calculations'!$E$30/I96,1),"-")</f>
        <v>0.60889065254951169</v>
      </c>
      <c r="K96" s="12"/>
      <c r="L96" s="159">
        <v>110.369793</v>
      </c>
      <c r="M96" s="159" t="s">
        <v>315</v>
      </c>
      <c r="N96" s="159">
        <v>511</v>
      </c>
      <c r="O96" s="185">
        <f t="shared" si="5"/>
        <v>56398.964223000003</v>
      </c>
      <c r="P96" s="215">
        <f t="shared" si="6"/>
        <v>34340.802128859032</v>
      </c>
      <c r="Q96" s="215" cm="1">
        <f t="array" ref="Q96">IF(P96="-",0,P96/(1+'General inputs'!$H$32)^IFERROR(INDEX('MP Calculations'!$C$40:$C$130,MATCH(F96,'MP Calculations'!$D$40:$D$130,0),0),-1))</f>
        <v>78192.448802497674</v>
      </c>
    </row>
    <row r="97" spans="3:17">
      <c r="C97" s="159"/>
      <c r="D97" s="165" t="s">
        <v>289</v>
      </c>
      <c r="E97" s="161">
        <v>37592</v>
      </c>
      <c r="F97" s="172" t="str">
        <f t="shared" si="4"/>
        <v>2002-03</v>
      </c>
      <c r="G97" s="68"/>
      <c r="H97" s="167" t="s">
        <v>279</v>
      </c>
      <c r="I97" s="173">
        <v>41465.482549107437</v>
      </c>
      <c r="J97" s="168">
        <f>IFERROR(MIN('MP Calculations'!$E$30/I97,1),"-")</f>
        <v>0.60889065254951169</v>
      </c>
      <c r="K97" s="12"/>
      <c r="L97" s="159">
        <v>0.44981399999999999</v>
      </c>
      <c r="M97" s="159" t="s">
        <v>315</v>
      </c>
      <c r="N97" s="159">
        <v>726</v>
      </c>
      <c r="O97" s="185">
        <f t="shared" si="5"/>
        <v>326.56496399999997</v>
      </c>
      <c r="P97" s="215">
        <f t="shared" si="6"/>
        <v>198.84235402976779</v>
      </c>
      <c r="Q97" s="215" cm="1">
        <f t="array" ref="Q97">IF(P97="-",0,P97/(1+'General inputs'!$H$32)^IFERROR(INDEX('MP Calculations'!$C$40:$C$130,MATCH(F97,'MP Calculations'!$D$40:$D$130,0),0),-1))</f>
        <v>452.75502094852533</v>
      </c>
    </row>
    <row r="98" spans="3:17">
      <c r="C98" s="159"/>
      <c r="D98" s="165" t="s">
        <v>282</v>
      </c>
      <c r="E98" s="161">
        <v>37592</v>
      </c>
      <c r="F98" s="172" t="str">
        <f t="shared" si="4"/>
        <v>2002-03</v>
      </c>
      <c r="G98" s="68"/>
      <c r="H98" s="167" t="s">
        <v>279</v>
      </c>
      <c r="I98" s="173">
        <v>41465.482549107437</v>
      </c>
      <c r="J98" s="168">
        <f>IFERROR(MIN('MP Calculations'!$E$30/I98,1),"-")</f>
        <v>0.60889065254951169</v>
      </c>
      <c r="K98" s="12"/>
      <c r="L98" s="159">
        <v>1.278046</v>
      </c>
      <c r="M98" s="159" t="s">
        <v>315</v>
      </c>
      <c r="N98" s="159">
        <v>511</v>
      </c>
      <c r="O98" s="185">
        <f t="shared" si="5"/>
        <v>653.08150599999999</v>
      </c>
      <c r="P98" s="215">
        <f t="shared" si="6"/>
        <v>397.65522435635785</v>
      </c>
      <c r="Q98" s="215" cm="1">
        <f t="array" ref="Q98">IF(P98="-",0,P98/(1+'General inputs'!$H$32)^IFERROR(INDEX('MP Calculations'!$C$40:$C$130,MATCH(F98,'MP Calculations'!$D$40:$D$130,0),0),-1))</f>
        <v>905.44290884224949</v>
      </c>
    </row>
    <row r="99" spans="3:17">
      <c r="C99" s="159"/>
      <c r="D99" s="165" t="s">
        <v>282</v>
      </c>
      <c r="E99" s="161">
        <v>37592</v>
      </c>
      <c r="F99" s="172" t="str">
        <f t="shared" si="4"/>
        <v>2002-03</v>
      </c>
      <c r="G99" s="68"/>
      <c r="H99" s="167" t="s">
        <v>279</v>
      </c>
      <c r="I99" s="173">
        <v>41465.482549107437</v>
      </c>
      <c r="J99" s="168">
        <f>IFERROR(MIN('MP Calculations'!$E$30/I99,1),"-")</f>
        <v>0.60889065254951169</v>
      </c>
      <c r="K99" s="12"/>
      <c r="L99" s="159">
        <v>0.21832499999999999</v>
      </c>
      <c r="M99" s="159" t="s">
        <v>315</v>
      </c>
      <c r="N99" s="159">
        <v>511</v>
      </c>
      <c r="O99" s="185">
        <f t="shared" si="5"/>
        <v>111.564075</v>
      </c>
      <c r="P99" s="215">
        <f t="shared" si="6"/>
        <v>67.930322427832664</v>
      </c>
      <c r="Q99" s="215" cm="1">
        <f t="array" ref="Q99">IF(P99="-",0,P99/(1+'General inputs'!$H$32)^IFERROR(INDEX('MP Calculations'!$C$40:$C$130,MATCH(F99,'MP Calculations'!$D$40:$D$130,0),0),-1))</f>
        <v>154.67426295531155</v>
      </c>
    </row>
    <row r="100" spans="3:17">
      <c r="C100" s="159"/>
      <c r="D100" s="165" t="s">
        <v>291</v>
      </c>
      <c r="E100" s="161">
        <v>37592</v>
      </c>
      <c r="F100" s="172" t="str">
        <f t="shared" si="4"/>
        <v>2002-03</v>
      </c>
      <c r="G100" s="68"/>
      <c r="H100" s="167" t="s">
        <v>279</v>
      </c>
      <c r="I100" s="173">
        <v>41465.482549107437</v>
      </c>
      <c r="J100" s="168">
        <f>IFERROR(MIN('MP Calculations'!$E$30/I100,1),"-")</f>
        <v>0.60889065254951169</v>
      </c>
      <c r="K100" s="12"/>
      <c r="L100" s="159">
        <v>20.800072</v>
      </c>
      <c r="M100" s="159" t="s">
        <v>315</v>
      </c>
      <c r="N100" s="159">
        <v>940</v>
      </c>
      <c r="O100" s="185">
        <f t="shared" si="5"/>
        <v>19552.06768</v>
      </c>
      <c r="P100" s="215">
        <f t="shared" si="6"/>
        <v>11905.071248367418</v>
      </c>
      <c r="Q100" s="215" cm="1">
        <f t="array" ref="Q100">IF(P100="-",0,P100/(1+'General inputs'!$H$32)^IFERROR(INDEX('MP Calculations'!$C$40:$C$130,MATCH(F100,'MP Calculations'!$D$40:$D$130,0),0),-1))</f>
        <v>27107.307237176203</v>
      </c>
    </row>
    <row r="101" spans="3:17">
      <c r="C101" s="159"/>
      <c r="D101" s="165" t="s">
        <v>291</v>
      </c>
      <c r="E101" s="161">
        <v>37592</v>
      </c>
      <c r="F101" s="172" t="str">
        <f t="shared" si="4"/>
        <v>2002-03</v>
      </c>
      <c r="G101" s="68"/>
      <c r="H101" s="167" t="s">
        <v>279</v>
      </c>
      <c r="I101" s="173">
        <v>41465.482549107437</v>
      </c>
      <c r="J101" s="168">
        <f>IFERROR(MIN('MP Calculations'!$E$30/I101,1),"-")</f>
        <v>0.60889065254951169</v>
      </c>
      <c r="K101" s="12"/>
      <c r="L101" s="159">
        <v>0.45024999999999998</v>
      </c>
      <c r="M101" s="159" t="s">
        <v>315</v>
      </c>
      <c r="N101" s="159">
        <v>940</v>
      </c>
      <c r="O101" s="185">
        <f t="shared" si="5"/>
        <v>423.23499999999996</v>
      </c>
      <c r="P101" s="215">
        <f t="shared" si="6"/>
        <v>257.70383533179256</v>
      </c>
      <c r="Q101" s="215" cm="1">
        <f t="array" ref="Q101">IF(P101="-",0,P101/(1+'General inputs'!$H$32)^IFERROR(INDEX('MP Calculations'!$C$40:$C$130,MATCH(F101,'MP Calculations'!$D$40:$D$130,0),0),-1))</f>
        <v>586.77994400877958</v>
      </c>
    </row>
    <row r="102" spans="3:17">
      <c r="C102" s="159"/>
      <c r="D102" s="165" t="s">
        <v>290</v>
      </c>
      <c r="E102" s="161">
        <v>37592</v>
      </c>
      <c r="F102" s="172" t="str">
        <f t="shared" si="4"/>
        <v>2002-03</v>
      </c>
      <c r="G102" s="68"/>
      <c r="H102" s="167" t="s">
        <v>279</v>
      </c>
      <c r="I102" s="173">
        <v>41465.482549107437</v>
      </c>
      <c r="J102" s="168">
        <f>IFERROR(MIN('MP Calculations'!$E$30/I102,1),"-")</f>
        <v>0.60889065254951169</v>
      </c>
      <c r="K102" s="12"/>
      <c r="L102" s="159">
        <v>0.98808600000000002</v>
      </c>
      <c r="M102" s="159" t="s">
        <v>315</v>
      </c>
      <c r="N102" s="159">
        <v>1898</v>
      </c>
      <c r="O102" s="185">
        <f t="shared" si="5"/>
        <v>1875.3872280000001</v>
      </c>
      <c r="P102" s="215">
        <f t="shared" si="6"/>
        <v>1141.9057530399398</v>
      </c>
      <c r="Q102" s="215" cm="1">
        <f t="array" ref="Q102">IF(P102="-",0,P102/(1+'General inputs'!$H$32)^IFERROR(INDEX('MP Calculations'!$C$40:$C$130,MATCH(F102,'MP Calculations'!$D$40:$D$130,0),0),-1))</f>
        <v>2600.0676046182862</v>
      </c>
    </row>
    <row r="103" spans="3:17">
      <c r="C103" s="159"/>
      <c r="D103" s="165" t="s">
        <v>291</v>
      </c>
      <c r="E103" s="161">
        <v>37592</v>
      </c>
      <c r="F103" s="172" t="str">
        <f t="shared" si="4"/>
        <v>2002-03</v>
      </c>
      <c r="G103" s="68"/>
      <c r="H103" s="167" t="s">
        <v>279</v>
      </c>
      <c r="I103" s="173">
        <v>41465.482549107437</v>
      </c>
      <c r="J103" s="168">
        <f>IFERROR(MIN('MP Calculations'!$E$30/I103,1),"-")</f>
        <v>0.60889065254951169</v>
      </c>
      <c r="K103" s="12"/>
      <c r="L103" s="159">
        <v>199.50590199999999</v>
      </c>
      <c r="M103" s="159" t="s">
        <v>315</v>
      </c>
      <c r="N103" s="159">
        <v>940</v>
      </c>
      <c r="O103" s="185">
        <f t="shared" si="5"/>
        <v>187535.54788</v>
      </c>
      <c r="P103" s="215">
        <f t="shared" si="6"/>
        <v>114188.64212488339</v>
      </c>
      <c r="Q103" s="215" cm="1">
        <f t="array" ref="Q103">IF(P103="-",0,P103/(1+'General inputs'!$H$32)^IFERROR(INDEX('MP Calculations'!$C$40:$C$130,MATCH(F103,'MP Calculations'!$D$40:$D$130,0),0),-1))</f>
        <v>260002.35870067976</v>
      </c>
    </row>
    <row r="104" spans="3:17">
      <c r="C104" s="159"/>
      <c r="D104" s="165" t="s">
        <v>291</v>
      </c>
      <c r="E104" s="161">
        <v>37592</v>
      </c>
      <c r="F104" s="172" t="str">
        <f t="shared" si="4"/>
        <v>2002-03</v>
      </c>
      <c r="G104" s="68"/>
      <c r="H104" s="167" t="s">
        <v>279</v>
      </c>
      <c r="I104" s="173">
        <v>41465.482549107437</v>
      </c>
      <c r="J104" s="168">
        <f>IFERROR(MIN('MP Calculations'!$E$30/I104,1),"-")</f>
        <v>0.60889065254951169</v>
      </c>
      <c r="K104" s="12"/>
      <c r="L104" s="159">
        <v>0.59838499999999994</v>
      </c>
      <c r="M104" s="159" t="s">
        <v>315</v>
      </c>
      <c r="N104" s="159">
        <v>940</v>
      </c>
      <c r="O104" s="185">
        <f t="shared" si="5"/>
        <v>562.4819</v>
      </c>
      <c r="P104" s="215">
        <f t="shared" si="6"/>
        <v>342.48997113828915</v>
      </c>
      <c r="Q104" s="215" cm="1">
        <f t="array" ref="Q104">IF(P104="-",0,P104/(1+'General inputs'!$H$32)^IFERROR(INDEX('MP Calculations'!$C$40:$C$130,MATCH(F104,'MP Calculations'!$D$40:$D$130,0),0),-1))</f>
        <v>779.83412947405566</v>
      </c>
    </row>
    <row r="105" spans="3:17">
      <c r="C105" s="159"/>
      <c r="D105" s="165" t="s">
        <v>291</v>
      </c>
      <c r="E105" s="161">
        <v>37592</v>
      </c>
      <c r="F105" s="172" t="str">
        <f t="shared" si="4"/>
        <v>2002-03</v>
      </c>
      <c r="G105" s="68"/>
      <c r="H105" s="167" t="s">
        <v>279</v>
      </c>
      <c r="I105" s="173">
        <v>41465.482549107437</v>
      </c>
      <c r="J105" s="168">
        <f>IFERROR(MIN('MP Calculations'!$E$30/I105,1),"-")</f>
        <v>0.60889065254951169</v>
      </c>
      <c r="K105" s="12"/>
      <c r="L105" s="159">
        <v>122.176157</v>
      </c>
      <c r="M105" s="159" t="s">
        <v>315</v>
      </c>
      <c r="N105" s="159">
        <v>940</v>
      </c>
      <c r="O105" s="185">
        <f t="shared" si="5"/>
        <v>114845.58758000001</v>
      </c>
      <c r="P105" s="215">
        <f t="shared" si="6"/>
        <v>69928.404764018298</v>
      </c>
      <c r="Q105" s="215" cm="1">
        <f t="array" ref="Q105">IF(P105="-",0,P105/(1+'General inputs'!$H$32)^IFERROR(INDEX('MP Calculations'!$C$40:$C$130,MATCH(F105,'MP Calculations'!$D$40:$D$130,0),0),-1))</f>
        <v>159223.80580492585</v>
      </c>
    </row>
    <row r="106" spans="3:17">
      <c r="C106" s="159"/>
      <c r="D106" s="165" t="s">
        <v>282</v>
      </c>
      <c r="E106" s="161">
        <v>37592</v>
      </c>
      <c r="F106" s="172" t="str">
        <f t="shared" si="4"/>
        <v>2002-03</v>
      </c>
      <c r="G106" s="68"/>
      <c r="H106" s="167" t="s">
        <v>279</v>
      </c>
      <c r="I106" s="173">
        <v>41465.482549107437</v>
      </c>
      <c r="J106" s="168">
        <f>IFERROR(MIN('MP Calculations'!$E$30/I106,1),"-")</f>
        <v>0.60889065254951169</v>
      </c>
      <c r="K106" s="12"/>
      <c r="L106" s="159">
        <v>1.219276</v>
      </c>
      <c r="M106" s="159" t="s">
        <v>315</v>
      </c>
      <c r="N106" s="159">
        <v>511</v>
      </c>
      <c r="O106" s="185">
        <f t="shared" si="5"/>
        <v>623.05003599999998</v>
      </c>
      <c r="P106" s="215">
        <f t="shared" si="6"/>
        <v>379.36934299103672</v>
      </c>
      <c r="Q106" s="215" cm="1">
        <f t="array" ref="Q106">IF(P106="-",0,P106/(1+'General inputs'!$H$32)^IFERROR(INDEX('MP Calculations'!$C$40:$C$130,MATCH(F106,'MP Calculations'!$D$40:$D$130,0),0),-1))</f>
        <v>863.806786392307</v>
      </c>
    </row>
    <row r="107" spans="3:17">
      <c r="C107" s="159"/>
      <c r="D107" s="165" t="s">
        <v>282</v>
      </c>
      <c r="E107" s="161">
        <v>37592</v>
      </c>
      <c r="F107" s="172" t="str">
        <f t="shared" si="4"/>
        <v>2002-03</v>
      </c>
      <c r="G107" s="68"/>
      <c r="H107" s="167" t="s">
        <v>279</v>
      </c>
      <c r="I107" s="173">
        <v>41465.482549107437</v>
      </c>
      <c r="J107" s="168">
        <f>IFERROR(MIN('MP Calculations'!$E$30/I107,1),"-")</f>
        <v>0.60889065254951169</v>
      </c>
      <c r="K107" s="12"/>
      <c r="L107" s="159">
        <v>67.984374000000003</v>
      </c>
      <c r="M107" s="159" t="s">
        <v>315</v>
      </c>
      <c r="N107" s="159">
        <v>511</v>
      </c>
      <c r="O107" s="185">
        <f t="shared" si="5"/>
        <v>34740.015114000002</v>
      </c>
      <c r="P107" s="215">
        <f t="shared" si="6"/>
        <v>21152.870472343358</v>
      </c>
      <c r="Q107" s="215" cm="1">
        <f t="array" ref="Q107">IF(P107="-",0,P107/(1+'General inputs'!$H$32)^IFERROR(INDEX('MP Calculations'!$C$40:$C$130,MATCH(F107,'MP Calculations'!$D$40:$D$130,0),0),-1))</f>
        <v>48164.126604503588</v>
      </c>
    </row>
    <row r="108" spans="3:17">
      <c r="C108" s="159"/>
      <c r="D108" s="165" t="s">
        <v>282</v>
      </c>
      <c r="E108" s="161">
        <v>37592</v>
      </c>
      <c r="F108" s="172" t="str">
        <f t="shared" si="4"/>
        <v>2002-03</v>
      </c>
      <c r="G108" s="68"/>
      <c r="H108" s="167" t="s">
        <v>279</v>
      </c>
      <c r="I108" s="173">
        <v>41465.482549107437</v>
      </c>
      <c r="J108" s="168">
        <f>IFERROR(MIN('MP Calculations'!$E$30/I108,1),"-")</f>
        <v>0.60889065254951169</v>
      </c>
      <c r="K108" s="12"/>
      <c r="L108" s="159">
        <v>0.26833699999999999</v>
      </c>
      <c r="M108" s="159" t="s">
        <v>315</v>
      </c>
      <c r="N108" s="159">
        <v>511</v>
      </c>
      <c r="O108" s="185">
        <f t="shared" si="5"/>
        <v>137.12020699999999</v>
      </c>
      <c r="P108" s="215">
        <f t="shared" si="6"/>
        <v>83.491212317954123</v>
      </c>
      <c r="Q108" s="215" cm="1">
        <f t="array" ref="Q108">IF(P108="-",0,P108/(1+'General inputs'!$H$32)^IFERROR(INDEX('MP Calculations'!$C$40:$C$130,MATCH(F108,'MP Calculations'!$D$40:$D$130,0),0),-1))</f>
        <v>190.10570341756298</v>
      </c>
    </row>
    <row r="109" spans="3:17">
      <c r="C109" s="159"/>
      <c r="D109" s="165" t="s">
        <v>281</v>
      </c>
      <c r="E109" s="161">
        <v>37592</v>
      </c>
      <c r="F109" s="172" t="str">
        <f t="shared" si="4"/>
        <v>2002-03</v>
      </c>
      <c r="G109" s="68"/>
      <c r="H109" s="167" t="s">
        <v>279</v>
      </c>
      <c r="I109" s="173">
        <v>41465.482549107437</v>
      </c>
      <c r="J109" s="168">
        <f>IFERROR(MIN('MP Calculations'!$E$30/I109,1),"-")</f>
        <v>0.60889065254951169</v>
      </c>
      <c r="K109" s="12"/>
      <c r="L109" s="159">
        <v>0.64694700000000005</v>
      </c>
      <c r="M109" s="159" t="s">
        <v>315</v>
      </c>
      <c r="N109" s="159">
        <v>350</v>
      </c>
      <c r="O109" s="185">
        <f t="shared" si="5"/>
        <v>226.43145000000001</v>
      </c>
      <c r="P109" s="215">
        <f t="shared" si="6"/>
        <v>137.87199334823214</v>
      </c>
      <c r="Q109" s="215" cm="1">
        <f t="array" ref="Q109">IF(P109="-",0,P109/(1+'General inputs'!$H$32)^IFERROR(INDEX('MP Calculations'!$C$40:$C$130,MATCH(F109,'MP Calculations'!$D$40:$D$130,0),0),-1))</f>
        <v>313.92827519658528</v>
      </c>
    </row>
    <row r="110" spans="3:17">
      <c r="C110" s="159"/>
      <c r="D110" s="165" t="s">
        <v>291</v>
      </c>
      <c r="E110" s="161">
        <v>37592</v>
      </c>
      <c r="F110" s="172" t="str">
        <f t="shared" si="4"/>
        <v>2002-03</v>
      </c>
      <c r="G110" s="68"/>
      <c r="H110" s="167" t="s">
        <v>279</v>
      </c>
      <c r="I110" s="173">
        <v>41465.482549107437</v>
      </c>
      <c r="J110" s="168">
        <f>IFERROR(MIN('MP Calculations'!$E$30/I110,1),"-")</f>
        <v>0.60889065254951169</v>
      </c>
      <c r="K110" s="12"/>
      <c r="L110" s="159">
        <v>4.9006930000000004</v>
      </c>
      <c r="M110" s="159" t="s">
        <v>315</v>
      </c>
      <c r="N110" s="159">
        <v>940</v>
      </c>
      <c r="O110" s="185">
        <f t="shared" si="5"/>
        <v>4606.6514200000001</v>
      </c>
      <c r="P110" s="215">
        <f t="shared" si="6"/>
        <v>2804.9469891919348</v>
      </c>
      <c r="Q110" s="215" cm="1">
        <f t="array" ref="Q110">IF(P110="-",0,P110/(1+'General inputs'!$H$32)^IFERROR(INDEX('MP Calculations'!$C$40:$C$130,MATCH(F110,'MP Calculations'!$D$40:$D$130,0),0),-1))</f>
        <v>6386.7370663947095</v>
      </c>
    </row>
    <row r="111" spans="3:17">
      <c r="C111" s="159"/>
      <c r="D111" s="165" t="s">
        <v>282</v>
      </c>
      <c r="E111" s="161">
        <v>37592</v>
      </c>
      <c r="F111" s="172" t="str">
        <f t="shared" si="4"/>
        <v>2002-03</v>
      </c>
      <c r="G111" s="68"/>
      <c r="H111" s="167" t="s">
        <v>279</v>
      </c>
      <c r="I111" s="173">
        <v>41465.482549107437</v>
      </c>
      <c r="J111" s="168">
        <f>IFERROR(MIN('MP Calculations'!$E$30/I111,1),"-")</f>
        <v>0.60889065254951169</v>
      </c>
      <c r="K111" s="12"/>
      <c r="L111" s="159">
        <v>0.63220699999999996</v>
      </c>
      <c r="M111" s="159" t="s">
        <v>315</v>
      </c>
      <c r="N111" s="159">
        <v>511</v>
      </c>
      <c r="O111" s="185">
        <f t="shared" si="5"/>
        <v>323.05777699999999</v>
      </c>
      <c r="P111" s="215">
        <f t="shared" si="6"/>
        <v>196.70686064872461</v>
      </c>
      <c r="Q111" s="215" cm="1">
        <f t="array" ref="Q111">IF(P111="-",0,P111/(1+'General inputs'!$H$32)^IFERROR(INDEX('MP Calculations'!$C$40:$C$130,MATCH(F111,'MP Calculations'!$D$40:$D$130,0),0),-1))</f>
        <v>447.89259938251985</v>
      </c>
    </row>
    <row r="112" spans="3:17">
      <c r="C112" s="159"/>
      <c r="D112" s="165" t="s">
        <v>289</v>
      </c>
      <c r="E112" s="161">
        <v>37592</v>
      </c>
      <c r="F112" s="172" t="str">
        <f t="shared" si="4"/>
        <v>2002-03</v>
      </c>
      <c r="G112" s="68"/>
      <c r="H112" s="167" t="s">
        <v>279</v>
      </c>
      <c r="I112" s="173">
        <v>41465.482549107437</v>
      </c>
      <c r="J112" s="168">
        <f>IFERROR(MIN('MP Calculations'!$E$30/I112,1),"-")</f>
        <v>0.60889065254951169</v>
      </c>
      <c r="K112" s="12"/>
      <c r="L112" s="159">
        <v>2.1993779999999998</v>
      </c>
      <c r="M112" s="159" t="s">
        <v>315</v>
      </c>
      <c r="N112" s="159">
        <v>726</v>
      </c>
      <c r="O112" s="185">
        <f t="shared" si="5"/>
        <v>1596.7484279999999</v>
      </c>
      <c r="P112" s="215">
        <f t="shared" si="6"/>
        <v>972.24519228232691</v>
      </c>
      <c r="Q112" s="215" cm="1">
        <f t="array" ref="Q112">IF(P112="-",0,P112/(1+'General inputs'!$H$32)^IFERROR(INDEX('MP Calculations'!$C$40:$C$130,MATCH(F112,'MP Calculations'!$D$40:$D$130,0),0),-1))</f>
        <v>2213.7582033100921</v>
      </c>
    </row>
    <row r="113" spans="3:17">
      <c r="C113" s="159"/>
      <c r="D113" s="165" t="s">
        <v>281</v>
      </c>
      <c r="E113" s="161">
        <v>37600</v>
      </c>
      <c r="F113" s="172" t="str">
        <f t="shared" si="4"/>
        <v>2002-03</v>
      </c>
      <c r="G113" s="68"/>
      <c r="H113" s="167" t="s">
        <v>279</v>
      </c>
      <c r="I113" s="173">
        <v>41465.482549107437</v>
      </c>
      <c r="J113" s="168">
        <f>IFERROR(MIN('MP Calculations'!$E$30/I113,1),"-")</f>
        <v>0.60889065254951169</v>
      </c>
      <c r="K113" s="12"/>
      <c r="L113" s="159">
        <v>4.2855410000000003</v>
      </c>
      <c r="M113" s="159" t="s">
        <v>315</v>
      </c>
      <c r="N113" s="159">
        <v>350</v>
      </c>
      <c r="O113" s="185">
        <f t="shared" si="5"/>
        <v>1499.9393500000001</v>
      </c>
      <c r="P113" s="215">
        <f t="shared" si="6"/>
        <v>913.29904960619047</v>
      </c>
      <c r="Q113" s="215" cm="1">
        <f t="array" ref="Q113">IF(P113="-",0,P113/(1+'General inputs'!$H$32)^IFERROR(INDEX('MP Calculations'!$C$40:$C$130,MATCH(F113,'MP Calculations'!$D$40:$D$130,0),0),-1))</f>
        <v>2079.5405101410925</v>
      </c>
    </row>
    <row r="114" spans="3:17">
      <c r="C114" s="159"/>
      <c r="D114" s="165" t="s">
        <v>282</v>
      </c>
      <c r="E114" s="161">
        <v>37600</v>
      </c>
      <c r="F114" s="172" t="str">
        <f t="shared" si="4"/>
        <v>2002-03</v>
      </c>
      <c r="G114" s="68"/>
      <c r="H114" s="167" t="s">
        <v>279</v>
      </c>
      <c r="I114" s="173">
        <v>41465.482549107437</v>
      </c>
      <c r="J114" s="168">
        <f>IFERROR(MIN('MP Calculations'!$E$30/I114,1),"-")</f>
        <v>0.60889065254951169</v>
      </c>
      <c r="K114" s="12"/>
      <c r="L114" s="159">
        <v>34.219099</v>
      </c>
      <c r="M114" s="159" t="s">
        <v>315</v>
      </c>
      <c r="N114" s="159">
        <v>511</v>
      </c>
      <c r="O114" s="185">
        <f t="shared" si="5"/>
        <v>17485.959588999998</v>
      </c>
      <c r="P114" s="215">
        <f t="shared" si="6"/>
        <v>10647.0373446006</v>
      </c>
      <c r="Q114" s="215" cm="1">
        <f t="array" ref="Q114">IF(P114="-",0,P114/(1+'General inputs'!$H$32)^IFERROR(INDEX('MP Calculations'!$C$40:$C$130,MATCH(F114,'MP Calculations'!$D$40:$D$130,0),0),-1))</f>
        <v>24242.82110074356</v>
      </c>
    </row>
    <row r="115" spans="3:17">
      <c r="C115" s="159"/>
      <c r="D115" s="165" t="s">
        <v>281</v>
      </c>
      <c r="E115" s="161">
        <v>37600</v>
      </c>
      <c r="F115" s="172" t="str">
        <f t="shared" si="4"/>
        <v>2002-03</v>
      </c>
      <c r="G115" s="68"/>
      <c r="H115" s="167" t="s">
        <v>279</v>
      </c>
      <c r="I115" s="173">
        <v>41465.482549107437</v>
      </c>
      <c r="J115" s="168">
        <f>IFERROR(MIN('MP Calculations'!$E$30/I115,1),"-")</f>
        <v>0.60889065254951169</v>
      </c>
      <c r="K115" s="12"/>
      <c r="L115" s="159">
        <v>48.822982000000003</v>
      </c>
      <c r="M115" s="159" t="s">
        <v>315</v>
      </c>
      <c r="N115" s="159">
        <v>350</v>
      </c>
      <c r="O115" s="185">
        <f t="shared" si="5"/>
        <v>17088.043700000002</v>
      </c>
      <c r="P115" s="215">
        <f t="shared" si="6"/>
        <v>10404.750079287573</v>
      </c>
      <c r="Q115" s="215" cm="1">
        <f t="array" ref="Q115">IF(P115="-",0,P115/(1+'General inputs'!$H$32)^IFERROR(INDEX('MP Calculations'!$C$40:$C$130,MATCH(F115,'MP Calculations'!$D$40:$D$130,0),0),-1))</f>
        <v>23691.143987396077</v>
      </c>
    </row>
    <row r="116" spans="3:17">
      <c r="C116" s="159"/>
      <c r="D116" s="165" t="s">
        <v>281</v>
      </c>
      <c r="E116" s="161">
        <v>37600</v>
      </c>
      <c r="F116" s="172" t="str">
        <f t="shared" si="4"/>
        <v>2002-03</v>
      </c>
      <c r="G116" s="68"/>
      <c r="H116" s="167" t="s">
        <v>279</v>
      </c>
      <c r="I116" s="173">
        <v>41465.482549107437</v>
      </c>
      <c r="J116" s="168">
        <f>IFERROR(MIN('MP Calculations'!$E$30/I116,1),"-")</f>
        <v>0.60889065254951169</v>
      </c>
      <c r="K116" s="12"/>
      <c r="L116" s="159">
        <v>1.1144559999999999</v>
      </c>
      <c r="M116" s="159" t="s">
        <v>315</v>
      </c>
      <c r="N116" s="159">
        <v>350</v>
      </c>
      <c r="O116" s="185">
        <f t="shared" si="5"/>
        <v>390.05959999999999</v>
      </c>
      <c r="P116" s="215">
        <f t="shared" si="6"/>
        <v>237.50364437720151</v>
      </c>
      <c r="Q116" s="215" cm="1">
        <f t="array" ref="Q116">IF(P116="-",0,P116/(1+'General inputs'!$H$32)^IFERROR(INDEX('MP Calculations'!$C$40:$C$130,MATCH(F116,'MP Calculations'!$D$40:$D$130,0),0),-1))</f>
        <v>540.78502545414949</v>
      </c>
    </row>
    <row r="117" spans="3:17">
      <c r="C117" s="159"/>
      <c r="D117" s="165" t="s">
        <v>281</v>
      </c>
      <c r="E117" s="161">
        <v>37600</v>
      </c>
      <c r="F117" s="172" t="str">
        <f t="shared" si="4"/>
        <v>2002-03</v>
      </c>
      <c r="G117" s="68"/>
      <c r="H117" s="167" t="s">
        <v>279</v>
      </c>
      <c r="I117" s="173">
        <v>41465.482549107437</v>
      </c>
      <c r="J117" s="168">
        <f>IFERROR(MIN('MP Calculations'!$E$30/I117,1),"-")</f>
        <v>0.60889065254951169</v>
      </c>
      <c r="K117" s="12"/>
      <c r="L117" s="159">
        <v>13.481588</v>
      </c>
      <c r="M117" s="159" t="s">
        <v>315</v>
      </c>
      <c r="N117" s="159">
        <v>350</v>
      </c>
      <c r="O117" s="185">
        <f t="shared" si="5"/>
        <v>4718.5558000000001</v>
      </c>
      <c r="P117" s="215">
        <f t="shared" si="6"/>
        <v>2873.0845201532834</v>
      </c>
      <c r="Q117" s="215" cm="1">
        <f t="array" ref="Q117">IF(P117="-",0,P117/(1+'General inputs'!$H$32)^IFERROR(INDEX('MP Calculations'!$C$40:$C$130,MATCH(F117,'MP Calculations'!$D$40:$D$130,0),0),-1))</f>
        <v>6541.883133782183</v>
      </c>
    </row>
    <row r="118" spans="3:17">
      <c r="C118" s="159"/>
      <c r="D118" s="165" t="s">
        <v>281</v>
      </c>
      <c r="E118" s="161">
        <v>37600</v>
      </c>
      <c r="F118" s="172" t="str">
        <f t="shared" si="4"/>
        <v>2002-03</v>
      </c>
      <c r="G118" s="68"/>
      <c r="H118" s="167" t="s">
        <v>279</v>
      </c>
      <c r="I118" s="173">
        <v>41465.482549107437</v>
      </c>
      <c r="J118" s="168">
        <f>IFERROR(MIN('MP Calculations'!$E$30/I118,1),"-")</f>
        <v>0.60889065254951169</v>
      </c>
      <c r="K118" s="12"/>
      <c r="L118" s="159">
        <v>81.260056000000006</v>
      </c>
      <c r="M118" s="159" t="s">
        <v>315</v>
      </c>
      <c r="N118" s="159">
        <v>350</v>
      </c>
      <c r="O118" s="185">
        <f t="shared" si="5"/>
        <v>28441.019600000003</v>
      </c>
      <c r="P118" s="215">
        <f t="shared" si="6"/>
        <v>17317.470983417454</v>
      </c>
      <c r="Q118" s="215" cm="1">
        <f t="array" ref="Q118">IF(P118="-",0,P118/(1+'General inputs'!$H$32)^IFERROR(INDEX('MP Calculations'!$C$40:$C$130,MATCH(F118,'MP Calculations'!$D$40:$D$130,0),0),-1))</f>
        <v>39431.095935923549</v>
      </c>
    </row>
    <row r="119" spans="3:17">
      <c r="C119" s="159"/>
      <c r="D119" s="165" t="s">
        <v>281</v>
      </c>
      <c r="E119" s="161">
        <v>37600</v>
      </c>
      <c r="F119" s="172" t="str">
        <f t="shared" si="4"/>
        <v>2002-03</v>
      </c>
      <c r="G119" s="68"/>
      <c r="H119" s="167" t="s">
        <v>279</v>
      </c>
      <c r="I119" s="173">
        <v>41465.482549107437</v>
      </c>
      <c r="J119" s="168">
        <f>IFERROR(MIN('MP Calculations'!$E$30/I119,1),"-")</f>
        <v>0.60889065254951169</v>
      </c>
      <c r="K119" s="12"/>
      <c r="L119" s="159">
        <v>43.932462999999998</v>
      </c>
      <c r="M119" s="159" t="s">
        <v>315</v>
      </c>
      <c r="N119" s="159">
        <v>350</v>
      </c>
      <c r="O119" s="185">
        <f t="shared" si="5"/>
        <v>15376.36205</v>
      </c>
      <c r="P119" s="215">
        <f t="shared" si="6"/>
        <v>9362.5231224620475</v>
      </c>
      <c r="Q119" s="215" cm="1">
        <f t="array" ref="Q119">IF(P119="-",0,P119/(1+'General inputs'!$H$32)^IFERROR(INDEX('MP Calculations'!$C$40:$C$130,MATCH(F119,'MP Calculations'!$D$40:$D$130,0),0),-1))</f>
        <v>21318.040480484182</v>
      </c>
    </row>
    <row r="120" spans="3:17">
      <c r="C120" s="159"/>
      <c r="D120" s="165" t="s">
        <v>281</v>
      </c>
      <c r="E120" s="161">
        <v>37600</v>
      </c>
      <c r="F120" s="172" t="str">
        <f t="shared" si="4"/>
        <v>2002-03</v>
      </c>
      <c r="G120" s="68"/>
      <c r="H120" s="167" t="s">
        <v>279</v>
      </c>
      <c r="I120" s="173">
        <v>41465.482549107437</v>
      </c>
      <c r="J120" s="168">
        <f>IFERROR(MIN('MP Calculations'!$E$30/I120,1),"-")</f>
        <v>0.60889065254951169</v>
      </c>
      <c r="K120" s="12"/>
      <c r="L120" s="159">
        <v>74.173060000000007</v>
      </c>
      <c r="M120" s="159" t="s">
        <v>315</v>
      </c>
      <c r="N120" s="159">
        <v>350</v>
      </c>
      <c r="O120" s="185">
        <f t="shared" si="5"/>
        <v>25960.571000000004</v>
      </c>
      <c r="P120" s="215">
        <f t="shared" si="6"/>
        <v>15807.149016747931</v>
      </c>
      <c r="Q120" s="215" cm="1">
        <f t="array" ref="Q120">IF(P120="-",0,P120/(1+'General inputs'!$H$32)^IFERROR(INDEX('MP Calculations'!$C$40:$C$130,MATCH(F120,'MP Calculations'!$D$40:$D$130,0),0),-1))</f>
        <v>35992.161323652224</v>
      </c>
    </row>
    <row r="121" spans="3:17">
      <c r="C121" s="159"/>
      <c r="D121" s="165" t="s">
        <v>281</v>
      </c>
      <c r="E121" s="161">
        <v>37600</v>
      </c>
      <c r="F121" s="172" t="str">
        <f t="shared" si="4"/>
        <v>2002-03</v>
      </c>
      <c r="G121" s="68"/>
      <c r="H121" s="167" t="s">
        <v>279</v>
      </c>
      <c r="I121" s="173">
        <v>41465.482549107437</v>
      </c>
      <c r="J121" s="168">
        <f>IFERROR(MIN('MP Calculations'!$E$30/I121,1),"-")</f>
        <v>0.60889065254951169</v>
      </c>
      <c r="K121" s="12"/>
      <c r="L121" s="159">
        <v>0.59753199999999995</v>
      </c>
      <c r="M121" s="159" t="s">
        <v>315</v>
      </c>
      <c r="N121" s="159">
        <v>350</v>
      </c>
      <c r="O121" s="185">
        <f t="shared" si="5"/>
        <v>209.13619999999997</v>
      </c>
      <c r="P121" s="215">
        <f t="shared" si="6"/>
        <v>127.34107728972518</v>
      </c>
      <c r="Q121" s="215" cm="1">
        <f t="array" ref="Q121">IF(P121="-",0,P121/(1+'General inputs'!$H$32)^IFERROR(INDEX('MP Calculations'!$C$40:$C$130,MATCH(F121,'MP Calculations'!$D$40:$D$130,0),0),-1))</f>
        <v>289.94985699719757</v>
      </c>
    </row>
    <row r="122" spans="3:17">
      <c r="C122" s="159"/>
      <c r="D122" s="165" t="s">
        <v>281</v>
      </c>
      <c r="E122" s="161">
        <v>37600</v>
      </c>
      <c r="F122" s="172" t="str">
        <f t="shared" si="4"/>
        <v>2002-03</v>
      </c>
      <c r="G122" s="68"/>
      <c r="H122" s="167" t="s">
        <v>279</v>
      </c>
      <c r="I122" s="173">
        <v>41465.482549107437</v>
      </c>
      <c r="J122" s="168">
        <f>IFERROR(MIN('MP Calculations'!$E$30/I122,1),"-")</f>
        <v>0.60889065254951169</v>
      </c>
      <c r="K122" s="12"/>
      <c r="L122" s="159">
        <v>0.60056100000000001</v>
      </c>
      <c r="M122" s="159" t="s">
        <v>315</v>
      </c>
      <c r="N122" s="159">
        <v>350</v>
      </c>
      <c r="O122" s="185">
        <f t="shared" si="5"/>
        <v>210.19635</v>
      </c>
      <c r="P122" s="215">
        <f t="shared" si="6"/>
        <v>127.98659271502555</v>
      </c>
      <c r="Q122" s="215" cm="1">
        <f t="array" ref="Q122">IF(P122="-",0,P122/(1+'General inputs'!$H$32)^IFERROR(INDEX('MP Calculations'!$C$40:$C$130,MATCH(F122,'MP Calculations'!$D$40:$D$130,0),0),-1))</f>
        <v>291.41966634103943</v>
      </c>
    </row>
    <row r="123" spans="3:17">
      <c r="C123" s="159"/>
      <c r="D123" s="165" t="s">
        <v>282</v>
      </c>
      <c r="E123" s="161">
        <v>37600</v>
      </c>
      <c r="F123" s="172" t="str">
        <f t="shared" si="4"/>
        <v>2002-03</v>
      </c>
      <c r="G123" s="68"/>
      <c r="H123" s="167" t="s">
        <v>279</v>
      </c>
      <c r="I123" s="173">
        <v>41465.482549107437</v>
      </c>
      <c r="J123" s="168">
        <f>IFERROR(MIN('MP Calculations'!$E$30/I123,1),"-")</f>
        <v>0.60889065254951169</v>
      </c>
      <c r="K123" s="12"/>
      <c r="L123" s="159">
        <v>1.288097</v>
      </c>
      <c r="M123" s="159" t="s">
        <v>315</v>
      </c>
      <c r="N123" s="159">
        <v>511</v>
      </c>
      <c r="O123" s="185">
        <f t="shared" si="5"/>
        <v>658.21756700000003</v>
      </c>
      <c r="P123" s="215">
        <f t="shared" si="6"/>
        <v>400.78252389018195</v>
      </c>
      <c r="Q123" s="215" cm="1">
        <f t="array" ref="Q123">IF(P123="-",0,P123/(1+'General inputs'!$H$32)^IFERROR(INDEX('MP Calculations'!$C$40:$C$130,MATCH(F123,'MP Calculations'!$D$40:$D$130,0),0),-1))</f>
        <v>912.56362803136585</v>
      </c>
    </row>
    <row r="124" spans="3:17">
      <c r="C124" s="159"/>
      <c r="D124" s="165" t="s">
        <v>331</v>
      </c>
      <c r="E124" s="161">
        <v>37603</v>
      </c>
      <c r="F124" s="172" t="str">
        <f t="shared" si="4"/>
        <v>2002-03</v>
      </c>
      <c r="G124" s="68"/>
      <c r="H124" s="167" t="s">
        <v>279</v>
      </c>
      <c r="I124" s="173">
        <v>41465.482549107437</v>
      </c>
      <c r="J124" s="168">
        <f>IFERROR(MIN('MP Calculations'!$E$30/I124,1),"-")</f>
        <v>0.60889065254951169</v>
      </c>
      <c r="K124" s="12"/>
      <c r="L124" s="159">
        <v>1</v>
      </c>
      <c r="M124" s="159" t="s">
        <v>316</v>
      </c>
      <c r="N124" s="159">
        <v>2357.9899999999998</v>
      </c>
      <c r="O124" s="185">
        <f t="shared" si="5"/>
        <v>2357.9899999999998</v>
      </c>
      <c r="P124" s="215">
        <f t="shared" si="6"/>
        <v>1435.7580698052229</v>
      </c>
      <c r="Q124" s="215" cm="1">
        <f t="array" ref="Q124">IF(P124="-",0,P124/(1+'General inputs'!$H$32)^IFERROR(INDEX('MP Calculations'!$C$40:$C$130,MATCH(F124,'MP Calculations'!$D$40:$D$130,0),0),-1))</f>
        <v>3269.1560012127115</v>
      </c>
    </row>
    <row r="125" spans="3:17">
      <c r="C125" s="159"/>
      <c r="D125" s="165" t="s">
        <v>281</v>
      </c>
      <c r="E125" s="161">
        <v>37776</v>
      </c>
      <c r="F125" s="172" t="str">
        <f t="shared" si="4"/>
        <v>2002-03</v>
      </c>
      <c r="G125" s="68"/>
      <c r="H125" s="167" t="s">
        <v>279</v>
      </c>
      <c r="I125" s="173">
        <v>41465.482549107437</v>
      </c>
      <c r="J125" s="168">
        <f>IFERROR(MIN('MP Calculations'!$E$30/I125,1),"-")</f>
        <v>0.60889065254951169</v>
      </c>
      <c r="K125" s="12"/>
      <c r="L125" s="159">
        <v>45.603161</v>
      </c>
      <c r="M125" s="159" t="s">
        <v>315</v>
      </c>
      <c r="N125" s="159">
        <v>350</v>
      </c>
      <c r="O125" s="185">
        <f t="shared" si="5"/>
        <v>15961.10635</v>
      </c>
      <c r="P125" s="215">
        <f t="shared" si="6"/>
        <v>9718.5684608636548</v>
      </c>
      <c r="Q125" s="215" cm="1">
        <f t="array" ref="Q125">IF(P125="-",0,P125/(1+'General inputs'!$H$32)^IFERROR(INDEX('MP Calculations'!$C$40:$C$130,MATCH(F125,'MP Calculations'!$D$40:$D$130,0),0),-1))</f>
        <v>22128.739566366621</v>
      </c>
    </row>
    <row r="126" spans="3:17">
      <c r="C126" s="159"/>
      <c r="D126" s="165" t="s">
        <v>281</v>
      </c>
      <c r="E126" s="161">
        <v>37776</v>
      </c>
      <c r="F126" s="172" t="str">
        <f t="shared" si="4"/>
        <v>2002-03</v>
      </c>
      <c r="G126" s="68"/>
      <c r="H126" s="167" t="s">
        <v>279</v>
      </c>
      <c r="I126" s="173">
        <v>41465.482549107437</v>
      </c>
      <c r="J126" s="168">
        <f>IFERROR(MIN('MP Calculations'!$E$30/I126,1),"-")</f>
        <v>0.60889065254951169</v>
      </c>
      <c r="K126" s="12"/>
      <c r="L126" s="159">
        <v>69.941174000000004</v>
      </c>
      <c r="M126" s="159" t="s">
        <v>315</v>
      </c>
      <c r="N126" s="159">
        <v>350</v>
      </c>
      <c r="O126" s="185">
        <f t="shared" si="5"/>
        <v>24479.410900000003</v>
      </c>
      <c r="P126" s="215">
        <f t="shared" si="6"/>
        <v>14905.284476928631</v>
      </c>
      <c r="Q126" s="215" cm="1">
        <f t="array" ref="Q126">IF(P126="-",0,P126/(1+'General inputs'!$H$32)^IFERROR(INDEX('MP Calculations'!$C$40:$C$130,MATCH(F126,'MP Calculations'!$D$40:$D$130,0),0),-1))</f>
        <v>33938.656673644451</v>
      </c>
    </row>
    <row r="127" spans="3:17">
      <c r="C127" s="159"/>
      <c r="D127" s="165" t="s">
        <v>281</v>
      </c>
      <c r="E127" s="161">
        <v>37776</v>
      </c>
      <c r="F127" s="172" t="str">
        <f t="shared" si="4"/>
        <v>2002-03</v>
      </c>
      <c r="G127" s="68"/>
      <c r="H127" s="167" t="s">
        <v>279</v>
      </c>
      <c r="I127" s="173">
        <v>41465.482549107437</v>
      </c>
      <c r="J127" s="168">
        <f>IFERROR(MIN('MP Calculations'!$E$30/I127,1),"-")</f>
        <v>0.60889065254951169</v>
      </c>
      <c r="K127" s="12"/>
      <c r="L127" s="159">
        <v>0.80003100000000005</v>
      </c>
      <c r="M127" s="159" t="s">
        <v>315</v>
      </c>
      <c r="N127" s="159">
        <v>350</v>
      </c>
      <c r="O127" s="185">
        <f t="shared" si="5"/>
        <v>280.01085</v>
      </c>
      <c r="P127" s="215">
        <f t="shared" si="6"/>
        <v>170.49598917744345</v>
      </c>
      <c r="Q127" s="215" cm="1">
        <f t="array" ref="Q127">IF(P127="-",0,P127/(1+'General inputs'!$H$32)^IFERROR(INDEX('MP Calculations'!$C$40:$C$130,MATCH(F127,'MP Calculations'!$D$40:$D$130,0),0),-1))</f>
        <v>388.21163392642569</v>
      </c>
    </row>
    <row r="128" spans="3:17">
      <c r="C128" s="159"/>
      <c r="D128" s="165" t="s">
        <v>288</v>
      </c>
      <c r="E128" s="161">
        <v>37815</v>
      </c>
      <c r="F128" s="172" t="str">
        <f t="shared" si="4"/>
        <v>2003-04</v>
      </c>
      <c r="G128" s="68"/>
      <c r="H128" s="167" t="s">
        <v>279</v>
      </c>
      <c r="I128" s="173">
        <v>41465.482549107437</v>
      </c>
      <c r="J128" s="168">
        <f>IFERROR(MIN('MP Calculations'!$E$30/I128,1),"-")</f>
        <v>0.60889065254951169</v>
      </c>
      <c r="K128" s="12"/>
      <c r="L128" s="159">
        <v>0.65210000000000001</v>
      </c>
      <c r="M128" s="159" t="s">
        <v>315</v>
      </c>
      <c r="N128" s="159">
        <v>589</v>
      </c>
      <c r="O128" s="185">
        <f>IF(N128="","-",L128*N128)</f>
        <v>384.08690000000001</v>
      </c>
      <c r="P128" s="215">
        <f t="shared" si="6"/>
        <v>233.86692317671904</v>
      </c>
      <c r="Q128" s="215" cm="1">
        <f t="array" ref="Q128">IF(P128="-",0,P128/(1+'General inputs'!$H$32)^IFERROR(INDEX('MP Calculations'!$C$40:$C$130,MATCH(F128,'MP Calculations'!$D$40:$D$130,0),0),-1))</f>
        <v>511.04066817333933</v>
      </c>
    </row>
    <row r="129" spans="3:17">
      <c r="C129" s="159"/>
      <c r="D129" s="165" t="s">
        <v>288</v>
      </c>
      <c r="E129" s="161">
        <v>37815</v>
      </c>
      <c r="F129" s="172" t="str">
        <f t="shared" si="4"/>
        <v>2003-04</v>
      </c>
      <c r="G129" s="68"/>
      <c r="H129" s="167" t="s">
        <v>279</v>
      </c>
      <c r="I129" s="173">
        <v>41465.482549107437</v>
      </c>
      <c r="J129" s="168">
        <f>IFERROR(MIN('MP Calculations'!$E$30/I129,1),"-")</f>
        <v>0.60889065254951169</v>
      </c>
      <c r="K129" s="12"/>
      <c r="L129" s="159">
        <v>0.487182</v>
      </c>
      <c r="M129" s="159" t="s">
        <v>315</v>
      </c>
      <c r="N129" s="159">
        <v>589</v>
      </c>
      <c r="O129" s="185">
        <f t="shared" ref="O129:O192" si="7">IF(N129="","-",L129*N129)</f>
        <v>286.950198</v>
      </c>
      <c r="P129" s="215">
        <f t="shared" si="6"/>
        <v>174.72129330943159</v>
      </c>
      <c r="Q129" s="215" cm="1">
        <f t="array" ref="Q129">IF(P129="-",0,P129/(1+'General inputs'!$H$32)^IFERROR(INDEX('MP Calculations'!$C$40:$C$130,MATCH(F129,'MP Calculations'!$D$40:$D$130,0),0),-1))</f>
        <v>381.79698635489007</v>
      </c>
    </row>
    <row r="130" spans="3:17">
      <c r="C130" s="159"/>
      <c r="D130" s="165" t="s">
        <v>288</v>
      </c>
      <c r="E130" s="161">
        <v>37815</v>
      </c>
      <c r="F130" s="172" t="str">
        <f t="shared" si="4"/>
        <v>2003-04</v>
      </c>
      <c r="G130" s="68"/>
      <c r="H130" s="167" t="s">
        <v>279</v>
      </c>
      <c r="I130" s="173">
        <v>41465.482549107437</v>
      </c>
      <c r="J130" s="168">
        <f>IFERROR(MIN('MP Calculations'!$E$30/I130,1),"-")</f>
        <v>0.60889065254951169</v>
      </c>
      <c r="K130" s="12"/>
      <c r="L130" s="159">
        <v>0.53272799999999998</v>
      </c>
      <c r="M130" s="159" t="s">
        <v>315</v>
      </c>
      <c r="N130" s="159">
        <v>589</v>
      </c>
      <c r="O130" s="185">
        <f t="shared" si="7"/>
        <v>313.776792</v>
      </c>
      <c r="P130" s="215">
        <f t="shared" si="6"/>
        <v>191.05575563577241</v>
      </c>
      <c r="Q130" s="215" cm="1">
        <f t="array" ref="Q130">IF(P130="-",0,P130/(1+'General inputs'!$H$32)^IFERROR(INDEX('MP Calculations'!$C$40:$C$130,MATCH(F130,'MP Calculations'!$D$40:$D$130,0),0),-1))</f>
        <v>417.49068099163736</v>
      </c>
    </row>
    <row r="131" spans="3:17">
      <c r="C131" s="159"/>
      <c r="D131" s="165" t="s">
        <v>281</v>
      </c>
      <c r="E131" s="161">
        <v>37829</v>
      </c>
      <c r="F131" s="172" t="str">
        <f t="shared" si="4"/>
        <v>2003-04</v>
      </c>
      <c r="G131" s="68"/>
      <c r="H131" s="167" t="s">
        <v>279</v>
      </c>
      <c r="I131" s="173">
        <v>41465.482549107437</v>
      </c>
      <c r="J131" s="168">
        <f>IFERROR(MIN('MP Calculations'!$E$30/I131,1),"-")</f>
        <v>0.60889065254951169</v>
      </c>
      <c r="K131" s="12"/>
      <c r="L131" s="159">
        <v>0.50275700000000001</v>
      </c>
      <c r="M131" s="159" t="s">
        <v>315</v>
      </c>
      <c r="N131" s="159">
        <v>350</v>
      </c>
      <c r="O131" s="185">
        <f t="shared" si="7"/>
        <v>175.96495000000002</v>
      </c>
      <c r="P131" s="215">
        <f t="shared" si="6"/>
        <v>107.14341323134221</v>
      </c>
      <c r="Q131" s="215" cm="1">
        <f t="array" ref="Q131">IF(P131="-",0,P131/(1+'General inputs'!$H$32)^IFERROR(INDEX('MP Calculations'!$C$40:$C$130,MATCH(F131,'MP Calculations'!$D$40:$D$130,0),0),-1))</f>
        <v>234.12734363782846</v>
      </c>
    </row>
    <row r="132" spans="3:17">
      <c r="C132" s="159"/>
      <c r="D132" s="165" t="s">
        <v>281</v>
      </c>
      <c r="E132" s="161">
        <v>37829</v>
      </c>
      <c r="F132" s="172" t="str">
        <f t="shared" si="4"/>
        <v>2003-04</v>
      </c>
      <c r="G132" s="68"/>
      <c r="H132" s="167" t="s">
        <v>279</v>
      </c>
      <c r="I132" s="173">
        <v>41465.482549107437</v>
      </c>
      <c r="J132" s="168">
        <f>IFERROR(MIN('MP Calculations'!$E$30/I132,1),"-")</f>
        <v>0.60889065254951169</v>
      </c>
      <c r="K132" s="12"/>
      <c r="L132" s="159">
        <v>20.175239000000001</v>
      </c>
      <c r="M132" s="159" t="s">
        <v>315</v>
      </c>
      <c r="N132" s="159">
        <v>350</v>
      </c>
      <c r="O132" s="185">
        <f t="shared" si="7"/>
        <v>7061.3336500000005</v>
      </c>
      <c r="P132" s="215">
        <f t="shared" si="6"/>
        <v>4299.5800540183254</v>
      </c>
      <c r="Q132" s="215" cm="1">
        <f t="array" ref="Q132">IF(P132="-",0,P132/(1+'General inputs'!$H$32)^IFERROR(INDEX('MP Calculations'!$C$40:$C$130,MATCH(F132,'MP Calculations'!$D$40:$D$130,0),0),-1))</f>
        <v>9395.3443001854139</v>
      </c>
    </row>
    <row r="133" spans="3:17">
      <c r="C133" s="159"/>
      <c r="D133" s="165" t="s">
        <v>281</v>
      </c>
      <c r="E133" s="161">
        <v>37829</v>
      </c>
      <c r="F133" s="172" t="str">
        <f t="shared" si="4"/>
        <v>2003-04</v>
      </c>
      <c r="G133" s="68"/>
      <c r="H133" s="167" t="s">
        <v>279</v>
      </c>
      <c r="I133" s="173">
        <v>41465.482549107437</v>
      </c>
      <c r="J133" s="168">
        <f>IFERROR(MIN('MP Calculations'!$E$30/I133,1),"-")</f>
        <v>0.60889065254951169</v>
      </c>
      <c r="K133" s="12"/>
      <c r="L133" s="159">
        <v>32.294694999999997</v>
      </c>
      <c r="M133" s="159" t="s">
        <v>315</v>
      </c>
      <c r="N133" s="159">
        <v>350</v>
      </c>
      <c r="O133" s="185">
        <f t="shared" si="7"/>
        <v>11303.143249999999</v>
      </c>
      <c r="P133" s="215">
        <f t="shared" si="6"/>
        <v>6882.3782693531075</v>
      </c>
      <c r="Q133" s="215" cm="1">
        <f t="array" ref="Q133">IF(P133="-",0,P133/(1+'General inputs'!$H$32)^IFERROR(INDEX('MP Calculations'!$C$40:$C$130,MATCH(F133,'MP Calculations'!$D$40:$D$130,0),0),-1))</f>
        <v>15039.216070475117</v>
      </c>
    </row>
    <row r="134" spans="3:17">
      <c r="C134" s="159"/>
      <c r="D134" s="165" t="s">
        <v>281</v>
      </c>
      <c r="E134" s="161">
        <v>37829</v>
      </c>
      <c r="F134" s="172" t="str">
        <f t="shared" si="4"/>
        <v>2003-04</v>
      </c>
      <c r="G134" s="68"/>
      <c r="H134" s="167" t="s">
        <v>279</v>
      </c>
      <c r="I134" s="173">
        <v>41465.482549107437</v>
      </c>
      <c r="J134" s="168">
        <f>IFERROR(MIN('MP Calculations'!$E$30/I134,1),"-")</f>
        <v>0.60889065254951169</v>
      </c>
      <c r="K134" s="12"/>
      <c r="L134" s="159">
        <v>4.7023190000000001</v>
      </c>
      <c r="M134" s="159" t="s">
        <v>315</v>
      </c>
      <c r="N134" s="159">
        <v>350</v>
      </c>
      <c r="O134" s="185">
        <f t="shared" si="7"/>
        <v>1645.8116500000001</v>
      </c>
      <c r="P134" s="215">
        <f t="shared" si="6"/>
        <v>1002.1193295420886</v>
      </c>
      <c r="Q134" s="215" cm="1">
        <f t="array" ref="Q134">IF(P134="-",0,P134/(1+'General inputs'!$H$32)^IFERROR(INDEX('MP Calculations'!$C$40:$C$130,MATCH(F134,'MP Calculations'!$D$40:$D$130,0),0),-1))</f>
        <v>2189.808309795169</v>
      </c>
    </row>
    <row r="135" spans="3:17">
      <c r="C135" s="159"/>
      <c r="D135" s="165" t="s">
        <v>281</v>
      </c>
      <c r="E135" s="161">
        <v>37829</v>
      </c>
      <c r="F135" s="172" t="str">
        <f t="shared" si="4"/>
        <v>2003-04</v>
      </c>
      <c r="G135" s="68"/>
      <c r="H135" s="167" t="s">
        <v>279</v>
      </c>
      <c r="I135" s="173">
        <v>41465.482549107437</v>
      </c>
      <c r="J135" s="168">
        <f>IFERROR(MIN('MP Calculations'!$E$30/I135,1),"-")</f>
        <v>0.60889065254951169</v>
      </c>
      <c r="K135" s="12"/>
      <c r="L135" s="159">
        <v>75.872113999999996</v>
      </c>
      <c r="M135" s="159" t="s">
        <v>315</v>
      </c>
      <c r="N135" s="159">
        <v>350</v>
      </c>
      <c r="O135" s="185">
        <f t="shared" si="7"/>
        <v>26555.2399</v>
      </c>
      <c r="P135" s="215">
        <f t="shared" si="6"/>
        <v>16169.237351319829</v>
      </c>
      <c r="Q135" s="215" cm="1">
        <f t="array" ref="Q135">IF(P135="-",0,P135/(1+'General inputs'!$H$32)^IFERROR(INDEX('MP Calculations'!$C$40:$C$130,MATCH(F135,'MP Calculations'!$D$40:$D$130,0),0),-1))</f>
        <v>35332.648788592684</v>
      </c>
    </row>
    <row r="136" spans="3:17">
      <c r="C136" s="159"/>
      <c r="D136" s="165" t="s">
        <v>281</v>
      </c>
      <c r="E136" s="161">
        <v>37829</v>
      </c>
      <c r="F136" s="172" t="str">
        <f t="shared" si="4"/>
        <v>2003-04</v>
      </c>
      <c r="G136" s="68"/>
      <c r="H136" s="167" t="s">
        <v>279</v>
      </c>
      <c r="I136" s="173">
        <v>41465.482549107437</v>
      </c>
      <c r="J136" s="168">
        <f>IFERROR(MIN('MP Calculations'!$E$30/I136,1),"-")</f>
        <v>0.60889065254951169</v>
      </c>
      <c r="K136" s="12"/>
      <c r="L136" s="159">
        <v>0.99615799999999999</v>
      </c>
      <c r="M136" s="159" t="s">
        <v>315</v>
      </c>
      <c r="N136" s="159">
        <v>350</v>
      </c>
      <c r="O136" s="185">
        <f t="shared" si="7"/>
        <v>348.65530000000001</v>
      </c>
      <c r="P136" s="215">
        <f t="shared" si="6"/>
        <v>212.29295313184576</v>
      </c>
      <c r="Q136" s="215" cm="1">
        <f t="array" ref="Q136">IF(P136="-",0,P136/(1+'General inputs'!$H$32)^IFERROR(INDEX('MP Calculations'!$C$40:$C$130,MATCH(F136,'MP Calculations'!$D$40:$D$130,0),0),-1))</f>
        <v>463.89772073501092</v>
      </c>
    </row>
    <row r="137" spans="3:17">
      <c r="C137" s="159"/>
      <c r="D137" s="165" t="s">
        <v>281</v>
      </c>
      <c r="E137" s="161">
        <v>37829</v>
      </c>
      <c r="F137" s="172" t="str">
        <f t="shared" si="4"/>
        <v>2003-04</v>
      </c>
      <c r="G137" s="68"/>
      <c r="H137" s="167" t="s">
        <v>279</v>
      </c>
      <c r="I137" s="173">
        <v>41465.482549107437</v>
      </c>
      <c r="J137" s="168">
        <f>IFERROR(MIN('MP Calculations'!$E$30/I137,1),"-")</f>
        <v>0.60889065254951169</v>
      </c>
      <c r="K137" s="12"/>
      <c r="L137" s="159">
        <v>78.548517000000004</v>
      </c>
      <c r="M137" s="159" t="s">
        <v>315</v>
      </c>
      <c r="N137" s="159">
        <v>350</v>
      </c>
      <c r="O137" s="185">
        <f t="shared" si="7"/>
        <v>27491.980950000001</v>
      </c>
      <c r="P137" s="215">
        <f t="shared" si="6"/>
        <v>16739.610220524246</v>
      </c>
      <c r="Q137" s="215" cm="1">
        <f t="array" ref="Q137">IF(P137="-",0,P137/(1+'General inputs'!$H$32)^IFERROR(INDEX('MP Calculations'!$C$40:$C$130,MATCH(F137,'MP Calculations'!$D$40:$D$130,0),0),-1))</f>
        <v>36579.014577421716</v>
      </c>
    </row>
    <row r="138" spans="3:17">
      <c r="C138" s="159"/>
      <c r="D138" s="165" t="s">
        <v>281</v>
      </c>
      <c r="E138" s="161">
        <v>37829</v>
      </c>
      <c r="F138" s="172" t="str">
        <f t="shared" si="4"/>
        <v>2003-04</v>
      </c>
      <c r="G138" s="68"/>
      <c r="H138" s="167" t="s">
        <v>279</v>
      </c>
      <c r="I138" s="173">
        <v>41465.482549107437</v>
      </c>
      <c r="J138" s="168">
        <f>IFERROR(MIN('MP Calculations'!$E$30/I138,1),"-")</f>
        <v>0.60889065254951169</v>
      </c>
      <c r="K138" s="12"/>
      <c r="L138" s="159">
        <v>0.69858200000000004</v>
      </c>
      <c r="M138" s="159" t="s">
        <v>315</v>
      </c>
      <c r="N138" s="159">
        <v>350</v>
      </c>
      <c r="O138" s="185">
        <f t="shared" si="7"/>
        <v>244.50370000000001</v>
      </c>
      <c r="P138" s="215">
        <f t="shared" si="6"/>
        <v>148.87601744377005</v>
      </c>
      <c r="Q138" s="215" cm="1">
        <f t="array" ref="Q138">IF(P138="-",0,P138/(1+'General inputs'!$H$32)^IFERROR(INDEX('MP Calculations'!$C$40:$C$130,MATCH(F138,'MP Calculations'!$D$40:$D$130,0),0),-1))</f>
        <v>325.32047882615552</v>
      </c>
    </row>
    <row r="139" spans="3:17">
      <c r="C139" s="159"/>
      <c r="D139" s="165" t="s">
        <v>282</v>
      </c>
      <c r="E139" s="161">
        <v>37876</v>
      </c>
      <c r="F139" s="172" t="str">
        <f t="shared" si="4"/>
        <v>2003-04</v>
      </c>
      <c r="G139" s="68"/>
      <c r="H139" s="167" t="s">
        <v>279</v>
      </c>
      <c r="I139" s="173">
        <v>41465.482549107437</v>
      </c>
      <c r="J139" s="168">
        <f>IFERROR(MIN('MP Calculations'!$E$30/I139,1),"-")</f>
        <v>0.60889065254951169</v>
      </c>
      <c r="K139" s="12"/>
      <c r="L139" s="159">
        <v>13.613763000000001</v>
      </c>
      <c r="M139" s="159" t="s">
        <v>315</v>
      </c>
      <c r="N139" s="159">
        <v>511</v>
      </c>
      <c r="O139" s="185">
        <f t="shared" si="7"/>
        <v>6956.632893</v>
      </c>
      <c r="P139" s="215">
        <f t="shared" si="6"/>
        <v>4235.8287417661677</v>
      </c>
      <c r="Q139" s="215" cm="1">
        <f t="array" ref="Q139">IF(P139="-",0,P139/(1+'General inputs'!$H$32)^IFERROR(INDEX('MP Calculations'!$C$40:$C$130,MATCH(F139,'MP Calculations'!$D$40:$D$130,0),0),-1))</f>
        <v>9256.0363862327795</v>
      </c>
    </row>
    <row r="140" spans="3:17">
      <c r="C140" s="159"/>
      <c r="D140" s="165" t="s">
        <v>282</v>
      </c>
      <c r="E140" s="161">
        <v>37876</v>
      </c>
      <c r="F140" s="172" t="str">
        <f t="shared" si="4"/>
        <v>2003-04</v>
      </c>
      <c r="G140" s="68"/>
      <c r="H140" s="167" t="s">
        <v>279</v>
      </c>
      <c r="I140" s="173">
        <v>41465.482549107437</v>
      </c>
      <c r="J140" s="168">
        <f>IFERROR(MIN('MP Calculations'!$E$30/I140,1),"-")</f>
        <v>0.60889065254951169</v>
      </c>
      <c r="K140" s="12"/>
      <c r="L140" s="159">
        <v>0.92135999999999996</v>
      </c>
      <c r="M140" s="159" t="s">
        <v>315</v>
      </c>
      <c r="N140" s="159">
        <v>511</v>
      </c>
      <c r="O140" s="185">
        <f t="shared" si="7"/>
        <v>470.81495999999999</v>
      </c>
      <c r="P140" s="215">
        <f t="shared" si="6"/>
        <v>286.67482822447221</v>
      </c>
      <c r="Q140" s="215" cm="1">
        <f t="array" ref="Q140">IF(P140="-",0,P140/(1+'General inputs'!$H$32)^IFERROR(INDEX('MP Calculations'!$C$40:$C$130,MATCH(F140,'MP Calculations'!$D$40:$D$130,0),0),-1))</f>
        <v>626.43529822132439</v>
      </c>
    </row>
    <row r="141" spans="3:17">
      <c r="C141" s="159"/>
      <c r="D141" s="165" t="s">
        <v>282</v>
      </c>
      <c r="E141" s="161">
        <v>37876</v>
      </c>
      <c r="F141" s="172" t="str">
        <f t="shared" si="4"/>
        <v>2003-04</v>
      </c>
      <c r="G141" s="68"/>
      <c r="H141" s="167" t="s">
        <v>279</v>
      </c>
      <c r="I141" s="173">
        <v>41465.482549107437</v>
      </c>
      <c r="J141" s="168">
        <f>IFERROR(MIN('MP Calculations'!$E$30/I141,1),"-")</f>
        <v>0.60889065254951169</v>
      </c>
      <c r="K141" s="12"/>
      <c r="L141" s="159">
        <v>20.282405000000001</v>
      </c>
      <c r="M141" s="159" t="s">
        <v>315</v>
      </c>
      <c r="N141" s="159">
        <v>511</v>
      </c>
      <c r="O141" s="185">
        <f t="shared" si="7"/>
        <v>10364.308955</v>
      </c>
      <c r="P141" s="215">
        <f t="shared" si="6"/>
        <v>6310.7308428346978</v>
      </c>
      <c r="Q141" s="215" cm="1">
        <f t="array" ref="Q141">IF(P141="-",0,P141/(1+'General inputs'!$H$32)^IFERROR(INDEX('MP Calculations'!$C$40:$C$130,MATCH(F141,'MP Calculations'!$D$40:$D$130,0),0),-1))</f>
        <v>13790.065148064472</v>
      </c>
    </row>
    <row r="142" spans="3:17">
      <c r="C142" s="159"/>
      <c r="D142" s="165" t="s">
        <v>282</v>
      </c>
      <c r="E142" s="161">
        <v>37876</v>
      </c>
      <c r="F142" s="172" t="str">
        <f t="shared" si="4"/>
        <v>2003-04</v>
      </c>
      <c r="G142" s="68"/>
      <c r="H142" s="167" t="s">
        <v>279</v>
      </c>
      <c r="I142" s="173">
        <v>41465.482549107437</v>
      </c>
      <c r="J142" s="168">
        <f>IFERROR(MIN('MP Calculations'!$E$30/I142,1),"-")</f>
        <v>0.60889065254951169</v>
      </c>
      <c r="K142" s="12"/>
      <c r="L142" s="159">
        <v>17.606933999999999</v>
      </c>
      <c r="M142" s="159" t="s">
        <v>315</v>
      </c>
      <c r="N142" s="159">
        <v>511</v>
      </c>
      <c r="O142" s="185">
        <f t="shared" si="7"/>
        <v>8997.143274</v>
      </c>
      <c r="P142" s="215">
        <f t="shared" si="6"/>
        <v>5478.2764391873097</v>
      </c>
      <c r="Q142" s="215" cm="1">
        <f t="array" ref="Q142">IF(P142="-",0,P142/(1+'General inputs'!$H$32)^IFERROR(INDEX('MP Calculations'!$C$40:$C$130,MATCH(F142,'MP Calculations'!$D$40:$D$130,0),0),-1))</f>
        <v>11971.004765838734</v>
      </c>
    </row>
    <row r="143" spans="3:17">
      <c r="C143" s="159"/>
      <c r="D143" s="165" t="s">
        <v>282</v>
      </c>
      <c r="E143" s="161">
        <v>37876</v>
      </c>
      <c r="F143" s="172" t="str">
        <f t="shared" si="4"/>
        <v>2003-04</v>
      </c>
      <c r="G143" s="68"/>
      <c r="H143" s="167" t="s">
        <v>279</v>
      </c>
      <c r="I143" s="173">
        <v>41465.482549107437</v>
      </c>
      <c r="J143" s="168">
        <f>IFERROR(MIN('MP Calculations'!$E$30/I143,1),"-")</f>
        <v>0.60889065254951169</v>
      </c>
      <c r="K143" s="12"/>
      <c r="L143" s="159">
        <v>122.239842</v>
      </c>
      <c r="M143" s="159" t="s">
        <v>315</v>
      </c>
      <c r="N143" s="159">
        <v>511</v>
      </c>
      <c r="O143" s="185">
        <f t="shared" si="7"/>
        <v>62464.559261999995</v>
      </c>
      <c r="P143" s="215">
        <f t="shared" si="6"/>
        <v>38034.08625025682</v>
      </c>
      <c r="Q143" s="215" cm="1">
        <f t="array" ref="Q143">IF(P143="-",0,P143/(1+'General inputs'!$H$32)^IFERROR(INDEX('MP Calculations'!$C$40:$C$130,MATCH(F143,'MP Calculations'!$D$40:$D$130,0),0),-1))</f>
        <v>83111.218066551155</v>
      </c>
    </row>
    <row r="144" spans="3:17">
      <c r="C144" s="159"/>
      <c r="D144" s="165" t="s">
        <v>282</v>
      </c>
      <c r="E144" s="161">
        <v>37876</v>
      </c>
      <c r="F144" s="172" t="str">
        <f t="shared" si="4"/>
        <v>2003-04</v>
      </c>
      <c r="G144" s="68"/>
      <c r="H144" s="167" t="s">
        <v>279</v>
      </c>
      <c r="I144" s="173">
        <v>41465.482549107437</v>
      </c>
      <c r="J144" s="168">
        <f>IFERROR(MIN('MP Calculations'!$E$30/I144,1),"-")</f>
        <v>0.60889065254951169</v>
      </c>
      <c r="K144" s="12"/>
      <c r="L144" s="159">
        <v>12.502253</v>
      </c>
      <c r="M144" s="159" t="s">
        <v>315</v>
      </c>
      <c r="N144" s="159">
        <v>511</v>
      </c>
      <c r="O144" s="185">
        <f t="shared" si="7"/>
        <v>6388.6512830000001</v>
      </c>
      <c r="P144" s="215">
        <f t="shared" si="6"/>
        <v>3889.990048617145</v>
      </c>
      <c r="Q144" s="215" cm="1">
        <f t="array" ref="Q144">IF(P144="-",0,P144/(1+'General inputs'!$H$32)^IFERROR(INDEX('MP Calculations'!$C$40:$C$130,MATCH(F144,'MP Calculations'!$D$40:$D$130,0),0),-1))</f>
        <v>8500.3175593616488</v>
      </c>
    </row>
    <row r="145" spans="3:17">
      <c r="C145" s="159"/>
      <c r="D145" s="165" t="s">
        <v>282</v>
      </c>
      <c r="E145" s="161">
        <v>37876</v>
      </c>
      <c r="F145" s="172" t="str">
        <f t="shared" si="4"/>
        <v>2003-04</v>
      </c>
      <c r="G145" s="68"/>
      <c r="H145" s="167" t="s">
        <v>279</v>
      </c>
      <c r="I145" s="173">
        <v>41465.482549107437</v>
      </c>
      <c r="J145" s="168">
        <f>IFERROR(MIN('MP Calculations'!$E$30/I145,1),"-")</f>
        <v>0.60889065254951169</v>
      </c>
      <c r="K145" s="12"/>
      <c r="L145" s="159">
        <v>2.2333409999999998</v>
      </c>
      <c r="M145" s="159" t="s">
        <v>315</v>
      </c>
      <c r="N145" s="159">
        <v>511</v>
      </c>
      <c r="O145" s="185">
        <f t="shared" si="7"/>
        <v>1141.2372509999998</v>
      </c>
      <c r="P145" s="215">
        <f t="shared" si="6"/>
        <v>694.88869447520074</v>
      </c>
      <c r="Q145" s="215" cm="1">
        <f t="array" ref="Q145">IF(P145="-",0,P145/(1+'General inputs'!$H$32)^IFERROR(INDEX('MP Calculations'!$C$40:$C$130,MATCH(F145,'MP Calculations'!$D$40:$D$130,0),0),-1))</f>
        <v>1518.4549311505934</v>
      </c>
    </row>
    <row r="146" spans="3:17">
      <c r="C146" s="159"/>
      <c r="D146" s="165" t="s">
        <v>282</v>
      </c>
      <c r="E146" s="161">
        <v>37876</v>
      </c>
      <c r="F146" s="172" t="str">
        <f t="shared" si="4"/>
        <v>2003-04</v>
      </c>
      <c r="G146" s="68"/>
      <c r="H146" s="167" t="s">
        <v>279</v>
      </c>
      <c r="I146" s="173">
        <v>41465.482549107437</v>
      </c>
      <c r="J146" s="168">
        <f>IFERROR(MIN('MP Calculations'!$E$30/I146,1),"-")</f>
        <v>0.60889065254951169</v>
      </c>
      <c r="K146" s="12"/>
      <c r="L146" s="159">
        <v>25.043997000000001</v>
      </c>
      <c r="M146" s="159" t="s">
        <v>315</v>
      </c>
      <c r="N146" s="159">
        <v>511</v>
      </c>
      <c r="O146" s="185">
        <f t="shared" si="7"/>
        <v>12797.482467</v>
      </c>
      <c r="P146" s="215">
        <f t="shared" si="6"/>
        <v>7792.2674503225644</v>
      </c>
      <c r="Q146" s="215" cm="1">
        <f t="array" ref="Q146">IF(P146="-",0,P146/(1+'General inputs'!$H$32)^IFERROR(INDEX('MP Calculations'!$C$40:$C$130,MATCH(F146,'MP Calculations'!$D$40:$D$130,0),0),-1))</f>
        <v>17027.485162530342</v>
      </c>
    </row>
    <row r="147" spans="3:17">
      <c r="C147" s="159"/>
      <c r="D147" s="165" t="s">
        <v>282</v>
      </c>
      <c r="E147" s="161">
        <v>37876</v>
      </c>
      <c r="F147" s="172" t="str">
        <f t="shared" si="4"/>
        <v>2003-04</v>
      </c>
      <c r="G147" s="68"/>
      <c r="H147" s="167" t="s">
        <v>279</v>
      </c>
      <c r="I147" s="173">
        <v>41465.482549107437</v>
      </c>
      <c r="J147" s="168">
        <f>IFERROR(MIN('MP Calculations'!$E$30/I147,1),"-")</f>
        <v>0.60889065254951169</v>
      </c>
      <c r="K147" s="12"/>
      <c r="L147" s="159">
        <v>25.666028000000001</v>
      </c>
      <c r="M147" s="159" t="s">
        <v>315</v>
      </c>
      <c r="N147" s="159">
        <v>511</v>
      </c>
      <c r="O147" s="185">
        <f t="shared" si="7"/>
        <v>13115.340308000001</v>
      </c>
      <c r="P147" s="215">
        <f t="shared" si="6"/>
        <v>7985.8081185470337</v>
      </c>
      <c r="Q147" s="215" cm="1">
        <f t="array" ref="Q147">IF(P147="-",0,P147/(1+'General inputs'!$H$32)^IFERROR(INDEX('MP Calculations'!$C$40:$C$130,MATCH(F147,'MP Calculations'!$D$40:$D$130,0),0),-1))</f>
        <v>17450.40581785281</v>
      </c>
    </row>
    <row r="148" spans="3:17">
      <c r="C148" s="159"/>
      <c r="D148" s="165" t="s">
        <v>332</v>
      </c>
      <c r="E148" s="161">
        <v>37890</v>
      </c>
      <c r="F148" s="172" t="str">
        <f t="shared" si="4"/>
        <v>2003-04</v>
      </c>
      <c r="G148" s="68"/>
      <c r="H148" s="167" t="s">
        <v>279</v>
      </c>
      <c r="I148" s="173">
        <v>41465.482549107437</v>
      </c>
      <c r="J148" s="168">
        <f>IFERROR(MIN('MP Calculations'!$E$30/I148,1),"-")</f>
        <v>0.60889065254951169</v>
      </c>
      <c r="K148" s="12"/>
      <c r="L148" s="159">
        <v>1</v>
      </c>
      <c r="M148" s="159" t="s">
        <v>316</v>
      </c>
      <c r="N148" s="159">
        <v>654.23</v>
      </c>
      <c r="O148" s="185">
        <f t="shared" si="7"/>
        <v>654.23</v>
      </c>
      <c r="P148" s="215">
        <f t="shared" si="6"/>
        <v>398.35453161746705</v>
      </c>
      <c r="Q148" s="215" cm="1">
        <f t="array" ref="Q148">IF(P148="-",0,P148/(1+'General inputs'!$H$32)^IFERROR(INDEX('MP Calculations'!$C$40:$C$130,MATCH(F148,'MP Calculations'!$D$40:$D$130,0),0),-1))</f>
        <v>870.47523968936139</v>
      </c>
    </row>
    <row r="149" spans="3:17">
      <c r="C149" s="159"/>
      <c r="D149" s="165" t="s">
        <v>333</v>
      </c>
      <c r="E149" s="161">
        <v>37890</v>
      </c>
      <c r="F149" s="172" t="str">
        <f t="shared" si="4"/>
        <v>2003-04</v>
      </c>
      <c r="G149" s="68"/>
      <c r="H149" s="167" t="s">
        <v>279</v>
      </c>
      <c r="I149" s="173">
        <v>41465.482549107437</v>
      </c>
      <c r="J149" s="168">
        <f>IFERROR(MIN('MP Calculations'!$E$30/I149,1),"-")</f>
        <v>0.60889065254951169</v>
      </c>
      <c r="K149" s="12"/>
      <c r="L149" s="159">
        <v>1</v>
      </c>
      <c r="M149" s="159" t="s">
        <v>316</v>
      </c>
      <c r="N149" s="159">
        <v>2049.38</v>
      </c>
      <c r="O149" s="185">
        <f t="shared" si="7"/>
        <v>2049.38</v>
      </c>
      <c r="P149" s="215">
        <f t="shared" si="6"/>
        <v>1247.8483255219182</v>
      </c>
      <c r="Q149" s="215" cm="1">
        <f t="array" ref="Q149">IF(P149="-",0,P149/(1+'General inputs'!$H$32)^IFERROR(INDEX('MP Calculations'!$C$40:$C$130,MATCH(F149,'MP Calculations'!$D$40:$D$130,0),0),-1))</f>
        <v>2726.7697089931421</v>
      </c>
    </row>
    <row r="150" spans="3:17">
      <c r="C150" s="159"/>
      <c r="D150" s="165" t="s">
        <v>334</v>
      </c>
      <c r="E150" s="161">
        <v>37890</v>
      </c>
      <c r="F150" s="172" t="str">
        <f t="shared" ref="F150:F213" si="8">IF(E150="","-",IF(OR(E150&lt;$E$15,E150&gt;$E$16),"ERROR - date outside of range",IF(MONTH(E150)&gt;=7,YEAR(E150)&amp;"-"&amp;IF(YEAR(E150)=1999,"00",IF(AND(YEAR(E150)&gt;=2000,YEAR(E150)&lt;2009),"0","")&amp;RIGHT(YEAR(E150),2)+1),RIGHT(YEAR(E150),4)-1&amp;"-"&amp;RIGHT(YEAR(E150),2))))</f>
        <v>2003-04</v>
      </c>
      <c r="G150" s="68"/>
      <c r="H150" s="167" t="s">
        <v>279</v>
      </c>
      <c r="I150" s="173">
        <v>41465.482549107437</v>
      </c>
      <c r="J150" s="168">
        <f>IFERROR(MIN('MP Calculations'!$E$30/I150,1),"-")</f>
        <v>0.60889065254951169</v>
      </c>
      <c r="K150" s="12"/>
      <c r="L150" s="159">
        <v>1</v>
      </c>
      <c r="M150" s="159" t="s">
        <v>316</v>
      </c>
      <c r="N150" s="159">
        <v>3655.24</v>
      </c>
      <c r="O150" s="185">
        <f t="shared" si="7"/>
        <v>3655.24</v>
      </c>
      <c r="P150" s="215">
        <f t="shared" si="6"/>
        <v>2225.641468825077</v>
      </c>
      <c r="Q150" s="215" cm="1">
        <f t="array" ref="Q150">IF(P150="-",0,P150/(1+'General inputs'!$H$32)^IFERROR(INDEX('MP Calculations'!$C$40:$C$130,MATCH(F150,'MP Calculations'!$D$40:$D$130,0),0),-1))</f>
        <v>4863.4209912754559</v>
      </c>
    </row>
    <row r="151" spans="3:17">
      <c r="C151" s="159"/>
      <c r="D151" s="165" t="s">
        <v>335</v>
      </c>
      <c r="E151" s="161">
        <v>37890</v>
      </c>
      <c r="F151" s="172" t="str">
        <f t="shared" si="8"/>
        <v>2003-04</v>
      </c>
      <c r="G151" s="68"/>
      <c r="H151" s="167" t="s">
        <v>279</v>
      </c>
      <c r="I151" s="173">
        <v>41465.482549107437</v>
      </c>
      <c r="J151" s="168">
        <f>IFERROR(MIN('MP Calculations'!$E$30/I151,1),"-")</f>
        <v>0.60889065254951169</v>
      </c>
      <c r="K151" s="12"/>
      <c r="L151" s="159">
        <v>1</v>
      </c>
      <c r="M151" s="159" t="s">
        <v>316</v>
      </c>
      <c r="N151" s="159">
        <v>1165.97</v>
      </c>
      <c r="O151" s="185">
        <f t="shared" si="7"/>
        <v>1165.97</v>
      </c>
      <c r="P151" s="215">
        <f t="shared" ref="P151:P214" si="9">IF(O151="-","-",IF(OR(E151&lt;$E$15,E151&gt;$E$16),0,O151*J151))</f>
        <v>709.9482341531542</v>
      </c>
      <c r="Q151" s="215" cm="1">
        <f t="array" ref="Q151">IF(P151="-",0,P151/(1+'General inputs'!$H$32)^IFERROR(INDEX('MP Calculations'!$C$40:$C$130,MATCH(F151,'MP Calculations'!$D$40:$D$130,0),0),-1))</f>
        <v>1551.3626938853381</v>
      </c>
    </row>
    <row r="152" spans="3:17">
      <c r="C152" s="159"/>
      <c r="D152" s="165" t="s">
        <v>336</v>
      </c>
      <c r="E152" s="161">
        <v>37890</v>
      </c>
      <c r="F152" s="172" t="str">
        <f t="shared" si="8"/>
        <v>2003-04</v>
      </c>
      <c r="G152" s="68"/>
      <c r="H152" s="167" t="s">
        <v>279</v>
      </c>
      <c r="I152" s="173">
        <v>41465.482549107437</v>
      </c>
      <c r="J152" s="168">
        <f>IFERROR(MIN('MP Calculations'!$E$30/I152,1),"-")</f>
        <v>0.60889065254951169</v>
      </c>
      <c r="K152" s="12"/>
      <c r="L152" s="159">
        <v>1</v>
      </c>
      <c r="M152" s="159" t="s">
        <v>316</v>
      </c>
      <c r="N152" s="159">
        <v>2049.38</v>
      </c>
      <c r="O152" s="185">
        <f t="shared" si="7"/>
        <v>2049.38</v>
      </c>
      <c r="P152" s="215">
        <f t="shared" si="9"/>
        <v>1247.8483255219182</v>
      </c>
      <c r="Q152" s="215" cm="1">
        <f t="array" ref="Q152">IF(P152="-",0,P152/(1+'General inputs'!$H$32)^IFERROR(INDEX('MP Calculations'!$C$40:$C$130,MATCH(F152,'MP Calculations'!$D$40:$D$130,0),0),-1))</f>
        <v>2726.7697089931421</v>
      </c>
    </row>
    <row r="153" spans="3:17">
      <c r="C153" s="159"/>
      <c r="D153" s="165" t="s">
        <v>337</v>
      </c>
      <c r="E153" s="161">
        <v>37890</v>
      </c>
      <c r="F153" s="172" t="str">
        <f t="shared" si="8"/>
        <v>2003-04</v>
      </c>
      <c r="G153" s="68"/>
      <c r="H153" s="167" t="s">
        <v>279</v>
      </c>
      <c r="I153" s="173">
        <v>41465.482549107437</v>
      </c>
      <c r="J153" s="168">
        <f>IFERROR(MIN('MP Calculations'!$E$30/I153,1),"-")</f>
        <v>0.60889065254951169</v>
      </c>
      <c r="K153" s="12"/>
      <c r="L153" s="159">
        <v>1</v>
      </c>
      <c r="M153" s="159" t="s">
        <v>316</v>
      </c>
      <c r="N153" s="159">
        <v>2049.38</v>
      </c>
      <c r="O153" s="185">
        <f t="shared" si="7"/>
        <v>2049.38</v>
      </c>
      <c r="P153" s="215">
        <f t="shared" si="9"/>
        <v>1247.8483255219182</v>
      </c>
      <c r="Q153" s="215" cm="1">
        <f t="array" ref="Q153">IF(P153="-",0,P153/(1+'General inputs'!$H$32)^IFERROR(INDEX('MP Calculations'!$C$40:$C$130,MATCH(F153,'MP Calculations'!$D$40:$D$130,0),0),-1))</f>
        <v>2726.7697089931421</v>
      </c>
    </row>
    <row r="154" spans="3:17">
      <c r="C154" s="159"/>
      <c r="D154" s="165" t="s">
        <v>338</v>
      </c>
      <c r="E154" s="161">
        <v>37890</v>
      </c>
      <c r="F154" s="172" t="str">
        <f t="shared" si="8"/>
        <v>2003-04</v>
      </c>
      <c r="G154" s="68"/>
      <c r="H154" s="167" t="s">
        <v>279</v>
      </c>
      <c r="I154" s="173">
        <v>41465.482549107437</v>
      </c>
      <c r="J154" s="168">
        <f>IFERROR(MIN('MP Calculations'!$E$30/I154,1),"-")</f>
        <v>0.60889065254951169</v>
      </c>
      <c r="K154" s="12"/>
      <c r="L154" s="159">
        <v>1</v>
      </c>
      <c r="M154" s="159" t="s">
        <v>316</v>
      </c>
      <c r="N154" s="159">
        <v>7492.61</v>
      </c>
      <c r="O154" s="185">
        <f t="shared" si="7"/>
        <v>7492.61</v>
      </c>
      <c r="P154" s="215">
        <f t="shared" si="9"/>
        <v>4562.1801921989963</v>
      </c>
      <c r="Q154" s="215" cm="1">
        <f t="array" ref="Q154">IF(P154="-",0,P154/(1+'General inputs'!$H$32)^IFERROR(INDEX('MP Calculations'!$C$40:$C$130,MATCH(F154,'MP Calculations'!$D$40:$D$130,0),0),-1))</f>
        <v>9969.1721346451632</v>
      </c>
    </row>
    <row r="155" spans="3:17">
      <c r="C155" s="159"/>
      <c r="D155" s="165" t="s">
        <v>281</v>
      </c>
      <c r="E155" s="161">
        <v>37935</v>
      </c>
      <c r="F155" s="172" t="str">
        <f t="shared" si="8"/>
        <v>2003-04</v>
      </c>
      <c r="G155" s="68"/>
      <c r="H155" s="167" t="s">
        <v>279</v>
      </c>
      <c r="I155" s="173">
        <v>41465.482549107437</v>
      </c>
      <c r="J155" s="168">
        <f>IFERROR(MIN('MP Calculations'!$E$30/I155,1),"-")</f>
        <v>0.60889065254951169</v>
      </c>
      <c r="K155" s="12"/>
      <c r="L155" s="159">
        <v>95.495644999999996</v>
      </c>
      <c r="M155" s="159" t="s">
        <v>315</v>
      </c>
      <c r="N155" s="159">
        <v>350</v>
      </c>
      <c r="O155" s="185">
        <f t="shared" si="7"/>
        <v>33423.475749999998</v>
      </c>
      <c r="P155" s="215">
        <f t="shared" si="9"/>
        <v>20351.241959890278</v>
      </c>
      <c r="Q155" s="215" cm="1">
        <f t="array" ref="Q155">IF(P155="-",0,P155/(1+'General inputs'!$H$32)^IFERROR(INDEX('MP Calculations'!$C$40:$C$130,MATCH(F155,'MP Calculations'!$D$40:$D$130,0),0),-1))</f>
        <v>44471.069906199358</v>
      </c>
    </row>
    <row r="156" spans="3:17">
      <c r="C156" s="159"/>
      <c r="D156" s="165" t="s">
        <v>281</v>
      </c>
      <c r="E156" s="161">
        <v>37935</v>
      </c>
      <c r="F156" s="172" t="str">
        <f t="shared" si="8"/>
        <v>2003-04</v>
      </c>
      <c r="G156" s="68"/>
      <c r="H156" s="167" t="s">
        <v>279</v>
      </c>
      <c r="I156" s="173">
        <v>41465.482549107437</v>
      </c>
      <c r="J156" s="168">
        <f>IFERROR(MIN('MP Calculations'!$E$30/I156,1),"-")</f>
        <v>0.60889065254951169</v>
      </c>
      <c r="K156" s="12"/>
      <c r="L156" s="159">
        <v>0.27101700000000001</v>
      </c>
      <c r="M156" s="159" t="s">
        <v>315</v>
      </c>
      <c r="N156" s="159">
        <v>350</v>
      </c>
      <c r="O156" s="185">
        <f t="shared" si="7"/>
        <v>94.855950000000007</v>
      </c>
      <c r="P156" s="215">
        <f t="shared" si="9"/>
        <v>57.756901293703855</v>
      </c>
      <c r="Q156" s="215" cm="1">
        <f t="array" ref="Q156">IF(P156="-",0,P156/(1+'General inputs'!$H$32)^IFERROR(INDEX('MP Calculations'!$C$40:$C$130,MATCH(F156,'MP Calculations'!$D$40:$D$130,0),0),-1))</f>
        <v>126.2090638035738</v>
      </c>
    </row>
    <row r="157" spans="3:17">
      <c r="C157" s="159"/>
      <c r="D157" s="165" t="s">
        <v>281</v>
      </c>
      <c r="E157" s="161">
        <v>37935</v>
      </c>
      <c r="F157" s="172" t="str">
        <f t="shared" si="8"/>
        <v>2003-04</v>
      </c>
      <c r="G157" s="68"/>
      <c r="H157" s="167" t="s">
        <v>279</v>
      </c>
      <c r="I157" s="173">
        <v>41465.482549107437</v>
      </c>
      <c r="J157" s="168">
        <f>IFERROR(MIN('MP Calculations'!$E$30/I157,1),"-")</f>
        <v>0.60889065254951169</v>
      </c>
      <c r="K157" s="12"/>
      <c r="L157" s="159">
        <v>0.59802100000000002</v>
      </c>
      <c r="M157" s="159" t="s">
        <v>315</v>
      </c>
      <c r="N157" s="159">
        <v>350</v>
      </c>
      <c r="O157" s="185">
        <f t="shared" si="7"/>
        <v>209.30735000000001</v>
      </c>
      <c r="P157" s="215">
        <f t="shared" si="9"/>
        <v>127.44528892490905</v>
      </c>
      <c r="Q157" s="215" cm="1">
        <f t="array" ref="Q157">IF(P157="-",0,P157/(1+'General inputs'!$H$32)^IFERROR(INDEX('MP Calculations'!$C$40:$C$130,MATCH(F157,'MP Calculations'!$D$40:$D$130,0),0),-1))</f>
        <v>278.49053950444812</v>
      </c>
    </row>
    <row r="158" spans="3:17">
      <c r="C158" s="159"/>
      <c r="D158" s="165" t="s">
        <v>281</v>
      </c>
      <c r="E158" s="161">
        <v>37935</v>
      </c>
      <c r="F158" s="172" t="str">
        <f t="shared" si="8"/>
        <v>2003-04</v>
      </c>
      <c r="G158" s="68"/>
      <c r="H158" s="167" t="s">
        <v>279</v>
      </c>
      <c r="I158" s="173">
        <v>41465.482549107437</v>
      </c>
      <c r="J158" s="168">
        <f>IFERROR(MIN('MP Calculations'!$E$30/I158,1),"-")</f>
        <v>0.60889065254951169</v>
      </c>
      <c r="K158" s="12"/>
      <c r="L158" s="159">
        <v>80.841780999999997</v>
      </c>
      <c r="M158" s="159" t="s">
        <v>315</v>
      </c>
      <c r="N158" s="159">
        <v>350</v>
      </c>
      <c r="O158" s="185">
        <f t="shared" si="7"/>
        <v>28294.623349999998</v>
      </c>
      <c r="P158" s="215">
        <f t="shared" si="9"/>
        <v>17228.331675224148</v>
      </c>
      <c r="Q158" s="215" cm="1">
        <f t="array" ref="Q158">IF(P158="-",0,P158/(1+'General inputs'!$H$32)^IFERROR(INDEX('MP Calculations'!$C$40:$C$130,MATCH(F158,'MP Calculations'!$D$40:$D$130,0),0),-1))</f>
        <v>37646.957556992871</v>
      </c>
    </row>
    <row r="159" spans="3:17">
      <c r="C159" s="159"/>
      <c r="D159" s="165" t="s">
        <v>281</v>
      </c>
      <c r="E159" s="161">
        <v>37935</v>
      </c>
      <c r="F159" s="172" t="str">
        <f t="shared" si="8"/>
        <v>2003-04</v>
      </c>
      <c r="G159" s="68"/>
      <c r="H159" s="167" t="s">
        <v>279</v>
      </c>
      <c r="I159" s="173">
        <v>41465.482549107437</v>
      </c>
      <c r="J159" s="168">
        <f>IFERROR(MIN('MP Calculations'!$E$30/I159,1),"-")</f>
        <v>0.60889065254951169</v>
      </c>
      <c r="K159" s="12"/>
      <c r="L159" s="159">
        <v>0.66121099999999999</v>
      </c>
      <c r="M159" s="159" t="s">
        <v>315</v>
      </c>
      <c r="N159" s="159">
        <v>350</v>
      </c>
      <c r="O159" s="185">
        <f t="shared" si="7"/>
        <v>231.42384999999999</v>
      </c>
      <c r="P159" s="215">
        <f t="shared" si="9"/>
        <v>140.91181904202031</v>
      </c>
      <c r="Q159" s="215" cm="1">
        <f t="array" ref="Q159">IF(P159="-",0,P159/(1+'General inputs'!$H$32)^IFERROR(INDEX('MP Calculations'!$C$40:$C$130,MATCH(F159,'MP Calculations'!$D$40:$D$130,0),0),-1))</f>
        <v>307.91729406872935</v>
      </c>
    </row>
    <row r="160" spans="3:17">
      <c r="C160" s="159"/>
      <c r="D160" s="165" t="s">
        <v>281</v>
      </c>
      <c r="E160" s="161">
        <v>37935</v>
      </c>
      <c r="F160" s="172" t="str">
        <f t="shared" si="8"/>
        <v>2003-04</v>
      </c>
      <c r="G160" s="68"/>
      <c r="H160" s="167" t="s">
        <v>279</v>
      </c>
      <c r="I160" s="173">
        <v>41465.482549107437</v>
      </c>
      <c r="J160" s="168">
        <f>IFERROR(MIN('MP Calculations'!$E$30/I160,1),"-")</f>
        <v>0.60889065254951169</v>
      </c>
      <c r="K160" s="12"/>
      <c r="L160" s="159">
        <v>7.8002229999999999</v>
      </c>
      <c r="M160" s="159" t="s">
        <v>315</v>
      </c>
      <c r="N160" s="159">
        <v>350</v>
      </c>
      <c r="O160" s="185">
        <f t="shared" si="7"/>
        <v>2730.0780500000001</v>
      </c>
      <c r="P160" s="215">
        <f t="shared" si="9"/>
        <v>1662.3190053755984</v>
      </c>
      <c r="Q160" s="215" cm="1">
        <f t="array" ref="Q160">IF(P160="-",0,P160/(1+'General inputs'!$H$32)^IFERROR(INDEX('MP Calculations'!$C$40:$C$130,MATCH(F160,'MP Calculations'!$D$40:$D$130,0),0),-1))</f>
        <v>3632.4615883472393</v>
      </c>
    </row>
    <row r="161" spans="3:17">
      <c r="C161" s="159"/>
      <c r="D161" s="165" t="s">
        <v>281</v>
      </c>
      <c r="E161" s="161">
        <v>37935</v>
      </c>
      <c r="F161" s="172" t="str">
        <f t="shared" si="8"/>
        <v>2003-04</v>
      </c>
      <c r="G161" s="68"/>
      <c r="H161" s="167" t="s">
        <v>279</v>
      </c>
      <c r="I161" s="173">
        <v>41465.482549107437</v>
      </c>
      <c r="J161" s="168">
        <f>IFERROR(MIN('MP Calculations'!$E$30/I161,1),"-")</f>
        <v>0.60889065254951169</v>
      </c>
      <c r="K161" s="12"/>
      <c r="L161" s="159">
        <v>186.920985</v>
      </c>
      <c r="M161" s="159" t="s">
        <v>315</v>
      </c>
      <c r="N161" s="159">
        <v>350</v>
      </c>
      <c r="O161" s="185">
        <f t="shared" si="7"/>
        <v>65422.344750000004</v>
      </c>
      <c r="P161" s="215">
        <f t="shared" si="9"/>
        <v>39835.054186146619</v>
      </c>
      <c r="Q161" s="215" cm="1">
        <f t="array" ref="Q161">IF(P161="-",0,P161/(1+'General inputs'!$H$32)^IFERROR(INDEX('MP Calculations'!$C$40:$C$130,MATCH(F161,'MP Calculations'!$D$40:$D$130,0),0),-1))</f>
        <v>87046.652136551798</v>
      </c>
    </row>
    <row r="162" spans="3:17">
      <c r="C162" s="159"/>
      <c r="D162" s="165" t="s">
        <v>281</v>
      </c>
      <c r="E162" s="161">
        <v>37935</v>
      </c>
      <c r="F162" s="172" t="str">
        <f t="shared" si="8"/>
        <v>2003-04</v>
      </c>
      <c r="G162" s="68"/>
      <c r="H162" s="167" t="s">
        <v>279</v>
      </c>
      <c r="I162" s="173">
        <v>41465.482549107437</v>
      </c>
      <c r="J162" s="168">
        <f>IFERROR(MIN('MP Calculations'!$E$30/I162,1),"-")</f>
        <v>0.60889065254951169</v>
      </c>
      <c r="K162" s="12"/>
      <c r="L162" s="159">
        <v>0.94030599999999998</v>
      </c>
      <c r="M162" s="159" t="s">
        <v>315</v>
      </c>
      <c r="N162" s="159">
        <v>350</v>
      </c>
      <c r="O162" s="185">
        <f t="shared" si="7"/>
        <v>329.1071</v>
      </c>
      <c r="P162" s="215">
        <f t="shared" si="9"/>
        <v>200.39023687767741</v>
      </c>
      <c r="Q162" s="215" cm="1">
        <f t="array" ref="Q162">IF(P162="-",0,P162/(1+'General inputs'!$H$32)^IFERROR(INDEX('MP Calculations'!$C$40:$C$130,MATCH(F162,'MP Calculations'!$D$40:$D$130,0),0),-1))</f>
        <v>437.88817656782879</v>
      </c>
    </row>
    <row r="163" spans="3:17">
      <c r="C163" s="159"/>
      <c r="D163" s="165" t="s">
        <v>281</v>
      </c>
      <c r="E163" s="161">
        <v>37935</v>
      </c>
      <c r="F163" s="172" t="str">
        <f t="shared" si="8"/>
        <v>2003-04</v>
      </c>
      <c r="G163" s="68"/>
      <c r="H163" s="167" t="s">
        <v>279</v>
      </c>
      <c r="I163" s="173">
        <v>41465.482549107437</v>
      </c>
      <c r="J163" s="168">
        <f>IFERROR(MIN('MP Calculations'!$E$30/I163,1),"-")</f>
        <v>0.60889065254951169</v>
      </c>
      <c r="K163" s="12"/>
      <c r="L163" s="159">
        <v>9.2002740000000003</v>
      </c>
      <c r="M163" s="159" t="s">
        <v>315</v>
      </c>
      <c r="N163" s="159">
        <v>350</v>
      </c>
      <c r="O163" s="185">
        <f t="shared" si="7"/>
        <v>3220.0959000000003</v>
      </c>
      <c r="P163" s="215">
        <f t="shared" si="9"/>
        <v>1960.6862938230072</v>
      </c>
      <c r="Q163" s="215" cm="1">
        <f t="array" ref="Q163">IF(P163="-",0,P163/(1+'General inputs'!$H$32)^IFERROR(INDEX('MP Calculations'!$C$40:$C$130,MATCH(F163,'MP Calculations'!$D$40:$D$130,0),0),-1))</f>
        <v>4284.4469840503034</v>
      </c>
    </row>
    <row r="164" spans="3:17">
      <c r="C164" s="159"/>
      <c r="D164" s="165" t="s">
        <v>281</v>
      </c>
      <c r="E164" s="161">
        <v>37935</v>
      </c>
      <c r="F164" s="172" t="str">
        <f t="shared" si="8"/>
        <v>2003-04</v>
      </c>
      <c r="G164" s="68"/>
      <c r="H164" s="167" t="s">
        <v>279</v>
      </c>
      <c r="I164" s="173">
        <v>41465.482549107437</v>
      </c>
      <c r="J164" s="168">
        <f>IFERROR(MIN('MP Calculations'!$E$30/I164,1),"-")</f>
        <v>0.60889065254951169</v>
      </c>
      <c r="K164" s="12"/>
      <c r="L164" s="159">
        <v>1.128938</v>
      </c>
      <c r="M164" s="159" t="s">
        <v>315</v>
      </c>
      <c r="N164" s="159">
        <v>350</v>
      </c>
      <c r="O164" s="185">
        <f t="shared" si="7"/>
        <v>395.12830000000002</v>
      </c>
      <c r="P164" s="215">
        <f t="shared" si="9"/>
        <v>240.58992842777923</v>
      </c>
      <c r="Q164" s="215" cm="1">
        <f t="array" ref="Q164">IF(P164="-",0,P164/(1+'General inputs'!$H$32)^IFERROR(INDEX('MP Calculations'!$C$40:$C$130,MATCH(F164,'MP Calculations'!$D$40:$D$130,0),0),-1))</f>
        <v>525.73162595807275</v>
      </c>
    </row>
    <row r="165" spans="3:17">
      <c r="C165" s="159"/>
      <c r="D165" s="165" t="s">
        <v>281</v>
      </c>
      <c r="E165" s="161">
        <v>37935</v>
      </c>
      <c r="F165" s="172" t="str">
        <f t="shared" si="8"/>
        <v>2003-04</v>
      </c>
      <c r="G165" s="68"/>
      <c r="H165" s="167" t="s">
        <v>279</v>
      </c>
      <c r="I165" s="173">
        <v>41465.482549107437</v>
      </c>
      <c r="J165" s="168">
        <f>IFERROR(MIN('MP Calculations'!$E$30/I165,1),"-")</f>
        <v>0.60889065254951169</v>
      </c>
      <c r="K165" s="12"/>
      <c r="L165" s="159">
        <v>66.381518999999997</v>
      </c>
      <c r="M165" s="159" t="s">
        <v>315</v>
      </c>
      <c r="N165" s="159">
        <v>350</v>
      </c>
      <c r="O165" s="185">
        <f t="shared" si="7"/>
        <v>23233.531650000001</v>
      </c>
      <c r="P165" s="215">
        <f t="shared" si="9"/>
        <v>14146.680247398233</v>
      </c>
      <c r="Q165" s="215" cm="1">
        <f t="array" ref="Q165">IF(P165="-",0,P165/(1+'General inputs'!$H$32)^IFERROR(INDEX('MP Calculations'!$C$40:$C$130,MATCH(F165,'MP Calculations'!$D$40:$D$130,0),0),-1))</f>
        <v>30913.003121018777</v>
      </c>
    </row>
    <row r="166" spans="3:17">
      <c r="C166" s="159"/>
      <c r="D166" s="165" t="s">
        <v>339</v>
      </c>
      <c r="E166" s="161">
        <v>37939</v>
      </c>
      <c r="F166" s="172" t="str">
        <f t="shared" si="8"/>
        <v>2003-04</v>
      </c>
      <c r="G166" s="68"/>
      <c r="H166" s="167" t="s">
        <v>279</v>
      </c>
      <c r="I166" s="173">
        <v>41465.482549107437</v>
      </c>
      <c r="J166" s="168">
        <f>IFERROR(MIN('MP Calculations'!$E$30/I166,1),"-")</f>
        <v>0.60889065254951169</v>
      </c>
      <c r="K166" s="12"/>
      <c r="L166" s="159">
        <v>1</v>
      </c>
      <c r="M166" s="159" t="s">
        <v>316</v>
      </c>
      <c r="N166" s="159">
        <v>26241.91</v>
      </c>
      <c r="O166" s="185">
        <f t="shared" si="7"/>
        <v>26241.91</v>
      </c>
      <c r="P166" s="215">
        <f t="shared" si="9"/>
        <v>15978.453704045556</v>
      </c>
      <c r="Q166" s="215" cm="1">
        <f t="array" ref="Q166">IF(P166="-",0,P166/(1+'General inputs'!$H$32)^IFERROR(INDEX('MP Calculations'!$C$40:$C$130,MATCH(F166,'MP Calculations'!$D$40:$D$130,0),0),-1))</f>
        <v>34915.752712588306</v>
      </c>
    </row>
    <row r="167" spans="3:17">
      <c r="C167" s="159"/>
      <c r="D167" s="165" t="s">
        <v>340</v>
      </c>
      <c r="E167" s="161">
        <v>37964</v>
      </c>
      <c r="F167" s="172" t="str">
        <f t="shared" si="8"/>
        <v>2003-04</v>
      </c>
      <c r="G167" s="68"/>
      <c r="H167" s="167" t="s">
        <v>279</v>
      </c>
      <c r="I167" s="173">
        <v>41465.482549107437</v>
      </c>
      <c r="J167" s="168">
        <f>IFERROR(MIN('MP Calculations'!$E$30/I167,1),"-")</f>
        <v>0.60889065254951169</v>
      </c>
      <c r="K167" s="12"/>
      <c r="L167" s="159">
        <v>1</v>
      </c>
      <c r="M167" s="159" t="s">
        <v>316</v>
      </c>
      <c r="N167" s="159">
        <v>645.54</v>
      </c>
      <c r="O167" s="185">
        <f t="shared" si="7"/>
        <v>645.54</v>
      </c>
      <c r="P167" s="215">
        <f t="shared" si="9"/>
        <v>393.06327184681174</v>
      </c>
      <c r="Q167" s="215" cm="1">
        <f t="array" ref="Q167">IF(P167="-",0,P167/(1+'General inputs'!$H$32)^IFERROR(INDEX('MP Calculations'!$C$40:$C$130,MATCH(F167,'MP Calculations'!$D$40:$D$130,0),0),-1))</f>
        <v>858.91289948346957</v>
      </c>
    </row>
    <row r="168" spans="3:17">
      <c r="C168" s="159"/>
      <c r="D168" s="165" t="s">
        <v>341</v>
      </c>
      <c r="E168" s="161">
        <v>37964</v>
      </c>
      <c r="F168" s="172" t="str">
        <f t="shared" si="8"/>
        <v>2003-04</v>
      </c>
      <c r="G168" s="68"/>
      <c r="H168" s="167" t="s">
        <v>279</v>
      </c>
      <c r="I168" s="173">
        <v>41465.482549107437</v>
      </c>
      <c r="J168" s="168">
        <f>IFERROR(MIN('MP Calculations'!$E$30/I168,1),"-")</f>
        <v>0.60889065254951169</v>
      </c>
      <c r="K168" s="12"/>
      <c r="L168" s="159">
        <v>1</v>
      </c>
      <c r="M168" s="159" t="s">
        <v>316</v>
      </c>
      <c r="N168" s="159">
        <v>645.54</v>
      </c>
      <c r="O168" s="185">
        <f t="shared" si="7"/>
        <v>645.54</v>
      </c>
      <c r="P168" s="215">
        <f t="shared" si="9"/>
        <v>393.06327184681174</v>
      </c>
      <c r="Q168" s="215" cm="1">
        <f t="array" ref="Q168">IF(P168="-",0,P168/(1+'General inputs'!$H$32)^IFERROR(INDEX('MP Calculations'!$C$40:$C$130,MATCH(F168,'MP Calculations'!$D$40:$D$130,0),0),-1))</f>
        <v>858.91289948346957</v>
      </c>
    </row>
    <row r="169" spans="3:17">
      <c r="C169" s="159"/>
      <c r="D169" s="165" t="s">
        <v>342</v>
      </c>
      <c r="E169" s="161">
        <v>37964</v>
      </c>
      <c r="F169" s="172" t="str">
        <f t="shared" si="8"/>
        <v>2003-04</v>
      </c>
      <c r="G169" s="68"/>
      <c r="H169" s="167" t="s">
        <v>279</v>
      </c>
      <c r="I169" s="173">
        <v>41465.482549107437</v>
      </c>
      <c r="J169" s="168">
        <f>IFERROR(MIN('MP Calculations'!$E$30/I169,1),"-")</f>
        <v>0.60889065254951169</v>
      </c>
      <c r="K169" s="12"/>
      <c r="L169" s="159">
        <v>1</v>
      </c>
      <c r="M169" s="159" t="s">
        <v>316</v>
      </c>
      <c r="N169" s="159">
        <v>645.54</v>
      </c>
      <c r="O169" s="185">
        <f t="shared" si="7"/>
        <v>645.54</v>
      </c>
      <c r="P169" s="215">
        <f t="shared" si="9"/>
        <v>393.06327184681174</v>
      </c>
      <c r="Q169" s="215" cm="1">
        <f t="array" ref="Q169">IF(P169="-",0,P169/(1+'General inputs'!$H$32)^IFERROR(INDEX('MP Calculations'!$C$40:$C$130,MATCH(F169,'MP Calculations'!$D$40:$D$130,0),0),-1))</f>
        <v>858.91289948346957</v>
      </c>
    </row>
    <row r="170" spans="3:17">
      <c r="C170" s="159"/>
      <c r="D170" s="165" t="s">
        <v>289</v>
      </c>
      <c r="E170" s="161">
        <v>37970</v>
      </c>
      <c r="F170" s="172" t="str">
        <f t="shared" si="8"/>
        <v>2003-04</v>
      </c>
      <c r="G170" s="68"/>
      <c r="H170" s="167" t="s">
        <v>279</v>
      </c>
      <c r="I170" s="173">
        <v>41465.482549107437</v>
      </c>
      <c r="J170" s="168">
        <f>IFERROR(MIN('MP Calculations'!$E$30/I170,1),"-")</f>
        <v>0.60889065254951169</v>
      </c>
      <c r="K170" s="12"/>
      <c r="L170" s="159">
        <v>0.30491000000000001</v>
      </c>
      <c r="M170" s="159" t="s">
        <v>315</v>
      </c>
      <c r="N170" s="159">
        <v>726</v>
      </c>
      <c r="O170" s="185">
        <f t="shared" si="7"/>
        <v>221.36466000000001</v>
      </c>
      <c r="P170" s="215">
        <f t="shared" si="9"/>
        <v>134.78687227880079</v>
      </c>
      <c r="Q170" s="215" cm="1">
        <f t="array" ref="Q170">IF(P170="-",0,P170/(1+'General inputs'!$H$32)^IFERROR(INDEX('MP Calculations'!$C$40:$C$130,MATCH(F170,'MP Calculations'!$D$40:$D$130,0),0),-1))</f>
        <v>294.53320005541474</v>
      </c>
    </row>
    <row r="171" spans="3:17">
      <c r="C171" s="159"/>
      <c r="D171" s="165" t="s">
        <v>289</v>
      </c>
      <c r="E171" s="161">
        <v>37970</v>
      </c>
      <c r="F171" s="172" t="str">
        <f t="shared" si="8"/>
        <v>2003-04</v>
      </c>
      <c r="G171" s="68"/>
      <c r="H171" s="167" t="s">
        <v>279</v>
      </c>
      <c r="I171" s="173">
        <v>41465.482549107437</v>
      </c>
      <c r="J171" s="168">
        <f>IFERROR(MIN('MP Calculations'!$E$30/I171,1),"-")</f>
        <v>0.60889065254951169</v>
      </c>
      <c r="K171" s="12"/>
      <c r="L171" s="159">
        <v>0.55123500000000003</v>
      </c>
      <c r="M171" s="159" t="s">
        <v>315</v>
      </c>
      <c r="N171" s="159">
        <v>726</v>
      </c>
      <c r="O171" s="185">
        <f t="shared" si="7"/>
        <v>400.19661000000002</v>
      </c>
      <c r="P171" s="215">
        <f t="shared" si="9"/>
        <v>243.67597501100244</v>
      </c>
      <c r="Q171" s="215" cm="1">
        <f t="array" ref="Q171">IF(P171="-",0,P171/(1+'General inputs'!$H$32)^IFERROR(INDEX('MP Calculations'!$C$40:$C$130,MATCH(F171,'MP Calculations'!$D$40:$D$130,0),0),-1))</f>
        <v>532.47518458740797</v>
      </c>
    </row>
    <row r="172" spans="3:17">
      <c r="C172" s="159"/>
      <c r="D172" s="165" t="s">
        <v>289</v>
      </c>
      <c r="E172" s="161">
        <v>37970</v>
      </c>
      <c r="F172" s="172" t="str">
        <f t="shared" si="8"/>
        <v>2003-04</v>
      </c>
      <c r="G172" s="68"/>
      <c r="H172" s="167" t="s">
        <v>279</v>
      </c>
      <c r="I172" s="173">
        <v>41465.482549107437</v>
      </c>
      <c r="J172" s="168">
        <f>IFERROR(MIN('MP Calculations'!$E$30/I172,1),"-")</f>
        <v>0.60889065254951169</v>
      </c>
      <c r="K172" s="12"/>
      <c r="L172" s="159">
        <v>0.38574700000000001</v>
      </c>
      <c r="M172" s="159" t="s">
        <v>315</v>
      </c>
      <c r="N172" s="159">
        <v>726</v>
      </c>
      <c r="O172" s="185">
        <f t="shared" si="7"/>
        <v>280.052322</v>
      </c>
      <c r="P172" s="215">
        <f t="shared" si="9"/>
        <v>170.52124109058596</v>
      </c>
      <c r="Q172" s="215" cm="1">
        <f t="array" ref="Q172">IF(P172="-",0,P172/(1+'General inputs'!$H$32)^IFERROR(INDEX('MP Calculations'!$C$40:$C$130,MATCH(F172,'MP Calculations'!$D$40:$D$130,0),0),-1))</f>
        <v>372.61912801080996</v>
      </c>
    </row>
    <row r="173" spans="3:17">
      <c r="C173" s="159"/>
      <c r="D173" s="165" t="s">
        <v>289</v>
      </c>
      <c r="E173" s="161">
        <v>37970</v>
      </c>
      <c r="F173" s="172" t="str">
        <f t="shared" si="8"/>
        <v>2003-04</v>
      </c>
      <c r="G173" s="68"/>
      <c r="H173" s="167" t="s">
        <v>279</v>
      </c>
      <c r="I173" s="173">
        <v>41465.482549107437</v>
      </c>
      <c r="J173" s="168">
        <f>IFERROR(MIN('MP Calculations'!$E$30/I173,1),"-")</f>
        <v>0.60889065254951169</v>
      </c>
      <c r="K173" s="12"/>
      <c r="L173" s="159">
        <v>0.54227400000000003</v>
      </c>
      <c r="M173" s="159" t="s">
        <v>315</v>
      </c>
      <c r="N173" s="159">
        <v>726</v>
      </c>
      <c r="O173" s="185">
        <f t="shared" si="7"/>
        <v>393.69092400000005</v>
      </c>
      <c r="P173" s="215">
        <f t="shared" si="9"/>
        <v>239.71472361718025</v>
      </c>
      <c r="Q173" s="215" cm="1">
        <f t="array" ref="Q173">IF(P173="-",0,P173/(1+'General inputs'!$H$32)^IFERROR(INDEX('MP Calculations'!$C$40:$C$130,MATCH(F173,'MP Calculations'!$D$40:$D$130,0),0),-1))</f>
        <v>523.81914836131978</v>
      </c>
    </row>
    <row r="174" spans="3:17">
      <c r="C174" s="159"/>
      <c r="D174" s="165" t="s">
        <v>289</v>
      </c>
      <c r="E174" s="161">
        <v>37970</v>
      </c>
      <c r="F174" s="172" t="str">
        <f t="shared" si="8"/>
        <v>2003-04</v>
      </c>
      <c r="G174" s="68"/>
      <c r="H174" s="167" t="s">
        <v>279</v>
      </c>
      <c r="I174" s="173">
        <v>41465.482549107437</v>
      </c>
      <c r="J174" s="168">
        <f>IFERROR(MIN('MP Calculations'!$E$30/I174,1),"-")</f>
        <v>0.60889065254951169</v>
      </c>
      <c r="K174" s="12"/>
      <c r="L174" s="159">
        <v>0.55623500000000003</v>
      </c>
      <c r="M174" s="159" t="s">
        <v>315</v>
      </c>
      <c r="N174" s="159">
        <v>726</v>
      </c>
      <c r="O174" s="185">
        <f t="shared" si="7"/>
        <v>403.82661000000002</v>
      </c>
      <c r="P174" s="215">
        <f t="shared" si="9"/>
        <v>245.88624807975717</v>
      </c>
      <c r="Q174" s="215" cm="1">
        <f t="array" ref="Q174">IF(P174="-",0,P174/(1+'General inputs'!$H$32)^IFERROR(INDEX('MP Calculations'!$C$40:$C$130,MATCH(F174,'MP Calculations'!$D$40:$D$130,0),0),-1))</f>
        <v>537.3050229012614</v>
      </c>
    </row>
    <row r="175" spans="3:17">
      <c r="C175" s="159"/>
      <c r="D175" s="165" t="s">
        <v>289</v>
      </c>
      <c r="E175" s="161">
        <v>37970</v>
      </c>
      <c r="F175" s="172" t="str">
        <f t="shared" si="8"/>
        <v>2003-04</v>
      </c>
      <c r="G175" s="68"/>
      <c r="H175" s="167" t="s">
        <v>279</v>
      </c>
      <c r="I175" s="173">
        <v>41465.482549107437</v>
      </c>
      <c r="J175" s="168">
        <f>IFERROR(MIN('MP Calculations'!$E$30/I175,1),"-")</f>
        <v>0.60889065254951169</v>
      </c>
      <c r="K175" s="12"/>
      <c r="L175" s="159">
        <v>0.56137800000000004</v>
      </c>
      <c r="M175" s="159" t="s">
        <v>315</v>
      </c>
      <c r="N175" s="159">
        <v>726</v>
      </c>
      <c r="O175" s="185">
        <f t="shared" si="7"/>
        <v>407.56042800000006</v>
      </c>
      <c r="P175" s="215">
        <f t="shared" si="9"/>
        <v>248.15973495827831</v>
      </c>
      <c r="Q175" s="215" cm="1">
        <f t="array" ref="Q175">IF(P175="-",0,P175/(1+'General inputs'!$H$32)^IFERROR(INDEX('MP Calculations'!$C$40:$C$130,MATCH(F175,'MP Calculations'!$D$40:$D$130,0),0),-1))</f>
        <v>542.27299459089124</v>
      </c>
    </row>
    <row r="176" spans="3:17">
      <c r="C176" s="159"/>
      <c r="D176" s="165" t="s">
        <v>291</v>
      </c>
      <c r="E176" s="161">
        <v>37977</v>
      </c>
      <c r="F176" s="172" t="str">
        <f t="shared" si="8"/>
        <v>2003-04</v>
      </c>
      <c r="G176" s="68"/>
      <c r="H176" s="167" t="s">
        <v>279</v>
      </c>
      <c r="I176" s="173">
        <v>41465.482549107437</v>
      </c>
      <c r="J176" s="168">
        <f>IFERROR(MIN('MP Calculations'!$E$30/I176,1),"-")</f>
        <v>0.60889065254951169</v>
      </c>
      <c r="K176" s="12"/>
      <c r="L176" s="159">
        <v>447.08090199999998</v>
      </c>
      <c r="M176" s="159" t="s">
        <v>315</v>
      </c>
      <c r="N176" s="159">
        <v>940</v>
      </c>
      <c r="O176" s="185">
        <f t="shared" si="7"/>
        <v>420256.04787999997</v>
      </c>
      <c r="P176" s="215">
        <f t="shared" si="9"/>
        <v>255889.97923153202</v>
      </c>
      <c r="Q176" s="215" cm="1">
        <f t="array" ref="Q176">IF(P176="-",0,P176/(1+'General inputs'!$H$32)^IFERROR(INDEX('MP Calculations'!$C$40:$C$130,MATCH(F176,'MP Calculations'!$D$40:$D$130,0),0),-1))</f>
        <v>559164.94812106865</v>
      </c>
    </row>
    <row r="177" spans="3:17">
      <c r="C177" s="159"/>
      <c r="D177" s="165" t="s">
        <v>298</v>
      </c>
      <c r="E177" s="161">
        <v>37977</v>
      </c>
      <c r="F177" s="172" t="str">
        <f t="shared" si="8"/>
        <v>2003-04</v>
      </c>
      <c r="G177" s="68"/>
      <c r="H177" s="167" t="s">
        <v>279</v>
      </c>
      <c r="I177" s="173">
        <v>41465.482549107437</v>
      </c>
      <c r="J177" s="168">
        <f>IFERROR(MIN('MP Calculations'!$E$30/I177,1),"-")</f>
        <v>0.60889065254951169</v>
      </c>
      <c r="K177" s="12"/>
      <c r="L177" s="159">
        <v>0.99980199999999997</v>
      </c>
      <c r="M177" s="159" t="s">
        <v>315</v>
      </c>
      <c r="N177" s="159">
        <v>1787</v>
      </c>
      <c r="O177" s="185">
        <f t="shared" si="7"/>
        <v>1786.646174</v>
      </c>
      <c r="P177" s="215">
        <f t="shared" si="9"/>
        <v>1087.8721547619484</v>
      </c>
      <c r="Q177" s="215" cm="1">
        <f t="array" ref="Q177">IF(P177="-",0,P177/(1+'General inputs'!$H$32)^IFERROR(INDEX('MP Calculations'!$C$40:$C$130,MATCH(F177,'MP Calculations'!$D$40:$D$130,0),0),-1))</f>
        <v>2377.1934282327784</v>
      </c>
    </row>
    <row r="178" spans="3:17">
      <c r="C178" s="159"/>
      <c r="D178" s="165" t="s">
        <v>298</v>
      </c>
      <c r="E178" s="161">
        <v>37977</v>
      </c>
      <c r="F178" s="172" t="str">
        <f t="shared" si="8"/>
        <v>2003-04</v>
      </c>
      <c r="G178" s="68"/>
      <c r="H178" s="167" t="s">
        <v>279</v>
      </c>
      <c r="I178" s="173">
        <v>41465.482549107437</v>
      </c>
      <c r="J178" s="168">
        <f>IFERROR(MIN('MP Calculations'!$E$30/I178,1),"-")</f>
        <v>0.60889065254951169</v>
      </c>
      <c r="K178" s="12"/>
      <c r="L178" s="159">
        <v>176.93227300000001</v>
      </c>
      <c r="M178" s="159" t="s">
        <v>315</v>
      </c>
      <c r="N178" s="159">
        <v>1787</v>
      </c>
      <c r="O178" s="185">
        <f t="shared" si="7"/>
        <v>316177.97185100004</v>
      </c>
      <c r="P178" s="215">
        <f t="shared" si="9"/>
        <v>192517.81160213656</v>
      </c>
      <c r="Q178" s="215" cm="1">
        <f t="array" ref="Q178">IF(P178="-",0,P178/(1+'General inputs'!$H$32)^IFERROR(INDEX('MP Calculations'!$C$40:$C$130,MATCH(F178,'MP Calculations'!$D$40:$D$130,0),0),-1))</f>
        <v>420685.53235329385</v>
      </c>
    </row>
    <row r="179" spans="3:17">
      <c r="C179" s="159"/>
      <c r="D179" s="165" t="s">
        <v>282</v>
      </c>
      <c r="E179" s="161">
        <v>37977</v>
      </c>
      <c r="F179" s="172" t="str">
        <f t="shared" si="8"/>
        <v>2003-04</v>
      </c>
      <c r="G179" s="68"/>
      <c r="H179" s="167" t="s">
        <v>279</v>
      </c>
      <c r="I179" s="173">
        <v>41465.482549107437</v>
      </c>
      <c r="J179" s="168">
        <f>IFERROR(MIN('MP Calculations'!$E$30/I179,1),"-")</f>
        <v>0.60889065254951169</v>
      </c>
      <c r="K179" s="12"/>
      <c r="L179" s="159">
        <v>0.66605999999999999</v>
      </c>
      <c r="M179" s="159" t="s">
        <v>315</v>
      </c>
      <c r="N179" s="159">
        <v>511</v>
      </c>
      <c r="O179" s="185">
        <f t="shared" si="7"/>
        <v>340.35665999999998</v>
      </c>
      <c r="P179" s="215">
        <f t="shared" si="9"/>
        <v>207.23998880697226</v>
      </c>
      <c r="Q179" s="215" cm="1">
        <f t="array" ref="Q179">IF(P179="-",0,P179/(1+'General inputs'!$H$32)^IFERROR(INDEX('MP Calculations'!$C$40:$C$130,MATCH(F179,'MP Calculations'!$D$40:$D$130,0),0),-1))</f>
        <v>452.85609830391519</v>
      </c>
    </row>
    <row r="180" spans="3:17">
      <c r="C180" s="159"/>
      <c r="D180" s="165" t="s">
        <v>291</v>
      </c>
      <c r="E180" s="161">
        <v>37977</v>
      </c>
      <c r="F180" s="172" t="str">
        <f t="shared" si="8"/>
        <v>2003-04</v>
      </c>
      <c r="G180" s="68"/>
      <c r="H180" s="167" t="s">
        <v>279</v>
      </c>
      <c r="I180" s="173">
        <v>41465.482549107437</v>
      </c>
      <c r="J180" s="168">
        <f>IFERROR(MIN('MP Calculations'!$E$30/I180,1),"-")</f>
        <v>0.60889065254951169</v>
      </c>
      <c r="K180" s="12"/>
      <c r="L180" s="159">
        <v>13.753277000000001</v>
      </c>
      <c r="M180" s="159" t="s">
        <v>315</v>
      </c>
      <c r="N180" s="159">
        <v>940</v>
      </c>
      <c r="O180" s="185">
        <f t="shared" si="7"/>
        <v>12928.080380000001</v>
      </c>
      <c r="P180" s="215">
        <f t="shared" si="9"/>
        <v>7871.7872987907394</v>
      </c>
      <c r="Q180" s="215" cm="1">
        <f t="array" ref="Q180">IF(P180="-",0,P180/(1+'General inputs'!$H$32)^IFERROR(INDEX('MP Calculations'!$C$40:$C$130,MATCH(F180,'MP Calculations'!$D$40:$D$130,0),0),-1))</f>
        <v>17201.250122287009</v>
      </c>
    </row>
    <row r="181" spans="3:17">
      <c r="C181" s="159"/>
      <c r="D181" s="165" t="s">
        <v>282</v>
      </c>
      <c r="E181" s="161">
        <v>37977</v>
      </c>
      <c r="F181" s="172" t="str">
        <f t="shared" si="8"/>
        <v>2003-04</v>
      </c>
      <c r="G181" s="68"/>
      <c r="H181" s="167" t="s">
        <v>279</v>
      </c>
      <c r="I181" s="173">
        <v>41465.482549107437</v>
      </c>
      <c r="J181" s="168">
        <f>IFERROR(MIN('MP Calculations'!$E$30/I181,1),"-")</f>
        <v>0.60889065254951169</v>
      </c>
      <c r="K181" s="12"/>
      <c r="L181" s="159">
        <v>9.4036519999999992</v>
      </c>
      <c r="M181" s="159" t="s">
        <v>315</v>
      </c>
      <c r="N181" s="159">
        <v>511</v>
      </c>
      <c r="O181" s="185">
        <f t="shared" si="7"/>
        <v>4805.2661719999996</v>
      </c>
      <c r="P181" s="215">
        <f t="shared" si="9"/>
        <v>2925.8816551431737</v>
      </c>
      <c r="Q181" s="215" cm="1">
        <f t="array" ref="Q181">IF(P181="-",0,P181/(1+'General inputs'!$H$32)^IFERROR(INDEX('MP Calculations'!$C$40:$C$130,MATCH(F181,'MP Calculations'!$D$40:$D$130,0),0),-1))</f>
        <v>6393.5698803828618</v>
      </c>
    </row>
    <row r="182" spans="3:17">
      <c r="C182" s="159"/>
      <c r="D182" s="165" t="s">
        <v>298</v>
      </c>
      <c r="E182" s="161">
        <v>37977</v>
      </c>
      <c r="F182" s="172" t="str">
        <f t="shared" si="8"/>
        <v>2003-04</v>
      </c>
      <c r="G182" s="68"/>
      <c r="H182" s="167" t="s">
        <v>279</v>
      </c>
      <c r="I182" s="173">
        <v>41465.482549107437</v>
      </c>
      <c r="J182" s="168">
        <f>IFERROR(MIN('MP Calculations'!$E$30/I182,1),"-")</f>
        <v>0.60889065254951169</v>
      </c>
      <c r="K182" s="12"/>
      <c r="L182" s="159">
        <v>54.696137</v>
      </c>
      <c r="M182" s="159" t="s">
        <v>315</v>
      </c>
      <c r="N182" s="159">
        <v>1787</v>
      </c>
      <c r="O182" s="185">
        <f t="shared" si="7"/>
        <v>97741.996819000007</v>
      </c>
      <c r="P182" s="215">
        <f t="shared" si="9"/>
        <v>59514.188224613208</v>
      </c>
      <c r="Q182" s="215" cm="1">
        <f t="array" ref="Q182">IF(P182="-",0,P182/(1+'General inputs'!$H$32)^IFERROR(INDEX('MP Calculations'!$C$40:$C$130,MATCH(F182,'MP Calculations'!$D$40:$D$130,0),0),-1))</f>
        <v>130049.04713745293</v>
      </c>
    </row>
    <row r="183" spans="3:17">
      <c r="C183" s="159"/>
      <c r="D183" s="165" t="s">
        <v>298</v>
      </c>
      <c r="E183" s="161">
        <v>37977</v>
      </c>
      <c r="F183" s="172" t="str">
        <f t="shared" si="8"/>
        <v>2003-04</v>
      </c>
      <c r="G183" s="68"/>
      <c r="H183" s="167" t="s">
        <v>279</v>
      </c>
      <c r="I183" s="173">
        <v>41465.482549107437</v>
      </c>
      <c r="J183" s="168">
        <f>IFERROR(MIN('MP Calculations'!$E$30/I183,1),"-")</f>
        <v>0.60889065254951169</v>
      </c>
      <c r="K183" s="12"/>
      <c r="L183" s="159">
        <v>1.032932</v>
      </c>
      <c r="M183" s="159" t="s">
        <v>315</v>
      </c>
      <c r="N183" s="159">
        <v>1787</v>
      </c>
      <c r="O183" s="185">
        <f t="shared" si="7"/>
        <v>1845.8494839999998</v>
      </c>
      <c r="P183" s="215">
        <f t="shared" si="9"/>
        <v>1123.9204968209394</v>
      </c>
      <c r="Q183" s="215" cm="1">
        <f t="array" ref="Q183">IF(P183="-",0,P183/(1+'General inputs'!$H$32)^IFERROR(INDEX('MP Calculations'!$C$40:$C$130,MATCH(F183,'MP Calculations'!$D$40:$D$130,0),0),-1))</f>
        <v>2455.9654433691271</v>
      </c>
    </row>
    <row r="184" spans="3:17">
      <c r="C184" s="159"/>
      <c r="D184" s="165" t="s">
        <v>291</v>
      </c>
      <c r="E184" s="161">
        <v>37977</v>
      </c>
      <c r="F184" s="172" t="str">
        <f t="shared" si="8"/>
        <v>2003-04</v>
      </c>
      <c r="G184" s="68"/>
      <c r="H184" s="167" t="s">
        <v>279</v>
      </c>
      <c r="I184" s="173">
        <v>41465.482549107437</v>
      </c>
      <c r="J184" s="168">
        <f>IFERROR(MIN('MP Calculations'!$E$30/I184,1),"-")</f>
        <v>0.60889065254951169</v>
      </c>
      <c r="K184" s="12"/>
      <c r="L184" s="159">
        <v>12.857324999999999</v>
      </c>
      <c r="M184" s="159" t="s">
        <v>315</v>
      </c>
      <c r="N184" s="159">
        <v>940</v>
      </c>
      <c r="O184" s="185">
        <f t="shared" si="7"/>
        <v>12085.8855</v>
      </c>
      <c r="P184" s="215">
        <f t="shared" si="9"/>
        <v>7358.9827087336816</v>
      </c>
      <c r="Q184" s="215" cm="1">
        <f t="array" ref="Q184">IF(P184="-",0,P184/(1+'General inputs'!$H$32)^IFERROR(INDEX('MP Calculations'!$C$40:$C$130,MATCH(F184,'MP Calculations'!$D$40:$D$130,0),0),-1))</f>
        <v>16080.681224448095</v>
      </c>
    </row>
    <row r="185" spans="3:17">
      <c r="C185" s="159"/>
      <c r="D185" s="165" t="s">
        <v>298</v>
      </c>
      <c r="E185" s="161">
        <v>37977</v>
      </c>
      <c r="F185" s="172" t="str">
        <f t="shared" si="8"/>
        <v>2003-04</v>
      </c>
      <c r="G185" s="68"/>
      <c r="H185" s="167" t="s">
        <v>279</v>
      </c>
      <c r="I185" s="173">
        <v>41465.482549107437</v>
      </c>
      <c r="J185" s="168">
        <f>IFERROR(MIN('MP Calculations'!$E$30/I185,1),"-")</f>
        <v>0.60889065254951169</v>
      </c>
      <c r="K185" s="12"/>
      <c r="L185" s="159">
        <v>0.75289099999999998</v>
      </c>
      <c r="M185" s="159" t="s">
        <v>315</v>
      </c>
      <c r="N185" s="159">
        <v>1787</v>
      </c>
      <c r="O185" s="185">
        <f t="shared" si="7"/>
        <v>1345.416217</v>
      </c>
      <c r="P185" s="215">
        <f t="shared" si="9"/>
        <v>819.21135831982542</v>
      </c>
      <c r="Q185" s="215" cm="1">
        <f t="array" ref="Q185">IF(P185="-",0,P185/(1+'General inputs'!$H$32)^IFERROR(INDEX('MP Calculations'!$C$40:$C$130,MATCH(F185,'MP Calculations'!$D$40:$D$130,0),0),-1))</f>
        <v>1790.1219815279471</v>
      </c>
    </row>
    <row r="186" spans="3:17">
      <c r="C186" s="159"/>
      <c r="D186" s="165" t="s">
        <v>282</v>
      </c>
      <c r="E186" s="161">
        <v>37977</v>
      </c>
      <c r="F186" s="172" t="str">
        <f t="shared" si="8"/>
        <v>2003-04</v>
      </c>
      <c r="G186" s="68"/>
      <c r="H186" s="167" t="s">
        <v>279</v>
      </c>
      <c r="I186" s="173">
        <v>41465.482549107437</v>
      </c>
      <c r="J186" s="168">
        <f>IFERROR(MIN('MP Calculations'!$E$30/I186,1),"-")</f>
        <v>0.60889065254951169</v>
      </c>
      <c r="K186" s="12"/>
      <c r="L186" s="159">
        <v>20.792898999999998</v>
      </c>
      <c r="M186" s="159" t="s">
        <v>315</v>
      </c>
      <c r="N186" s="159">
        <v>511</v>
      </c>
      <c r="O186" s="185">
        <f t="shared" si="7"/>
        <v>10625.171388999999</v>
      </c>
      <c r="P186" s="215">
        <f t="shared" si="9"/>
        <v>6469.5675404986114</v>
      </c>
      <c r="Q186" s="215" cm="1">
        <f t="array" ref="Q186">IF(P186="-",0,P186/(1+'General inputs'!$H$32)^IFERROR(INDEX('MP Calculations'!$C$40:$C$130,MATCH(F186,'MP Calculations'!$D$40:$D$130,0),0),-1))</f>
        <v>14137.151478196231</v>
      </c>
    </row>
    <row r="187" spans="3:17">
      <c r="C187" s="159"/>
      <c r="D187" s="165" t="s">
        <v>281</v>
      </c>
      <c r="E187" s="161">
        <v>37977</v>
      </c>
      <c r="F187" s="172" t="str">
        <f t="shared" si="8"/>
        <v>2003-04</v>
      </c>
      <c r="G187" s="68"/>
      <c r="H187" s="167" t="s">
        <v>279</v>
      </c>
      <c r="I187" s="173">
        <v>41465.482549107437</v>
      </c>
      <c r="J187" s="168">
        <f>IFERROR(MIN('MP Calculations'!$E$30/I187,1),"-")</f>
        <v>0.60889065254951169</v>
      </c>
      <c r="K187" s="12"/>
      <c r="L187" s="159">
        <v>20.273295000000001</v>
      </c>
      <c r="M187" s="159" t="s">
        <v>315</v>
      </c>
      <c r="N187" s="159">
        <v>350</v>
      </c>
      <c r="O187" s="185">
        <f t="shared" si="7"/>
        <v>7095.6532500000003</v>
      </c>
      <c r="P187" s="215">
        <f t="shared" si="9"/>
        <v>4320.4769376575632</v>
      </c>
      <c r="Q187" s="215" cm="1">
        <f t="array" ref="Q187">IF(P187="-",0,P187/(1+'General inputs'!$H$32)^IFERROR(INDEX('MP Calculations'!$C$40:$C$130,MATCH(F187,'MP Calculations'!$D$40:$D$130,0),0),-1))</f>
        <v>9441.007693848258</v>
      </c>
    </row>
    <row r="188" spans="3:17">
      <c r="C188" s="159"/>
      <c r="D188" s="165" t="s">
        <v>291</v>
      </c>
      <c r="E188" s="161">
        <v>37977</v>
      </c>
      <c r="F188" s="172" t="str">
        <f t="shared" si="8"/>
        <v>2003-04</v>
      </c>
      <c r="G188" s="68"/>
      <c r="H188" s="167" t="s">
        <v>279</v>
      </c>
      <c r="I188" s="173">
        <v>41465.482549107437</v>
      </c>
      <c r="J188" s="168">
        <f>IFERROR(MIN('MP Calculations'!$E$30/I188,1),"-")</f>
        <v>0.60889065254951169</v>
      </c>
      <c r="K188" s="12"/>
      <c r="L188" s="159">
        <v>8.8657079999999997</v>
      </c>
      <c r="M188" s="159" t="s">
        <v>315</v>
      </c>
      <c r="N188" s="159">
        <v>940</v>
      </c>
      <c r="O188" s="185">
        <f t="shared" si="7"/>
        <v>8333.765519999999</v>
      </c>
      <c r="P188" s="215">
        <f t="shared" si="9"/>
        <v>5074.3519256674199</v>
      </c>
      <c r="Q188" s="215" cm="1">
        <f t="array" ref="Q188">IF(P188="-",0,P188/(1+'General inputs'!$H$32)^IFERROR(INDEX('MP Calculations'!$C$40:$C$130,MATCH(F188,'MP Calculations'!$D$40:$D$130,0),0),-1))</f>
        <v>11088.358128696229</v>
      </c>
    </row>
    <row r="189" spans="3:17">
      <c r="C189" s="159"/>
      <c r="D189" s="165" t="s">
        <v>298</v>
      </c>
      <c r="E189" s="161">
        <v>37977</v>
      </c>
      <c r="F189" s="172" t="str">
        <f t="shared" si="8"/>
        <v>2003-04</v>
      </c>
      <c r="G189" s="68"/>
      <c r="H189" s="167" t="s">
        <v>279</v>
      </c>
      <c r="I189" s="173">
        <v>41465.482549107437</v>
      </c>
      <c r="J189" s="168">
        <f>IFERROR(MIN('MP Calculations'!$E$30/I189,1),"-")</f>
        <v>0.60889065254951169</v>
      </c>
      <c r="K189" s="12"/>
      <c r="L189" s="159">
        <v>0.63016499999999998</v>
      </c>
      <c r="M189" s="159" t="s">
        <v>315</v>
      </c>
      <c r="N189" s="159">
        <v>1787</v>
      </c>
      <c r="O189" s="185">
        <f t="shared" si="7"/>
        <v>1126.104855</v>
      </c>
      <c r="P189" s="215">
        <f t="shared" si="9"/>
        <v>685.67472000012322</v>
      </c>
      <c r="Q189" s="215" cm="1">
        <f t="array" ref="Q189">IF(P189="-",0,P189/(1+'General inputs'!$H$32)^IFERROR(INDEX('MP Calculations'!$C$40:$C$130,MATCH(F189,'MP Calculations'!$D$40:$D$130,0),0),-1))</f>
        <v>1498.3207642136229</v>
      </c>
    </row>
    <row r="190" spans="3:17">
      <c r="C190" s="159"/>
      <c r="D190" s="165" t="s">
        <v>282</v>
      </c>
      <c r="E190" s="161">
        <v>37977</v>
      </c>
      <c r="F190" s="172" t="str">
        <f t="shared" si="8"/>
        <v>2003-04</v>
      </c>
      <c r="G190" s="68"/>
      <c r="H190" s="167" t="s">
        <v>279</v>
      </c>
      <c r="I190" s="173">
        <v>41465.482549107437</v>
      </c>
      <c r="J190" s="168">
        <f>IFERROR(MIN('MP Calculations'!$E$30/I190,1),"-")</f>
        <v>0.60889065254951169</v>
      </c>
      <c r="K190" s="12"/>
      <c r="L190" s="159">
        <v>1.46906</v>
      </c>
      <c r="M190" s="159" t="s">
        <v>315</v>
      </c>
      <c r="N190" s="159">
        <v>511</v>
      </c>
      <c r="O190" s="185">
        <f t="shared" si="7"/>
        <v>750.68966</v>
      </c>
      <c r="P190" s="215">
        <f t="shared" si="9"/>
        <v>457.08791693957107</v>
      </c>
      <c r="Q190" s="215" cm="1">
        <f t="array" ref="Q190">IF(P190="-",0,P190/(1+'General inputs'!$H$32)^IFERROR(INDEX('MP Calculations'!$C$40:$C$130,MATCH(F190,'MP Calculations'!$D$40:$D$130,0),0),-1))</f>
        <v>998.81809412718042</v>
      </c>
    </row>
    <row r="191" spans="3:17">
      <c r="C191" s="159"/>
      <c r="D191" s="165" t="s">
        <v>282</v>
      </c>
      <c r="E191" s="161">
        <v>37977</v>
      </c>
      <c r="F191" s="172" t="str">
        <f t="shared" si="8"/>
        <v>2003-04</v>
      </c>
      <c r="G191" s="68"/>
      <c r="H191" s="167" t="s">
        <v>279</v>
      </c>
      <c r="I191" s="173">
        <v>41465.482549107437</v>
      </c>
      <c r="J191" s="168">
        <f>IFERROR(MIN('MP Calculations'!$E$30/I191,1),"-")</f>
        <v>0.60889065254951169</v>
      </c>
      <c r="K191" s="12"/>
      <c r="L191" s="159">
        <v>73.670942999999994</v>
      </c>
      <c r="M191" s="159" t="s">
        <v>315</v>
      </c>
      <c r="N191" s="159">
        <v>511</v>
      </c>
      <c r="O191" s="185">
        <f t="shared" si="7"/>
        <v>37645.851873</v>
      </c>
      <c r="P191" s="215">
        <f t="shared" si="9"/>
        <v>22922.207312733226</v>
      </c>
      <c r="Q191" s="215" cm="1">
        <f t="array" ref="Q191">IF(P191="-",0,P191/(1+'General inputs'!$H$32)^IFERROR(INDEX('MP Calculations'!$C$40:$C$130,MATCH(F191,'MP Calculations'!$D$40:$D$130,0),0),-1))</f>
        <v>50089.08477517061</v>
      </c>
    </row>
    <row r="192" spans="3:17">
      <c r="C192" s="159"/>
      <c r="D192" s="165" t="s">
        <v>298</v>
      </c>
      <c r="E192" s="161">
        <v>37977</v>
      </c>
      <c r="F192" s="172" t="str">
        <f t="shared" si="8"/>
        <v>2003-04</v>
      </c>
      <c r="G192" s="68"/>
      <c r="H192" s="167" t="s">
        <v>279</v>
      </c>
      <c r="I192" s="173">
        <v>41465.482549107437</v>
      </c>
      <c r="J192" s="168">
        <f>IFERROR(MIN('MP Calculations'!$E$30/I192,1),"-")</f>
        <v>0.60889065254951169</v>
      </c>
      <c r="K192" s="12"/>
      <c r="L192" s="159">
        <v>6.0823080000000003</v>
      </c>
      <c r="M192" s="159" t="s">
        <v>315</v>
      </c>
      <c r="N192" s="159">
        <v>1787</v>
      </c>
      <c r="O192" s="185">
        <f t="shared" si="7"/>
        <v>10869.084396</v>
      </c>
      <c r="P192" s="215">
        <f t="shared" si="9"/>
        <v>6618.0838904961556</v>
      </c>
      <c r="Q192" s="215" cm="1">
        <f t="array" ref="Q192">IF(P192="-",0,P192/(1+'General inputs'!$H$32)^IFERROR(INDEX('MP Calculations'!$C$40:$C$130,MATCH(F192,'MP Calculations'!$D$40:$D$130,0),0),-1))</f>
        <v>14461.686019919598</v>
      </c>
    </row>
    <row r="193" spans="3:17">
      <c r="C193" s="159"/>
      <c r="D193" s="165" t="s">
        <v>282</v>
      </c>
      <c r="E193" s="161">
        <v>37977</v>
      </c>
      <c r="F193" s="172" t="str">
        <f t="shared" si="8"/>
        <v>2003-04</v>
      </c>
      <c r="G193" s="68"/>
      <c r="H193" s="167" t="s">
        <v>279</v>
      </c>
      <c r="I193" s="173">
        <v>41465.482549107437</v>
      </c>
      <c r="J193" s="168">
        <f>IFERROR(MIN('MP Calculations'!$E$30/I193,1),"-")</f>
        <v>0.60889065254951169</v>
      </c>
      <c r="K193" s="12"/>
      <c r="L193" s="159">
        <v>66.161671999999996</v>
      </c>
      <c r="M193" s="159" t="s">
        <v>315</v>
      </c>
      <c r="N193" s="159">
        <v>511</v>
      </c>
      <c r="O193" s="185">
        <f t="shared" ref="O193:O256" si="10">IF(N193="","-",L193*N193)</f>
        <v>33808.614391999996</v>
      </c>
      <c r="P193" s="215">
        <f t="shared" si="9"/>
        <v>20585.749278939689</v>
      </c>
      <c r="Q193" s="215" cm="1">
        <f t="array" ref="Q193">IF(P193="-",0,P193/(1+'General inputs'!$H$32)^IFERROR(INDEX('MP Calculations'!$C$40:$C$130,MATCH(F193,'MP Calculations'!$D$40:$D$130,0),0),-1))</f>
        <v>44983.509952832166</v>
      </c>
    </row>
    <row r="194" spans="3:17">
      <c r="C194" s="159"/>
      <c r="D194" s="165" t="s">
        <v>298</v>
      </c>
      <c r="E194" s="161">
        <v>37977</v>
      </c>
      <c r="F194" s="172" t="str">
        <f t="shared" si="8"/>
        <v>2003-04</v>
      </c>
      <c r="G194" s="68"/>
      <c r="H194" s="167" t="s">
        <v>279</v>
      </c>
      <c r="I194" s="173">
        <v>41465.482549107437</v>
      </c>
      <c r="J194" s="168">
        <f>IFERROR(MIN('MP Calculations'!$E$30/I194,1),"-")</f>
        <v>0.60889065254951169</v>
      </c>
      <c r="K194" s="12"/>
      <c r="L194" s="159">
        <v>0.91175300000000004</v>
      </c>
      <c r="M194" s="159" t="s">
        <v>315</v>
      </c>
      <c r="N194" s="159">
        <v>1787</v>
      </c>
      <c r="O194" s="185">
        <f t="shared" si="10"/>
        <v>1629.3026110000001</v>
      </c>
      <c r="P194" s="215">
        <f t="shared" si="9"/>
        <v>992.06713001241326</v>
      </c>
      <c r="Q194" s="215" cm="1">
        <f t="array" ref="Q194">IF(P194="-",0,P194/(1+'General inputs'!$H$32)^IFERROR(INDEX('MP Calculations'!$C$40:$C$130,MATCH(F194,'MP Calculations'!$D$40:$D$130,0),0),-1))</f>
        <v>2167.8424725810914</v>
      </c>
    </row>
    <row r="195" spans="3:17">
      <c r="C195" s="159"/>
      <c r="D195" s="165" t="s">
        <v>282</v>
      </c>
      <c r="E195" s="161">
        <v>37977</v>
      </c>
      <c r="F195" s="172" t="str">
        <f t="shared" si="8"/>
        <v>2003-04</v>
      </c>
      <c r="G195" s="68"/>
      <c r="H195" s="167" t="s">
        <v>279</v>
      </c>
      <c r="I195" s="173">
        <v>41465.482549107437</v>
      </c>
      <c r="J195" s="168">
        <f>IFERROR(MIN('MP Calculations'!$E$30/I195,1),"-")</f>
        <v>0.60889065254951169</v>
      </c>
      <c r="K195" s="12"/>
      <c r="L195" s="159">
        <v>1.039142</v>
      </c>
      <c r="M195" s="159" t="s">
        <v>315</v>
      </c>
      <c r="N195" s="159">
        <v>511</v>
      </c>
      <c r="O195" s="185">
        <f t="shared" si="10"/>
        <v>531.00156200000004</v>
      </c>
      <c r="P195" s="215">
        <f t="shared" si="9"/>
        <v>323.32188759099</v>
      </c>
      <c r="Q195" s="215" cm="1">
        <f t="array" ref="Q195">IF(P195="-",0,P195/(1+'General inputs'!$H$32)^IFERROR(INDEX('MP Calculations'!$C$40:$C$130,MATCH(F195,'MP Calculations'!$D$40:$D$130,0),0),-1))</f>
        <v>706.51561676684855</v>
      </c>
    </row>
    <row r="196" spans="3:17">
      <c r="C196" s="159"/>
      <c r="D196" s="165" t="s">
        <v>298</v>
      </c>
      <c r="E196" s="161">
        <v>37977</v>
      </c>
      <c r="F196" s="172" t="str">
        <f t="shared" si="8"/>
        <v>2003-04</v>
      </c>
      <c r="G196" s="68"/>
      <c r="H196" s="167" t="s">
        <v>279</v>
      </c>
      <c r="I196" s="173">
        <v>41465.482549107437</v>
      </c>
      <c r="J196" s="168">
        <f>IFERROR(MIN('MP Calculations'!$E$30/I196,1),"-")</f>
        <v>0.60889065254951169</v>
      </c>
      <c r="K196" s="12"/>
      <c r="L196" s="159">
        <v>0.74349799999999999</v>
      </c>
      <c r="M196" s="159" t="s">
        <v>315</v>
      </c>
      <c r="N196" s="159">
        <v>1787</v>
      </c>
      <c r="O196" s="185">
        <f t="shared" si="10"/>
        <v>1328.630926</v>
      </c>
      <c r="P196" s="215">
        <f t="shared" si="9"/>
        <v>808.99095152960206</v>
      </c>
      <c r="Q196" s="215" cm="1">
        <f t="array" ref="Q196">IF(P196="-",0,P196/(1+'General inputs'!$H$32)^IFERROR(INDEX('MP Calculations'!$C$40:$C$130,MATCH(F196,'MP Calculations'!$D$40:$D$130,0),0),-1))</f>
        <v>1767.7885816433798</v>
      </c>
    </row>
    <row r="197" spans="3:17">
      <c r="C197" s="159"/>
      <c r="D197" s="165" t="s">
        <v>291</v>
      </c>
      <c r="E197" s="161">
        <v>37977</v>
      </c>
      <c r="F197" s="172" t="str">
        <f t="shared" si="8"/>
        <v>2003-04</v>
      </c>
      <c r="G197" s="68"/>
      <c r="H197" s="167" t="s">
        <v>279</v>
      </c>
      <c r="I197" s="173">
        <v>41465.482549107437</v>
      </c>
      <c r="J197" s="168">
        <f>IFERROR(MIN('MP Calculations'!$E$30/I197,1),"-")</f>
        <v>0.60889065254951169</v>
      </c>
      <c r="K197" s="12"/>
      <c r="L197" s="159">
        <v>0.63361000000000001</v>
      </c>
      <c r="M197" s="159" t="s">
        <v>315</v>
      </c>
      <c r="N197" s="159">
        <v>940</v>
      </c>
      <c r="O197" s="185">
        <f t="shared" si="10"/>
        <v>595.59339999999997</v>
      </c>
      <c r="P197" s="215">
        <f t="shared" si="9"/>
        <v>362.65125398018233</v>
      </c>
      <c r="Q197" s="215" cm="1">
        <f t="array" ref="Q197">IF(P197="-",0,P197/(1+'General inputs'!$H$32)^IFERROR(INDEX('MP Calculations'!$C$40:$C$130,MATCH(F197,'MP Calculations'!$D$40:$D$130,0),0),-1))</f>
        <v>792.45725145958102</v>
      </c>
    </row>
    <row r="198" spans="3:17">
      <c r="C198" s="159"/>
      <c r="D198" s="165" t="s">
        <v>291</v>
      </c>
      <c r="E198" s="161">
        <v>37977</v>
      </c>
      <c r="F198" s="172" t="str">
        <f t="shared" si="8"/>
        <v>2003-04</v>
      </c>
      <c r="G198" s="68"/>
      <c r="H198" s="167" t="s">
        <v>279</v>
      </c>
      <c r="I198" s="173">
        <v>41465.482549107437</v>
      </c>
      <c r="J198" s="168">
        <f>IFERROR(MIN('MP Calculations'!$E$30/I198,1),"-")</f>
        <v>0.60889065254951169</v>
      </c>
      <c r="K198" s="12"/>
      <c r="L198" s="159">
        <v>98.073943999999997</v>
      </c>
      <c r="M198" s="159" t="s">
        <v>315</v>
      </c>
      <c r="N198" s="159">
        <v>940</v>
      </c>
      <c r="O198" s="185">
        <f t="shared" si="10"/>
        <v>92189.507360000003</v>
      </c>
      <c r="P198" s="215">
        <f t="shared" si="9"/>
        <v>56133.329294648414</v>
      </c>
      <c r="Q198" s="215" cm="1">
        <f t="array" ref="Q198">IF(P198="-",0,P198/(1+'General inputs'!$H$32)^IFERROR(INDEX('MP Calculations'!$C$40:$C$130,MATCH(F198,'MP Calculations'!$D$40:$D$130,0),0),-1))</f>
        <v>122661.2712899747</v>
      </c>
    </row>
    <row r="199" spans="3:17">
      <c r="C199" s="159"/>
      <c r="D199" s="165" t="s">
        <v>298</v>
      </c>
      <c r="E199" s="161">
        <v>37977</v>
      </c>
      <c r="F199" s="172" t="str">
        <f t="shared" si="8"/>
        <v>2003-04</v>
      </c>
      <c r="G199" s="68"/>
      <c r="H199" s="167" t="s">
        <v>279</v>
      </c>
      <c r="I199" s="173">
        <v>41465.482549107437</v>
      </c>
      <c r="J199" s="168">
        <f>IFERROR(MIN('MP Calculations'!$E$30/I199,1),"-")</f>
        <v>0.60889065254951169</v>
      </c>
      <c r="K199" s="12"/>
      <c r="L199" s="159">
        <v>149.37825599999999</v>
      </c>
      <c r="M199" s="159" t="s">
        <v>315</v>
      </c>
      <c r="N199" s="159">
        <v>1787</v>
      </c>
      <c r="O199" s="185">
        <f t="shared" si="10"/>
        <v>266938.94347200001</v>
      </c>
      <c r="P199" s="215">
        <f t="shared" si="9"/>
        <v>162536.62748154331</v>
      </c>
      <c r="Q199" s="215" cm="1">
        <f t="array" ref="Q199">IF(P199="-",0,P199/(1+'General inputs'!$H$32)^IFERROR(INDEX('MP Calculations'!$C$40:$C$130,MATCH(F199,'MP Calculations'!$D$40:$D$130,0),0),-1))</f>
        <v>355171.33240789035</v>
      </c>
    </row>
    <row r="200" spans="3:17">
      <c r="C200" s="159"/>
      <c r="D200" s="165" t="s">
        <v>282</v>
      </c>
      <c r="E200" s="161">
        <v>37977</v>
      </c>
      <c r="F200" s="172" t="str">
        <f t="shared" si="8"/>
        <v>2003-04</v>
      </c>
      <c r="G200" s="68"/>
      <c r="H200" s="167" t="s">
        <v>279</v>
      </c>
      <c r="I200" s="173">
        <v>41465.482549107437</v>
      </c>
      <c r="J200" s="168">
        <f>IFERROR(MIN('MP Calculations'!$E$30/I200,1),"-")</f>
        <v>0.60889065254951169</v>
      </c>
      <c r="K200" s="12"/>
      <c r="L200" s="159">
        <v>34.426527999999998</v>
      </c>
      <c r="M200" s="159" t="s">
        <v>315</v>
      </c>
      <c r="N200" s="159">
        <v>511</v>
      </c>
      <c r="O200" s="185">
        <f t="shared" si="10"/>
        <v>17591.955807999999</v>
      </c>
      <c r="P200" s="215">
        <f t="shared" si="9"/>
        <v>10711.577451555291</v>
      </c>
      <c r="Q200" s="215" cm="1">
        <f t="array" ref="Q200">IF(P200="-",0,P200/(1+'General inputs'!$H$32)^IFERROR(INDEX('MP Calculations'!$C$40:$C$130,MATCH(F200,'MP Calculations'!$D$40:$D$130,0),0),-1))</f>
        <v>23406.694814627044</v>
      </c>
    </row>
    <row r="201" spans="3:17">
      <c r="C201" s="159"/>
      <c r="D201" s="165" t="s">
        <v>291</v>
      </c>
      <c r="E201" s="161">
        <v>37977</v>
      </c>
      <c r="F201" s="172" t="str">
        <f t="shared" si="8"/>
        <v>2003-04</v>
      </c>
      <c r="G201" s="68"/>
      <c r="H201" s="167" t="s">
        <v>279</v>
      </c>
      <c r="I201" s="173">
        <v>41465.482549107437</v>
      </c>
      <c r="J201" s="168">
        <f>IFERROR(MIN('MP Calculations'!$E$30/I201,1),"-")</f>
        <v>0.60889065254951169</v>
      </c>
      <c r="K201" s="12"/>
      <c r="L201" s="159">
        <v>24.704896999999999</v>
      </c>
      <c r="M201" s="159" t="s">
        <v>315</v>
      </c>
      <c r="N201" s="159">
        <v>940</v>
      </c>
      <c r="O201" s="185">
        <f t="shared" si="10"/>
        <v>23222.603179999998</v>
      </c>
      <c r="P201" s="215">
        <f t="shared" si="9"/>
        <v>14140.026004168565</v>
      </c>
      <c r="Q201" s="215" cm="1">
        <f t="array" ref="Q201">IF(P201="-",0,P201/(1+'General inputs'!$H$32)^IFERROR(INDEX('MP Calculations'!$C$40:$C$130,MATCH(F201,'MP Calculations'!$D$40:$D$130,0),0),-1))</f>
        <v>30898.46242043536</v>
      </c>
    </row>
    <row r="202" spans="3:17">
      <c r="C202" s="159"/>
      <c r="D202" s="165" t="s">
        <v>281</v>
      </c>
      <c r="E202" s="161">
        <v>37977</v>
      </c>
      <c r="F202" s="172" t="str">
        <f t="shared" si="8"/>
        <v>2003-04</v>
      </c>
      <c r="G202" s="68"/>
      <c r="H202" s="167" t="s">
        <v>279</v>
      </c>
      <c r="I202" s="173">
        <v>41465.482549107437</v>
      </c>
      <c r="J202" s="168">
        <f>IFERROR(MIN('MP Calculations'!$E$30/I202,1),"-")</f>
        <v>0.60889065254951169</v>
      </c>
      <c r="K202" s="12"/>
      <c r="L202" s="159">
        <v>65.679449000000005</v>
      </c>
      <c r="M202" s="159" t="s">
        <v>315</v>
      </c>
      <c r="N202" s="159">
        <v>350</v>
      </c>
      <c r="O202" s="185">
        <f t="shared" si="10"/>
        <v>22987.807150000001</v>
      </c>
      <c r="P202" s="215">
        <f t="shared" si="9"/>
        <v>13997.06089624583</v>
      </c>
      <c r="Q202" s="215" cm="1">
        <f t="array" ref="Q202">IF(P202="-",0,P202/(1+'General inputs'!$H$32)^IFERROR(INDEX('MP Calculations'!$C$40:$C$130,MATCH(F202,'MP Calculations'!$D$40:$D$130,0),0),-1))</f>
        <v>30586.058326321119</v>
      </c>
    </row>
    <row r="203" spans="3:17">
      <c r="C203" s="159"/>
      <c r="D203" s="165" t="s">
        <v>281</v>
      </c>
      <c r="E203" s="161">
        <v>37977</v>
      </c>
      <c r="F203" s="172" t="str">
        <f t="shared" si="8"/>
        <v>2003-04</v>
      </c>
      <c r="G203" s="68"/>
      <c r="H203" s="167" t="s">
        <v>279</v>
      </c>
      <c r="I203" s="173">
        <v>41465.482549107437</v>
      </c>
      <c r="J203" s="168">
        <f>IFERROR(MIN('MP Calculations'!$E$30/I203,1),"-")</f>
        <v>0.60889065254951169</v>
      </c>
      <c r="K203" s="12"/>
      <c r="L203" s="159">
        <v>61.521627000000002</v>
      </c>
      <c r="M203" s="159" t="s">
        <v>315</v>
      </c>
      <c r="N203" s="159">
        <v>350</v>
      </c>
      <c r="O203" s="185">
        <f t="shared" si="10"/>
        <v>21532.569449999999</v>
      </c>
      <c r="P203" s="215">
        <f t="shared" si="9"/>
        <v>13110.980263478179</v>
      </c>
      <c r="Q203" s="215" cm="1">
        <f t="array" ref="Q203">IF(P203="-",0,P203/(1+'General inputs'!$H$32)^IFERROR(INDEX('MP Calculations'!$C$40:$C$130,MATCH(F203,'MP Calculations'!$D$40:$D$130,0),0),-1))</f>
        <v>28649.815130942588</v>
      </c>
    </row>
    <row r="204" spans="3:17">
      <c r="C204" s="159"/>
      <c r="D204" s="165" t="s">
        <v>281</v>
      </c>
      <c r="E204" s="161">
        <v>37977</v>
      </c>
      <c r="F204" s="172" t="str">
        <f t="shared" si="8"/>
        <v>2003-04</v>
      </c>
      <c r="G204" s="68"/>
      <c r="H204" s="167" t="s">
        <v>279</v>
      </c>
      <c r="I204" s="173">
        <v>41465.482549107437</v>
      </c>
      <c r="J204" s="168">
        <f>IFERROR(MIN('MP Calculations'!$E$30/I204,1),"-")</f>
        <v>0.60889065254951169</v>
      </c>
      <c r="K204" s="12"/>
      <c r="L204" s="159">
        <v>0.69005799999999995</v>
      </c>
      <c r="M204" s="159" t="s">
        <v>315</v>
      </c>
      <c r="N204" s="159">
        <v>350</v>
      </c>
      <c r="O204" s="185">
        <f t="shared" si="10"/>
        <v>241.52029999999999</v>
      </c>
      <c r="P204" s="215">
        <f t="shared" si="9"/>
        <v>147.05945307095382</v>
      </c>
      <c r="Q204" s="215" cm="1">
        <f t="array" ref="Q204">IF(P204="-",0,P204/(1+'General inputs'!$H$32)^IFERROR(INDEX('MP Calculations'!$C$40:$C$130,MATCH(F204,'MP Calculations'!$D$40:$D$130,0),0),-1))</f>
        <v>321.35096377779445</v>
      </c>
    </row>
    <row r="205" spans="3:17">
      <c r="C205" s="159"/>
      <c r="D205" s="165" t="s">
        <v>291</v>
      </c>
      <c r="E205" s="161">
        <v>37977</v>
      </c>
      <c r="F205" s="172" t="str">
        <f t="shared" si="8"/>
        <v>2003-04</v>
      </c>
      <c r="G205" s="68"/>
      <c r="H205" s="167" t="s">
        <v>279</v>
      </c>
      <c r="I205" s="173">
        <v>41465.482549107437</v>
      </c>
      <c r="J205" s="168">
        <f>IFERROR(MIN('MP Calculations'!$E$30/I205,1),"-")</f>
        <v>0.60889065254951169</v>
      </c>
      <c r="K205" s="12"/>
      <c r="L205" s="159">
        <v>3.817688</v>
      </c>
      <c r="M205" s="159" t="s">
        <v>315</v>
      </c>
      <c r="N205" s="159">
        <v>940</v>
      </c>
      <c r="O205" s="185">
        <f t="shared" si="10"/>
        <v>3588.6267199999998</v>
      </c>
      <c r="P205" s="215">
        <f t="shared" si="9"/>
        <v>2185.0812652974137</v>
      </c>
      <c r="Q205" s="215" cm="1">
        <f t="array" ref="Q205">IF(P205="-",0,P205/(1+'General inputs'!$H$32)^IFERROR(INDEX('MP Calculations'!$C$40:$C$130,MATCH(F205,'MP Calculations'!$D$40:$D$130,0),0),-1))</f>
        <v>4774.7897593318048</v>
      </c>
    </row>
    <row r="206" spans="3:17">
      <c r="C206" s="159"/>
      <c r="D206" s="165" t="s">
        <v>281</v>
      </c>
      <c r="E206" s="161">
        <v>37977</v>
      </c>
      <c r="F206" s="172" t="str">
        <f t="shared" si="8"/>
        <v>2003-04</v>
      </c>
      <c r="G206" s="68"/>
      <c r="H206" s="167" t="s">
        <v>279</v>
      </c>
      <c r="I206" s="173">
        <v>41465.482549107437</v>
      </c>
      <c r="J206" s="168">
        <f>IFERROR(MIN('MP Calculations'!$E$30/I206,1),"-")</f>
        <v>0.60889065254951169</v>
      </c>
      <c r="K206" s="12"/>
      <c r="L206" s="159">
        <v>1.0485770000000001</v>
      </c>
      <c r="M206" s="159" t="s">
        <v>315</v>
      </c>
      <c r="N206" s="159">
        <v>350</v>
      </c>
      <c r="O206" s="185">
        <f t="shared" si="10"/>
        <v>367.00195000000002</v>
      </c>
      <c r="P206" s="215">
        <f t="shared" si="9"/>
        <v>223.46405682244327</v>
      </c>
      <c r="Q206" s="215" cm="1">
        <f t="array" ref="Q206">IF(P206="-",0,P206/(1+'General inputs'!$H$32)^IFERROR(INDEX('MP Calculations'!$C$40:$C$130,MATCH(F206,'MP Calculations'!$D$40:$D$130,0),0),-1))</f>
        <v>488.30856180962815</v>
      </c>
    </row>
    <row r="207" spans="3:17">
      <c r="C207" s="159"/>
      <c r="D207" s="165" t="s">
        <v>291</v>
      </c>
      <c r="E207" s="161">
        <v>37977</v>
      </c>
      <c r="F207" s="172" t="str">
        <f t="shared" si="8"/>
        <v>2003-04</v>
      </c>
      <c r="G207" s="68"/>
      <c r="H207" s="167" t="s">
        <v>279</v>
      </c>
      <c r="I207" s="173">
        <v>41465.482549107437</v>
      </c>
      <c r="J207" s="168">
        <f>IFERROR(MIN('MP Calculations'!$E$30/I207,1),"-")</f>
        <v>0.60889065254951169</v>
      </c>
      <c r="K207" s="12"/>
      <c r="L207" s="159">
        <v>1.313366</v>
      </c>
      <c r="M207" s="159" t="s">
        <v>315</v>
      </c>
      <c r="N207" s="159">
        <v>940</v>
      </c>
      <c r="O207" s="185">
        <f t="shared" si="10"/>
        <v>1234.56404</v>
      </c>
      <c r="P207" s="215">
        <f t="shared" si="9"/>
        <v>751.71450392976146</v>
      </c>
      <c r="Q207" s="215" cm="1">
        <f t="array" ref="Q207">IF(P207="-",0,P207/(1+'General inputs'!$H$32)^IFERROR(INDEX('MP Calculations'!$C$40:$C$130,MATCH(F207,'MP Calculations'!$D$40:$D$130,0),0),-1))</f>
        <v>1642.6293942969085</v>
      </c>
    </row>
    <row r="208" spans="3:17">
      <c r="C208" s="159"/>
      <c r="D208" s="165" t="s">
        <v>281</v>
      </c>
      <c r="E208" s="161">
        <v>37977</v>
      </c>
      <c r="F208" s="172" t="str">
        <f t="shared" si="8"/>
        <v>2003-04</v>
      </c>
      <c r="G208" s="68"/>
      <c r="H208" s="167" t="s">
        <v>279</v>
      </c>
      <c r="I208" s="173">
        <v>41465.482549107437</v>
      </c>
      <c r="J208" s="168">
        <f>IFERROR(MIN('MP Calculations'!$E$30/I208,1),"-")</f>
        <v>0.60889065254951169</v>
      </c>
      <c r="K208" s="12"/>
      <c r="L208" s="159">
        <v>0.828233</v>
      </c>
      <c r="M208" s="159" t="s">
        <v>315</v>
      </c>
      <c r="N208" s="159">
        <v>350</v>
      </c>
      <c r="O208" s="185">
        <f t="shared" si="10"/>
        <v>289.88155</v>
      </c>
      <c r="P208" s="215">
        <f t="shared" si="9"/>
        <v>176.50616614156391</v>
      </c>
      <c r="Q208" s="215" cm="1">
        <f t="array" ref="Q208">IF(P208="-",0,P208/(1+'General inputs'!$H$32)^IFERROR(INDEX('MP Calculations'!$C$40:$C$130,MATCH(F208,'MP Calculations'!$D$40:$D$130,0),0),-1))</f>
        <v>385.69724977114106</v>
      </c>
    </row>
    <row r="209" spans="3:17">
      <c r="C209" s="159"/>
      <c r="D209" s="165" t="s">
        <v>281</v>
      </c>
      <c r="E209" s="161">
        <v>37977</v>
      </c>
      <c r="F209" s="172" t="str">
        <f t="shared" si="8"/>
        <v>2003-04</v>
      </c>
      <c r="G209" s="68"/>
      <c r="H209" s="167" t="s">
        <v>279</v>
      </c>
      <c r="I209" s="173">
        <v>41465.482549107437</v>
      </c>
      <c r="J209" s="168">
        <f>IFERROR(MIN('MP Calculations'!$E$30/I209,1),"-")</f>
        <v>0.60889065254951169</v>
      </c>
      <c r="K209" s="12"/>
      <c r="L209" s="159">
        <v>0.52544900000000005</v>
      </c>
      <c r="M209" s="159" t="s">
        <v>315</v>
      </c>
      <c r="N209" s="159">
        <v>350</v>
      </c>
      <c r="O209" s="185">
        <f t="shared" si="10"/>
        <v>183.90715000000003</v>
      </c>
      <c r="P209" s="215">
        <f t="shared" si="9"/>
        <v>111.97934457202095</v>
      </c>
      <c r="Q209" s="215" cm="1">
        <f t="array" ref="Q209">IF(P209="-",0,P209/(1+'General inputs'!$H$32)^IFERROR(INDEX('MP Calculations'!$C$40:$C$130,MATCH(F209,'MP Calculations'!$D$40:$D$130,0),0),-1))</f>
        <v>244.69471054038698</v>
      </c>
    </row>
    <row r="210" spans="3:17">
      <c r="C210" s="159"/>
      <c r="D210" s="165" t="s">
        <v>291</v>
      </c>
      <c r="E210" s="161">
        <v>37977</v>
      </c>
      <c r="F210" s="172" t="str">
        <f t="shared" si="8"/>
        <v>2003-04</v>
      </c>
      <c r="G210" s="68"/>
      <c r="H210" s="167" t="s">
        <v>279</v>
      </c>
      <c r="I210" s="173">
        <v>41465.482549107437</v>
      </c>
      <c r="J210" s="168">
        <f>IFERROR(MIN('MP Calculations'!$E$30/I210,1),"-")</f>
        <v>0.60889065254951169</v>
      </c>
      <c r="K210" s="12"/>
      <c r="L210" s="159">
        <v>162.94438700000001</v>
      </c>
      <c r="M210" s="159" t="s">
        <v>315</v>
      </c>
      <c r="N210" s="159">
        <v>940</v>
      </c>
      <c r="O210" s="185">
        <f t="shared" si="10"/>
        <v>153167.72378</v>
      </c>
      <c r="P210" s="215">
        <f t="shared" si="9"/>
        <v>93262.395281927558</v>
      </c>
      <c r="Q210" s="215" cm="1">
        <f t="array" ref="Q210">IF(P210="-",0,P210/(1+'General inputs'!$H$32)^IFERROR(INDEX('MP Calculations'!$C$40:$C$130,MATCH(F210,'MP Calculations'!$D$40:$D$130,0),0),-1))</f>
        <v>203794.85971305106</v>
      </c>
    </row>
    <row r="211" spans="3:17">
      <c r="C211" s="159"/>
      <c r="D211" s="165" t="s">
        <v>281</v>
      </c>
      <c r="E211" s="161">
        <v>37977</v>
      </c>
      <c r="F211" s="172" t="str">
        <f t="shared" si="8"/>
        <v>2003-04</v>
      </c>
      <c r="G211" s="68"/>
      <c r="H211" s="167" t="s">
        <v>279</v>
      </c>
      <c r="I211" s="173">
        <v>41465.482549107437</v>
      </c>
      <c r="J211" s="168">
        <f>IFERROR(MIN('MP Calculations'!$E$30/I211,1),"-")</f>
        <v>0.60889065254951169</v>
      </c>
      <c r="K211" s="12"/>
      <c r="L211" s="159">
        <v>52.056826000000001</v>
      </c>
      <c r="M211" s="159" t="s">
        <v>315</v>
      </c>
      <c r="N211" s="159">
        <v>350</v>
      </c>
      <c r="O211" s="185">
        <f t="shared" si="10"/>
        <v>18219.8891</v>
      </c>
      <c r="P211" s="215">
        <f t="shared" si="9"/>
        <v>11093.920163478735</v>
      </c>
      <c r="Q211" s="215" cm="1">
        <f t="array" ref="Q211">IF(P211="-",0,P211/(1+'General inputs'!$H$32)^IFERROR(INDEX('MP Calculations'!$C$40:$C$130,MATCH(F211,'MP Calculations'!$D$40:$D$130,0),0),-1))</f>
        <v>24242.181391003291</v>
      </c>
    </row>
    <row r="212" spans="3:17">
      <c r="C212" s="159"/>
      <c r="D212" s="165" t="s">
        <v>291</v>
      </c>
      <c r="E212" s="161">
        <v>37977</v>
      </c>
      <c r="F212" s="172" t="str">
        <f t="shared" si="8"/>
        <v>2003-04</v>
      </c>
      <c r="G212" s="68"/>
      <c r="H212" s="167" t="s">
        <v>279</v>
      </c>
      <c r="I212" s="173">
        <v>41465.482549107437</v>
      </c>
      <c r="J212" s="168">
        <f>IFERROR(MIN('MP Calculations'!$E$30/I212,1),"-")</f>
        <v>0.60889065254951169</v>
      </c>
      <c r="K212" s="12"/>
      <c r="L212" s="159">
        <v>0.57664199999999999</v>
      </c>
      <c r="M212" s="159" t="s">
        <v>315</v>
      </c>
      <c r="N212" s="159">
        <v>940</v>
      </c>
      <c r="O212" s="185">
        <f t="shared" si="10"/>
        <v>542.04348000000005</v>
      </c>
      <c r="P212" s="215">
        <f t="shared" si="9"/>
        <v>330.0452082474082</v>
      </c>
      <c r="Q212" s="215" cm="1">
        <f t="array" ref="Q212">IF(P212="-",0,P212/(1+'General inputs'!$H$32)^IFERROR(INDEX('MP Calculations'!$C$40:$C$130,MATCH(F212,'MP Calculations'!$D$40:$D$130,0),0),-1))</f>
        <v>721.20726376817879</v>
      </c>
    </row>
    <row r="213" spans="3:17">
      <c r="C213" s="159"/>
      <c r="D213" s="165" t="s">
        <v>291</v>
      </c>
      <c r="E213" s="161">
        <v>37977</v>
      </c>
      <c r="F213" s="172" t="str">
        <f t="shared" si="8"/>
        <v>2003-04</v>
      </c>
      <c r="G213" s="68"/>
      <c r="H213" s="167" t="s">
        <v>279</v>
      </c>
      <c r="I213" s="173">
        <v>41465.482549107437</v>
      </c>
      <c r="J213" s="168">
        <f>IFERROR(MIN('MP Calculations'!$E$30/I213,1),"-")</f>
        <v>0.60889065254951169</v>
      </c>
      <c r="K213" s="12"/>
      <c r="L213" s="159">
        <v>22.235195999999998</v>
      </c>
      <c r="M213" s="159" t="s">
        <v>315</v>
      </c>
      <c r="N213" s="159">
        <v>940</v>
      </c>
      <c r="O213" s="185">
        <f t="shared" si="10"/>
        <v>20901.08424</v>
      </c>
      <c r="P213" s="215">
        <f t="shared" si="9"/>
        <v>12726.474821885915</v>
      </c>
      <c r="Q213" s="215" cm="1">
        <f t="array" ref="Q213">IF(P213="-",0,P213/(1+'General inputs'!$H$32)^IFERROR(INDEX('MP Calculations'!$C$40:$C$130,MATCH(F213,'MP Calculations'!$D$40:$D$130,0),0),-1))</f>
        <v>27809.602607006</v>
      </c>
    </row>
    <row r="214" spans="3:17">
      <c r="C214" s="159"/>
      <c r="D214" s="165" t="s">
        <v>291</v>
      </c>
      <c r="E214" s="161">
        <v>37977</v>
      </c>
      <c r="F214" s="172" t="str">
        <f t="shared" ref="F214:F277" si="11">IF(E214="","-",IF(OR(E214&lt;$E$15,E214&gt;$E$16),"ERROR - date outside of range",IF(MONTH(E214)&gt;=7,YEAR(E214)&amp;"-"&amp;IF(YEAR(E214)=1999,"00",IF(AND(YEAR(E214)&gt;=2000,YEAR(E214)&lt;2009),"0","")&amp;RIGHT(YEAR(E214),2)+1),RIGHT(YEAR(E214),4)-1&amp;"-"&amp;RIGHT(YEAR(E214),2))))</f>
        <v>2003-04</v>
      </c>
      <c r="G214" s="68"/>
      <c r="H214" s="167" t="s">
        <v>279</v>
      </c>
      <c r="I214" s="173">
        <v>41465.482549107437</v>
      </c>
      <c r="J214" s="168">
        <f>IFERROR(MIN('MP Calculations'!$E$30/I214,1),"-")</f>
        <v>0.60889065254951169</v>
      </c>
      <c r="K214" s="12"/>
      <c r="L214" s="159">
        <v>205.231178</v>
      </c>
      <c r="M214" s="159" t="s">
        <v>315</v>
      </c>
      <c r="N214" s="159">
        <v>940</v>
      </c>
      <c r="O214" s="185">
        <f t="shared" si="10"/>
        <v>192917.30731999999</v>
      </c>
      <c r="P214" s="215">
        <f t="shared" si="9"/>
        <v>117465.54514216949</v>
      </c>
      <c r="Q214" s="215" cm="1">
        <f t="array" ref="Q214">IF(P214="-",0,P214/(1+'General inputs'!$H$32)^IFERROR(INDEX('MP Calculations'!$C$40:$C$130,MATCH(F214,'MP Calculations'!$D$40:$D$130,0),0),-1))</f>
        <v>256683.03093652567</v>
      </c>
    </row>
    <row r="215" spans="3:17">
      <c r="C215" s="159"/>
      <c r="D215" s="165" t="s">
        <v>291</v>
      </c>
      <c r="E215" s="161">
        <v>37977</v>
      </c>
      <c r="F215" s="172" t="str">
        <f t="shared" si="11"/>
        <v>2003-04</v>
      </c>
      <c r="G215" s="68"/>
      <c r="H215" s="167" t="s">
        <v>279</v>
      </c>
      <c r="I215" s="173">
        <v>41465.482549107437</v>
      </c>
      <c r="J215" s="168">
        <f>IFERROR(MIN('MP Calculations'!$E$30/I215,1),"-")</f>
        <v>0.60889065254951169</v>
      </c>
      <c r="K215" s="12"/>
      <c r="L215" s="159">
        <v>6.5244720000000003</v>
      </c>
      <c r="M215" s="159" t="s">
        <v>315</v>
      </c>
      <c r="N215" s="159">
        <v>940</v>
      </c>
      <c r="O215" s="185">
        <f t="shared" si="10"/>
        <v>6133.0036799999998</v>
      </c>
      <c r="P215" s="215">
        <f t="shared" ref="P215:P278" si="12">IF(O215="-","-",IF(OR(E215&lt;$E$15,E215&gt;$E$16),0,O215*J215))</f>
        <v>3734.3286128037566</v>
      </c>
      <c r="Q215" s="215" cm="1">
        <f t="array" ref="Q215">IF(P215="-",0,P215/(1+'General inputs'!$H$32)^IFERROR(INDEX('MP Calculations'!$C$40:$C$130,MATCH(F215,'MP Calculations'!$D$40:$D$130,0),0),-1))</f>
        <v>8160.1697390271547</v>
      </c>
    </row>
    <row r="216" spans="3:17">
      <c r="C216" s="159"/>
      <c r="D216" s="165" t="s">
        <v>281</v>
      </c>
      <c r="E216" s="161">
        <v>37977</v>
      </c>
      <c r="F216" s="172" t="str">
        <f t="shared" si="11"/>
        <v>2003-04</v>
      </c>
      <c r="G216" s="68"/>
      <c r="H216" s="167" t="s">
        <v>279</v>
      </c>
      <c r="I216" s="173">
        <v>41465.482549107437</v>
      </c>
      <c r="J216" s="168">
        <f>IFERROR(MIN('MP Calculations'!$E$30/I216,1),"-")</f>
        <v>0.60889065254951169</v>
      </c>
      <c r="K216" s="12"/>
      <c r="L216" s="159">
        <v>2.6562640000000002</v>
      </c>
      <c r="M216" s="159" t="s">
        <v>315</v>
      </c>
      <c r="N216" s="159">
        <v>350</v>
      </c>
      <c r="O216" s="185">
        <f t="shared" si="10"/>
        <v>929.69240000000002</v>
      </c>
      <c r="P216" s="215">
        <f t="shared" si="12"/>
        <v>566.08101210632162</v>
      </c>
      <c r="Q216" s="215" cm="1">
        <f t="array" ref="Q216">IF(P216="-",0,P216/(1+'General inputs'!$H$32)^IFERROR(INDEX('MP Calculations'!$C$40:$C$130,MATCH(F216,'MP Calculations'!$D$40:$D$130,0),0),-1))</f>
        <v>1236.9873205560393</v>
      </c>
    </row>
    <row r="217" spans="3:17">
      <c r="C217" s="159"/>
      <c r="D217" s="165" t="s">
        <v>281</v>
      </c>
      <c r="E217" s="161">
        <v>37977</v>
      </c>
      <c r="F217" s="172" t="str">
        <f t="shared" si="11"/>
        <v>2003-04</v>
      </c>
      <c r="G217" s="68"/>
      <c r="H217" s="167" t="s">
        <v>279</v>
      </c>
      <c r="I217" s="173">
        <v>41465.482549107437</v>
      </c>
      <c r="J217" s="168">
        <f>IFERROR(MIN('MP Calculations'!$E$30/I217,1),"-")</f>
        <v>0.60889065254951169</v>
      </c>
      <c r="K217" s="12"/>
      <c r="L217" s="159">
        <v>0.38574700000000001</v>
      </c>
      <c r="M217" s="159" t="s">
        <v>315</v>
      </c>
      <c r="N217" s="159">
        <v>350</v>
      </c>
      <c r="O217" s="185">
        <f t="shared" si="10"/>
        <v>135.01145</v>
      </c>
      <c r="P217" s="215">
        <f t="shared" si="12"/>
        <v>82.207209892155774</v>
      </c>
      <c r="Q217" s="215" cm="1">
        <f t="array" ref="Q217">IF(P217="-",0,P217/(1+'General inputs'!$H$32)^IFERROR(INDEX('MP Calculations'!$C$40:$C$130,MATCH(F217,'MP Calculations'!$D$40:$D$130,0),0),-1))</f>
        <v>179.63732066636845</v>
      </c>
    </row>
    <row r="218" spans="3:17">
      <c r="C218" s="159"/>
      <c r="D218" s="165" t="s">
        <v>281</v>
      </c>
      <c r="E218" s="161">
        <v>37977</v>
      </c>
      <c r="F218" s="172" t="str">
        <f t="shared" si="11"/>
        <v>2003-04</v>
      </c>
      <c r="G218" s="68"/>
      <c r="H218" s="167" t="s">
        <v>279</v>
      </c>
      <c r="I218" s="173">
        <v>41465.482549107437</v>
      </c>
      <c r="J218" s="168">
        <f>IFERROR(MIN('MP Calculations'!$E$30/I218,1),"-")</f>
        <v>0.60889065254951169</v>
      </c>
      <c r="K218" s="12"/>
      <c r="L218" s="159">
        <v>81.290435000000002</v>
      </c>
      <c r="M218" s="159" t="s">
        <v>315</v>
      </c>
      <c r="N218" s="159">
        <v>350</v>
      </c>
      <c r="O218" s="185">
        <f t="shared" si="10"/>
        <v>28451.652249999999</v>
      </c>
      <c r="P218" s="215">
        <f t="shared" si="12"/>
        <v>17323.945104614282</v>
      </c>
      <c r="Q218" s="215" cm="1">
        <f t="array" ref="Q218">IF(P218="-",0,P218/(1+'General inputs'!$H$32)^IFERROR(INDEX('MP Calculations'!$C$40:$C$130,MATCH(F218,'MP Calculations'!$D$40:$D$130,0),0),-1))</f>
        <v>37855.889842833727</v>
      </c>
    </row>
    <row r="219" spans="3:17">
      <c r="C219" s="159"/>
      <c r="D219" s="165" t="s">
        <v>282</v>
      </c>
      <c r="E219" s="161">
        <v>37977</v>
      </c>
      <c r="F219" s="172" t="str">
        <f t="shared" si="11"/>
        <v>2003-04</v>
      </c>
      <c r="G219" s="68"/>
      <c r="H219" s="167" t="s">
        <v>279</v>
      </c>
      <c r="I219" s="173">
        <v>41465.482549107437</v>
      </c>
      <c r="J219" s="168">
        <f>IFERROR(MIN('MP Calculations'!$E$30/I219,1),"-")</f>
        <v>0.60889065254951169</v>
      </c>
      <c r="K219" s="12"/>
      <c r="L219" s="159">
        <v>0.39378299999999999</v>
      </c>
      <c r="M219" s="159" t="s">
        <v>315</v>
      </c>
      <c r="N219" s="159">
        <v>511</v>
      </c>
      <c r="O219" s="185">
        <f t="shared" si="10"/>
        <v>201.22311299999998</v>
      </c>
      <c r="P219" s="215">
        <f t="shared" si="12"/>
        <v>122.52287258261411</v>
      </c>
      <c r="Q219" s="215" cm="1">
        <f t="array" ref="Q219">IF(P219="-",0,P219/(1+'General inputs'!$H$32)^IFERROR(INDEX('MP Calculations'!$C$40:$C$130,MATCH(F219,'MP Calculations'!$D$40:$D$130,0),0),-1))</f>
        <v>267.73418754828492</v>
      </c>
    </row>
    <row r="220" spans="3:17">
      <c r="C220" s="159"/>
      <c r="D220" s="165" t="s">
        <v>289</v>
      </c>
      <c r="E220" s="161">
        <v>37977</v>
      </c>
      <c r="F220" s="172" t="str">
        <f t="shared" si="11"/>
        <v>2003-04</v>
      </c>
      <c r="G220" s="68"/>
      <c r="H220" s="167" t="s">
        <v>279</v>
      </c>
      <c r="I220" s="173">
        <v>41465.482549107437</v>
      </c>
      <c r="J220" s="168">
        <f>IFERROR(MIN('MP Calculations'!$E$30/I220,1),"-")</f>
        <v>0.60889065254951169</v>
      </c>
      <c r="K220" s="12"/>
      <c r="L220" s="159">
        <v>149.49845500000001</v>
      </c>
      <c r="M220" s="159" t="s">
        <v>315</v>
      </c>
      <c r="N220" s="159">
        <v>726</v>
      </c>
      <c r="O220" s="185">
        <f t="shared" si="10"/>
        <v>108535.87833000001</v>
      </c>
      <c r="P220" s="215">
        <f t="shared" si="12"/>
        <v>66086.481781388109</v>
      </c>
      <c r="Q220" s="215" cm="1">
        <f t="array" ref="Q220">IF(P220="-",0,P220/(1+'General inputs'!$H$32)^IFERROR(INDEX('MP Calculations'!$C$40:$C$130,MATCH(F220,'MP Calculations'!$D$40:$D$130,0),0),-1))</f>
        <v>144410.67316418097</v>
      </c>
    </row>
    <row r="221" spans="3:17">
      <c r="C221" s="159"/>
      <c r="D221" s="165" t="s">
        <v>291</v>
      </c>
      <c r="E221" s="161">
        <v>37977</v>
      </c>
      <c r="F221" s="172" t="str">
        <f t="shared" si="11"/>
        <v>2003-04</v>
      </c>
      <c r="G221" s="68"/>
      <c r="H221" s="167" t="s">
        <v>279</v>
      </c>
      <c r="I221" s="173">
        <v>41465.482549107437</v>
      </c>
      <c r="J221" s="168">
        <f>IFERROR(MIN('MP Calculations'!$E$30/I221,1),"-")</f>
        <v>0.60889065254951169</v>
      </c>
      <c r="K221" s="12"/>
      <c r="L221" s="159">
        <v>1.9418359999999999</v>
      </c>
      <c r="M221" s="159" t="s">
        <v>315</v>
      </c>
      <c r="N221" s="159">
        <v>940</v>
      </c>
      <c r="O221" s="185">
        <f t="shared" si="10"/>
        <v>1825.32584</v>
      </c>
      <c r="P221" s="215">
        <f t="shared" si="12"/>
        <v>1111.4238418330856</v>
      </c>
      <c r="Q221" s="215" cm="1">
        <f t="array" ref="Q221">IF(P221="-",0,P221/(1+'General inputs'!$H$32)^IFERROR(INDEX('MP Calculations'!$C$40:$C$130,MATCH(F221,'MP Calculations'!$D$40:$D$130,0),0),-1))</f>
        <v>2428.6580378233725</v>
      </c>
    </row>
    <row r="222" spans="3:17">
      <c r="C222" s="159"/>
      <c r="D222" s="165" t="s">
        <v>291</v>
      </c>
      <c r="E222" s="161">
        <v>37977</v>
      </c>
      <c r="F222" s="172" t="str">
        <f t="shared" si="11"/>
        <v>2003-04</v>
      </c>
      <c r="G222" s="68"/>
      <c r="H222" s="167" t="s">
        <v>279</v>
      </c>
      <c r="I222" s="173">
        <v>41465.482549107437</v>
      </c>
      <c r="J222" s="168">
        <f>IFERROR(MIN('MP Calculations'!$E$30/I222,1),"-")</f>
        <v>0.60889065254951169</v>
      </c>
      <c r="K222" s="12"/>
      <c r="L222" s="159">
        <v>143.09200899999999</v>
      </c>
      <c r="M222" s="159" t="s">
        <v>315</v>
      </c>
      <c r="N222" s="159">
        <v>940</v>
      </c>
      <c r="O222" s="185">
        <f t="shared" si="10"/>
        <v>134506.48845999999</v>
      </c>
      <c r="P222" s="215">
        <f t="shared" si="12"/>
        <v>81899.743530552762</v>
      </c>
      <c r="Q222" s="215" cm="1">
        <f t="array" ref="Q222">IF(P222="-",0,P222/(1+'General inputs'!$H$32)^IFERROR(INDEX('MP Calculations'!$C$40:$C$130,MATCH(F222,'MP Calculations'!$D$40:$D$130,0),0),-1))</f>
        <v>178965.45218347191</v>
      </c>
    </row>
    <row r="223" spans="3:17">
      <c r="C223" s="159"/>
      <c r="D223" s="165" t="s">
        <v>298</v>
      </c>
      <c r="E223" s="161">
        <v>37977</v>
      </c>
      <c r="F223" s="172" t="str">
        <f t="shared" si="11"/>
        <v>2003-04</v>
      </c>
      <c r="G223" s="68"/>
      <c r="H223" s="167" t="s">
        <v>279</v>
      </c>
      <c r="I223" s="173">
        <v>41465.482549107437</v>
      </c>
      <c r="J223" s="168">
        <f>IFERROR(MIN('MP Calculations'!$E$30/I223,1),"-")</f>
        <v>0.60889065254951169</v>
      </c>
      <c r="K223" s="12"/>
      <c r="L223" s="159">
        <v>85.034572999999995</v>
      </c>
      <c r="M223" s="159" t="s">
        <v>315</v>
      </c>
      <c r="N223" s="159">
        <v>1787</v>
      </c>
      <c r="O223" s="185">
        <f t="shared" si="10"/>
        <v>151956.78195099998</v>
      </c>
      <c r="P223" s="215">
        <f t="shared" si="12"/>
        <v>92525.06412146824</v>
      </c>
      <c r="Q223" s="215" cm="1">
        <f t="array" ref="Q223">IF(P223="-",0,P223/(1+'General inputs'!$H$32)^IFERROR(INDEX('MP Calculations'!$C$40:$C$130,MATCH(F223,'MP Calculations'!$D$40:$D$130,0),0),-1))</f>
        <v>202183.66047295407</v>
      </c>
    </row>
    <row r="224" spans="3:17">
      <c r="C224" s="159"/>
      <c r="D224" s="165" t="s">
        <v>291</v>
      </c>
      <c r="E224" s="161">
        <v>37977</v>
      </c>
      <c r="F224" s="172" t="str">
        <f t="shared" si="11"/>
        <v>2003-04</v>
      </c>
      <c r="G224" s="68"/>
      <c r="H224" s="167" t="s">
        <v>279</v>
      </c>
      <c r="I224" s="173">
        <v>41465.482549107437</v>
      </c>
      <c r="J224" s="168">
        <f>IFERROR(MIN('MP Calculations'!$E$30/I224,1),"-")</f>
        <v>0.60889065254951169</v>
      </c>
      <c r="K224" s="12"/>
      <c r="L224" s="159">
        <v>33.570092000000002</v>
      </c>
      <c r="M224" s="159" t="s">
        <v>315</v>
      </c>
      <c r="N224" s="159">
        <v>940</v>
      </c>
      <c r="O224" s="185">
        <f t="shared" si="10"/>
        <v>31555.886480000001</v>
      </c>
      <c r="P224" s="215">
        <f t="shared" si="12"/>
        <v>19214.084310585513</v>
      </c>
      <c r="Q224" s="215" cm="1">
        <f t="array" ref="Q224">IF(P224="-",0,P224/(1+'General inputs'!$H$32)^IFERROR(INDEX('MP Calculations'!$C$40:$C$130,MATCH(F224,'MP Calculations'!$D$40:$D$130,0),0),-1))</f>
        <v>41986.178939040212</v>
      </c>
    </row>
    <row r="225" spans="3:17">
      <c r="C225" s="159"/>
      <c r="D225" s="165" t="s">
        <v>291</v>
      </c>
      <c r="E225" s="161">
        <v>37977</v>
      </c>
      <c r="F225" s="172" t="str">
        <f t="shared" si="11"/>
        <v>2003-04</v>
      </c>
      <c r="G225" s="68"/>
      <c r="H225" s="167" t="s">
        <v>279</v>
      </c>
      <c r="I225" s="173">
        <v>41465.482549107437</v>
      </c>
      <c r="J225" s="168">
        <f>IFERROR(MIN('MP Calculations'!$E$30/I225,1),"-")</f>
        <v>0.60889065254951169</v>
      </c>
      <c r="K225" s="12"/>
      <c r="L225" s="159">
        <v>26.44678</v>
      </c>
      <c r="M225" s="159" t="s">
        <v>315</v>
      </c>
      <c r="N225" s="159">
        <v>940</v>
      </c>
      <c r="O225" s="185">
        <f t="shared" si="10"/>
        <v>24859.9732</v>
      </c>
      <c r="P225" s="215">
        <f t="shared" si="12"/>
        <v>15137.005304111373</v>
      </c>
      <c r="Q225" s="215" cm="1">
        <f t="array" ref="Q225">IF(P225="-",0,P225/(1+'General inputs'!$H$32)^IFERROR(INDEX('MP Calculations'!$C$40:$C$130,MATCH(F225,'MP Calculations'!$D$40:$D$130,0),0),-1))</f>
        <v>33077.038854746956</v>
      </c>
    </row>
    <row r="226" spans="3:17">
      <c r="C226" s="159"/>
      <c r="D226" s="165" t="s">
        <v>298</v>
      </c>
      <c r="E226" s="161">
        <v>37977</v>
      </c>
      <c r="F226" s="172" t="str">
        <f t="shared" si="11"/>
        <v>2003-04</v>
      </c>
      <c r="G226" s="68"/>
      <c r="H226" s="167" t="s">
        <v>279</v>
      </c>
      <c r="I226" s="173">
        <v>41465.482549107437</v>
      </c>
      <c r="J226" s="168">
        <f>IFERROR(MIN('MP Calculations'!$E$30/I226,1),"-")</f>
        <v>0.60889065254951169</v>
      </c>
      <c r="K226" s="12"/>
      <c r="L226" s="159">
        <v>93.805796000000001</v>
      </c>
      <c r="M226" s="159" t="s">
        <v>315</v>
      </c>
      <c r="N226" s="159">
        <v>1787</v>
      </c>
      <c r="O226" s="185">
        <f t="shared" si="10"/>
        <v>167630.957452</v>
      </c>
      <c r="P226" s="215">
        <f t="shared" si="12"/>
        <v>102068.92307044771</v>
      </c>
      <c r="Q226" s="215" cm="1">
        <f t="array" ref="Q226">IF(P226="-",0,P226/(1+'General inputs'!$H$32)^IFERROR(INDEX('MP Calculations'!$C$40:$C$130,MATCH(F226,'MP Calculations'!$D$40:$D$130,0),0),-1))</f>
        <v>223038.68344066589</v>
      </c>
    </row>
    <row r="227" spans="3:17">
      <c r="C227" s="159"/>
      <c r="D227" s="165" t="s">
        <v>291</v>
      </c>
      <c r="E227" s="161">
        <v>37977</v>
      </c>
      <c r="F227" s="172" t="str">
        <f t="shared" si="11"/>
        <v>2003-04</v>
      </c>
      <c r="G227" s="68"/>
      <c r="H227" s="167" t="s">
        <v>279</v>
      </c>
      <c r="I227" s="173">
        <v>41465.482549107437</v>
      </c>
      <c r="J227" s="168">
        <f>IFERROR(MIN('MP Calculations'!$E$30/I227,1),"-")</f>
        <v>0.60889065254951169</v>
      </c>
      <c r="K227" s="12"/>
      <c r="L227" s="159">
        <v>11.391423</v>
      </c>
      <c r="M227" s="159" t="s">
        <v>315</v>
      </c>
      <c r="N227" s="159">
        <v>940</v>
      </c>
      <c r="O227" s="185">
        <f t="shared" si="10"/>
        <v>10707.937619999999</v>
      </c>
      <c r="P227" s="215">
        <f t="shared" si="12"/>
        <v>6519.9631249012646</v>
      </c>
      <c r="Q227" s="215" cm="1">
        <f t="array" ref="Q227">IF(P227="-",0,P227/(1+'General inputs'!$H$32)^IFERROR(INDEX('MP Calculations'!$C$40:$C$130,MATCH(F227,'MP Calculations'!$D$40:$D$130,0),0),-1))</f>
        <v>14247.274760173377</v>
      </c>
    </row>
    <row r="228" spans="3:17">
      <c r="C228" s="159"/>
      <c r="D228" s="165" t="s">
        <v>281</v>
      </c>
      <c r="E228" s="161">
        <v>37977</v>
      </c>
      <c r="F228" s="172" t="str">
        <f t="shared" si="11"/>
        <v>2003-04</v>
      </c>
      <c r="G228" s="68"/>
      <c r="H228" s="167" t="s">
        <v>279</v>
      </c>
      <c r="I228" s="173">
        <v>41465.482549107437</v>
      </c>
      <c r="J228" s="168">
        <f>IFERROR(MIN('MP Calculations'!$E$30/I228,1),"-")</f>
        <v>0.60889065254951169</v>
      </c>
      <c r="K228" s="12"/>
      <c r="L228" s="159">
        <v>20.015443999999999</v>
      </c>
      <c r="M228" s="159" t="s">
        <v>315</v>
      </c>
      <c r="N228" s="159">
        <v>350</v>
      </c>
      <c r="O228" s="185">
        <f t="shared" si="10"/>
        <v>7005.4053999999996</v>
      </c>
      <c r="P228" s="215">
        <f t="shared" si="12"/>
        <v>4265.5258653798728</v>
      </c>
      <c r="Q228" s="215" cm="1">
        <f t="array" ref="Q228">IF(P228="-",0,P228/(1+'General inputs'!$H$32)^IFERROR(INDEX('MP Calculations'!$C$40:$C$130,MATCH(F228,'MP Calculations'!$D$40:$D$130,0),0),-1))</f>
        <v>9320.929863635336</v>
      </c>
    </row>
    <row r="229" spans="3:17">
      <c r="C229" s="159"/>
      <c r="D229" s="165" t="s">
        <v>291</v>
      </c>
      <c r="E229" s="161">
        <v>37977</v>
      </c>
      <c r="F229" s="172" t="str">
        <f t="shared" si="11"/>
        <v>2003-04</v>
      </c>
      <c r="G229" s="68"/>
      <c r="H229" s="167" t="s">
        <v>279</v>
      </c>
      <c r="I229" s="173">
        <v>41465.482549107437</v>
      </c>
      <c r="J229" s="168">
        <f>IFERROR(MIN('MP Calculations'!$E$30/I229,1),"-")</f>
        <v>0.60889065254951169</v>
      </c>
      <c r="K229" s="12"/>
      <c r="L229" s="159">
        <v>11.584906999999999</v>
      </c>
      <c r="M229" s="159" t="s">
        <v>315</v>
      </c>
      <c r="N229" s="159">
        <v>940</v>
      </c>
      <c r="O229" s="185">
        <f t="shared" si="10"/>
        <v>10889.81258</v>
      </c>
      <c r="P229" s="215">
        <f t="shared" si="12"/>
        <v>6630.7050879780818</v>
      </c>
      <c r="Q229" s="215" cm="1">
        <f t="array" ref="Q229">IF(P229="-",0,P229/(1+'General inputs'!$H$32)^IFERROR(INDEX('MP Calculations'!$C$40:$C$130,MATCH(F229,'MP Calculations'!$D$40:$D$130,0),0),-1))</f>
        <v>14489.265572883731</v>
      </c>
    </row>
    <row r="230" spans="3:17">
      <c r="C230" s="159"/>
      <c r="D230" s="165" t="s">
        <v>281</v>
      </c>
      <c r="E230" s="161">
        <v>37977</v>
      </c>
      <c r="F230" s="172" t="str">
        <f t="shared" si="11"/>
        <v>2003-04</v>
      </c>
      <c r="G230" s="68"/>
      <c r="H230" s="167" t="s">
        <v>279</v>
      </c>
      <c r="I230" s="173">
        <v>41465.482549107437</v>
      </c>
      <c r="J230" s="168">
        <f>IFERROR(MIN('MP Calculations'!$E$30/I230,1),"-")</f>
        <v>0.60889065254951169</v>
      </c>
      <c r="K230" s="12"/>
      <c r="L230" s="159">
        <v>24.711141999999999</v>
      </c>
      <c r="M230" s="159" t="s">
        <v>315</v>
      </c>
      <c r="N230" s="159">
        <v>350</v>
      </c>
      <c r="O230" s="185">
        <f t="shared" si="10"/>
        <v>8648.8996999999999</v>
      </c>
      <c r="P230" s="215">
        <f t="shared" si="12"/>
        <v>5266.2341821682758</v>
      </c>
      <c r="Q230" s="215" cm="1">
        <f t="array" ref="Q230">IF(P230="-",0,P230/(1+'General inputs'!$H$32)^IFERROR(INDEX('MP Calculations'!$C$40:$C$130,MATCH(F230,'MP Calculations'!$D$40:$D$130,0),0),-1))</f>
        <v>11507.654860533368</v>
      </c>
    </row>
    <row r="231" spans="3:17">
      <c r="C231" s="159"/>
      <c r="D231" s="165" t="s">
        <v>291</v>
      </c>
      <c r="E231" s="161">
        <v>37977</v>
      </c>
      <c r="F231" s="172" t="str">
        <f t="shared" si="11"/>
        <v>2003-04</v>
      </c>
      <c r="G231" s="68"/>
      <c r="H231" s="167" t="s">
        <v>279</v>
      </c>
      <c r="I231" s="173">
        <v>41465.482549107437</v>
      </c>
      <c r="J231" s="168">
        <f>IFERROR(MIN('MP Calculations'!$E$30/I231,1),"-")</f>
        <v>0.60889065254951169</v>
      </c>
      <c r="K231" s="12"/>
      <c r="L231" s="159">
        <v>154.281038</v>
      </c>
      <c r="M231" s="159" t="s">
        <v>315</v>
      </c>
      <c r="N231" s="159">
        <v>940</v>
      </c>
      <c r="O231" s="185">
        <f t="shared" si="10"/>
        <v>145024.17572</v>
      </c>
      <c r="P231" s="215">
        <f t="shared" si="12"/>
        <v>88303.864989605849</v>
      </c>
      <c r="Q231" s="215" cm="1">
        <f t="array" ref="Q231">IF(P231="-",0,P231/(1+'General inputs'!$H$32)^IFERROR(INDEX('MP Calculations'!$C$40:$C$130,MATCH(F231,'MP Calculations'!$D$40:$D$130,0),0),-1))</f>
        <v>192959.59237671623</v>
      </c>
    </row>
    <row r="232" spans="3:17">
      <c r="C232" s="159"/>
      <c r="D232" s="165" t="s">
        <v>298</v>
      </c>
      <c r="E232" s="161">
        <v>37977</v>
      </c>
      <c r="F232" s="172" t="str">
        <f t="shared" si="11"/>
        <v>2003-04</v>
      </c>
      <c r="G232" s="68"/>
      <c r="H232" s="167" t="s">
        <v>279</v>
      </c>
      <c r="I232" s="173">
        <v>41465.482549107437</v>
      </c>
      <c r="J232" s="168">
        <f>IFERROR(MIN('MP Calculations'!$E$30/I232,1),"-")</f>
        <v>0.60889065254951169</v>
      </c>
      <c r="K232" s="12"/>
      <c r="L232" s="159">
        <v>4.5782850000000002</v>
      </c>
      <c r="M232" s="159" t="s">
        <v>315</v>
      </c>
      <c r="N232" s="159">
        <v>1787</v>
      </c>
      <c r="O232" s="185">
        <f t="shared" si="10"/>
        <v>8181.3952950000003</v>
      </c>
      <c r="P232" s="215">
        <f t="shared" si="12"/>
        <v>4981.5751199380547</v>
      </c>
      <c r="Q232" s="215" cm="1">
        <f t="array" ref="Q232">IF(P232="-",0,P232/(1+'General inputs'!$H$32)^IFERROR(INDEX('MP Calculations'!$C$40:$C$130,MATCH(F232,'MP Calculations'!$D$40:$D$130,0),0),-1))</f>
        <v>10885.624368201608</v>
      </c>
    </row>
    <row r="233" spans="3:17">
      <c r="C233" s="159"/>
      <c r="D233" s="165" t="s">
        <v>289</v>
      </c>
      <c r="E233" s="161">
        <v>37977</v>
      </c>
      <c r="F233" s="172" t="str">
        <f t="shared" si="11"/>
        <v>2003-04</v>
      </c>
      <c r="G233" s="68"/>
      <c r="H233" s="167" t="s">
        <v>279</v>
      </c>
      <c r="I233" s="173">
        <v>41465.482549107437</v>
      </c>
      <c r="J233" s="168">
        <f>IFERROR(MIN('MP Calculations'!$E$30/I233,1),"-")</f>
        <v>0.60889065254951169</v>
      </c>
      <c r="K233" s="12"/>
      <c r="L233" s="159">
        <v>0.51314000000000004</v>
      </c>
      <c r="M233" s="159" t="s">
        <v>315</v>
      </c>
      <c r="N233" s="159">
        <v>726</v>
      </c>
      <c r="O233" s="185">
        <f t="shared" si="10"/>
        <v>372.53964000000002</v>
      </c>
      <c r="P233" s="215">
        <f t="shared" si="12"/>
        <v>226.83590450016018</v>
      </c>
      <c r="Q233" s="215" cm="1">
        <f t="array" ref="Q233">IF(P233="-",0,P233/(1+'General inputs'!$H$32)^IFERROR(INDEX('MP Calculations'!$C$40:$C$130,MATCH(F233,'MP Calculations'!$D$40:$D$130,0),0),-1))</f>
        <v>495.67664647415808</v>
      </c>
    </row>
    <row r="234" spans="3:17">
      <c r="C234" s="159"/>
      <c r="D234" s="165" t="s">
        <v>291</v>
      </c>
      <c r="E234" s="161">
        <v>37977</v>
      </c>
      <c r="F234" s="172" t="str">
        <f t="shared" si="11"/>
        <v>2003-04</v>
      </c>
      <c r="G234" s="68"/>
      <c r="H234" s="167" t="s">
        <v>279</v>
      </c>
      <c r="I234" s="173">
        <v>41465.482549107437</v>
      </c>
      <c r="J234" s="168">
        <f>IFERROR(MIN('MP Calculations'!$E$30/I234,1),"-")</f>
        <v>0.60889065254951169</v>
      </c>
      <c r="K234" s="12"/>
      <c r="L234" s="159">
        <v>48.239356000000001</v>
      </c>
      <c r="M234" s="159" t="s">
        <v>315</v>
      </c>
      <c r="N234" s="159">
        <v>940</v>
      </c>
      <c r="O234" s="185">
        <f t="shared" si="10"/>
        <v>45344.994639999997</v>
      </c>
      <c r="P234" s="215">
        <f t="shared" si="12"/>
        <v>27610.143376203709</v>
      </c>
      <c r="Q234" s="215" cm="1">
        <f t="array" ref="Q234">IF(P234="-",0,P234/(1+'General inputs'!$H$32)^IFERROR(INDEX('MP Calculations'!$C$40:$C$130,MATCH(F234,'MP Calculations'!$D$40:$D$130,0),0),-1))</f>
        <v>60333.055772384032</v>
      </c>
    </row>
    <row r="235" spans="3:17">
      <c r="C235" s="159"/>
      <c r="D235" s="165" t="s">
        <v>291</v>
      </c>
      <c r="E235" s="161">
        <v>37977</v>
      </c>
      <c r="F235" s="172" t="str">
        <f t="shared" si="11"/>
        <v>2003-04</v>
      </c>
      <c r="G235" s="68"/>
      <c r="H235" s="167" t="s">
        <v>279</v>
      </c>
      <c r="I235" s="173">
        <v>41465.482549107437</v>
      </c>
      <c r="J235" s="168">
        <f>IFERROR(MIN('MP Calculations'!$E$30/I235,1),"-")</f>
        <v>0.60889065254951169</v>
      </c>
      <c r="K235" s="12"/>
      <c r="L235" s="159">
        <v>161.15343100000001</v>
      </c>
      <c r="M235" s="159" t="s">
        <v>315</v>
      </c>
      <c r="N235" s="159">
        <v>940</v>
      </c>
      <c r="O235" s="185">
        <f t="shared" si="10"/>
        <v>151484.22514000002</v>
      </c>
      <c r="P235" s="215">
        <f t="shared" si="12"/>
        <v>92237.328696451761</v>
      </c>
      <c r="Q235" s="215" cm="1">
        <f t="array" ref="Q235">IF(P235="-",0,P235/(1+'General inputs'!$H$32)^IFERROR(INDEX('MP Calculations'!$C$40:$C$130,MATCH(F235,'MP Calculations'!$D$40:$D$130,0),0),-1))</f>
        <v>201554.90758280529</v>
      </c>
    </row>
    <row r="236" spans="3:17">
      <c r="C236" s="159"/>
      <c r="D236" s="165" t="s">
        <v>281</v>
      </c>
      <c r="E236" s="161">
        <v>37977</v>
      </c>
      <c r="F236" s="172" t="str">
        <f t="shared" si="11"/>
        <v>2003-04</v>
      </c>
      <c r="G236" s="68"/>
      <c r="H236" s="167" t="s">
        <v>279</v>
      </c>
      <c r="I236" s="173">
        <v>41465.482549107437</v>
      </c>
      <c r="J236" s="168">
        <f>IFERROR(MIN('MP Calculations'!$E$30/I236,1),"-")</f>
        <v>0.60889065254951169</v>
      </c>
      <c r="K236" s="12"/>
      <c r="L236" s="159">
        <v>51.270243999999998</v>
      </c>
      <c r="M236" s="159" t="s">
        <v>315</v>
      </c>
      <c r="N236" s="159">
        <v>350</v>
      </c>
      <c r="O236" s="185">
        <f t="shared" si="10"/>
        <v>17944.5854</v>
      </c>
      <c r="P236" s="215">
        <f t="shared" si="12"/>
        <v>10926.290313936441</v>
      </c>
      <c r="Q236" s="215" cm="1">
        <f t="array" ref="Q236">IF(P236="-",0,P236/(1+'General inputs'!$H$32)^IFERROR(INDEX('MP Calculations'!$C$40:$C$130,MATCH(F236,'MP Calculations'!$D$40:$D$130,0),0),-1))</f>
        <v>23875.880465877774</v>
      </c>
    </row>
    <row r="237" spans="3:17">
      <c r="C237" s="159"/>
      <c r="D237" s="165" t="s">
        <v>291</v>
      </c>
      <c r="E237" s="161">
        <v>37977</v>
      </c>
      <c r="F237" s="172" t="str">
        <f t="shared" si="11"/>
        <v>2003-04</v>
      </c>
      <c r="G237" s="68"/>
      <c r="H237" s="167" t="s">
        <v>279</v>
      </c>
      <c r="I237" s="173">
        <v>41465.482549107437</v>
      </c>
      <c r="J237" s="168">
        <f>IFERROR(MIN('MP Calculations'!$E$30/I237,1),"-")</f>
        <v>0.60889065254951169</v>
      </c>
      <c r="K237" s="12"/>
      <c r="L237" s="159">
        <v>15.847058000000001</v>
      </c>
      <c r="M237" s="159" t="s">
        <v>315</v>
      </c>
      <c r="N237" s="159">
        <v>940</v>
      </c>
      <c r="O237" s="185">
        <f t="shared" si="10"/>
        <v>14896.23452</v>
      </c>
      <c r="P237" s="215">
        <f t="shared" si="12"/>
        <v>9070.1779574133616</v>
      </c>
      <c r="Q237" s="215" cm="1">
        <f t="array" ref="Q237">IF(P237="-",0,P237/(1+'General inputs'!$H$32)^IFERROR(INDEX('MP Calculations'!$C$40:$C$130,MATCH(F237,'MP Calculations'!$D$40:$D$130,0),0),-1))</f>
        <v>19819.946065246073</v>
      </c>
    </row>
    <row r="238" spans="3:17">
      <c r="C238" s="159"/>
      <c r="D238" s="165" t="s">
        <v>298</v>
      </c>
      <c r="E238" s="161">
        <v>37977</v>
      </c>
      <c r="F238" s="172" t="str">
        <f t="shared" si="11"/>
        <v>2003-04</v>
      </c>
      <c r="G238" s="68"/>
      <c r="H238" s="167" t="s">
        <v>279</v>
      </c>
      <c r="I238" s="173">
        <v>41465.482549107437</v>
      </c>
      <c r="J238" s="168">
        <f>IFERROR(MIN('MP Calculations'!$E$30/I238,1),"-")</f>
        <v>0.60889065254951169</v>
      </c>
      <c r="K238" s="12"/>
      <c r="L238" s="159">
        <v>134.74916099999999</v>
      </c>
      <c r="M238" s="159" t="s">
        <v>315</v>
      </c>
      <c r="N238" s="159">
        <v>1787</v>
      </c>
      <c r="O238" s="185">
        <f t="shared" si="10"/>
        <v>240796.75070699997</v>
      </c>
      <c r="P238" s="215">
        <f t="shared" si="12"/>
        <v>146618.8906697873</v>
      </c>
      <c r="Q238" s="215" cm="1">
        <f t="array" ref="Q238">IF(P238="-",0,P238/(1+'General inputs'!$H$32)^IFERROR(INDEX('MP Calculations'!$C$40:$C$130,MATCH(F238,'MP Calculations'!$D$40:$D$130,0),0),-1))</f>
        <v>320388.25686393958</v>
      </c>
    </row>
    <row r="239" spans="3:17">
      <c r="C239" s="159"/>
      <c r="D239" s="165" t="s">
        <v>281</v>
      </c>
      <c r="E239" s="161">
        <v>37977</v>
      </c>
      <c r="F239" s="172" t="str">
        <f t="shared" si="11"/>
        <v>2003-04</v>
      </c>
      <c r="G239" s="68"/>
      <c r="H239" s="167" t="s">
        <v>279</v>
      </c>
      <c r="I239" s="173">
        <v>41465.482549107437</v>
      </c>
      <c r="J239" s="168">
        <f>IFERROR(MIN('MP Calculations'!$E$30/I239,1),"-")</f>
        <v>0.60889065254951169</v>
      </c>
      <c r="K239" s="12"/>
      <c r="L239" s="159">
        <v>3.9965130000000002</v>
      </c>
      <c r="M239" s="159" t="s">
        <v>315</v>
      </c>
      <c r="N239" s="159">
        <v>350</v>
      </c>
      <c r="O239" s="185">
        <f t="shared" si="10"/>
        <v>1398.77955</v>
      </c>
      <c r="P239" s="215">
        <f t="shared" si="12"/>
        <v>851.70379297241232</v>
      </c>
      <c r="Q239" s="215" cm="1">
        <f t="array" ref="Q239">IF(P239="-",0,P239/(1+'General inputs'!$H$32)^IFERROR(INDEX('MP Calculations'!$C$40:$C$130,MATCH(F239,'MP Calculations'!$D$40:$D$130,0),0),-1))</f>
        <v>1861.1237088773476</v>
      </c>
    </row>
    <row r="240" spans="3:17">
      <c r="C240" s="159"/>
      <c r="D240" s="165" t="s">
        <v>289</v>
      </c>
      <c r="E240" s="161">
        <v>37977</v>
      </c>
      <c r="F240" s="172" t="str">
        <f t="shared" si="11"/>
        <v>2003-04</v>
      </c>
      <c r="G240" s="68"/>
      <c r="H240" s="167" t="s">
        <v>279</v>
      </c>
      <c r="I240" s="173">
        <v>41465.482549107437</v>
      </c>
      <c r="J240" s="168">
        <f>IFERROR(MIN('MP Calculations'!$E$30/I240,1),"-")</f>
        <v>0.60889065254951169</v>
      </c>
      <c r="K240" s="12"/>
      <c r="L240" s="159">
        <v>0.51721700000000004</v>
      </c>
      <c r="M240" s="159" t="s">
        <v>315</v>
      </c>
      <c r="N240" s="159">
        <v>726</v>
      </c>
      <c r="O240" s="185">
        <f t="shared" si="10"/>
        <v>375.49954200000002</v>
      </c>
      <c r="P240" s="215">
        <f t="shared" si="12"/>
        <v>228.63816116042278</v>
      </c>
      <c r="Q240" s="215" cm="1">
        <f t="array" ref="Q240">IF(P240="-",0,P240/(1+'General inputs'!$H$32)^IFERROR(INDEX('MP Calculations'!$C$40:$C$130,MATCH(F240,'MP Calculations'!$D$40:$D$130,0),0),-1))</f>
        <v>499.61489663527419</v>
      </c>
    </row>
    <row r="241" spans="3:17">
      <c r="C241" s="159"/>
      <c r="D241" s="165" t="s">
        <v>291</v>
      </c>
      <c r="E241" s="161">
        <v>37977</v>
      </c>
      <c r="F241" s="172" t="str">
        <f t="shared" si="11"/>
        <v>2003-04</v>
      </c>
      <c r="G241" s="68"/>
      <c r="H241" s="167" t="s">
        <v>279</v>
      </c>
      <c r="I241" s="173">
        <v>41465.482549107437</v>
      </c>
      <c r="J241" s="168">
        <f>IFERROR(MIN('MP Calculations'!$E$30/I241,1),"-")</f>
        <v>0.60889065254951169</v>
      </c>
      <c r="K241" s="12"/>
      <c r="L241" s="159">
        <v>7.1513980000000004</v>
      </c>
      <c r="M241" s="159" t="s">
        <v>315</v>
      </c>
      <c r="N241" s="159">
        <v>940</v>
      </c>
      <c r="O241" s="185">
        <f t="shared" si="10"/>
        <v>6722.31412</v>
      </c>
      <c r="P241" s="215">
        <f t="shared" si="12"/>
        <v>4093.1542311695966</v>
      </c>
      <c r="Q241" s="215" cm="1">
        <f t="array" ref="Q241">IF(P241="-",0,P241/(1+'General inputs'!$H$32)^IFERROR(INDEX('MP Calculations'!$C$40:$C$130,MATCH(F241,'MP Calculations'!$D$40:$D$130,0),0),-1))</f>
        <v>8944.2672987698188</v>
      </c>
    </row>
    <row r="242" spans="3:17">
      <c r="C242" s="159"/>
      <c r="D242" s="165" t="s">
        <v>291</v>
      </c>
      <c r="E242" s="161">
        <v>37977</v>
      </c>
      <c r="F242" s="172" t="str">
        <f t="shared" si="11"/>
        <v>2003-04</v>
      </c>
      <c r="G242" s="68"/>
      <c r="H242" s="167" t="s">
        <v>279</v>
      </c>
      <c r="I242" s="173">
        <v>41465.482549107437</v>
      </c>
      <c r="J242" s="168">
        <f>IFERROR(MIN('MP Calculations'!$E$30/I242,1),"-")</f>
        <v>0.60889065254951169</v>
      </c>
      <c r="K242" s="12"/>
      <c r="L242" s="159">
        <v>13.459059</v>
      </c>
      <c r="M242" s="159" t="s">
        <v>315</v>
      </c>
      <c r="N242" s="159">
        <v>940</v>
      </c>
      <c r="O242" s="185">
        <f t="shared" si="10"/>
        <v>12651.515460000001</v>
      </c>
      <c r="P242" s="215">
        <f t="shared" si="12"/>
        <v>7703.3895041796359</v>
      </c>
      <c r="Q242" s="215" cm="1">
        <f t="array" ref="Q242">IF(P242="-",0,P242/(1+'General inputs'!$H$32)^IFERROR(INDEX('MP Calculations'!$C$40:$C$130,MATCH(F242,'MP Calculations'!$D$40:$D$130,0),0),-1))</f>
        <v>16833.271101106893</v>
      </c>
    </row>
    <row r="243" spans="3:17">
      <c r="C243" s="159"/>
      <c r="D243" s="165" t="s">
        <v>281</v>
      </c>
      <c r="E243" s="161">
        <v>37977</v>
      </c>
      <c r="F243" s="172" t="str">
        <f t="shared" si="11"/>
        <v>2003-04</v>
      </c>
      <c r="G243" s="68"/>
      <c r="H243" s="167" t="s">
        <v>279</v>
      </c>
      <c r="I243" s="173">
        <v>41465.482549107437</v>
      </c>
      <c r="J243" s="168">
        <f>IFERROR(MIN('MP Calculations'!$E$30/I243,1),"-")</f>
        <v>0.60889065254951169</v>
      </c>
      <c r="K243" s="12"/>
      <c r="L243" s="159">
        <v>1.690847</v>
      </c>
      <c r="M243" s="159" t="s">
        <v>315</v>
      </c>
      <c r="N243" s="159">
        <v>350</v>
      </c>
      <c r="O243" s="185">
        <f t="shared" si="10"/>
        <v>591.79645000000005</v>
      </c>
      <c r="P243" s="215">
        <f t="shared" si="12"/>
        <v>360.33932661698452</v>
      </c>
      <c r="Q243" s="215" cm="1">
        <f t="array" ref="Q243">IF(P243="-",0,P243/(1+'General inputs'!$H$32)^IFERROR(INDEX('MP Calculations'!$C$40:$C$130,MATCH(F243,'MP Calculations'!$D$40:$D$130,0),0),-1))</f>
        <v>787.40528049930947</v>
      </c>
    </row>
    <row r="244" spans="3:17">
      <c r="C244" s="159"/>
      <c r="D244" s="165" t="s">
        <v>298</v>
      </c>
      <c r="E244" s="161">
        <v>37977</v>
      </c>
      <c r="F244" s="172" t="str">
        <f t="shared" si="11"/>
        <v>2003-04</v>
      </c>
      <c r="G244" s="68"/>
      <c r="H244" s="167" t="s">
        <v>279</v>
      </c>
      <c r="I244" s="173">
        <v>41465.482549107437</v>
      </c>
      <c r="J244" s="168">
        <f>IFERROR(MIN('MP Calculations'!$E$30/I244,1),"-")</f>
        <v>0.60889065254951169</v>
      </c>
      <c r="K244" s="12"/>
      <c r="L244" s="159">
        <v>58.555329</v>
      </c>
      <c r="M244" s="159" t="s">
        <v>315</v>
      </c>
      <c r="N244" s="159">
        <v>1787</v>
      </c>
      <c r="O244" s="185">
        <f t="shared" si="10"/>
        <v>104638.372923</v>
      </c>
      <c r="P244" s="215">
        <f t="shared" si="12"/>
        <v>63713.327170804623</v>
      </c>
      <c r="Q244" s="215" cm="1">
        <f t="array" ref="Q244">IF(P244="-",0,P244/(1+'General inputs'!$H$32)^IFERROR(INDEX('MP Calculations'!$C$40:$C$130,MATCH(F244,'MP Calculations'!$D$40:$D$130,0),0),-1))</f>
        <v>139224.90981895235</v>
      </c>
    </row>
    <row r="245" spans="3:17">
      <c r="C245" s="159"/>
      <c r="D245" s="165" t="s">
        <v>281</v>
      </c>
      <c r="E245" s="161">
        <v>37977</v>
      </c>
      <c r="F245" s="172" t="str">
        <f t="shared" si="11"/>
        <v>2003-04</v>
      </c>
      <c r="G245" s="68"/>
      <c r="H245" s="167" t="s">
        <v>279</v>
      </c>
      <c r="I245" s="173">
        <v>41465.482549107437</v>
      </c>
      <c r="J245" s="168">
        <f>IFERROR(MIN('MP Calculations'!$E$30/I245,1),"-")</f>
        <v>0.60889065254951169</v>
      </c>
      <c r="K245" s="12"/>
      <c r="L245" s="159">
        <v>10.562913</v>
      </c>
      <c r="M245" s="159" t="s">
        <v>315</v>
      </c>
      <c r="N245" s="159">
        <v>350</v>
      </c>
      <c r="O245" s="185">
        <f t="shared" si="10"/>
        <v>3697.01955</v>
      </c>
      <c r="P245" s="215">
        <f t="shared" si="12"/>
        <v>2251.0806462878022</v>
      </c>
      <c r="Q245" s="215" cm="1">
        <f t="array" ref="Q245">IF(P245="-",0,P245/(1+'General inputs'!$H$32)^IFERROR(INDEX('MP Calculations'!$C$40:$C$130,MATCH(F245,'MP Calculations'!$D$40:$D$130,0),0),-1))</f>
        <v>4919.0101018334608</v>
      </c>
    </row>
    <row r="246" spans="3:17">
      <c r="C246" s="159"/>
      <c r="D246" s="165" t="s">
        <v>281</v>
      </c>
      <c r="E246" s="161">
        <v>37977</v>
      </c>
      <c r="F246" s="172" t="str">
        <f t="shared" si="11"/>
        <v>2003-04</v>
      </c>
      <c r="G246" s="68"/>
      <c r="H246" s="167" t="s">
        <v>279</v>
      </c>
      <c r="I246" s="173">
        <v>41465.482549107437</v>
      </c>
      <c r="J246" s="168">
        <f>IFERROR(MIN('MP Calculations'!$E$30/I246,1),"-")</f>
        <v>0.60889065254951169</v>
      </c>
      <c r="K246" s="12"/>
      <c r="L246" s="159">
        <v>37.066026999999998</v>
      </c>
      <c r="M246" s="159" t="s">
        <v>315</v>
      </c>
      <c r="N246" s="159">
        <v>350</v>
      </c>
      <c r="O246" s="185">
        <f t="shared" si="10"/>
        <v>12973.10945</v>
      </c>
      <c r="P246" s="215">
        <f t="shared" si="12"/>
        <v>7899.2050786067366</v>
      </c>
      <c r="Q246" s="215" cm="1">
        <f t="array" ref="Q246">IF(P246="-",0,P246/(1+'General inputs'!$H$32)^IFERROR(INDEX('MP Calculations'!$C$40:$C$130,MATCH(F246,'MP Calculations'!$D$40:$D$130,0),0),-1))</f>
        <v>17261.162829593675</v>
      </c>
    </row>
    <row r="247" spans="3:17">
      <c r="C247" s="159"/>
      <c r="D247" s="165" t="s">
        <v>289</v>
      </c>
      <c r="E247" s="161">
        <v>37977</v>
      </c>
      <c r="F247" s="172" t="str">
        <f t="shared" si="11"/>
        <v>2003-04</v>
      </c>
      <c r="G247" s="68"/>
      <c r="H247" s="167" t="s">
        <v>279</v>
      </c>
      <c r="I247" s="173">
        <v>41465.482549107437</v>
      </c>
      <c r="J247" s="168">
        <f>IFERROR(MIN('MP Calculations'!$E$30/I247,1),"-")</f>
        <v>0.60889065254951169</v>
      </c>
      <c r="K247" s="12"/>
      <c r="L247" s="159">
        <v>0.49511699999999997</v>
      </c>
      <c r="M247" s="159" t="s">
        <v>315</v>
      </c>
      <c r="N247" s="159">
        <v>726</v>
      </c>
      <c r="O247" s="185">
        <f t="shared" si="10"/>
        <v>359.45494199999996</v>
      </c>
      <c r="P247" s="215">
        <f t="shared" si="12"/>
        <v>218.86875419652685</v>
      </c>
      <c r="Q247" s="215" cm="1">
        <f t="array" ref="Q247">IF(P247="-",0,P247/(1+'General inputs'!$H$32)^IFERROR(INDEX('MP Calculations'!$C$40:$C$130,MATCH(F247,'MP Calculations'!$D$40:$D$130,0),0),-1))</f>
        <v>478.2670112880416</v>
      </c>
    </row>
    <row r="248" spans="3:17">
      <c r="C248" s="159"/>
      <c r="D248" s="165" t="s">
        <v>291</v>
      </c>
      <c r="E248" s="161">
        <v>37977</v>
      </c>
      <c r="F248" s="172" t="str">
        <f t="shared" si="11"/>
        <v>2003-04</v>
      </c>
      <c r="G248" s="68"/>
      <c r="H248" s="167" t="s">
        <v>279</v>
      </c>
      <c r="I248" s="173">
        <v>41465.482549107437</v>
      </c>
      <c r="J248" s="168">
        <f>IFERROR(MIN('MP Calculations'!$E$30/I248,1),"-")</f>
        <v>0.60889065254951169</v>
      </c>
      <c r="K248" s="12"/>
      <c r="L248" s="159">
        <v>9.0924340000000008</v>
      </c>
      <c r="M248" s="159" t="s">
        <v>315</v>
      </c>
      <c r="N248" s="159">
        <v>940</v>
      </c>
      <c r="O248" s="185">
        <f t="shared" si="10"/>
        <v>8546.88796</v>
      </c>
      <c r="P248" s="215">
        <f t="shared" si="12"/>
        <v>5204.1201872319643</v>
      </c>
      <c r="Q248" s="215" cm="1">
        <f t="array" ref="Q248">IF(P248="-",0,P248/(1+'General inputs'!$H$32)^IFERROR(INDEX('MP Calculations'!$C$40:$C$130,MATCH(F248,'MP Calculations'!$D$40:$D$130,0),0),-1))</f>
        <v>11371.92477504718</v>
      </c>
    </row>
    <row r="249" spans="3:17">
      <c r="C249" s="159"/>
      <c r="D249" s="165" t="s">
        <v>281</v>
      </c>
      <c r="E249" s="161">
        <v>37977</v>
      </c>
      <c r="F249" s="172" t="str">
        <f t="shared" si="11"/>
        <v>2003-04</v>
      </c>
      <c r="G249" s="68"/>
      <c r="H249" s="167" t="s">
        <v>279</v>
      </c>
      <c r="I249" s="173">
        <v>41465.482549107437</v>
      </c>
      <c r="J249" s="168">
        <f>IFERROR(MIN('MP Calculations'!$E$30/I249,1),"-")</f>
        <v>0.60889065254951169</v>
      </c>
      <c r="K249" s="12"/>
      <c r="L249" s="159">
        <v>124.940214</v>
      </c>
      <c r="M249" s="159" t="s">
        <v>315</v>
      </c>
      <c r="N249" s="159">
        <v>350</v>
      </c>
      <c r="O249" s="185">
        <f t="shared" si="10"/>
        <v>43729.0749</v>
      </c>
      <c r="P249" s="215">
        <f t="shared" si="12"/>
        <v>26626.224951247474</v>
      </c>
      <c r="Q249" s="215" cm="1">
        <f t="array" ref="Q249">IF(P249="-",0,P249/(1+'General inputs'!$H$32)^IFERROR(INDEX('MP Calculations'!$C$40:$C$130,MATCH(F249,'MP Calculations'!$D$40:$D$130,0),0),-1))</f>
        <v>58183.019664294727</v>
      </c>
    </row>
    <row r="250" spans="3:17">
      <c r="C250" s="159"/>
      <c r="D250" s="165" t="s">
        <v>298</v>
      </c>
      <c r="E250" s="161">
        <v>37977</v>
      </c>
      <c r="F250" s="172" t="str">
        <f t="shared" si="11"/>
        <v>2003-04</v>
      </c>
      <c r="G250" s="68"/>
      <c r="H250" s="167" t="s">
        <v>279</v>
      </c>
      <c r="I250" s="173">
        <v>41465.482549107437</v>
      </c>
      <c r="J250" s="168">
        <f>IFERROR(MIN('MP Calculations'!$E$30/I250,1),"-")</f>
        <v>0.60889065254951169</v>
      </c>
      <c r="K250" s="12"/>
      <c r="L250" s="159">
        <v>88.071988000000005</v>
      </c>
      <c r="M250" s="159" t="s">
        <v>315</v>
      </c>
      <c r="N250" s="159">
        <v>1787</v>
      </c>
      <c r="O250" s="185">
        <f t="shared" si="10"/>
        <v>157384.64255600001</v>
      </c>
      <c r="P250" s="215">
        <f t="shared" si="12"/>
        <v>95830.037707194497</v>
      </c>
      <c r="Q250" s="215" cm="1">
        <f t="array" ref="Q250">IF(P250="-",0,P250/(1+'General inputs'!$H$32)^IFERROR(INDEX('MP Calculations'!$C$40:$C$130,MATCH(F250,'MP Calculations'!$D$40:$D$130,0),0),-1))</f>
        <v>209405.61339644861</v>
      </c>
    </row>
    <row r="251" spans="3:17">
      <c r="C251" s="159"/>
      <c r="D251" s="165" t="s">
        <v>291</v>
      </c>
      <c r="E251" s="161">
        <v>37977</v>
      </c>
      <c r="F251" s="172" t="str">
        <f t="shared" si="11"/>
        <v>2003-04</v>
      </c>
      <c r="G251" s="68"/>
      <c r="H251" s="167" t="s">
        <v>279</v>
      </c>
      <c r="I251" s="173">
        <v>41465.482549107437</v>
      </c>
      <c r="J251" s="168">
        <f>IFERROR(MIN('MP Calculations'!$E$30/I251,1),"-")</f>
        <v>0.60889065254951169</v>
      </c>
      <c r="K251" s="12"/>
      <c r="L251" s="159">
        <v>1.0098739999999999</v>
      </c>
      <c r="M251" s="159" t="s">
        <v>315</v>
      </c>
      <c r="N251" s="159">
        <v>940</v>
      </c>
      <c r="O251" s="185">
        <f t="shared" si="10"/>
        <v>949.2815599999999</v>
      </c>
      <c r="P251" s="215">
        <f t="shared" si="12"/>
        <v>578.00866852161835</v>
      </c>
      <c r="Q251" s="215" cm="1">
        <f t="array" ref="Q251">IF(P251="-",0,P251/(1+'General inputs'!$H$32)^IFERROR(INDEX('MP Calculations'!$C$40:$C$130,MATCH(F251,'MP Calculations'!$D$40:$D$130,0),0),-1))</f>
        <v>1263.0513633946637</v>
      </c>
    </row>
    <row r="252" spans="3:17">
      <c r="C252" s="159"/>
      <c r="D252" s="165" t="s">
        <v>291</v>
      </c>
      <c r="E252" s="161">
        <v>37977</v>
      </c>
      <c r="F252" s="172" t="str">
        <f t="shared" si="11"/>
        <v>2003-04</v>
      </c>
      <c r="G252" s="68"/>
      <c r="H252" s="167" t="s">
        <v>279</v>
      </c>
      <c r="I252" s="173">
        <v>41465.482549107437</v>
      </c>
      <c r="J252" s="168">
        <f>IFERROR(MIN('MP Calculations'!$E$30/I252,1),"-")</f>
        <v>0.60889065254951169</v>
      </c>
      <c r="K252" s="12"/>
      <c r="L252" s="159">
        <v>0.92039099999999996</v>
      </c>
      <c r="M252" s="159" t="s">
        <v>315</v>
      </c>
      <c r="N252" s="159">
        <v>940</v>
      </c>
      <c r="O252" s="185">
        <f t="shared" si="10"/>
        <v>865.16753999999992</v>
      </c>
      <c r="P252" s="215">
        <f t="shared" si="12"/>
        <v>526.79242799525571</v>
      </c>
      <c r="Q252" s="215" cm="1">
        <f t="array" ref="Q252">IF(P252="-",0,P252/(1+'General inputs'!$H$32)^IFERROR(INDEX('MP Calculations'!$C$40:$C$130,MATCH(F252,'MP Calculations'!$D$40:$D$130,0),0),-1))</f>
        <v>1151.1348023676003</v>
      </c>
    </row>
    <row r="253" spans="3:17">
      <c r="C253" s="159"/>
      <c r="D253" s="165" t="s">
        <v>281</v>
      </c>
      <c r="E253" s="161">
        <v>37977</v>
      </c>
      <c r="F253" s="172" t="str">
        <f t="shared" si="11"/>
        <v>2003-04</v>
      </c>
      <c r="G253" s="68"/>
      <c r="H253" s="167" t="s">
        <v>279</v>
      </c>
      <c r="I253" s="173">
        <v>41465.482549107437</v>
      </c>
      <c r="J253" s="168">
        <f>IFERROR(MIN('MP Calculations'!$E$30/I253,1),"-")</f>
        <v>0.60889065254951169</v>
      </c>
      <c r="K253" s="12"/>
      <c r="L253" s="159">
        <v>1.9998499999999999</v>
      </c>
      <c r="M253" s="159" t="s">
        <v>315</v>
      </c>
      <c r="N253" s="159">
        <v>350</v>
      </c>
      <c r="O253" s="185">
        <f t="shared" si="10"/>
        <v>699.94749999999999</v>
      </c>
      <c r="P253" s="215">
        <f t="shared" si="12"/>
        <v>426.19149002539933</v>
      </c>
      <c r="Q253" s="215" cm="1">
        <f t="array" ref="Q253">IF(P253="-",0,P253/(1+'General inputs'!$H$32)^IFERROR(INDEX('MP Calculations'!$C$40:$C$130,MATCH(F253,'MP Calculations'!$D$40:$D$130,0),0),-1))</f>
        <v>931.30392649751502</v>
      </c>
    </row>
    <row r="254" spans="3:17">
      <c r="C254" s="159"/>
      <c r="D254" s="165" t="s">
        <v>291</v>
      </c>
      <c r="E254" s="161">
        <v>37977</v>
      </c>
      <c r="F254" s="172" t="str">
        <f t="shared" si="11"/>
        <v>2003-04</v>
      </c>
      <c r="G254" s="68"/>
      <c r="H254" s="167" t="s">
        <v>279</v>
      </c>
      <c r="I254" s="173">
        <v>41465.482549107437</v>
      </c>
      <c r="J254" s="168">
        <f>IFERROR(MIN('MP Calculations'!$E$30/I254,1),"-")</f>
        <v>0.60889065254951169</v>
      </c>
      <c r="K254" s="12"/>
      <c r="L254" s="159">
        <v>4.8524760000000002</v>
      </c>
      <c r="M254" s="159" t="s">
        <v>315</v>
      </c>
      <c r="N254" s="159">
        <v>940</v>
      </c>
      <c r="O254" s="185">
        <f t="shared" si="10"/>
        <v>4561.32744</v>
      </c>
      <c r="P254" s="215">
        <f t="shared" si="12"/>
        <v>2777.3496414335937</v>
      </c>
      <c r="Q254" s="215" cm="1">
        <f t="array" ref="Q254">IF(P254="-",0,P254/(1+'General inputs'!$H$32)^IFERROR(INDEX('MP Calculations'!$C$40:$C$130,MATCH(F254,'MP Calculations'!$D$40:$D$130,0),0),-1))</f>
        <v>6069.0011106730981</v>
      </c>
    </row>
    <row r="255" spans="3:17">
      <c r="C255" s="159"/>
      <c r="D255" s="165" t="s">
        <v>298</v>
      </c>
      <c r="E255" s="161">
        <v>37977</v>
      </c>
      <c r="F255" s="172" t="str">
        <f t="shared" si="11"/>
        <v>2003-04</v>
      </c>
      <c r="G255" s="68"/>
      <c r="H255" s="167" t="s">
        <v>279</v>
      </c>
      <c r="I255" s="173">
        <v>41465.482549107437</v>
      </c>
      <c r="J255" s="168">
        <f>IFERROR(MIN('MP Calculations'!$E$30/I255,1),"-")</f>
        <v>0.60889065254951169</v>
      </c>
      <c r="K255" s="12"/>
      <c r="L255" s="159">
        <v>20.833856999999998</v>
      </c>
      <c r="M255" s="159" t="s">
        <v>315</v>
      </c>
      <c r="N255" s="159">
        <v>1787</v>
      </c>
      <c r="O255" s="185">
        <f t="shared" si="10"/>
        <v>37230.102458999994</v>
      </c>
      <c r="P255" s="215">
        <f t="shared" si="12"/>
        <v>22669.061380745687</v>
      </c>
      <c r="Q255" s="215" cm="1">
        <f t="array" ref="Q255">IF(P255="-",0,P255/(1+'General inputs'!$H$32)^IFERROR(INDEX('MP Calculations'!$C$40:$C$130,MATCH(F255,'MP Calculations'!$D$40:$D$130,0),0),-1))</f>
        <v>49535.916056520648</v>
      </c>
    </row>
    <row r="256" spans="3:17">
      <c r="C256" s="159"/>
      <c r="D256" s="165" t="s">
        <v>291</v>
      </c>
      <c r="E256" s="161">
        <v>37977</v>
      </c>
      <c r="F256" s="172" t="str">
        <f t="shared" si="11"/>
        <v>2003-04</v>
      </c>
      <c r="G256" s="68"/>
      <c r="H256" s="167" t="s">
        <v>279</v>
      </c>
      <c r="I256" s="173">
        <v>41465.482549107437</v>
      </c>
      <c r="J256" s="168">
        <f>IFERROR(MIN('MP Calculations'!$E$30/I256,1),"-")</f>
        <v>0.60889065254951169</v>
      </c>
      <c r="K256" s="12"/>
      <c r="L256" s="159">
        <v>40.360422</v>
      </c>
      <c r="M256" s="159" t="s">
        <v>315</v>
      </c>
      <c r="N256" s="159">
        <v>940</v>
      </c>
      <c r="O256" s="185">
        <f t="shared" si="10"/>
        <v>37938.796679999999</v>
      </c>
      <c r="P256" s="215">
        <f t="shared" si="12"/>
        <v>23100.578667428446</v>
      </c>
      <c r="Q256" s="215" cm="1">
        <f t="array" ref="Q256">IF(P256="-",0,P256/(1+'General inputs'!$H$32)^IFERROR(INDEX('MP Calculations'!$C$40:$C$130,MATCH(F256,'MP Calculations'!$D$40:$D$130,0),0),-1))</f>
        <v>50478.857792441413</v>
      </c>
    </row>
    <row r="257" spans="3:17">
      <c r="C257" s="159"/>
      <c r="D257" s="165" t="s">
        <v>288</v>
      </c>
      <c r="E257" s="161">
        <v>37977</v>
      </c>
      <c r="F257" s="172" t="str">
        <f t="shared" si="11"/>
        <v>2003-04</v>
      </c>
      <c r="G257" s="68"/>
      <c r="H257" s="167" t="s">
        <v>279</v>
      </c>
      <c r="I257" s="173">
        <v>41465.482549107437</v>
      </c>
      <c r="J257" s="168">
        <f>IFERROR(MIN('MP Calculations'!$E$30/I257,1),"-")</f>
        <v>0.60889065254951169</v>
      </c>
      <c r="K257" s="12"/>
      <c r="L257" s="159">
        <v>0.43749900000000003</v>
      </c>
      <c r="M257" s="159" t="s">
        <v>315</v>
      </c>
      <c r="N257" s="159">
        <v>589</v>
      </c>
      <c r="O257" s="185">
        <f t="shared" ref="O257:O320" si="13">IF(N257="","-",L257*N257)</f>
        <v>257.68691100000001</v>
      </c>
      <c r="P257" s="215">
        <f t="shared" si="12"/>
        <v>156.90315139225794</v>
      </c>
      <c r="Q257" s="215" cm="1">
        <f t="array" ref="Q257">IF(P257="-",0,P257/(1+'General inputs'!$H$32)^IFERROR(INDEX('MP Calculations'!$C$40:$C$130,MATCH(F257,'MP Calculations'!$D$40:$D$130,0),0),-1))</f>
        <v>342.86118890533317</v>
      </c>
    </row>
    <row r="258" spans="3:17">
      <c r="C258" s="159"/>
      <c r="D258" s="165" t="s">
        <v>298</v>
      </c>
      <c r="E258" s="161">
        <v>37977</v>
      </c>
      <c r="F258" s="172" t="str">
        <f t="shared" si="11"/>
        <v>2003-04</v>
      </c>
      <c r="G258" s="68"/>
      <c r="H258" s="167" t="s">
        <v>279</v>
      </c>
      <c r="I258" s="173">
        <v>41465.482549107437</v>
      </c>
      <c r="J258" s="168">
        <f>IFERROR(MIN('MP Calculations'!$E$30/I258,1),"-")</f>
        <v>0.60889065254951169</v>
      </c>
      <c r="K258" s="12"/>
      <c r="L258" s="159">
        <v>19.544377999999998</v>
      </c>
      <c r="M258" s="159" t="s">
        <v>315</v>
      </c>
      <c r="N258" s="159">
        <v>1787</v>
      </c>
      <c r="O258" s="185">
        <f t="shared" si="13"/>
        <v>34925.803485999997</v>
      </c>
      <c r="P258" s="215">
        <f t="shared" si="12"/>
        <v>21265.995275406549</v>
      </c>
      <c r="Q258" s="215" cm="1">
        <f t="array" ref="Q258">IF(P258="-",0,P258/(1+'General inputs'!$H$32)^IFERROR(INDEX('MP Calculations'!$C$40:$C$130,MATCH(F258,'MP Calculations'!$D$40:$D$130,0),0),-1))</f>
        <v>46469.967994160128</v>
      </c>
    </row>
    <row r="259" spans="3:17">
      <c r="C259" s="159"/>
      <c r="D259" s="165" t="s">
        <v>298</v>
      </c>
      <c r="E259" s="161">
        <v>37977</v>
      </c>
      <c r="F259" s="172" t="str">
        <f t="shared" si="11"/>
        <v>2003-04</v>
      </c>
      <c r="G259" s="68"/>
      <c r="H259" s="167" t="s">
        <v>279</v>
      </c>
      <c r="I259" s="173">
        <v>41465.482549107437</v>
      </c>
      <c r="J259" s="168">
        <f>IFERROR(MIN('MP Calculations'!$E$30/I259,1),"-")</f>
        <v>0.60889065254951169</v>
      </c>
      <c r="K259" s="12"/>
      <c r="L259" s="159">
        <v>2.283795</v>
      </c>
      <c r="M259" s="159" t="s">
        <v>315</v>
      </c>
      <c r="N259" s="159">
        <v>1787</v>
      </c>
      <c r="O259" s="185">
        <f t="shared" si="13"/>
        <v>4081.1416650000001</v>
      </c>
      <c r="P259" s="215">
        <f t="shared" si="12"/>
        <v>2484.9690115488506</v>
      </c>
      <c r="Q259" s="215" cm="1">
        <f t="array" ref="Q259">IF(P259="-",0,P259/(1+'General inputs'!$H$32)^IFERROR(INDEX('MP Calculations'!$C$40:$C$130,MATCH(F259,'MP Calculations'!$D$40:$D$130,0),0),-1))</f>
        <v>5430.0976247605804</v>
      </c>
    </row>
    <row r="260" spans="3:17">
      <c r="C260" s="159"/>
      <c r="D260" s="165" t="s">
        <v>298</v>
      </c>
      <c r="E260" s="161">
        <v>37977</v>
      </c>
      <c r="F260" s="172" t="str">
        <f t="shared" si="11"/>
        <v>2003-04</v>
      </c>
      <c r="G260" s="68"/>
      <c r="H260" s="167" t="s">
        <v>279</v>
      </c>
      <c r="I260" s="173">
        <v>41465.482549107437</v>
      </c>
      <c r="J260" s="168">
        <f>IFERROR(MIN('MP Calculations'!$E$30/I260,1),"-")</f>
        <v>0.60889065254951169</v>
      </c>
      <c r="K260" s="12"/>
      <c r="L260" s="159">
        <v>159.77246600000001</v>
      </c>
      <c r="M260" s="159" t="s">
        <v>315</v>
      </c>
      <c r="N260" s="159">
        <v>1787</v>
      </c>
      <c r="O260" s="185">
        <f t="shared" si="13"/>
        <v>285513.39674200001</v>
      </c>
      <c r="P260" s="215">
        <f t="shared" si="12"/>
        <v>173846.43845386402</v>
      </c>
      <c r="Q260" s="215" cm="1">
        <f t="array" ref="Q260">IF(P260="-",0,P260/(1+'General inputs'!$H$32)^IFERROR(INDEX('MP Calculations'!$C$40:$C$130,MATCH(F260,'MP Calculations'!$D$40:$D$130,0),0),-1))</f>
        <v>379885.27347189246</v>
      </c>
    </row>
    <row r="261" spans="3:17">
      <c r="C261" s="159"/>
      <c r="D261" s="165" t="s">
        <v>298</v>
      </c>
      <c r="E261" s="161">
        <v>37977</v>
      </c>
      <c r="F261" s="172" t="str">
        <f t="shared" si="11"/>
        <v>2003-04</v>
      </c>
      <c r="G261" s="68"/>
      <c r="H261" s="167" t="s">
        <v>279</v>
      </c>
      <c r="I261" s="173">
        <v>41465.482549107437</v>
      </c>
      <c r="J261" s="168">
        <f>IFERROR(MIN('MP Calculations'!$E$30/I261,1),"-")</f>
        <v>0.60889065254951169</v>
      </c>
      <c r="K261" s="12"/>
      <c r="L261" s="159">
        <v>19.216961999999999</v>
      </c>
      <c r="M261" s="159" t="s">
        <v>315</v>
      </c>
      <c r="N261" s="159">
        <v>1787</v>
      </c>
      <c r="O261" s="185">
        <f t="shared" si="13"/>
        <v>34340.711093999998</v>
      </c>
      <c r="P261" s="215">
        <f t="shared" si="12"/>
        <v>20909.737987039916</v>
      </c>
      <c r="Q261" s="215" cm="1">
        <f t="array" ref="Q261">IF(P261="-",0,P261/(1+'General inputs'!$H$32)^IFERROR(INDEX('MP Calculations'!$C$40:$C$130,MATCH(F261,'MP Calculations'!$D$40:$D$130,0),0),-1))</f>
        <v>45691.482690571764</v>
      </c>
    </row>
    <row r="262" spans="3:17">
      <c r="C262" s="159"/>
      <c r="D262" s="165" t="s">
        <v>298</v>
      </c>
      <c r="E262" s="161">
        <v>37977</v>
      </c>
      <c r="F262" s="172" t="str">
        <f t="shared" si="11"/>
        <v>2003-04</v>
      </c>
      <c r="G262" s="68"/>
      <c r="H262" s="167" t="s">
        <v>279</v>
      </c>
      <c r="I262" s="173">
        <v>41465.482549107437</v>
      </c>
      <c r="J262" s="168">
        <f>IFERROR(MIN('MP Calculations'!$E$30/I262,1),"-")</f>
        <v>0.60889065254951169</v>
      </c>
      <c r="K262" s="12"/>
      <c r="L262" s="159">
        <v>3.8744529999999999</v>
      </c>
      <c r="M262" s="159" t="s">
        <v>315</v>
      </c>
      <c r="N262" s="159">
        <v>1787</v>
      </c>
      <c r="O262" s="185">
        <f t="shared" si="13"/>
        <v>6923.6475110000001</v>
      </c>
      <c r="P262" s="215">
        <f t="shared" si="12"/>
        <v>4215.7442509955927</v>
      </c>
      <c r="Q262" s="215" cm="1">
        <f t="array" ref="Q262">IF(P262="-",0,P262/(1+'General inputs'!$H$32)^IFERROR(INDEX('MP Calculations'!$C$40:$C$130,MATCH(F262,'MP Calculations'!$D$40:$D$130,0),0),-1))</f>
        <v>9212.1482149433323</v>
      </c>
    </row>
    <row r="263" spans="3:17">
      <c r="C263" s="159"/>
      <c r="D263" s="165" t="s">
        <v>298</v>
      </c>
      <c r="E263" s="161">
        <v>37977</v>
      </c>
      <c r="F263" s="172" t="str">
        <f t="shared" si="11"/>
        <v>2003-04</v>
      </c>
      <c r="G263" s="68"/>
      <c r="H263" s="167" t="s">
        <v>279</v>
      </c>
      <c r="I263" s="173">
        <v>41465.482549107437</v>
      </c>
      <c r="J263" s="168">
        <f>IFERROR(MIN('MP Calculations'!$E$30/I263,1),"-")</f>
        <v>0.60889065254951169</v>
      </c>
      <c r="K263" s="12"/>
      <c r="L263" s="159">
        <v>155.512034</v>
      </c>
      <c r="M263" s="159" t="s">
        <v>315</v>
      </c>
      <c r="N263" s="159">
        <v>1787</v>
      </c>
      <c r="O263" s="185">
        <f t="shared" si="13"/>
        <v>277900.00475800002</v>
      </c>
      <c r="P263" s="215">
        <f t="shared" si="12"/>
        <v>169210.71524061103</v>
      </c>
      <c r="Q263" s="215" cm="1">
        <f t="array" ref="Q263">IF(P263="-",0,P263/(1+'General inputs'!$H$32)^IFERROR(INDEX('MP Calculations'!$C$40:$C$130,MATCH(F263,'MP Calculations'!$D$40:$D$130,0),0),-1))</f>
        <v>369755.39680447965</v>
      </c>
    </row>
    <row r="264" spans="3:17">
      <c r="C264" s="159"/>
      <c r="D264" s="165" t="s">
        <v>314</v>
      </c>
      <c r="E264" s="161">
        <v>37977</v>
      </c>
      <c r="F264" s="172" t="str">
        <f t="shared" si="11"/>
        <v>2003-04</v>
      </c>
      <c r="G264" s="68"/>
      <c r="H264" s="167" t="s">
        <v>279</v>
      </c>
      <c r="I264" s="173">
        <v>41465.482549107437</v>
      </c>
      <c r="J264" s="168">
        <f>IFERROR(MIN('MP Calculations'!$E$30/I264,1),"-")</f>
        <v>0.60889065254951169</v>
      </c>
      <c r="K264" s="12"/>
      <c r="L264" s="159">
        <v>15.260847999999999</v>
      </c>
      <c r="M264" s="159" t="s">
        <v>315</v>
      </c>
      <c r="N264" s="159">
        <v>1630</v>
      </c>
      <c r="O264" s="185">
        <f t="shared" si="13"/>
        <v>24875.182239999998</v>
      </c>
      <c r="P264" s="215">
        <f t="shared" si="12"/>
        <v>15146.265946401623</v>
      </c>
      <c r="Q264" s="215" cm="1">
        <f t="array" ref="Q264">IF(P264="-",0,P264/(1+'General inputs'!$H$32)^IFERROR(INDEX('MP Calculations'!$C$40:$C$130,MATCH(F264,'MP Calculations'!$D$40:$D$130,0),0),-1))</f>
        <v>33097.274999129579</v>
      </c>
    </row>
    <row r="265" spans="3:17">
      <c r="C265" s="159"/>
      <c r="D265" s="165" t="s">
        <v>298</v>
      </c>
      <c r="E265" s="161">
        <v>37977</v>
      </c>
      <c r="F265" s="172" t="str">
        <f t="shared" si="11"/>
        <v>2003-04</v>
      </c>
      <c r="G265" s="68"/>
      <c r="H265" s="167" t="s">
        <v>279</v>
      </c>
      <c r="I265" s="173">
        <v>41465.482549107437</v>
      </c>
      <c r="J265" s="168">
        <f>IFERROR(MIN('MP Calculations'!$E$30/I265,1),"-")</f>
        <v>0.60889065254951169</v>
      </c>
      <c r="K265" s="12"/>
      <c r="L265" s="159">
        <v>93.475476</v>
      </c>
      <c r="M265" s="159" t="s">
        <v>315</v>
      </c>
      <c r="N265" s="159">
        <v>1787</v>
      </c>
      <c r="O265" s="185">
        <f t="shared" si="13"/>
        <v>167040.67561199999</v>
      </c>
      <c r="P265" s="215">
        <f t="shared" si="12"/>
        <v>101709.50597570198</v>
      </c>
      <c r="Q265" s="215" cm="1">
        <f t="array" ref="Q265">IF(P265="-",0,P265/(1+'General inputs'!$H$32)^IFERROR(INDEX('MP Calculations'!$C$40:$C$130,MATCH(F265,'MP Calculations'!$D$40:$D$130,0),0),-1))</f>
        <v>222253.29340022401</v>
      </c>
    </row>
    <row r="266" spans="3:17">
      <c r="C266" s="159"/>
      <c r="D266" s="165" t="s">
        <v>291</v>
      </c>
      <c r="E266" s="161">
        <v>37977</v>
      </c>
      <c r="F266" s="172" t="str">
        <f t="shared" si="11"/>
        <v>2003-04</v>
      </c>
      <c r="G266" s="68"/>
      <c r="H266" s="167" t="s">
        <v>279</v>
      </c>
      <c r="I266" s="173">
        <v>41465.482549107437</v>
      </c>
      <c r="J266" s="168">
        <f>IFERROR(MIN('MP Calculations'!$E$30/I266,1),"-")</f>
        <v>0.60889065254951169</v>
      </c>
      <c r="K266" s="12"/>
      <c r="L266" s="159">
        <v>131.04002399999999</v>
      </c>
      <c r="M266" s="159" t="s">
        <v>315</v>
      </c>
      <c r="N266" s="159">
        <v>940</v>
      </c>
      <c r="O266" s="185">
        <f t="shared" si="13"/>
        <v>123177.62255999999</v>
      </c>
      <c r="P266" s="215">
        <f t="shared" si="12"/>
        <v>75001.702980055852</v>
      </c>
      <c r="Q266" s="215" cm="1">
        <f t="array" ref="Q266">IF(P266="-",0,P266/(1+'General inputs'!$H$32)^IFERROR(INDEX('MP Calculations'!$C$40:$C$130,MATCH(F266,'MP Calculations'!$D$40:$D$130,0),0),-1))</f>
        <v>163892.01125335385</v>
      </c>
    </row>
    <row r="267" spans="3:17">
      <c r="C267" s="159"/>
      <c r="D267" s="165" t="s">
        <v>298</v>
      </c>
      <c r="E267" s="161">
        <v>37977</v>
      </c>
      <c r="F267" s="172" t="str">
        <f t="shared" si="11"/>
        <v>2003-04</v>
      </c>
      <c r="G267" s="68"/>
      <c r="H267" s="167" t="s">
        <v>279</v>
      </c>
      <c r="I267" s="173">
        <v>41465.482549107437</v>
      </c>
      <c r="J267" s="168">
        <f>IFERROR(MIN('MP Calculations'!$E$30/I267,1),"-")</f>
        <v>0.60889065254951169</v>
      </c>
      <c r="K267" s="12"/>
      <c r="L267" s="159">
        <v>32.496575</v>
      </c>
      <c r="M267" s="159" t="s">
        <v>315</v>
      </c>
      <c r="N267" s="159">
        <v>1787</v>
      </c>
      <c r="O267" s="185">
        <f t="shared" si="13"/>
        <v>58071.379524999997</v>
      </c>
      <c r="P267" s="215">
        <f t="shared" si="12"/>
        <v>35359.120173427604</v>
      </c>
      <c r="Q267" s="215" cm="1">
        <f t="array" ref="Q267">IF(P267="-",0,P267/(1+'General inputs'!$H$32)^IFERROR(INDEX('MP Calculations'!$C$40:$C$130,MATCH(F267,'MP Calculations'!$D$40:$D$130,0),0),-1))</f>
        <v>77265.943186824588</v>
      </c>
    </row>
    <row r="268" spans="3:17">
      <c r="C268" s="159"/>
      <c r="D268" s="165" t="s">
        <v>282</v>
      </c>
      <c r="E268" s="161">
        <v>37977</v>
      </c>
      <c r="F268" s="172" t="str">
        <f t="shared" si="11"/>
        <v>2003-04</v>
      </c>
      <c r="G268" s="68"/>
      <c r="H268" s="167" t="s">
        <v>279</v>
      </c>
      <c r="I268" s="173">
        <v>41465.482549107437</v>
      </c>
      <c r="J268" s="168">
        <f>IFERROR(MIN('MP Calculations'!$E$30/I268,1),"-")</f>
        <v>0.60889065254951169</v>
      </c>
      <c r="K268" s="12"/>
      <c r="L268" s="159">
        <v>6.0406430000000002</v>
      </c>
      <c r="M268" s="159" t="s">
        <v>315</v>
      </c>
      <c r="N268" s="159">
        <v>511</v>
      </c>
      <c r="O268" s="185">
        <f t="shared" si="13"/>
        <v>3086.7685730000003</v>
      </c>
      <c r="P268" s="215">
        <f t="shared" si="12"/>
        <v>1879.5045306832951</v>
      </c>
      <c r="Q268" s="215" cm="1">
        <f t="array" ref="Q268">IF(P268="-",0,P268/(1+'General inputs'!$H$32)^IFERROR(INDEX('MP Calculations'!$C$40:$C$130,MATCH(F268,'MP Calculations'!$D$40:$D$130,0),0),-1))</f>
        <v>4107.0504462463705</v>
      </c>
    </row>
    <row r="269" spans="3:17">
      <c r="C269" s="159"/>
      <c r="D269" s="165" t="s">
        <v>298</v>
      </c>
      <c r="E269" s="161">
        <v>37977</v>
      </c>
      <c r="F269" s="172" t="str">
        <f t="shared" si="11"/>
        <v>2003-04</v>
      </c>
      <c r="G269" s="68"/>
      <c r="H269" s="167" t="s">
        <v>279</v>
      </c>
      <c r="I269" s="173">
        <v>41465.482549107437</v>
      </c>
      <c r="J269" s="168">
        <f>IFERROR(MIN('MP Calculations'!$E$30/I269,1),"-")</f>
        <v>0.60889065254951169</v>
      </c>
      <c r="K269" s="12"/>
      <c r="L269" s="159">
        <v>0.93071000000000004</v>
      </c>
      <c r="M269" s="159" t="s">
        <v>315</v>
      </c>
      <c r="N269" s="159">
        <v>1787</v>
      </c>
      <c r="O269" s="185">
        <f t="shared" si="13"/>
        <v>1663.17877</v>
      </c>
      <c r="P269" s="215">
        <f t="shared" si="12"/>
        <v>1012.6940065717943</v>
      </c>
      <c r="Q269" s="215" cm="1">
        <f t="array" ref="Q269">IF(P269="-",0,P269/(1+'General inputs'!$H$32)^IFERROR(INDEX('MP Calculations'!$C$40:$C$130,MATCH(F269,'MP Calculations'!$D$40:$D$130,0),0),-1))</f>
        <v>2212.9158529294091</v>
      </c>
    </row>
    <row r="270" spans="3:17">
      <c r="C270" s="159"/>
      <c r="D270" s="165" t="s">
        <v>298</v>
      </c>
      <c r="E270" s="161">
        <v>37977</v>
      </c>
      <c r="F270" s="172" t="str">
        <f t="shared" si="11"/>
        <v>2003-04</v>
      </c>
      <c r="G270" s="68"/>
      <c r="H270" s="167" t="s">
        <v>279</v>
      </c>
      <c r="I270" s="173">
        <v>41465.482549107437</v>
      </c>
      <c r="J270" s="168">
        <f>IFERROR(MIN('MP Calculations'!$E$30/I270,1),"-")</f>
        <v>0.60889065254951169</v>
      </c>
      <c r="K270" s="12"/>
      <c r="L270" s="159">
        <v>27.925619999999999</v>
      </c>
      <c r="M270" s="159" t="s">
        <v>315</v>
      </c>
      <c r="N270" s="159">
        <v>1787</v>
      </c>
      <c r="O270" s="185">
        <f t="shared" si="13"/>
        <v>49903.08294</v>
      </c>
      <c r="P270" s="215">
        <f t="shared" si="12"/>
        <v>30385.520735569004</v>
      </c>
      <c r="Q270" s="215" cm="1">
        <f t="array" ref="Q270">IF(P270="-",0,P270/(1+'General inputs'!$H$32)^IFERROR(INDEX('MP Calculations'!$C$40:$C$130,MATCH(F270,'MP Calculations'!$D$40:$D$130,0),0),-1))</f>
        <v>66397.747097251093</v>
      </c>
    </row>
    <row r="271" spans="3:17">
      <c r="C271" s="159"/>
      <c r="D271" s="165" t="s">
        <v>291</v>
      </c>
      <c r="E271" s="161">
        <v>37977</v>
      </c>
      <c r="F271" s="172" t="str">
        <f t="shared" si="11"/>
        <v>2003-04</v>
      </c>
      <c r="G271" s="68"/>
      <c r="H271" s="167" t="s">
        <v>279</v>
      </c>
      <c r="I271" s="173">
        <v>41465.482549107437</v>
      </c>
      <c r="J271" s="168">
        <f>IFERROR(MIN('MP Calculations'!$E$30/I271,1),"-")</f>
        <v>0.60889065254951169</v>
      </c>
      <c r="K271" s="12"/>
      <c r="L271" s="159">
        <v>21.677786000000001</v>
      </c>
      <c r="M271" s="159" t="s">
        <v>315</v>
      </c>
      <c r="N271" s="159">
        <v>940</v>
      </c>
      <c r="O271" s="185">
        <f t="shared" si="13"/>
        <v>20377.118840000003</v>
      </c>
      <c r="P271" s="215">
        <f t="shared" si="12"/>
        <v>12407.437187566551</v>
      </c>
      <c r="Q271" s="215" cm="1">
        <f t="array" ref="Q271">IF(P271="-",0,P271/(1+'General inputs'!$H$32)^IFERROR(INDEX('MP Calculations'!$C$40:$C$130,MATCH(F271,'MP Calculations'!$D$40:$D$130,0),0),-1))</f>
        <v>27112.448842803915</v>
      </c>
    </row>
    <row r="272" spans="3:17">
      <c r="C272" s="159"/>
      <c r="D272" s="165" t="s">
        <v>291</v>
      </c>
      <c r="E272" s="161">
        <v>37977</v>
      </c>
      <c r="F272" s="172" t="str">
        <f t="shared" si="11"/>
        <v>2003-04</v>
      </c>
      <c r="G272" s="68"/>
      <c r="H272" s="167" t="s">
        <v>279</v>
      </c>
      <c r="I272" s="173">
        <v>41465.482549107437</v>
      </c>
      <c r="J272" s="168">
        <f>IFERROR(MIN('MP Calculations'!$E$30/I272,1),"-")</f>
        <v>0.60889065254951169</v>
      </c>
      <c r="K272" s="12"/>
      <c r="L272" s="159">
        <v>2.3903819999999998</v>
      </c>
      <c r="M272" s="159" t="s">
        <v>315</v>
      </c>
      <c r="N272" s="159">
        <v>940</v>
      </c>
      <c r="O272" s="185">
        <f t="shared" si="13"/>
        <v>2246.9590799999996</v>
      </c>
      <c r="P272" s="215">
        <f t="shared" si="12"/>
        <v>1368.1523804732501</v>
      </c>
      <c r="Q272" s="215" cm="1">
        <f t="array" ref="Q272">IF(P272="-",0,P272/(1+'General inputs'!$H$32)^IFERROR(INDEX('MP Calculations'!$C$40:$C$130,MATCH(F272,'MP Calculations'!$D$40:$D$130,0),0),-1))</f>
        <v>2989.6553868443611</v>
      </c>
    </row>
    <row r="273" spans="3:17">
      <c r="C273" s="159"/>
      <c r="D273" s="165" t="s">
        <v>298</v>
      </c>
      <c r="E273" s="161">
        <v>37977</v>
      </c>
      <c r="F273" s="172" t="str">
        <f t="shared" si="11"/>
        <v>2003-04</v>
      </c>
      <c r="G273" s="68"/>
      <c r="H273" s="167" t="s">
        <v>279</v>
      </c>
      <c r="I273" s="173">
        <v>41465.482549107437</v>
      </c>
      <c r="J273" s="168">
        <f>IFERROR(MIN('MP Calculations'!$E$30/I273,1),"-")</f>
        <v>0.60889065254951169</v>
      </c>
      <c r="K273" s="12"/>
      <c r="L273" s="159">
        <v>214.78031899999999</v>
      </c>
      <c r="M273" s="159" t="s">
        <v>315</v>
      </c>
      <c r="N273" s="159">
        <v>1787</v>
      </c>
      <c r="O273" s="185">
        <f t="shared" si="13"/>
        <v>383812.43005299999</v>
      </c>
      <c r="P273" s="215">
        <f t="shared" si="12"/>
        <v>233699.80099158498</v>
      </c>
      <c r="Q273" s="215" cm="1">
        <f t="array" ref="Q273">IF(P273="-",0,P273/(1+'General inputs'!$H$32)^IFERROR(INDEX('MP Calculations'!$C$40:$C$130,MATCH(F273,'MP Calculations'!$D$40:$D$130,0),0),-1))</f>
        <v>510675.47658490355</v>
      </c>
    </row>
    <row r="274" spans="3:17">
      <c r="C274" s="159"/>
      <c r="D274" s="165" t="s">
        <v>314</v>
      </c>
      <c r="E274" s="161">
        <v>37977</v>
      </c>
      <c r="F274" s="172" t="str">
        <f t="shared" si="11"/>
        <v>2003-04</v>
      </c>
      <c r="G274" s="68"/>
      <c r="H274" s="167" t="s">
        <v>279</v>
      </c>
      <c r="I274" s="173">
        <v>41465.482549107437</v>
      </c>
      <c r="J274" s="168">
        <f>IFERROR(MIN('MP Calculations'!$E$30/I274,1),"-")</f>
        <v>0.60889065254951169</v>
      </c>
      <c r="K274" s="12"/>
      <c r="L274" s="159">
        <v>9.4002909999999993</v>
      </c>
      <c r="M274" s="159" t="s">
        <v>315</v>
      </c>
      <c r="N274" s="159">
        <v>1630</v>
      </c>
      <c r="O274" s="185">
        <f t="shared" si="13"/>
        <v>15322.474329999999</v>
      </c>
      <c r="P274" s="215">
        <f t="shared" si="12"/>
        <v>9329.7113934668414</v>
      </c>
      <c r="Q274" s="215" cm="1">
        <f t="array" ref="Q274">IF(P274="-",0,P274/(1+'General inputs'!$H$32)^IFERROR(INDEX('MP Calculations'!$C$40:$C$130,MATCH(F274,'MP Calculations'!$D$40:$D$130,0),0),-1))</f>
        <v>20387.072612140739</v>
      </c>
    </row>
    <row r="275" spans="3:17">
      <c r="C275" s="159"/>
      <c r="D275" s="165" t="s">
        <v>291</v>
      </c>
      <c r="E275" s="161">
        <v>37977</v>
      </c>
      <c r="F275" s="172" t="str">
        <f t="shared" si="11"/>
        <v>2003-04</v>
      </c>
      <c r="G275" s="68"/>
      <c r="H275" s="167" t="s">
        <v>279</v>
      </c>
      <c r="I275" s="173">
        <v>41465.482549107437</v>
      </c>
      <c r="J275" s="168">
        <f>IFERROR(MIN('MP Calculations'!$E$30/I275,1),"-")</f>
        <v>0.60889065254951169</v>
      </c>
      <c r="K275" s="12"/>
      <c r="L275" s="159">
        <v>47.099418999999997</v>
      </c>
      <c r="M275" s="159" t="s">
        <v>315</v>
      </c>
      <c r="N275" s="159">
        <v>940</v>
      </c>
      <c r="O275" s="185">
        <f t="shared" si="13"/>
        <v>44273.453859999994</v>
      </c>
      <c r="P275" s="215">
        <f t="shared" si="12"/>
        <v>26957.692211436093</v>
      </c>
      <c r="Q275" s="215" cm="1">
        <f t="array" ref="Q275">IF(P275="-",0,P275/(1+'General inputs'!$H$32)^IFERROR(INDEX('MP Calculations'!$C$40:$C$130,MATCH(F275,'MP Calculations'!$D$40:$D$130,0),0),-1))</f>
        <v>58907.334363540918</v>
      </c>
    </row>
    <row r="276" spans="3:17">
      <c r="C276" s="159"/>
      <c r="D276" s="165" t="s">
        <v>282</v>
      </c>
      <c r="E276" s="161">
        <v>37977</v>
      </c>
      <c r="F276" s="172" t="str">
        <f t="shared" si="11"/>
        <v>2003-04</v>
      </c>
      <c r="G276" s="68"/>
      <c r="H276" s="167" t="s">
        <v>279</v>
      </c>
      <c r="I276" s="173">
        <v>41465.482549107437</v>
      </c>
      <c r="J276" s="168">
        <f>IFERROR(MIN('MP Calculations'!$E$30/I276,1),"-")</f>
        <v>0.60889065254951169</v>
      </c>
      <c r="K276" s="12"/>
      <c r="L276" s="159">
        <v>0.60466500000000001</v>
      </c>
      <c r="M276" s="159" t="s">
        <v>315</v>
      </c>
      <c r="N276" s="159">
        <v>511</v>
      </c>
      <c r="O276" s="185">
        <f t="shared" si="13"/>
        <v>308.98381499999999</v>
      </c>
      <c r="P276" s="215">
        <f t="shared" si="12"/>
        <v>188.1373567425876</v>
      </c>
      <c r="Q276" s="215" cm="1">
        <f t="array" ref="Q276">IF(P276="-",0,P276/(1+'General inputs'!$H$32)^IFERROR(INDEX('MP Calculations'!$C$40:$C$130,MATCH(F276,'MP Calculations'!$D$40:$D$130,0),0),-1))</f>
        <v>411.11346227207298</v>
      </c>
    </row>
    <row r="277" spans="3:17">
      <c r="C277" s="159"/>
      <c r="D277" s="165" t="s">
        <v>291</v>
      </c>
      <c r="E277" s="161">
        <v>37977</v>
      </c>
      <c r="F277" s="172" t="str">
        <f t="shared" si="11"/>
        <v>2003-04</v>
      </c>
      <c r="G277" s="68"/>
      <c r="H277" s="167" t="s">
        <v>279</v>
      </c>
      <c r="I277" s="173">
        <v>41465.482549107437</v>
      </c>
      <c r="J277" s="168">
        <f>IFERROR(MIN('MP Calculations'!$E$30/I277,1),"-")</f>
        <v>0.60889065254951169</v>
      </c>
      <c r="K277" s="12"/>
      <c r="L277" s="159">
        <v>3.9103659999999998</v>
      </c>
      <c r="M277" s="159" t="s">
        <v>315</v>
      </c>
      <c r="N277" s="159">
        <v>940</v>
      </c>
      <c r="O277" s="185">
        <f t="shared" si="13"/>
        <v>3675.7440399999996</v>
      </c>
      <c r="P277" s="215">
        <f t="shared" si="12"/>
        <v>2238.1261871205779</v>
      </c>
      <c r="Q277" s="215" cm="1">
        <f t="array" ref="Q277">IF(P277="-",0,P277/(1+'General inputs'!$H$32)^IFERROR(INDEX('MP Calculations'!$C$40:$C$130,MATCH(F277,'MP Calculations'!$D$40:$D$130,0),0),-1))</f>
        <v>4890.7023130332464</v>
      </c>
    </row>
    <row r="278" spans="3:17">
      <c r="C278" s="159"/>
      <c r="D278" s="165" t="s">
        <v>282</v>
      </c>
      <c r="E278" s="161">
        <v>37977</v>
      </c>
      <c r="F278" s="172" t="str">
        <f t="shared" ref="F278:F341" si="14">IF(E278="","-",IF(OR(E278&lt;$E$15,E278&gt;$E$16),"ERROR - date outside of range",IF(MONTH(E278)&gt;=7,YEAR(E278)&amp;"-"&amp;IF(YEAR(E278)=1999,"00",IF(AND(YEAR(E278)&gt;=2000,YEAR(E278)&lt;2009),"0","")&amp;RIGHT(YEAR(E278),2)+1),RIGHT(YEAR(E278),4)-1&amp;"-"&amp;RIGHT(YEAR(E278),2))))</f>
        <v>2003-04</v>
      </c>
      <c r="G278" s="68"/>
      <c r="H278" s="167" t="s">
        <v>279</v>
      </c>
      <c r="I278" s="173">
        <v>41465.482549107437</v>
      </c>
      <c r="J278" s="168">
        <f>IFERROR(MIN('MP Calculations'!$E$30/I278,1),"-")</f>
        <v>0.60889065254951169</v>
      </c>
      <c r="K278" s="12"/>
      <c r="L278" s="159">
        <v>0.53227999999999998</v>
      </c>
      <c r="M278" s="159" t="s">
        <v>315</v>
      </c>
      <c r="N278" s="159">
        <v>511</v>
      </c>
      <c r="O278" s="185">
        <f t="shared" si="13"/>
        <v>271.99507999999997</v>
      </c>
      <c r="P278" s="215">
        <f t="shared" si="12"/>
        <v>165.61526175145661</v>
      </c>
      <c r="Q278" s="215" cm="1">
        <f t="array" ref="Q278">IF(P278="-",0,P278/(1+'General inputs'!$H$32)^IFERROR(INDEX('MP Calculations'!$C$40:$C$130,MATCH(F278,'MP Calculations'!$D$40:$D$130,0),0),-1))</f>
        <v>361.89869381918743</v>
      </c>
    </row>
    <row r="279" spans="3:17">
      <c r="C279" s="159"/>
      <c r="D279" s="165" t="s">
        <v>298</v>
      </c>
      <c r="E279" s="161">
        <v>37977</v>
      </c>
      <c r="F279" s="172" t="str">
        <f t="shared" si="14"/>
        <v>2003-04</v>
      </c>
      <c r="G279" s="68"/>
      <c r="H279" s="167" t="s">
        <v>279</v>
      </c>
      <c r="I279" s="173">
        <v>41465.482549107437</v>
      </c>
      <c r="J279" s="168">
        <f>IFERROR(MIN('MP Calculations'!$E$30/I279,1),"-")</f>
        <v>0.60889065254951169</v>
      </c>
      <c r="K279" s="12"/>
      <c r="L279" s="159">
        <v>0.83786000000000005</v>
      </c>
      <c r="M279" s="159" t="s">
        <v>315</v>
      </c>
      <c r="N279" s="159">
        <v>1787</v>
      </c>
      <c r="O279" s="185">
        <f t="shared" si="13"/>
        <v>1497.2558200000001</v>
      </c>
      <c r="P279" s="215">
        <f t="shared" ref="P279:P342" si="15">IF(O279="-","-",IF(OR(E279&lt;$E$15,E279&gt;$E$16),0,O279*J279))</f>
        <v>911.66507327335432</v>
      </c>
      <c r="Q279" s="215" cm="1">
        <f t="array" ref="Q279">IF(P279="-",0,P279/(1+'General inputs'!$H$32)^IFERROR(INDEX('MP Calculations'!$C$40:$C$130,MATCH(F279,'MP Calculations'!$D$40:$D$130,0),0),-1))</f>
        <v>1992.1497314259382</v>
      </c>
    </row>
    <row r="280" spans="3:17">
      <c r="C280" s="159"/>
      <c r="D280" s="165" t="s">
        <v>298</v>
      </c>
      <c r="E280" s="161">
        <v>37977</v>
      </c>
      <c r="F280" s="172" t="str">
        <f t="shared" si="14"/>
        <v>2003-04</v>
      </c>
      <c r="G280" s="68"/>
      <c r="H280" s="167" t="s">
        <v>279</v>
      </c>
      <c r="I280" s="173">
        <v>41465.482549107437</v>
      </c>
      <c r="J280" s="168">
        <f>IFERROR(MIN('MP Calculations'!$E$30/I280,1),"-")</f>
        <v>0.60889065254951169</v>
      </c>
      <c r="K280" s="12"/>
      <c r="L280" s="159">
        <v>220.154346</v>
      </c>
      <c r="M280" s="159" t="s">
        <v>315</v>
      </c>
      <c r="N280" s="159">
        <v>1787</v>
      </c>
      <c r="O280" s="185">
        <f t="shared" si="13"/>
        <v>393415.81630200002</v>
      </c>
      <c r="P280" s="215">
        <f t="shared" si="15"/>
        <v>239547.21311142363</v>
      </c>
      <c r="Q280" s="215" cm="1">
        <f t="array" ref="Q280">IF(P280="-",0,P280/(1+'General inputs'!$H$32)^IFERROR(INDEX('MP Calculations'!$C$40:$C$130,MATCH(F280,'MP Calculations'!$D$40:$D$130,0),0),-1))</f>
        <v>523453.10822351353</v>
      </c>
    </row>
    <row r="281" spans="3:17">
      <c r="C281" s="159"/>
      <c r="D281" s="165" t="s">
        <v>298</v>
      </c>
      <c r="E281" s="161">
        <v>37977</v>
      </c>
      <c r="F281" s="172" t="str">
        <f t="shared" si="14"/>
        <v>2003-04</v>
      </c>
      <c r="G281" s="68"/>
      <c r="H281" s="167" t="s">
        <v>279</v>
      </c>
      <c r="I281" s="173">
        <v>41465.482549107437</v>
      </c>
      <c r="J281" s="168">
        <f>IFERROR(MIN('MP Calculations'!$E$30/I281,1),"-")</f>
        <v>0.60889065254951169</v>
      </c>
      <c r="K281" s="12"/>
      <c r="L281" s="159">
        <v>22.034908999999999</v>
      </c>
      <c r="M281" s="159" t="s">
        <v>315</v>
      </c>
      <c r="N281" s="159">
        <v>1787</v>
      </c>
      <c r="O281" s="185">
        <f t="shared" si="13"/>
        <v>39376.382382999996</v>
      </c>
      <c r="P281" s="215">
        <f t="shared" si="15"/>
        <v>23975.911164223962</v>
      </c>
      <c r="Q281" s="215" cm="1">
        <f t="array" ref="Q281">IF(P281="-",0,P281/(1+'General inputs'!$H$32)^IFERROR(INDEX('MP Calculations'!$C$40:$C$130,MATCH(F281,'MP Calculations'!$D$40:$D$130,0),0),-1))</f>
        <v>52391.614406159708</v>
      </c>
    </row>
    <row r="282" spans="3:17">
      <c r="C282" s="159"/>
      <c r="D282" s="165" t="s">
        <v>314</v>
      </c>
      <c r="E282" s="161">
        <v>37977</v>
      </c>
      <c r="F282" s="172" t="str">
        <f t="shared" si="14"/>
        <v>2003-04</v>
      </c>
      <c r="G282" s="68"/>
      <c r="H282" s="167" t="s">
        <v>279</v>
      </c>
      <c r="I282" s="173">
        <v>41465.482549107437</v>
      </c>
      <c r="J282" s="168">
        <f>IFERROR(MIN('MP Calculations'!$E$30/I282,1),"-")</f>
        <v>0.60889065254951169</v>
      </c>
      <c r="K282" s="12"/>
      <c r="L282" s="159">
        <v>4.3116159999999999</v>
      </c>
      <c r="M282" s="159" t="s">
        <v>315</v>
      </c>
      <c r="N282" s="159">
        <v>1630</v>
      </c>
      <c r="O282" s="185">
        <f t="shared" si="13"/>
        <v>7027.93408</v>
      </c>
      <c r="P282" s="215">
        <f t="shared" si="15"/>
        <v>4279.2433680461518</v>
      </c>
      <c r="Q282" s="215" cm="1">
        <f t="array" ref="Q282">IF(P282="-",0,P282/(1+'General inputs'!$H$32)^IFERROR(INDEX('MP Calculations'!$C$40:$C$130,MATCH(F282,'MP Calculations'!$D$40:$D$130,0),0),-1))</f>
        <v>9350.9050376916857</v>
      </c>
    </row>
    <row r="283" spans="3:17">
      <c r="C283" s="159"/>
      <c r="D283" s="165" t="s">
        <v>291</v>
      </c>
      <c r="E283" s="161">
        <v>37977</v>
      </c>
      <c r="F283" s="172" t="str">
        <f t="shared" si="14"/>
        <v>2003-04</v>
      </c>
      <c r="G283" s="68"/>
      <c r="H283" s="167" t="s">
        <v>279</v>
      </c>
      <c r="I283" s="173">
        <v>41465.482549107437</v>
      </c>
      <c r="J283" s="168">
        <f>IFERROR(MIN('MP Calculations'!$E$30/I283,1),"-")</f>
        <v>0.60889065254951169</v>
      </c>
      <c r="K283" s="12"/>
      <c r="L283" s="159">
        <v>0.80978300000000003</v>
      </c>
      <c r="M283" s="159" t="s">
        <v>315</v>
      </c>
      <c r="N283" s="159">
        <v>940</v>
      </c>
      <c r="O283" s="185">
        <f t="shared" si="13"/>
        <v>761.19601999999998</v>
      </c>
      <c r="P283" s="215">
        <f t="shared" si="15"/>
        <v>463.48514133589111</v>
      </c>
      <c r="Q283" s="215" cm="1">
        <f t="array" ref="Q283">IF(P283="-",0,P283/(1+'General inputs'!$H$32)^IFERROR(INDEX('MP Calculations'!$C$40:$C$130,MATCH(F283,'MP Calculations'!$D$40:$D$130,0),0),-1))</f>
        <v>1012.797163016199</v>
      </c>
    </row>
    <row r="284" spans="3:17">
      <c r="C284" s="159"/>
      <c r="D284" s="165" t="s">
        <v>314</v>
      </c>
      <c r="E284" s="161">
        <v>37977</v>
      </c>
      <c r="F284" s="172" t="str">
        <f t="shared" si="14"/>
        <v>2003-04</v>
      </c>
      <c r="G284" s="68"/>
      <c r="H284" s="167" t="s">
        <v>279</v>
      </c>
      <c r="I284" s="173">
        <v>41465.482549107437</v>
      </c>
      <c r="J284" s="168">
        <f>IFERROR(MIN('MP Calculations'!$E$30/I284,1),"-")</f>
        <v>0.60889065254951169</v>
      </c>
      <c r="K284" s="12"/>
      <c r="L284" s="159">
        <v>4.7954990000000004</v>
      </c>
      <c r="M284" s="159" t="s">
        <v>315</v>
      </c>
      <c r="N284" s="159">
        <v>1630</v>
      </c>
      <c r="O284" s="185">
        <f t="shared" si="13"/>
        <v>7816.6633700000002</v>
      </c>
      <c r="P284" s="215">
        <f t="shared" si="15"/>
        <v>4759.4932601191649</v>
      </c>
      <c r="Q284" s="215" cm="1">
        <f t="array" ref="Q284">IF(P284="-",0,P284/(1+'General inputs'!$H$32)^IFERROR(INDEX('MP Calculations'!$C$40:$C$130,MATCH(F284,'MP Calculations'!$D$40:$D$130,0),0),-1))</f>
        <v>10400.336151768952</v>
      </c>
    </row>
    <row r="285" spans="3:17">
      <c r="C285" s="159"/>
      <c r="D285" s="165" t="s">
        <v>291</v>
      </c>
      <c r="E285" s="161">
        <v>37977</v>
      </c>
      <c r="F285" s="172" t="str">
        <f t="shared" si="14"/>
        <v>2003-04</v>
      </c>
      <c r="G285" s="68"/>
      <c r="H285" s="167" t="s">
        <v>279</v>
      </c>
      <c r="I285" s="173">
        <v>41465.482549107437</v>
      </c>
      <c r="J285" s="168">
        <f>IFERROR(MIN('MP Calculations'!$E$30/I285,1),"-")</f>
        <v>0.60889065254951169</v>
      </c>
      <c r="K285" s="12"/>
      <c r="L285" s="159">
        <v>63.798195</v>
      </c>
      <c r="M285" s="159" t="s">
        <v>315</v>
      </c>
      <c r="N285" s="159">
        <v>940</v>
      </c>
      <c r="O285" s="185">
        <f t="shared" si="13"/>
        <v>59970.3033</v>
      </c>
      <c r="P285" s="215">
        <f t="shared" si="15"/>
        <v>36515.357109929137</v>
      </c>
      <c r="Q285" s="215" cm="1">
        <f t="array" ref="Q285">IF(P285="-",0,P285/(1+'General inputs'!$H$32)^IFERROR(INDEX('MP Calculations'!$C$40:$C$130,MATCH(F285,'MP Calculations'!$D$40:$D$130,0),0),-1))</f>
        <v>79792.525777343137</v>
      </c>
    </row>
    <row r="286" spans="3:17">
      <c r="C286" s="159"/>
      <c r="D286" s="165" t="s">
        <v>298</v>
      </c>
      <c r="E286" s="161">
        <v>37977</v>
      </c>
      <c r="F286" s="172" t="str">
        <f t="shared" si="14"/>
        <v>2003-04</v>
      </c>
      <c r="G286" s="68"/>
      <c r="H286" s="167" t="s">
        <v>279</v>
      </c>
      <c r="I286" s="173">
        <v>41465.482549107437</v>
      </c>
      <c r="J286" s="168">
        <f>IFERROR(MIN('MP Calculations'!$E$30/I286,1),"-")</f>
        <v>0.60889065254951169</v>
      </c>
      <c r="K286" s="12"/>
      <c r="L286" s="159">
        <v>176.675398</v>
      </c>
      <c r="M286" s="159" t="s">
        <v>315</v>
      </c>
      <c r="N286" s="159">
        <v>1787</v>
      </c>
      <c r="O286" s="185">
        <f t="shared" si="13"/>
        <v>315718.93622600002</v>
      </c>
      <c r="P286" s="215">
        <f t="shared" si="15"/>
        <v>192238.30910088681</v>
      </c>
      <c r="Q286" s="215" cm="1">
        <f t="array" ref="Q286">IF(P286="-",0,P286/(1+'General inputs'!$H$32)^IFERROR(INDEX('MP Calculations'!$C$40:$C$130,MATCH(F286,'MP Calculations'!$D$40:$D$130,0),0),-1))</f>
        <v>420074.7698604429</v>
      </c>
    </row>
    <row r="287" spans="3:17">
      <c r="C287" s="159"/>
      <c r="D287" s="165" t="s">
        <v>291</v>
      </c>
      <c r="E287" s="161">
        <v>37977</v>
      </c>
      <c r="F287" s="172" t="str">
        <f t="shared" si="14"/>
        <v>2003-04</v>
      </c>
      <c r="G287" s="68"/>
      <c r="H287" s="167" t="s">
        <v>279</v>
      </c>
      <c r="I287" s="173">
        <v>41465.482549107437</v>
      </c>
      <c r="J287" s="168">
        <f>IFERROR(MIN('MP Calculations'!$E$30/I287,1),"-")</f>
        <v>0.60889065254951169</v>
      </c>
      <c r="K287" s="12"/>
      <c r="L287" s="159">
        <v>2.7727710000000001</v>
      </c>
      <c r="M287" s="159" t="s">
        <v>315</v>
      </c>
      <c r="N287" s="159">
        <v>940</v>
      </c>
      <c r="O287" s="185">
        <f t="shared" si="13"/>
        <v>2606.4047399999999</v>
      </c>
      <c r="P287" s="215">
        <f t="shared" si="15"/>
        <v>1587.0154829467403</v>
      </c>
      <c r="Q287" s="215" cm="1">
        <f t="array" ref="Q287">IF(P287="-",0,P287/(1+'General inputs'!$H$32)^IFERROR(INDEX('MP Calculations'!$C$40:$C$130,MATCH(F287,'MP Calculations'!$D$40:$D$130,0),0),-1))</f>
        <v>3467.9100481160872</v>
      </c>
    </row>
    <row r="288" spans="3:17">
      <c r="C288" s="159"/>
      <c r="D288" s="165" t="s">
        <v>314</v>
      </c>
      <c r="E288" s="161">
        <v>37977</v>
      </c>
      <c r="F288" s="172" t="str">
        <f t="shared" si="14"/>
        <v>2003-04</v>
      </c>
      <c r="G288" s="68"/>
      <c r="H288" s="167" t="s">
        <v>279</v>
      </c>
      <c r="I288" s="173">
        <v>41465.482549107437</v>
      </c>
      <c r="J288" s="168">
        <f>IFERROR(MIN('MP Calculations'!$E$30/I288,1),"-")</f>
        <v>0.60889065254951169</v>
      </c>
      <c r="K288" s="12"/>
      <c r="L288" s="159">
        <v>5.2158519999999999</v>
      </c>
      <c r="M288" s="159" t="s">
        <v>315</v>
      </c>
      <c r="N288" s="159">
        <v>1630</v>
      </c>
      <c r="O288" s="185">
        <f t="shared" si="13"/>
        <v>8501.8387600000005</v>
      </c>
      <c r="P288" s="215">
        <f t="shared" si="15"/>
        <v>5176.6901504471316</v>
      </c>
      <c r="Q288" s="215" cm="1">
        <f t="array" ref="Q288">IF(P288="-",0,P288/(1+'General inputs'!$H$32)^IFERROR(INDEX('MP Calculations'!$C$40:$C$130,MATCH(F288,'MP Calculations'!$D$40:$D$130,0),0),-1))</f>
        <v>11311.985284091686</v>
      </c>
    </row>
    <row r="289" spans="3:17">
      <c r="C289" s="159"/>
      <c r="D289" s="165" t="s">
        <v>281</v>
      </c>
      <c r="E289" s="161">
        <v>37977</v>
      </c>
      <c r="F289" s="172" t="str">
        <f t="shared" si="14"/>
        <v>2003-04</v>
      </c>
      <c r="G289" s="68"/>
      <c r="H289" s="167" t="s">
        <v>279</v>
      </c>
      <c r="I289" s="173">
        <v>41465.482549107437</v>
      </c>
      <c r="J289" s="168">
        <f>IFERROR(MIN('MP Calculations'!$E$30/I289,1),"-")</f>
        <v>0.60889065254951169</v>
      </c>
      <c r="K289" s="12"/>
      <c r="L289" s="159">
        <v>3.298851</v>
      </c>
      <c r="M289" s="159" t="s">
        <v>315</v>
      </c>
      <c r="N289" s="159">
        <v>350</v>
      </c>
      <c r="O289" s="185">
        <f t="shared" si="13"/>
        <v>1154.5978499999999</v>
      </c>
      <c r="P289" s="215">
        <f t="shared" si="15"/>
        <v>703.02383831876318</v>
      </c>
      <c r="Q289" s="215" cm="1">
        <f t="array" ref="Q289">IF(P289="-",0,P289/(1+'General inputs'!$H$32)^IFERROR(INDEX('MP Calculations'!$C$40:$C$130,MATCH(F289,'MP Calculations'!$D$40:$D$130,0),0),-1))</f>
        <v>1536.2316619897763</v>
      </c>
    </row>
    <row r="290" spans="3:17">
      <c r="C290" s="159"/>
      <c r="D290" s="165" t="s">
        <v>298</v>
      </c>
      <c r="E290" s="161">
        <v>37977</v>
      </c>
      <c r="F290" s="172" t="str">
        <f t="shared" si="14"/>
        <v>2003-04</v>
      </c>
      <c r="G290" s="68"/>
      <c r="H290" s="167" t="s">
        <v>279</v>
      </c>
      <c r="I290" s="173">
        <v>41465.482549107437</v>
      </c>
      <c r="J290" s="168">
        <f>IFERROR(MIN('MP Calculations'!$E$30/I290,1),"-")</f>
        <v>0.60889065254951169</v>
      </c>
      <c r="K290" s="12"/>
      <c r="L290" s="159">
        <v>142.24346</v>
      </c>
      <c r="M290" s="159" t="s">
        <v>315</v>
      </c>
      <c r="N290" s="159">
        <v>1787</v>
      </c>
      <c r="O290" s="185">
        <f t="shared" si="13"/>
        <v>254189.06302</v>
      </c>
      <c r="P290" s="215">
        <f t="shared" si="15"/>
        <v>154773.34445319674</v>
      </c>
      <c r="Q290" s="215" cm="1">
        <f t="array" ref="Q290">IF(P290="-",0,P290/(1+'General inputs'!$H$32)^IFERROR(INDEX('MP Calculations'!$C$40:$C$130,MATCH(F290,'MP Calculations'!$D$40:$D$130,0),0),-1))</f>
        <v>338207.18334339402</v>
      </c>
    </row>
    <row r="291" spans="3:17">
      <c r="C291" s="159"/>
      <c r="D291" s="165" t="s">
        <v>291</v>
      </c>
      <c r="E291" s="161">
        <v>37977</v>
      </c>
      <c r="F291" s="172" t="str">
        <f t="shared" si="14"/>
        <v>2003-04</v>
      </c>
      <c r="G291" s="68"/>
      <c r="H291" s="167" t="s">
        <v>279</v>
      </c>
      <c r="I291" s="173">
        <v>41465.482549107437</v>
      </c>
      <c r="J291" s="168">
        <f>IFERROR(MIN('MP Calculations'!$E$30/I291,1),"-")</f>
        <v>0.60889065254951169</v>
      </c>
      <c r="K291" s="12"/>
      <c r="L291" s="159">
        <v>31.298476999999998</v>
      </c>
      <c r="M291" s="159" t="s">
        <v>315</v>
      </c>
      <c r="N291" s="159">
        <v>940</v>
      </c>
      <c r="O291" s="185">
        <f t="shared" si="13"/>
        <v>29420.568379999997</v>
      </c>
      <c r="P291" s="215">
        <f t="shared" si="15"/>
        <v>17913.909079275727</v>
      </c>
      <c r="Q291" s="215" cm="1">
        <f t="array" ref="Q291">IF(P291="-",0,P291/(1+'General inputs'!$H$32)^IFERROR(INDEX('MP Calculations'!$C$40:$C$130,MATCH(F291,'MP Calculations'!$D$40:$D$130,0),0),-1))</f>
        <v>39145.065668614618</v>
      </c>
    </row>
    <row r="292" spans="3:17">
      <c r="C292" s="159"/>
      <c r="D292" s="165" t="s">
        <v>291</v>
      </c>
      <c r="E292" s="161">
        <v>37977</v>
      </c>
      <c r="F292" s="172" t="str">
        <f t="shared" si="14"/>
        <v>2003-04</v>
      </c>
      <c r="G292" s="68"/>
      <c r="H292" s="167" t="s">
        <v>279</v>
      </c>
      <c r="I292" s="173">
        <v>41465.482549107437</v>
      </c>
      <c r="J292" s="168">
        <f>IFERROR(MIN('MP Calculations'!$E$30/I292,1),"-")</f>
        <v>0.60889065254951169</v>
      </c>
      <c r="K292" s="12"/>
      <c r="L292" s="159">
        <v>6.8920339999999998</v>
      </c>
      <c r="M292" s="159" t="s">
        <v>315</v>
      </c>
      <c r="N292" s="159">
        <v>940</v>
      </c>
      <c r="O292" s="185">
        <f t="shared" si="13"/>
        <v>6478.5119599999998</v>
      </c>
      <c r="P292" s="215">
        <f t="shared" si="15"/>
        <v>3944.705374874216</v>
      </c>
      <c r="Q292" s="215" cm="1">
        <f t="array" ref="Q292">IF(P292="-",0,P292/(1+'General inputs'!$H$32)^IFERROR(INDEX('MP Calculations'!$C$40:$C$130,MATCH(F292,'MP Calculations'!$D$40:$D$130,0),0),-1))</f>
        <v>8619.8802427455084</v>
      </c>
    </row>
    <row r="293" spans="3:17">
      <c r="C293" s="159"/>
      <c r="D293" s="165" t="s">
        <v>291</v>
      </c>
      <c r="E293" s="161">
        <v>37977</v>
      </c>
      <c r="F293" s="172" t="str">
        <f t="shared" si="14"/>
        <v>2003-04</v>
      </c>
      <c r="G293" s="68"/>
      <c r="H293" s="167" t="s">
        <v>279</v>
      </c>
      <c r="I293" s="173">
        <v>41465.482549107437</v>
      </c>
      <c r="J293" s="168">
        <f>IFERROR(MIN('MP Calculations'!$E$30/I293,1),"-")</f>
        <v>0.60889065254951169</v>
      </c>
      <c r="K293" s="12"/>
      <c r="L293" s="159">
        <v>364.42361599999998</v>
      </c>
      <c r="M293" s="159" t="s">
        <v>315</v>
      </c>
      <c r="N293" s="159">
        <v>940</v>
      </c>
      <c r="O293" s="185">
        <f t="shared" si="13"/>
        <v>342558.19903999998</v>
      </c>
      <c r="P293" s="215">
        <f t="shared" si="15"/>
        <v>208580.48534965111</v>
      </c>
      <c r="Q293" s="215" cm="1">
        <f t="array" ref="Q293">IF(P293="-",0,P293/(1+'General inputs'!$H$32)^IFERROR(INDEX('MP Calculations'!$C$40:$C$130,MATCH(F293,'MP Calculations'!$D$40:$D$130,0),0),-1))</f>
        <v>455785.32078458642</v>
      </c>
    </row>
    <row r="294" spans="3:17">
      <c r="C294" s="159"/>
      <c r="D294" s="165" t="s">
        <v>298</v>
      </c>
      <c r="E294" s="161">
        <v>37977</v>
      </c>
      <c r="F294" s="172" t="str">
        <f t="shared" si="14"/>
        <v>2003-04</v>
      </c>
      <c r="G294" s="68"/>
      <c r="H294" s="167" t="s">
        <v>279</v>
      </c>
      <c r="I294" s="173">
        <v>41465.482549107437</v>
      </c>
      <c r="J294" s="168">
        <f>IFERROR(MIN('MP Calculations'!$E$30/I294,1),"-")</f>
        <v>0.60889065254951169</v>
      </c>
      <c r="K294" s="12"/>
      <c r="L294" s="159">
        <v>4.0207680000000003</v>
      </c>
      <c r="M294" s="159" t="s">
        <v>315</v>
      </c>
      <c r="N294" s="159">
        <v>1787</v>
      </c>
      <c r="O294" s="185">
        <f t="shared" si="13"/>
        <v>7185.1124160000008</v>
      </c>
      <c r="P294" s="215">
        <f t="shared" si="15"/>
        <v>4374.9477876198389</v>
      </c>
      <c r="Q294" s="215" cm="1">
        <f t="array" ref="Q294">IF(P294="-",0,P294/(1+'General inputs'!$H$32)^IFERROR(INDEX('MP Calculations'!$C$40:$C$130,MATCH(F294,'MP Calculations'!$D$40:$D$130,0),0),-1))</f>
        <v>9560.0361532069874</v>
      </c>
    </row>
    <row r="295" spans="3:17">
      <c r="C295" s="159"/>
      <c r="D295" s="165" t="s">
        <v>291</v>
      </c>
      <c r="E295" s="161">
        <v>37977</v>
      </c>
      <c r="F295" s="172" t="str">
        <f t="shared" si="14"/>
        <v>2003-04</v>
      </c>
      <c r="G295" s="68"/>
      <c r="H295" s="167" t="s">
        <v>279</v>
      </c>
      <c r="I295" s="173">
        <v>41465.482549107437</v>
      </c>
      <c r="J295" s="168">
        <f>IFERROR(MIN('MP Calculations'!$E$30/I295,1),"-")</f>
        <v>0.60889065254951169</v>
      </c>
      <c r="K295" s="12"/>
      <c r="L295" s="159">
        <v>118.970995</v>
      </c>
      <c r="M295" s="159" t="s">
        <v>315</v>
      </c>
      <c r="N295" s="159">
        <v>940</v>
      </c>
      <c r="O295" s="185">
        <f t="shared" si="13"/>
        <v>111832.7353</v>
      </c>
      <c r="P295" s="215">
        <f t="shared" si="15"/>
        <v>68093.907173213811</v>
      </c>
      <c r="Q295" s="215" cm="1">
        <f t="array" ref="Q295">IF(P295="-",0,P295/(1+'General inputs'!$H$32)^IFERROR(INDEX('MP Calculations'!$C$40:$C$130,MATCH(F295,'MP Calculations'!$D$40:$D$130,0),0),-1))</f>
        <v>148797.25335949805</v>
      </c>
    </row>
    <row r="296" spans="3:17">
      <c r="C296" s="159"/>
      <c r="D296" s="165" t="s">
        <v>291</v>
      </c>
      <c r="E296" s="161">
        <v>37977</v>
      </c>
      <c r="F296" s="172" t="str">
        <f t="shared" si="14"/>
        <v>2003-04</v>
      </c>
      <c r="G296" s="68"/>
      <c r="H296" s="167" t="s">
        <v>279</v>
      </c>
      <c r="I296" s="173">
        <v>41465.482549107437</v>
      </c>
      <c r="J296" s="168">
        <f>IFERROR(MIN('MP Calculations'!$E$30/I296,1),"-")</f>
        <v>0.60889065254951169</v>
      </c>
      <c r="K296" s="12"/>
      <c r="L296" s="159">
        <v>0.58747799999999994</v>
      </c>
      <c r="M296" s="159" t="s">
        <v>315</v>
      </c>
      <c r="N296" s="159">
        <v>940</v>
      </c>
      <c r="O296" s="185">
        <f t="shared" si="13"/>
        <v>552.22931999999992</v>
      </c>
      <c r="P296" s="215">
        <f t="shared" si="15"/>
        <v>336.24727101177308</v>
      </c>
      <c r="Q296" s="215" cm="1">
        <f t="array" ref="Q296">IF(P296="-",0,P296/(1+'General inputs'!$H$32)^IFERROR(INDEX('MP Calculations'!$C$40:$C$130,MATCH(F296,'MP Calculations'!$D$40:$D$130,0),0),-1))</f>
        <v>734.75986990888987</v>
      </c>
    </row>
    <row r="297" spans="3:17">
      <c r="C297" s="159"/>
      <c r="D297" s="165" t="s">
        <v>314</v>
      </c>
      <c r="E297" s="161">
        <v>37977</v>
      </c>
      <c r="F297" s="172" t="str">
        <f t="shared" si="14"/>
        <v>2003-04</v>
      </c>
      <c r="G297" s="68"/>
      <c r="H297" s="167" t="s">
        <v>279</v>
      </c>
      <c r="I297" s="173">
        <v>41465.482549107437</v>
      </c>
      <c r="J297" s="168">
        <f>IFERROR(MIN('MP Calculations'!$E$30/I297,1),"-")</f>
        <v>0.60889065254951169</v>
      </c>
      <c r="K297" s="12"/>
      <c r="L297" s="159">
        <v>15.421213</v>
      </c>
      <c r="M297" s="159" t="s">
        <v>315</v>
      </c>
      <c r="N297" s="159">
        <v>1630</v>
      </c>
      <c r="O297" s="185">
        <f t="shared" si="13"/>
        <v>25136.57719</v>
      </c>
      <c r="P297" s="215">
        <f t="shared" si="15"/>
        <v>15305.42688808027</v>
      </c>
      <c r="Q297" s="215" cm="1">
        <f t="array" ref="Q297">IF(P297="-",0,P297/(1+'General inputs'!$H$32)^IFERROR(INDEX('MP Calculations'!$C$40:$C$130,MATCH(F297,'MP Calculations'!$D$40:$D$130,0),0),-1))</f>
        <v>33445.069859889307</v>
      </c>
    </row>
    <row r="298" spans="3:17">
      <c r="C298" s="159"/>
      <c r="D298" s="165" t="s">
        <v>314</v>
      </c>
      <c r="E298" s="161">
        <v>37977</v>
      </c>
      <c r="F298" s="172" t="str">
        <f t="shared" si="14"/>
        <v>2003-04</v>
      </c>
      <c r="G298" s="68"/>
      <c r="H298" s="167" t="s">
        <v>279</v>
      </c>
      <c r="I298" s="173">
        <v>41465.482549107437</v>
      </c>
      <c r="J298" s="168">
        <f>IFERROR(MIN('MP Calculations'!$E$30/I298,1),"-")</f>
        <v>0.60889065254951169</v>
      </c>
      <c r="K298" s="12"/>
      <c r="L298" s="159">
        <v>0.97503700000000004</v>
      </c>
      <c r="M298" s="159" t="s">
        <v>315</v>
      </c>
      <c r="N298" s="159">
        <v>1630</v>
      </c>
      <c r="O298" s="185">
        <f t="shared" si="13"/>
        <v>1589.3103100000001</v>
      </c>
      <c r="P298" s="215">
        <f t="shared" si="15"/>
        <v>967.71619175956675</v>
      </c>
      <c r="Q298" s="215" cm="1">
        <f t="array" ref="Q298">IF(P298="-",0,P298/(1+'General inputs'!$H$32)^IFERROR(INDEX('MP Calculations'!$C$40:$C$130,MATCH(F298,'MP Calculations'!$D$40:$D$130,0),0),-1))</f>
        <v>2114.6313575317904</v>
      </c>
    </row>
    <row r="299" spans="3:17">
      <c r="C299" s="159"/>
      <c r="D299" s="165" t="s">
        <v>298</v>
      </c>
      <c r="E299" s="161">
        <v>37977</v>
      </c>
      <c r="F299" s="172" t="str">
        <f t="shared" si="14"/>
        <v>2003-04</v>
      </c>
      <c r="G299" s="68"/>
      <c r="H299" s="167" t="s">
        <v>279</v>
      </c>
      <c r="I299" s="173">
        <v>41465.482549107437</v>
      </c>
      <c r="J299" s="168">
        <f>IFERROR(MIN('MP Calculations'!$E$30/I299,1),"-")</f>
        <v>0.60889065254951169</v>
      </c>
      <c r="K299" s="12"/>
      <c r="L299" s="159">
        <v>2.7827510000000002</v>
      </c>
      <c r="M299" s="159" t="s">
        <v>315</v>
      </c>
      <c r="N299" s="159">
        <v>1787</v>
      </c>
      <c r="O299" s="185">
        <f t="shared" si="13"/>
        <v>4972.7760370000005</v>
      </c>
      <c r="P299" s="215">
        <f t="shared" si="15"/>
        <v>3027.8768461515051</v>
      </c>
      <c r="Q299" s="215" cm="1">
        <f t="array" ref="Q299">IF(P299="-",0,P299/(1+'General inputs'!$H$32)^IFERROR(INDEX('MP Calculations'!$C$40:$C$130,MATCH(F299,'MP Calculations'!$D$40:$D$130,0),0),-1))</f>
        <v>6616.447446202541</v>
      </c>
    </row>
    <row r="300" spans="3:17">
      <c r="C300" s="159"/>
      <c r="D300" s="165" t="s">
        <v>298</v>
      </c>
      <c r="E300" s="161">
        <v>37977</v>
      </c>
      <c r="F300" s="172" t="str">
        <f t="shared" si="14"/>
        <v>2003-04</v>
      </c>
      <c r="G300" s="68"/>
      <c r="H300" s="167" t="s">
        <v>279</v>
      </c>
      <c r="I300" s="173">
        <v>41465.482549107437</v>
      </c>
      <c r="J300" s="168">
        <f>IFERROR(MIN('MP Calculations'!$E$30/I300,1),"-")</f>
        <v>0.60889065254951169</v>
      </c>
      <c r="K300" s="12"/>
      <c r="L300" s="159">
        <v>4.726051</v>
      </c>
      <c r="M300" s="159" t="s">
        <v>315</v>
      </c>
      <c r="N300" s="159">
        <v>1787</v>
      </c>
      <c r="O300" s="185">
        <f t="shared" si="13"/>
        <v>8445.4531370000004</v>
      </c>
      <c r="P300" s="215">
        <f t="shared" si="15"/>
        <v>5142.3574716642506</v>
      </c>
      <c r="Q300" s="215" cm="1">
        <f t="array" ref="Q300">IF(P300="-",0,P300/(1+'General inputs'!$H$32)^IFERROR(INDEX('MP Calculations'!$C$40:$C$130,MATCH(F300,'MP Calculations'!$D$40:$D$130,0),0),-1))</f>
        <v>11236.962297227801</v>
      </c>
    </row>
    <row r="301" spans="3:17">
      <c r="C301" s="159"/>
      <c r="D301" s="165" t="s">
        <v>343</v>
      </c>
      <c r="E301" s="161">
        <v>38016</v>
      </c>
      <c r="F301" s="172" t="str">
        <f t="shared" si="14"/>
        <v>2003-04</v>
      </c>
      <c r="G301" s="68"/>
      <c r="H301" s="167" t="s">
        <v>279</v>
      </c>
      <c r="I301" s="173">
        <v>41465.482549107437</v>
      </c>
      <c r="J301" s="168">
        <f>IFERROR(MIN('MP Calculations'!$E$30/I301,1),"-")</f>
        <v>0.60889065254951169</v>
      </c>
      <c r="K301" s="12"/>
      <c r="L301" s="159">
        <v>1</v>
      </c>
      <c r="M301" s="159" t="s">
        <v>316</v>
      </c>
      <c r="N301" s="159">
        <v>25704.31</v>
      </c>
      <c r="O301" s="185">
        <f t="shared" si="13"/>
        <v>25704.31</v>
      </c>
      <c r="P301" s="215">
        <f t="shared" si="15"/>
        <v>15651.114089234939</v>
      </c>
      <c r="Q301" s="215" cm="1">
        <f t="array" ref="Q301">IF(P301="-",0,P301/(1+'General inputs'!$H$32)^IFERROR(INDEX('MP Calculations'!$C$40:$C$130,MATCH(F301,'MP Calculations'!$D$40:$D$130,0),0),-1))</f>
        <v>34200.457649908516</v>
      </c>
    </row>
    <row r="302" spans="3:17">
      <c r="C302" s="159"/>
      <c r="D302" s="165" t="s">
        <v>344</v>
      </c>
      <c r="E302" s="161">
        <v>38016</v>
      </c>
      <c r="F302" s="172" t="str">
        <f t="shared" si="14"/>
        <v>2003-04</v>
      </c>
      <c r="G302" s="68"/>
      <c r="H302" s="167" t="s">
        <v>279</v>
      </c>
      <c r="I302" s="173">
        <v>41465.482549107437</v>
      </c>
      <c r="J302" s="168">
        <f>IFERROR(MIN('MP Calculations'!$E$30/I302,1),"-")</f>
        <v>0.60889065254951169</v>
      </c>
      <c r="K302" s="12"/>
      <c r="L302" s="159">
        <v>1</v>
      </c>
      <c r="M302" s="159" t="s">
        <v>316</v>
      </c>
      <c r="N302" s="159">
        <v>25704.31</v>
      </c>
      <c r="O302" s="185">
        <f t="shared" si="13"/>
        <v>25704.31</v>
      </c>
      <c r="P302" s="215">
        <f t="shared" si="15"/>
        <v>15651.114089234939</v>
      </c>
      <c r="Q302" s="215" cm="1">
        <f t="array" ref="Q302">IF(P302="-",0,P302/(1+'General inputs'!$H$32)^IFERROR(INDEX('MP Calculations'!$C$40:$C$130,MATCH(F302,'MP Calculations'!$D$40:$D$130,0),0),-1))</f>
        <v>34200.457649908516</v>
      </c>
    </row>
    <row r="303" spans="3:17">
      <c r="C303" s="159"/>
      <c r="D303" s="165" t="s">
        <v>282</v>
      </c>
      <c r="E303" s="161">
        <v>38072</v>
      </c>
      <c r="F303" s="172" t="str">
        <f t="shared" si="14"/>
        <v>2003-04</v>
      </c>
      <c r="G303" s="68"/>
      <c r="H303" s="167" t="s">
        <v>279</v>
      </c>
      <c r="I303" s="173">
        <v>41465.482549107437</v>
      </c>
      <c r="J303" s="168">
        <f>IFERROR(MIN('MP Calculations'!$E$30/I303,1),"-")</f>
        <v>0.60889065254951169</v>
      </c>
      <c r="K303" s="12"/>
      <c r="L303" s="159">
        <v>4.1233040000000001</v>
      </c>
      <c r="M303" s="159" t="s">
        <v>315</v>
      </c>
      <c r="N303" s="159">
        <v>511</v>
      </c>
      <c r="O303" s="185">
        <f t="shared" si="13"/>
        <v>2107.0083439999999</v>
      </c>
      <c r="P303" s="215">
        <f t="shared" si="15"/>
        <v>1282.9376855054259</v>
      </c>
      <c r="Q303" s="215" cm="1">
        <f t="array" ref="Q303">IF(P303="-",0,P303/(1+'General inputs'!$H$32)^IFERROR(INDEX('MP Calculations'!$C$40:$C$130,MATCH(F303,'MP Calculations'!$D$40:$D$130,0),0),-1))</f>
        <v>2803.4461783637012</v>
      </c>
    </row>
    <row r="304" spans="3:17">
      <c r="C304" s="159"/>
      <c r="D304" s="165" t="s">
        <v>289</v>
      </c>
      <c r="E304" s="161">
        <v>38124</v>
      </c>
      <c r="F304" s="172" t="str">
        <f t="shared" si="14"/>
        <v>2003-04</v>
      </c>
      <c r="G304" s="68"/>
      <c r="H304" s="167" t="s">
        <v>279</v>
      </c>
      <c r="I304" s="173">
        <v>41465.482549107437</v>
      </c>
      <c r="J304" s="168">
        <f>IFERROR(MIN('MP Calculations'!$E$30/I304,1),"-")</f>
        <v>0.60889065254951169</v>
      </c>
      <c r="K304" s="12"/>
      <c r="L304" s="159">
        <v>0.55525199999999997</v>
      </c>
      <c r="M304" s="159" t="s">
        <v>315</v>
      </c>
      <c r="N304" s="159">
        <v>726</v>
      </c>
      <c r="O304" s="185">
        <f t="shared" si="13"/>
        <v>403.11295199999995</v>
      </c>
      <c r="P304" s="215">
        <f t="shared" si="15"/>
        <v>245.45170839443995</v>
      </c>
      <c r="Q304" s="215" cm="1">
        <f t="array" ref="Q304">IF(P304="-",0,P304/(1+'General inputs'!$H$32)^IFERROR(INDEX('MP Calculations'!$C$40:$C$130,MATCH(F304,'MP Calculations'!$D$40:$D$130,0),0),-1))</f>
        <v>536.35547668875779</v>
      </c>
    </row>
    <row r="305" spans="3:17">
      <c r="C305" s="159"/>
      <c r="D305" s="165" t="s">
        <v>289</v>
      </c>
      <c r="E305" s="161">
        <v>38124</v>
      </c>
      <c r="F305" s="172" t="str">
        <f t="shared" si="14"/>
        <v>2003-04</v>
      </c>
      <c r="G305" s="68"/>
      <c r="H305" s="167" t="s">
        <v>279</v>
      </c>
      <c r="I305" s="173">
        <v>41465.482549107437</v>
      </c>
      <c r="J305" s="168">
        <f>IFERROR(MIN('MP Calculations'!$E$30/I305,1),"-")</f>
        <v>0.60889065254951169</v>
      </c>
      <c r="K305" s="12"/>
      <c r="L305" s="159">
        <v>7.0543969999999998</v>
      </c>
      <c r="M305" s="159" t="s">
        <v>315</v>
      </c>
      <c r="N305" s="159">
        <v>726</v>
      </c>
      <c r="O305" s="185">
        <f t="shared" si="13"/>
        <v>5121.4922219999999</v>
      </c>
      <c r="P305" s="215">
        <f t="shared" si="15"/>
        <v>3118.4287410808283</v>
      </c>
      <c r="Q305" s="215" cm="1">
        <f t="array" ref="Q305">IF(P305="-",0,P305/(1+'General inputs'!$H$32)^IFERROR(INDEX('MP Calculations'!$C$40:$C$130,MATCH(F305,'MP Calculations'!$D$40:$D$130,0),0),-1))</f>
        <v>6814.3193823466518</v>
      </c>
    </row>
    <row r="306" spans="3:17">
      <c r="C306" s="159"/>
      <c r="D306" s="165" t="s">
        <v>289</v>
      </c>
      <c r="E306" s="161">
        <v>38124</v>
      </c>
      <c r="F306" s="172" t="str">
        <f t="shared" si="14"/>
        <v>2003-04</v>
      </c>
      <c r="G306" s="68"/>
      <c r="H306" s="167" t="s">
        <v>279</v>
      </c>
      <c r="I306" s="173">
        <v>41465.482549107437</v>
      </c>
      <c r="J306" s="168">
        <f>IFERROR(MIN('MP Calculations'!$E$30/I306,1),"-")</f>
        <v>0.60889065254951169</v>
      </c>
      <c r="K306" s="12"/>
      <c r="L306" s="159">
        <v>0.62970800000000005</v>
      </c>
      <c r="M306" s="159" t="s">
        <v>315</v>
      </c>
      <c r="N306" s="159">
        <v>726</v>
      </c>
      <c r="O306" s="185">
        <f t="shared" si="13"/>
        <v>457.16800800000004</v>
      </c>
      <c r="P306" s="215">
        <f t="shared" si="15"/>
        <v>278.36532671588043</v>
      </c>
      <c r="Q306" s="215" cm="1">
        <f t="array" ref="Q306">IF(P306="-",0,P306/(1+'General inputs'!$H$32)^IFERROR(INDEX('MP Calculations'!$C$40:$C$130,MATCH(F306,'MP Calculations'!$D$40:$D$130,0),0),-1))</f>
        <v>608.2775649880133</v>
      </c>
    </row>
    <row r="307" spans="3:17">
      <c r="C307" s="159"/>
      <c r="D307" s="165" t="s">
        <v>289</v>
      </c>
      <c r="E307" s="161">
        <v>38124</v>
      </c>
      <c r="F307" s="172" t="str">
        <f t="shared" si="14"/>
        <v>2003-04</v>
      </c>
      <c r="G307" s="68"/>
      <c r="H307" s="167" t="s">
        <v>279</v>
      </c>
      <c r="I307" s="173">
        <v>41465.482549107437</v>
      </c>
      <c r="J307" s="168">
        <f>IFERROR(MIN('MP Calculations'!$E$30/I307,1),"-")</f>
        <v>0.60889065254951169</v>
      </c>
      <c r="K307" s="12"/>
      <c r="L307" s="159">
        <v>0.50310699999999997</v>
      </c>
      <c r="M307" s="159" t="s">
        <v>315</v>
      </c>
      <c r="N307" s="159">
        <v>726</v>
      </c>
      <c r="O307" s="185">
        <f t="shared" si="13"/>
        <v>365.25568199999998</v>
      </c>
      <c r="P307" s="215">
        <f t="shared" si="15"/>
        <v>222.40077056039692</v>
      </c>
      <c r="Q307" s="215" cm="1">
        <f t="array" ref="Q307">IF(P307="-",0,P307/(1+'General inputs'!$H$32)^IFERROR(INDEX('MP Calculations'!$C$40:$C$130,MATCH(F307,'MP Calculations'!$D$40:$D$130,0),0),-1))</f>
        <v>485.98509291357954</v>
      </c>
    </row>
    <row r="308" spans="3:17">
      <c r="C308" s="159"/>
      <c r="D308" s="165" t="s">
        <v>289</v>
      </c>
      <c r="E308" s="161">
        <v>38124</v>
      </c>
      <c r="F308" s="172" t="str">
        <f t="shared" si="14"/>
        <v>2003-04</v>
      </c>
      <c r="G308" s="68"/>
      <c r="H308" s="167" t="s">
        <v>279</v>
      </c>
      <c r="I308" s="173">
        <v>41465.482549107437</v>
      </c>
      <c r="J308" s="168">
        <f>IFERROR(MIN('MP Calculations'!$E$30/I308,1),"-")</f>
        <v>0.60889065254951169</v>
      </c>
      <c r="K308" s="12"/>
      <c r="L308" s="159">
        <v>0.47010600000000002</v>
      </c>
      <c r="M308" s="159" t="s">
        <v>315</v>
      </c>
      <c r="N308" s="159">
        <v>726</v>
      </c>
      <c r="O308" s="185">
        <f t="shared" si="13"/>
        <v>341.29695600000002</v>
      </c>
      <c r="P308" s="215">
        <f t="shared" si="15"/>
        <v>207.81252625200199</v>
      </c>
      <c r="Q308" s="215" cm="1">
        <f t="array" ref="Q308">IF(P308="-",0,P308/(1+'General inputs'!$H$32)^IFERROR(INDEX('MP Calculations'!$C$40:$C$130,MATCH(F308,'MP Calculations'!$D$40:$D$130,0),0),-1))</f>
        <v>454.10719407448363</v>
      </c>
    </row>
    <row r="309" spans="3:17">
      <c r="C309" s="159"/>
      <c r="D309" s="165" t="s">
        <v>289</v>
      </c>
      <c r="E309" s="161">
        <v>38124</v>
      </c>
      <c r="F309" s="172" t="str">
        <f t="shared" si="14"/>
        <v>2003-04</v>
      </c>
      <c r="G309" s="68"/>
      <c r="H309" s="167" t="s">
        <v>279</v>
      </c>
      <c r="I309" s="173">
        <v>41465.482549107437</v>
      </c>
      <c r="J309" s="168">
        <f>IFERROR(MIN('MP Calculations'!$E$30/I309,1),"-")</f>
        <v>0.60889065254951169</v>
      </c>
      <c r="K309" s="12"/>
      <c r="L309" s="159">
        <v>2.3331750000000002</v>
      </c>
      <c r="M309" s="159" t="s">
        <v>315</v>
      </c>
      <c r="N309" s="159">
        <v>726</v>
      </c>
      <c r="O309" s="185">
        <f t="shared" si="13"/>
        <v>1693.8850500000001</v>
      </c>
      <c r="P309" s="215">
        <f t="shared" si="15"/>
        <v>1031.3907734383622</v>
      </c>
      <c r="Q309" s="215" cm="1">
        <f t="array" ref="Q309">IF(P309="-",0,P309/(1+'General inputs'!$H$32)^IFERROR(INDEX('MP Calculations'!$C$40:$C$130,MATCH(F309,'MP Calculations'!$D$40:$D$130,0),0),-1))</f>
        <v>2253.7716015850324</v>
      </c>
    </row>
    <row r="310" spans="3:17">
      <c r="C310" s="159"/>
      <c r="D310" s="165" t="s">
        <v>289</v>
      </c>
      <c r="E310" s="161">
        <v>38124</v>
      </c>
      <c r="F310" s="172" t="str">
        <f t="shared" si="14"/>
        <v>2003-04</v>
      </c>
      <c r="G310" s="68"/>
      <c r="H310" s="167" t="s">
        <v>279</v>
      </c>
      <c r="I310" s="173">
        <v>41465.482549107437</v>
      </c>
      <c r="J310" s="168">
        <f>IFERROR(MIN('MP Calculations'!$E$30/I310,1),"-")</f>
        <v>0.60889065254951169</v>
      </c>
      <c r="K310" s="12"/>
      <c r="L310" s="159">
        <v>0.49163400000000002</v>
      </c>
      <c r="M310" s="159" t="s">
        <v>315</v>
      </c>
      <c r="N310" s="159">
        <v>726</v>
      </c>
      <c r="O310" s="185">
        <f t="shared" si="13"/>
        <v>356.92628400000001</v>
      </c>
      <c r="P310" s="215">
        <f t="shared" si="15"/>
        <v>217.32907797683234</v>
      </c>
      <c r="Q310" s="215" cm="1">
        <f t="array" ref="Q310">IF(P310="-",0,P310/(1+'General inputs'!$H$32)^IFERROR(INDEX('MP Calculations'!$C$40:$C$130,MATCH(F310,'MP Calculations'!$D$40:$D$130,0),0),-1))</f>
        <v>474.90254591861134</v>
      </c>
    </row>
    <row r="311" spans="3:17">
      <c r="C311" s="159"/>
      <c r="D311" s="165" t="s">
        <v>289</v>
      </c>
      <c r="E311" s="161">
        <v>38124</v>
      </c>
      <c r="F311" s="172" t="str">
        <f t="shared" si="14"/>
        <v>2003-04</v>
      </c>
      <c r="G311" s="68"/>
      <c r="H311" s="167" t="s">
        <v>279</v>
      </c>
      <c r="I311" s="173">
        <v>41465.482549107437</v>
      </c>
      <c r="J311" s="168">
        <f>IFERROR(MIN('MP Calculations'!$E$30/I311,1),"-")</f>
        <v>0.60889065254951169</v>
      </c>
      <c r="K311" s="12"/>
      <c r="L311" s="159">
        <v>19.121493000000001</v>
      </c>
      <c r="M311" s="159" t="s">
        <v>315</v>
      </c>
      <c r="N311" s="159">
        <v>726</v>
      </c>
      <c r="O311" s="185">
        <f t="shared" si="13"/>
        <v>13882.203918000001</v>
      </c>
      <c r="P311" s="215">
        <f t="shared" si="15"/>
        <v>8452.7442024564079</v>
      </c>
      <c r="Q311" s="215" cm="1">
        <f t="array" ref="Q311">IF(P311="-",0,P311/(1+'General inputs'!$H$32)^IFERROR(INDEX('MP Calculations'!$C$40:$C$130,MATCH(F311,'MP Calculations'!$D$40:$D$130,0),0),-1))</f>
        <v>18470.743901896338</v>
      </c>
    </row>
    <row r="312" spans="3:17">
      <c r="C312" s="159"/>
      <c r="D312" s="165" t="s">
        <v>289</v>
      </c>
      <c r="E312" s="161">
        <v>38124</v>
      </c>
      <c r="F312" s="172" t="str">
        <f t="shared" si="14"/>
        <v>2003-04</v>
      </c>
      <c r="G312" s="68"/>
      <c r="H312" s="167" t="s">
        <v>279</v>
      </c>
      <c r="I312" s="173">
        <v>41465.482549107437</v>
      </c>
      <c r="J312" s="168">
        <f>IFERROR(MIN('MP Calculations'!$E$30/I312,1),"-")</f>
        <v>0.60889065254951169</v>
      </c>
      <c r="K312" s="12"/>
      <c r="L312" s="159">
        <v>1.004688</v>
      </c>
      <c r="M312" s="159" t="s">
        <v>315</v>
      </c>
      <c r="N312" s="159">
        <v>726</v>
      </c>
      <c r="O312" s="185">
        <f t="shared" si="13"/>
        <v>729.40348800000004</v>
      </c>
      <c r="P312" s="215">
        <f t="shared" si="15"/>
        <v>444.12696578020996</v>
      </c>
      <c r="Q312" s="215" cm="1">
        <f t="array" ref="Q312">IF(P312="-",0,P312/(1+'General inputs'!$H$32)^IFERROR(INDEX('MP Calculations'!$C$40:$C$130,MATCH(F312,'MP Calculations'!$D$40:$D$130,0),0),-1))</f>
        <v>970.49611917377115</v>
      </c>
    </row>
    <row r="313" spans="3:17">
      <c r="C313" s="159"/>
      <c r="D313" s="165" t="s">
        <v>289</v>
      </c>
      <c r="E313" s="161">
        <v>38124</v>
      </c>
      <c r="F313" s="172" t="str">
        <f t="shared" si="14"/>
        <v>2003-04</v>
      </c>
      <c r="G313" s="68"/>
      <c r="H313" s="167" t="s">
        <v>279</v>
      </c>
      <c r="I313" s="173">
        <v>41465.482549107437</v>
      </c>
      <c r="J313" s="168">
        <f>IFERROR(MIN('MP Calculations'!$E$30/I313,1),"-")</f>
        <v>0.60889065254951169</v>
      </c>
      <c r="K313" s="12"/>
      <c r="L313" s="159">
        <v>2.6873290000000001</v>
      </c>
      <c r="M313" s="159" t="s">
        <v>315</v>
      </c>
      <c r="N313" s="159">
        <v>726</v>
      </c>
      <c r="O313" s="185">
        <f t="shared" si="13"/>
        <v>1951.0008540000001</v>
      </c>
      <c r="P313" s="215">
        <f t="shared" si="15"/>
        <v>1187.9461831167146</v>
      </c>
      <c r="Q313" s="215" cm="1">
        <f t="array" ref="Q313">IF(P313="-",0,P313/(1+'General inputs'!$H$32)^IFERROR(INDEX('MP Calculations'!$C$40:$C$130,MATCH(F313,'MP Calculations'!$D$40:$D$130,0),0),-1))</f>
        <v>2595.8729132259277</v>
      </c>
    </row>
    <row r="314" spans="3:17">
      <c r="C314" s="159"/>
      <c r="D314" s="165" t="s">
        <v>289</v>
      </c>
      <c r="E314" s="161">
        <v>38124</v>
      </c>
      <c r="F314" s="172" t="str">
        <f t="shared" si="14"/>
        <v>2003-04</v>
      </c>
      <c r="G314" s="68"/>
      <c r="H314" s="167" t="s">
        <v>279</v>
      </c>
      <c r="I314" s="173">
        <v>41465.482549107437</v>
      </c>
      <c r="J314" s="168">
        <f>IFERROR(MIN('MP Calculations'!$E$30/I314,1),"-")</f>
        <v>0.60889065254951169</v>
      </c>
      <c r="K314" s="12"/>
      <c r="L314" s="159">
        <v>6.0959120000000002</v>
      </c>
      <c r="M314" s="159" t="s">
        <v>315</v>
      </c>
      <c r="N314" s="159">
        <v>726</v>
      </c>
      <c r="O314" s="185">
        <f t="shared" si="13"/>
        <v>4425.6321120000002</v>
      </c>
      <c r="P314" s="215">
        <f t="shared" si="15"/>
        <v>2694.7260246197538</v>
      </c>
      <c r="Q314" s="215" cm="1">
        <f t="array" ref="Q314">IF(P314="-",0,P314/(1+'General inputs'!$H$32)^IFERROR(INDEX('MP Calculations'!$C$40:$C$130,MATCH(F314,'MP Calculations'!$D$40:$D$130,0),0),-1))</f>
        <v>5888.4538670958764</v>
      </c>
    </row>
    <row r="315" spans="3:17">
      <c r="C315" s="159"/>
      <c r="D315" s="165" t="s">
        <v>289</v>
      </c>
      <c r="E315" s="161">
        <v>38124</v>
      </c>
      <c r="F315" s="172" t="str">
        <f t="shared" si="14"/>
        <v>2003-04</v>
      </c>
      <c r="G315" s="68"/>
      <c r="H315" s="167" t="s">
        <v>279</v>
      </c>
      <c r="I315" s="173">
        <v>41465.482549107437</v>
      </c>
      <c r="J315" s="168">
        <f>IFERROR(MIN('MP Calculations'!$E$30/I315,1),"-")</f>
        <v>0.60889065254951169</v>
      </c>
      <c r="K315" s="12"/>
      <c r="L315" s="159">
        <v>4.9931910000000004</v>
      </c>
      <c r="M315" s="159" t="s">
        <v>315</v>
      </c>
      <c r="N315" s="159">
        <v>726</v>
      </c>
      <c r="O315" s="185">
        <f t="shared" si="13"/>
        <v>3625.0566660000004</v>
      </c>
      <c r="P315" s="215">
        <f t="shared" si="15"/>
        <v>2207.2631188896976</v>
      </c>
      <c r="Q315" s="215" cm="1">
        <f t="array" ref="Q315">IF(P315="-",0,P315/(1+'General inputs'!$H$32)^IFERROR(INDEX('MP Calculations'!$C$40:$C$130,MATCH(F315,'MP Calculations'!$D$40:$D$130,0),0),-1))</f>
        <v>4823.2610400377052</v>
      </c>
    </row>
    <row r="316" spans="3:17">
      <c r="C316" s="159"/>
      <c r="D316" s="165" t="s">
        <v>289</v>
      </c>
      <c r="E316" s="161">
        <v>38124</v>
      </c>
      <c r="F316" s="172" t="str">
        <f t="shared" si="14"/>
        <v>2003-04</v>
      </c>
      <c r="G316" s="68"/>
      <c r="H316" s="167" t="s">
        <v>279</v>
      </c>
      <c r="I316" s="173">
        <v>41465.482549107437</v>
      </c>
      <c r="J316" s="168">
        <f>IFERROR(MIN('MP Calculations'!$E$30/I316,1),"-")</f>
        <v>0.60889065254951169</v>
      </c>
      <c r="K316" s="12"/>
      <c r="L316" s="159">
        <v>2.9210639999999999</v>
      </c>
      <c r="M316" s="159" t="s">
        <v>315</v>
      </c>
      <c r="N316" s="159">
        <v>726</v>
      </c>
      <c r="O316" s="185">
        <f t="shared" si="13"/>
        <v>2120.6924639999997</v>
      </c>
      <c r="P316" s="215">
        <f t="shared" si="15"/>
        <v>1291.2698182617917</v>
      </c>
      <c r="Q316" s="215" cm="1">
        <f t="array" ref="Q316">IF(P316="-",0,P316/(1+'General inputs'!$H$32)^IFERROR(INDEX('MP Calculations'!$C$40:$C$130,MATCH(F316,'MP Calculations'!$D$40:$D$130,0),0),-1))</f>
        <v>2821.6533648836376</v>
      </c>
    </row>
    <row r="317" spans="3:17">
      <c r="C317" s="159"/>
      <c r="D317" s="165" t="s">
        <v>289</v>
      </c>
      <c r="E317" s="161">
        <v>38124</v>
      </c>
      <c r="F317" s="172" t="str">
        <f t="shared" si="14"/>
        <v>2003-04</v>
      </c>
      <c r="G317" s="68"/>
      <c r="H317" s="167" t="s">
        <v>279</v>
      </c>
      <c r="I317" s="173">
        <v>41465.482549107437</v>
      </c>
      <c r="J317" s="168">
        <f>IFERROR(MIN('MP Calculations'!$E$30/I317,1),"-")</f>
        <v>0.60889065254951169</v>
      </c>
      <c r="K317" s="12"/>
      <c r="L317" s="159">
        <v>3.8850889999999998</v>
      </c>
      <c r="M317" s="159" t="s">
        <v>315</v>
      </c>
      <c r="N317" s="159">
        <v>726</v>
      </c>
      <c r="O317" s="185">
        <f t="shared" si="13"/>
        <v>2820.5746139999997</v>
      </c>
      <c r="P317" s="215">
        <f t="shared" si="15"/>
        <v>1717.4215172830468</v>
      </c>
      <c r="Q317" s="215" cm="1">
        <f t="array" ref="Q317">IF(P317="-",0,P317/(1+'General inputs'!$H$32)^IFERROR(INDEX('MP Calculations'!$C$40:$C$130,MATCH(F317,'MP Calculations'!$D$40:$D$130,0),0),-1))</f>
        <v>3752.8703409861632</v>
      </c>
    </row>
    <row r="318" spans="3:17">
      <c r="C318" s="159"/>
      <c r="D318" s="165" t="s">
        <v>289</v>
      </c>
      <c r="E318" s="161">
        <v>38124</v>
      </c>
      <c r="F318" s="172" t="str">
        <f t="shared" si="14"/>
        <v>2003-04</v>
      </c>
      <c r="G318" s="68"/>
      <c r="H318" s="167" t="s">
        <v>279</v>
      </c>
      <c r="I318" s="173">
        <v>41465.482549107437</v>
      </c>
      <c r="J318" s="168">
        <f>IFERROR(MIN('MP Calculations'!$E$30/I318,1),"-")</f>
        <v>0.60889065254951169</v>
      </c>
      <c r="K318" s="12"/>
      <c r="L318" s="159">
        <v>3.9807760000000001</v>
      </c>
      <c r="M318" s="159" t="s">
        <v>315</v>
      </c>
      <c r="N318" s="159">
        <v>726</v>
      </c>
      <c r="O318" s="185">
        <f t="shared" si="13"/>
        <v>2890.0433760000001</v>
      </c>
      <c r="P318" s="215">
        <f t="shared" si="15"/>
        <v>1759.7203971090339</v>
      </c>
      <c r="Q318" s="215" cm="1">
        <f t="array" ref="Q318">IF(P318="-",0,P318/(1+'General inputs'!$H$32)^IFERROR(INDEX('MP Calculations'!$C$40:$C$130,MATCH(F318,'MP Calculations'!$D$40:$D$130,0),0),-1))</f>
        <v>3845.3008887337041</v>
      </c>
    </row>
    <row r="319" spans="3:17">
      <c r="C319" s="159"/>
      <c r="D319" s="165" t="s">
        <v>289</v>
      </c>
      <c r="E319" s="161">
        <v>38124</v>
      </c>
      <c r="F319" s="172" t="str">
        <f t="shared" si="14"/>
        <v>2003-04</v>
      </c>
      <c r="G319" s="68"/>
      <c r="H319" s="167" t="s">
        <v>279</v>
      </c>
      <c r="I319" s="173">
        <v>41465.482549107437</v>
      </c>
      <c r="J319" s="168">
        <f>IFERROR(MIN('MP Calculations'!$E$30/I319,1),"-")</f>
        <v>0.60889065254951169</v>
      </c>
      <c r="K319" s="12"/>
      <c r="L319" s="159">
        <v>0.43913799999999997</v>
      </c>
      <c r="M319" s="159" t="s">
        <v>315</v>
      </c>
      <c r="N319" s="159">
        <v>726</v>
      </c>
      <c r="O319" s="185">
        <f t="shared" si="13"/>
        <v>318.814188</v>
      </c>
      <c r="P319" s="215">
        <f t="shared" si="15"/>
        <v>194.12297897336271</v>
      </c>
      <c r="Q319" s="215" cm="1">
        <f t="array" ref="Q319">IF(P319="-",0,P319/(1+'General inputs'!$H$32)^IFERROR(INDEX('MP Calculations'!$C$40:$C$130,MATCH(F319,'MP Calculations'!$D$40:$D$130,0),0),-1))</f>
        <v>424.19310749380054</v>
      </c>
    </row>
    <row r="320" spans="3:17">
      <c r="C320" s="159"/>
      <c r="D320" s="165" t="s">
        <v>289</v>
      </c>
      <c r="E320" s="161">
        <v>38124</v>
      </c>
      <c r="F320" s="172" t="str">
        <f t="shared" si="14"/>
        <v>2003-04</v>
      </c>
      <c r="G320" s="68"/>
      <c r="H320" s="167" t="s">
        <v>279</v>
      </c>
      <c r="I320" s="173">
        <v>41465.482549107437</v>
      </c>
      <c r="J320" s="168">
        <f>IFERROR(MIN('MP Calculations'!$E$30/I320,1),"-")</f>
        <v>0.60889065254951169</v>
      </c>
      <c r="K320" s="12"/>
      <c r="L320" s="159">
        <v>4.9157190000000002</v>
      </c>
      <c r="M320" s="159" t="s">
        <v>315</v>
      </c>
      <c r="N320" s="159">
        <v>726</v>
      </c>
      <c r="O320" s="185">
        <f t="shared" si="13"/>
        <v>3568.8119940000001</v>
      </c>
      <c r="P320" s="215">
        <f t="shared" si="15"/>
        <v>2173.0162638531842</v>
      </c>
      <c r="Q320" s="215" cm="1">
        <f t="array" ref="Q320">IF(P320="-",0,P320/(1+'General inputs'!$H$32)^IFERROR(INDEX('MP Calculations'!$C$40:$C$130,MATCH(F320,'MP Calculations'!$D$40:$D$130,0),0),-1))</f>
        <v>4748.4255932675333</v>
      </c>
    </row>
    <row r="321" spans="3:17">
      <c r="C321" s="159"/>
      <c r="D321" s="165" t="s">
        <v>289</v>
      </c>
      <c r="E321" s="161">
        <v>38124</v>
      </c>
      <c r="F321" s="172" t="str">
        <f t="shared" si="14"/>
        <v>2003-04</v>
      </c>
      <c r="G321" s="68"/>
      <c r="H321" s="167" t="s">
        <v>279</v>
      </c>
      <c r="I321" s="173">
        <v>41465.482549107437</v>
      </c>
      <c r="J321" s="168">
        <f>IFERROR(MIN('MP Calculations'!$E$30/I321,1),"-")</f>
        <v>0.60889065254951169</v>
      </c>
      <c r="K321" s="12"/>
      <c r="L321" s="159">
        <v>0.512548</v>
      </c>
      <c r="M321" s="159" t="s">
        <v>315</v>
      </c>
      <c r="N321" s="159">
        <v>726</v>
      </c>
      <c r="O321" s="185">
        <f t="shared" ref="O321:O384" si="16">IF(N321="","-",L321*N321)</f>
        <v>372.109848</v>
      </c>
      <c r="P321" s="215">
        <f t="shared" si="15"/>
        <v>226.57420816881961</v>
      </c>
      <c r="Q321" s="215" cm="1">
        <f t="array" ref="Q321">IF(P321="-",0,P321/(1+'General inputs'!$H$32)^IFERROR(INDEX('MP Calculations'!$C$40:$C$130,MATCH(F321,'MP Calculations'!$D$40:$D$130,0),0),-1))</f>
        <v>495.10479361779778</v>
      </c>
    </row>
    <row r="322" spans="3:17">
      <c r="C322" s="159"/>
      <c r="D322" s="165" t="s">
        <v>289</v>
      </c>
      <c r="E322" s="161">
        <v>38124</v>
      </c>
      <c r="F322" s="172" t="str">
        <f t="shared" si="14"/>
        <v>2003-04</v>
      </c>
      <c r="G322" s="68"/>
      <c r="H322" s="167" t="s">
        <v>279</v>
      </c>
      <c r="I322" s="173">
        <v>41465.482549107437</v>
      </c>
      <c r="J322" s="168">
        <f>IFERROR(MIN('MP Calculations'!$E$30/I322,1),"-")</f>
        <v>0.60889065254951169</v>
      </c>
      <c r="K322" s="12"/>
      <c r="L322" s="159">
        <v>0.43913799999999997</v>
      </c>
      <c r="M322" s="159" t="s">
        <v>315</v>
      </c>
      <c r="N322" s="159">
        <v>726</v>
      </c>
      <c r="O322" s="185">
        <f t="shared" si="16"/>
        <v>318.814188</v>
      </c>
      <c r="P322" s="215">
        <f t="shared" si="15"/>
        <v>194.12297897336271</v>
      </c>
      <c r="Q322" s="215" cm="1">
        <f t="array" ref="Q322">IF(P322="-",0,P322/(1+'General inputs'!$H$32)^IFERROR(INDEX('MP Calculations'!$C$40:$C$130,MATCH(F322,'MP Calculations'!$D$40:$D$130,0),0),-1))</f>
        <v>424.19310749380054</v>
      </c>
    </row>
    <row r="323" spans="3:17">
      <c r="C323" s="159"/>
      <c r="D323" s="165" t="s">
        <v>289</v>
      </c>
      <c r="E323" s="161">
        <v>38124</v>
      </c>
      <c r="F323" s="172" t="str">
        <f t="shared" si="14"/>
        <v>2003-04</v>
      </c>
      <c r="G323" s="68"/>
      <c r="H323" s="167" t="s">
        <v>279</v>
      </c>
      <c r="I323" s="173">
        <v>41465.482549107437</v>
      </c>
      <c r="J323" s="168">
        <f>IFERROR(MIN('MP Calculations'!$E$30/I323,1),"-")</f>
        <v>0.60889065254951169</v>
      </c>
      <c r="K323" s="12"/>
      <c r="L323" s="159">
        <v>0.46878799999999998</v>
      </c>
      <c r="M323" s="159" t="s">
        <v>315</v>
      </c>
      <c r="N323" s="159">
        <v>726</v>
      </c>
      <c r="O323" s="185">
        <f t="shared" si="16"/>
        <v>340.34008799999998</v>
      </c>
      <c r="P323" s="215">
        <f t="shared" si="15"/>
        <v>207.22989827107821</v>
      </c>
      <c r="Q323" s="215" cm="1">
        <f t="array" ref="Q323">IF(P323="-",0,P323/(1+'General inputs'!$H$32)^IFERROR(INDEX('MP Calculations'!$C$40:$C$130,MATCH(F323,'MP Calculations'!$D$40:$D$130,0),0),-1))</f>
        <v>452.83404869495183</v>
      </c>
    </row>
    <row r="324" spans="3:17">
      <c r="C324" s="159"/>
      <c r="D324" s="165" t="s">
        <v>289</v>
      </c>
      <c r="E324" s="161">
        <v>38124</v>
      </c>
      <c r="F324" s="172" t="str">
        <f t="shared" si="14"/>
        <v>2003-04</v>
      </c>
      <c r="G324" s="68"/>
      <c r="H324" s="167" t="s">
        <v>279</v>
      </c>
      <c r="I324" s="173">
        <v>41465.482549107437</v>
      </c>
      <c r="J324" s="168">
        <f>IFERROR(MIN('MP Calculations'!$E$30/I324,1),"-")</f>
        <v>0.60889065254951169</v>
      </c>
      <c r="K324" s="12"/>
      <c r="L324" s="159">
        <v>3.9759000000000002</v>
      </c>
      <c r="M324" s="159" t="s">
        <v>315</v>
      </c>
      <c r="N324" s="159">
        <v>726</v>
      </c>
      <c r="O324" s="185">
        <f t="shared" si="16"/>
        <v>2886.5034000000001</v>
      </c>
      <c r="P324" s="215">
        <f t="shared" si="15"/>
        <v>1757.5649388123843</v>
      </c>
      <c r="Q324" s="215" cm="1">
        <f t="array" ref="Q324">IF(P324="-",0,P324/(1+'General inputs'!$H$32)^IFERROR(INDEX('MP Calculations'!$C$40:$C$130,MATCH(F324,'MP Calculations'!$D$40:$D$130,0),0),-1))</f>
        <v>3840.5908304100344</v>
      </c>
    </row>
    <row r="325" spans="3:17">
      <c r="C325" s="159"/>
      <c r="D325" s="165" t="s">
        <v>289</v>
      </c>
      <c r="E325" s="161">
        <v>38124</v>
      </c>
      <c r="F325" s="172" t="str">
        <f t="shared" si="14"/>
        <v>2003-04</v>
      </c>
      <c r="G325" s="68"/>
      <c r="H325" s="167" t="s">
        <v>279</v>
      </c>
      <c r="I325" s="173">
        <v>41465.482549107437</v>
      </c>
      <c r="J325" s="168">
        <f>IFERROR(MIN('MP Calculations'!$E$30/I325,1),"-")</f>
        <v>0.60889065254951169</v>
      </c>
      <c r="K325" s="12"/>
      <c r="L325" s="159">
        <v>0.47863699999999998</v>
      </c>
      <c r="M325" s="159" t="s">
        <v>315</v>
      </c>
      <c r="N325" s="159">
        <v>726</v>
      </c>
      <c r="O325" s="185">
        <f t="shared" si="16"/>
        <v>347.49046199999998</v>
      </c>
      <c r="P325" s="215">
        <f t="shared" si="15"/>
        <v>211.5836941619113</v>
      </c>
      <c r="Q325" s="215" cm="1">
        <f t="array" ref="Q325">IF(P325="-",0,P325/(1+'General inputs'!$H$32)^IFERROR(INDEX('MP Calculations'!$C$40:$C$130,MATCH(F325,'MP Calculations'!$D$40:$D$130,0),0),-1))</f>
        <v>462.34786420558049</v>
      </c>
    </row>
    <row r="326" spans="3:17">
      <c r="C326" s="159"/>
      <c r="D326" s="165" t="s">
        <v>289</v>
      </c>
      <c r="E326" s="161">
        <v>38124</v>
      </c>
      <c r="F326" s="172" t="str">
        <f t="shared" si="14"/>
        <v>2003-04</v>
      </c>
      <c r="G326" s="68"/>
      <c r="H326" s="167" t="s">
        <v>279</v>
      </c>
      <c r="I326" s="173">
        <v>41465.482549107437</v>
      </c>
      <c r="J326" s="168">
        <f>IFERROR(MIN('MP Calculations'!$E$30/I326,1),"-")</f>
        <v>0.60889065254951169</v>
      </c>
      <c r="K326" s="12"/>
      <c r="L326" s="159">
        <v>2.4974569999999998</v>
      </c>
      <c r="M326" s="159" t="s">
        <v>315</v>
      </c>
      <c r="N326" s="159">
        <v>726</v>
      </c>
      <c r="O326" s="185">
        <f t="shared" si="16"/>
        <v>1813.1537819999999</v>
      </c>
      <c r="P326" s="215">
        <f t="shared" si="15"/>
        <v>1104.012389494595</v>
      </c>
      <c r="Q326" s="215" cm="1">
        <f t="array" ref="Q326">IF(P326="-",0,P326/(1+'General inputs'!$H$32)^IFERROR(INDEX('MP Calculations'!$C$40:$C$130,MATCH(F326,'MP Calculations'!$D$40:$D$130,0),0),-1))</f>
        <v>2412.4627011603288</v>
      </c>
    </row>
    <row r="327" spans="3:17">
      <c r="C327" s="159"/>
      <c r="D327" s="165" t="s">
        <v>289</v>
      </c>
      <c r="E327" s="161">
        <v>38124</v>
      </c>
      <c r="F327" s="172" t="str">
        <f t="shared" si="14"/>
        <v>2003-04</v>
      </c>
      <c r="G327" s="68"/>
      <c r="H327" s="167" t="s">
        <v>279</v>
      </c>
      <c r="I327" s="173">
        <v>41465.482549107437</v>
      </c>
      <c r="J327" s="168">
        <f>IFERROR(MIN('MP Calculations'!$E$30/I327,1),"-")</f>
        <v>0.60889065254951169</v>
      </c>
      <c r="K327" s="12"/>
      <c r="L327" s="159">
        <v>0.89817999999999998</v>
      </c>
      <c r="M327" s="159" t="s">
        <v>315</v>
      </c>
      <c r="N327" s="159">
        <v>726</v>
      </c>
      <c r="O327" s="185">
        <f t="shared" si="16"/>
        <v>652.07867999999996</v>
      </c>
      <c r="P327" s="215">
        <f t="shared" si="15"/>
        <v>397.0446129788242</v>
      </c>
      <c r="Q327" s="215" cm="1">
        <f t="array" ref="Q327">IF(P327="-",0,P327/(1+'General inputs'!$H$32)^IFERROR(INDEX('MP Calculations'!$C$40:$C$130,MATCH(F327,'MP Calculations'!$D$40:$D$130,0),0),-1))</f>
        <v>867.61283534738914</v>
      </c>
    </row>
    <row r="328" spans="3:17">
      <c r="C328" s="159"/>
      <c r="D328" s="165" t="s">
        <v>289</v>
      </c>
      <c r="E328" s="161">
        <v>38124</v>
      </c>
      <c r="F328" s="172" t="str">
        <f t="shared" si="14"/>
        <v>2003-04</v>
      </c>
      <c r="G328" s="68"/>
      <c r="H328" s="167" t="s">
        <v>279</v>
      </c>
      <c r="I328" s="173">
        <v>41465.482549107437</v>
      </c>
      <c r="J328" s="168">
        <f>IFERROR(MIN('MP Calculations'!$E$30/I328,1),"-")</f>
        <v>0.60889065254951169</v>
      </c>
      <c r="K328" s="12"/>
      <c r="L328" s="159">
        <v>5.9902249999999997</v>
      </c>
      <c r="M328" s="159" t="s">
        <v>315</v>
      </c>
      <c r="N328" s="159">
        <v>726</v>
      </c>
      <c r="O328" s="185">
        <f t="shared" si="16"/>
        <v>4348.9033499999996</v>
      </c>
      <c r="P328" s="215">
        <f t="shared" si="15"/>
        <v>2648.0065986562572</v>
      </c>
      <c r="Q328" s="215" cm="1">
        <f t="array" ref="Q328">IF(P328="-",0,P328/(1+'General inputs'!$H$32)^IFERROR(INDEX('MP Calculations'!$C$40:$C$130,MATCH(F328,'MP Calculations'!$D$40:$D$130,0),0),-1))</f>
        <v>5786.3636427206275</v>
      </c>
    </row>
    <row r="329" spans="3:17">
      <c r="C329" s="159"/>
      <c r="D329" s="165" t="s">
        <v>289</v>
      </c>
      <c r="E329" s="161">
        <v>38124</v>
      </c>
      <c r="F329" s="172" t="str">
        <f t="shared" si="14"/>
        <v>2003-04</v>
      </c>
      <c r="G329" s="68"/>
      <c r="H329" s="167" t="s">
        <v>279</v>
      </c>
      <c r="I329" s="173">
        <v>41465.482549107437</v>
      </c>
      <c r="J329" s="168">
        <f>IFERROR(MIN('MP Calculations'!$E$30/I329,1),"-")</f>
        <v>0.60889065254951169</v>
      </c>
      <c r="K329" s="12"/>
      <c r="L329" s="159">
        <v>6.139958</v>
      </c>
      <c r="M329" s="159" t="s">
        <v>315</v>
      </c>
      <c r="N329" s="159">
        <v>726</v>
      </c>
      <c r="O329" s="185">
        <f t="shared" si="16"/>
        <v>4457.6095080000005</v>
      </c>
      <c r="P329" s="215">
        <f t="shared" si="15"/>
        <v>2714.1967621370281</v>
      </c>
      <c r="Q329" s="215" cm="1">
        <f t="array" ref="Q329">IF(P329="-",0,P329/(1+'General inputs'!$H$32)^IFERROR(INDEX('MP Calculations'!$C$40:$C$130,MATCH(F329,'MP Calculations'!$D$40:$D$130,0),0),-1))</f>
        <v>5931.0008787702745</v>
      </c>
    </row>
    <row r="330" spans="3:17">
      <c r="C330" s="159"/>
      <c r="D330" s="165" t="s">
        <v>289</v>
      </c>
      <c r="E330" s="161">
        <v>38124</v>
      </c>
      <c r="F330" s="172" t="str">
        <f t="shared" si="14"/>
        <v>2003-04</v>
      </c>
      <c r="G330" s="68"/>
      <c r="H330" s="167" t="s">
        <v>279</v>
      </c>
      <c r="I330" s="173">
        <v>41465.482549107437</v>
      </c>
      <c r="J330" s="168">
        <f>IFERROR(MIN('MP Calculations'!$E$30/I330,1),"-")</f>
        <v>0.60889065254951169</v>
      </c>
      <c r="K330" s="12"/>
      <c r="L330" s="159">
        <v>6.9572450000000003</v>
      </c>
      <c r="M330" s="159" t="s">
        <v>315</v>
      </c>
      <c r="N330" s="159">
        <v>726</v>
      </c>
      <c r="O330" s="185">
        <f t="shared" si="16"/>
        <v>5050.9598700000006</v>
      </c>
      <c r="P330" s="215">
        <f t="shared" si="15"/>
        <v>3075.4822512456972</v>
      </c>
      <c r="Q330" s="215" cm="1">
        <f t="array" ref="Q330">IF(P330="-",0,P330/(1+'General inputs'!$H$32)^IFERROR(INDEX('MP Calculations'!$C$40:$C$130,MATCH(F330,'MP Calculations'!$D$40:$D$130,0),0),-1))</f>
        <v>6720.473691973154</v>
      </c>
    </row>
    <row r="331" spans="3:17">
      <c r="C331" s="159"/>
      <c r="D331" s="165" t="s">
        <v>289</v>
      </c>
      <c r="E331" s="161">
        <v>38124</v>
      </c>
      <c r="F331" s="172" t="str">
        <f t="shared" si="14"/>
        <v>2003-04</v>
      </c>
      <c r="G331" s="68"/>
      <c r="H331" s="167" t="s">
        <v>279</v>
      </c>
      <c r="I331" s="173">
        <v>41465.482549107437</v>
      </c>
      <c r="J331" s="168">
        <f>IFERROR(MIN('MP Calculations'!$E$30/I331,1),"-")</f>
        <v>0.60889065254951169</v>
      </c>
      <c r="K331" s="12"/>
      <c r="L331" s="159">
        <v>0.50738000000000005</v>
      </c>
      <c r="M331" s="159" t="s">
        <v>315</v>
      </c>
      <c r="N331" s="159">
        <v>726</v>
      </c>
      <c r="O331" s="185">
        <f t="shared" si="16"/>
        <v>368.35788000000002</v>
      </c>
      <c r="P331" s="215">
        <f t="shared" si="15"/>
        <v>224.28966992495472</v>
      </c>
      <c r="Q331" s="215" cm="1">
        <f t="array" ref="Q331">IF(P331="-",0,P331/(1+'General inputs'!$H$32)^IFERROR(INDEX('MP Calculations'!$C$40:$C$130,MATCH(F331,'MP Calculations'!$D$40:$D$130,0),0),-1))</f>
        <v>490.11267273659877</v>
      </c>
    </row>
    <row r="332" spans="3:17">
      <c r="C332" s="159"/>
      <c r="D332" s="165" t="s">
        <v>289</v>
      </c>
      <c r="E332" s="161">
        <v>38124</v>
      </c>
      <c r="F332" s="172" t="str">
        <f t="shared" si="14"/>
        <v>2003-04</v>
      </c>
      <c r="G332" s="68"/>
      <c r="H332" s="167" t="s">
        <v>279</v>
      </c>
      <c r="I332" s="173">
        <v>41465.482549107437</v>
      </c>
      <c r="J332" s="168">
        <f>IFERROR(MIN('MP Calculations'!$E$30/I332,1),"-")</f>
        <v>0.60889065254951169</v>
      </c>
      <c r="K332" s="12"/>
      <c r="L332" s="159">
        <v>5.3951159999999998</v>
      </c>
      <c r="M332" s="159" t="s">
        <v>315</v>
      </c>
      <c r="N332" s="159">
        <v>726</v>
      </c>
      <c r="O332" s="185">
        <f t="shared" si="16"/>
        <v>3916.8542159999997</v>
      </c>
      <c r="P332" s="215">
        <f t="shared" si="15"/>
        <v>2384.9359195215457</v>
      </c>
      <c r="Q332" s="215" cm="1">
        <f t="array" ref="Q332">IF(P332="-",0,P332/(1+'General inputs'!$H$32)^IFERROR(INDEX('MP Calculations'!$C$40:$C$130,MATCH(F332,'MP Calculations'!$D$40:$D$130,0),0),-1))</f>
        <v>5211.5075928968181</v>
      </c>
    </row>
    <row r="333" spans="3:17">
      <c r="C333" s="159"/>
      <c r="D333" s="165" t="s">
        <v>289</v>
      </c>
      <c r="E333" s="161">
        <v>38124</v>
      </c>
      <c r="F333" s="172" t="str">
        <f t="shared" si="14"/>
        <v>2003-04</v>
      </c>
      <c r="G333" s="68"/>
      <c r="H333" s="167" t="s">
        <v>279</v>
      </c>
      <c r="I333" s="173">
        <v>41465.482549107437</v>
      </c>
      <c r="J333" s="168">
        <f>IFERROR(MIN('MP Calculations'!$E$30/I333,1),"-")</f>
        <v>0.60889065254951169</v>
      </c>
      <c r="K333" s="12"/>
      <c r="L333" s="159">
        <v>4.2305520000000003</v>
      </c>
      <c r="M333" s="159" t="s">
        <v>315</v>
      </c>
      <c r="N333" s="159">
        <v>726</v>
      </c>
      <c r="O333" s="185">
        <f t="shared" si="16"/>
        <v>3071.380752</v>
      </c>
      <c r="P333" s="215">
        <f t="shared" si="15"/>
        <v>1870.1350303132899</v>
      </c>
      <c r="Q333" s="215" cm="1">
        <f t="array" ref="Q333">IF(P333="-",0,P333/(1+'General inputs'!$H$32)^IFERROR(INDEX('MP Calculations'!$C$40:$C$130,MATCH(F333,'MP Calculations'!$D$40:$D$130,0),0),-1))</f>
        <v>4086.5764276699188</v>
      </c>
    </row>
    <row r="334" spans="3:17">
      <c r="C334" s="159"/>
      <c r="D334" s="165" t="s">
        <v>289</v>
      </c>
      <c r="E334" s="161">
        <v>38124</v>
      </c>
      <c r="F334" s="172" t="str">
        <f t="shared" si="14"/>
        <v>2003-04</v>
      </c>
      <c r="G334" s="68"/>
      <c r="H334" s="167" t="s">
        <v>279</v>
      </c>
      <c r="I334" s="173">
        <v>41465.482549107437</v>
      </c>
      <c r="J334" s="168">
        <f>IFERROR(MIN('MP Calculations'!$E$30/I334,1),"-")</f>
        <v>0.60889065254951169</v>
      </c>
      <c r="K334" s="12"/>
      <c r="L334" s="159">
        <v>6.9626219999999996</v>
      </c>
      <c r="M334" s="159" t="s">
        <v>315</v>
      </c>
      <c r="N334" s="159">
        <v>726</v>
      </c>
      <c r="O334" s="185">
        <f t="shared" si="16"/>
        <v>5054.8635719999993</v>
      </c>
      <c r="P334" s="215">
        <f t="shared" si="15"/>
        <v>3077.8591789038351</v>
      </c>
      <c r="Q334" s="215" cm="1">
        <f t="array" ref="Q334">IF(P334="-",0,P334/(1+'General inputs'!$H$32)^IFERROR(INDEX('MP Calculations'!$C$40:$C$130,MATCH(F334,'MP Calculations'!$D$40:$D$130,0),0),-1))</f>
        <v>6725.6677000958698</v>
      </c>
    </row>
    <row r="335" spans="3:17">
      <c r="C335" s="159"/>
      <c r="D335" s="165" t="s">
        <v>289</v>
      </c>
      <c r="E335" s="161">
        <v>38124</v>
      </c>
      <c r="F335" s="172" t="str">
        <f t="shared" si="14"/>
        <v>2003-04</v>
      </c>
      <c r="G335" s="68"/>
      <c r="H335" s="167" t="s">
        <v>279</v>
      </c>
      <c r="I335" s="173">
        <v>41465.482549107437</v>
      </c>
      <c r="J335" s="168">
        <f>IFERROR(MIN('MP Calculations'!$E$30/I335,1),"-")</f>
        <v>0.60889065254951169</v>
      </c>
      <c r="K335" s="12"/>
      <c r="L335" s="159">
        <v>0.51163499999999995</v>
      </c>
      <c r="M335" s="159" t="s">
        <v>315</v>
      </c>
      <c r="N335" s="159">
        <v>726</v>
      </c>
      <c r="O335" s="185">
        <f t="shared" si="16"/>
        <v>371.44700999999998</v>
      </c>
      <c r="P335" s="215">
        <f t="shared" si="15"/>
        <v>226.17061230646499</v>
      </c>
      <c r="Q335" s="215" cm="1">
        <f t="array" ref="Q335">IF(P335="-",0,P335/(1+'General inputs'!$H$32)^IFERROR(INDEX('MP Calculations'!$C$40:$C$130,MATCH(F335,'MP Calculations'!$D$40:$D$130,0),0),-1))</f>
        <v>494.22286514168809</v>
      </c>
    </row>
    <row r="336" spans="3:17">
      <c r="C336" s="159"/>
      <c r="D336" s="165" t="s">
        <v>289</v>
      </c>
      <c r="E336" s="161">
        <v>38124</v>
      </c>
      <c r="F336" s="172" t="str">
        <f t="shared" si="14"/>
        <v>2003-04</v>
      </c>
      <c r="G336" s="68"/>
      <c r="H336" s="167" t="s">
        <v>279</v>
      </c>
      <c r="I336" s="173">
        <v>41465.482549107437</v>
      </c>
      <c r="J336" s="168">
        <f>IFERROR(MIN('MP Calculations'!$E$30/I336,1),"-")</f>
        <v>0.60889065254951169</v>
      </c>
      <c r="K336" s="12"/>
      <c r="L336" s="159">
        <v>4.1504409999999998</v>
      </c>
      <c r="M336" s="159" t="s">
        <v>315</v>
      </c>
      <c r="N336" s="159">
        <v>726</v>
      </c>
      <c r="O336" s="185">
        <f t="shared" si="16"/>
        <v>3013.2201660000001</v>
      </c>
      <c r="P336" s="215">
        <f t="shared" si="15"/>
        <v>1834.721593151088</v>
      </c>
      <c r="Q336" s="215" cm="1">
        <f t="array" ref="Q336">IF(P336="-",0,P336/(1+'General inputs'!$H$32)^IFERROR(INDEX('MP Calculations'!$C$40:$C$130,MATCH(F336,'MP Calculations'!$D$40:$D$130,0),0),-1))</f>
        <v>4009.1917922376952</v>
      </c>
    </row>
    <row r="337" spans="3:17">
      <c r="C337" s="159"/>
      <c r="D337" s="165" t="s">
        <v>289</v>
      </c>
      <c r="E337" s="161">
        <v>38124</v>
      </c>
      <c r="F337" s="172" t="str">
        <f t="shared" si="14"/>
        <v>2003-04</v>
      </c>
      <c r="G337" s="68"/>
      <c r="H337" s="167" t="s">
        <v>279</v>
      </c>
      <c r="I337" s="173">
        <v>41465.482549107437</v>
      </c>
      <c r="J337" s="168">
        <f>IFERROR(MIN('MP Calculations'!$E$30/I337,1),"-")</f>
        <v>0.60889065254951169</v>
      </c>
      <c r="K337" s="12"/>
      <c r="L337" s="159">
        <v>19.148799</v>
      </c>
      <c r="M337" s="159" t="s">
        <v>315</v>
      </c>
      <c r="N337" s="159">
        <v>726</v>
      </c>
      <c r="O337" s="185">
        <f t="shared" si="16"/>
        <v>13902.028074</v>
      </c>
      <c r="P337" s="215">
        <f t="shared" si="15"/>
        <v>8464.8149457394902</v>
      </c>
      <c r="Q337" s="215" cm="1">
        <f t="array" ref="Q337">IF(P337="-",0,P337/(1+'General inputs'!$H$32)^IFERROR(INDEX('MP Calculations'!$C$40:$C$130,MATCH(F337,'MP Calculations'!$D$40:$D$130,0),0),-1))</f>
        <v>18497.120614895954</v>
      </c>
    </row>
    <row r="338" spans="3:17">
      <c r="C338" s="159"/>
      <c r="D338" s="165" t="s">
        <v>289</v>
      </c>
      <c r="E338" s="161">
        <v>38124</v>
      </c>
      <c r="F338" s="172" t="str">
        <f t="shared" si="14"/>
        <v>2003-04</v>
      </c>
      <c r="G338" s="68"/>
      <c r="H338" s="167" t="s">
        <v>279</v>
      </c>
      <c r="I338" s="173">
        <v>41465.482549107437</v>
      </c>
      <c r="J338" s="168">
        <f>IFERROR(MIN('MP Calculations'!$E$30/I338,1),"-")</f>
        <v>0.60889065254951169</v>
      </c>
      <c r="K338" s="12"/>
      <c r="L338" s="159">
        <v>1.1027720000000001</v>
      </c>
      <c r="M338" s="159" t="s">
        <v>315</v>
      </c>
      <c r="N338" s="159">
        <v>726</v>
      </c>
      <c r="O338" s="185">
        <f t="shared" si="16"/>
        <v>800.61247200000003</v>
      </c>
      <c r="P338" s="215">
        <f t="shared" si="15"/>
        <v>487.48545051535768</v>
      </c>
      <c r="Q338" s="215" cm="1">
        <f t="array" ref="Q338">IF(P338="-",0,P338/(1+'General inputs'!$H$32)^IFERROR(INDEX('MP Calculations'!$C$40:$C$130,MATCH(F338,'MP Calculations'!$D$40:$D$130,0),0),-1))</f>
        <v>1065.2420914089726</v>
      </c>
    </row>
    <row r="339" spans="3:17">
      <c r="C339" s="159"/>
      <c r="D339" s="165" t="s">
        <v>289</v>
      </c>
      <c r="E339" s="161">
        <v>38124</v>
      </c>
      <c r="F339" s="172" t="str">
        <f t="shared" si="14"/>
        <v>2003-04</v>
      </c>
      <c r="G339" s="68"/>
      <c r="H339" s="167" t="s">
        <v>279</v>
      </c>
      <c r="I339" s="173">
        <v>41465.482549107437</v>
      </c>
      <c r="J339" s="168">
        <f>IFERROR(MIN('MP Calculations'!$E$30/I339,1),"-")</f>
        <v>0.60889065254951169</v>
      </c>
      <c r="K339" s="12"/>
      <c r="L339" s="159">
        <v>4.655373</v>
      </c>
      <c r="M339" s="159" t="s">
        <v>315</v>
      </c>
      <c r="N339" s="159">
        <v>726</v>
      </c>
      <c r="O339" s="185">
        <f t="shared" si="16"/>
        <v>3379.8007980000002</v>
      </c>
      <c r="P339" s="215">
        <f t="shared" si="15"/>
        <v>2057.9291133815805</v>
      </c>
      <c r="Q339" s="215" cm="1">
        <f t="array" ref="Q339">IF(P339="-",0,P339/(1+'General inputs'!$H$32)^IFERROR(INDEX('MP Calculations'!$C$40:$C$130,MATCH(F339,'MP Calculations'!$D$40:$D$130,0),0),-1))</f>
        <v>4496.9397761358314</v>
      </c>
    </row>
    <row r="340" spans="3:17">
      <c r="C340" s="159"/>
      <c r="D340" s="165" t="s">
        <v>289</v>
      </c>
      <c r="E340" s="161">
        <v>38124</v>
      </c>
      <c r="F340" s="172" t="str">
        <f t="shared" si="14"/>
        <v>2003-04</v>
      </c>
      <c r="G340" s="68"/>
      <c r="H340" s="167" t="s">
        <v>279</v>
      </c>
      <c r="I340" s="173">
        <v>41465.482549107437</v>
      </c>
      <c r="J340" s="168">
        <f>IFERROR(MIN('MP Calculations'!$E$30/I340,1),"-")</f>
        <v>0.60889065254951169</v>
      </c>
      <c r="K340" s="12"/>
      <c r="L340" s="159">
        <v>0.50738000000000005</v>
      </c>
      <c r="M340" s="159" t="s">
        <v>315</v>
      </c>
      <c r="N340" s="159">
        <v>726</v>
      </c>
      <c r="O340" s="185">
        <f t="shared" si="16"/>
        <v>368.35788000000002</v>
      </c>
      <c r="P340" s="215">
        <f t="shared" si="15"/>
        <v>224.28966992495472</v>
      </c>
      <c r="Q340" s="215" cm="1">
        <f t="array" ref="Q340">IF(P340="-",0,P340/(1+'General inputs'!$H$32)^IFERROR(INDEX('MP Calculations'!$C$40:$C$130,MATCH(F340,'MP Calculations'!$D$40:$D$130,0),0),-1))</f>
        <v>490.11267273659877</v>
      </c>
    </row>
    <row r="341" spans="3:17">
      <c r="C341" s="159"/>
      <c r="D341" s="165" t="s">
        <v>289</v>
      </c>
      <c r="E341" s="161">
        <v>38124</v>
      </c>
      <c r="F341" s="172" t="str">
        <f t="shared" si="14"/>
        <v>2003-04</v>
      </c>
      <c r="G341" s="68"/>
      <c r="H341" s="167" t="s">
        <v>279</v>
      </c>
      <c r="I341" s="173">
        <v>41465.482549107437</v>
      </c>
      <c r="J341" s="168">
        <f>IFERROR(MIN('MP Calculations'!$E$30/I341,1),"-")</f>
        <v>0.60889065254951169</v>
      </c>
      <c r="K341" s="12"/>
      <c r="L341" s="159">
        <v>4.9714369999999999</v>
      </c>
      <c r="M341" s="159" t="s">
        <v>315</v>
      </c>
      <c r="N341" s="159">
        <v>726</v>
      </c>
      <c r="O341" s="185">
        <f t="shared" si="16"/>
        <v>3609.2632619999999</v>
      </c>
      <c r="P341" s="215">
        <f t="shared" si="15"/>
        <v>2197.6466628221592</v>
      </c>
      <c r="Q341" s="215" cm="1">
        <f t="array" ref="Q341">IF(P341="-",0,P341/(1+'General inputs'!$H$32)^IFERROR(INDEX('MP Calculations'!$C$40:$C$130,MATCH(F341,'MP Calculations'!$D$40:$D$130,0),0),-1))</f>
        <v>4802.2473795017904</v>
      </c>
    </row>
    <row r="342" spans="3:17">
      <c r="C342" s="159"/>
      <c r="D342" s="165" t="s">
        <v>281</v>
      </c>
      <c r="E342" s="161">
        <v>38184</v>
      </c>
      <c r="F342" s="172" t="str">
        <f t="shared" ref="F342:F405" si="17">IF(E342="","-",IF(OR(E342&lt;$E$15,E342&gt;$E$16),"ERROR - date outside of range",IF(MONTH(E342)&gt;=7,YEAR(E342)&amp;"-"&amp;IF(YEAR(E342)=1999,"00",IF(AND(YEAR(E342)&gt;=2000,YEAR(E342)&lt;2009),"0","")&amp;RIGHT(YEAR(E342),2)+1),RIGHT(YEAR(E342),4)-1&amp;"-"&amp;RIGHT(YEAR(E342),2))))</f>
        <v>2004-05</v>
      </c>
      <c r="G342" s="68"/>
      <c r="H342" s="167" t="s">
        <v>279</v>
      </c>
      <c r="I342" s="173">
        <v>41465.482549107437</v>
      </c>
      <c r="J342" s="168">
        <f>IFERROR(MIN('MP Calculations'!$E$30/I342,1),"-")</f>
        <v>0.60889065254951169</v>
      </c>
      <c r="K342" s="12"/>
      <c r="L342" s="159">
        <v>41.026721999999999</v>
      </c>
      <c r="M342" s="159" t="s">
        <v>315</v>
      </c>
      <c r="N342" s="159">
        <v>350</v>
      </c>
      <c r="O342" s="185">
        <f t="shared" si="16"/>
        <v>14359.352699999999</v>
      </c>
      <c r="P342" s="215">
        <f t="shared" si="15"/>
        <v>8743.2756356915925</v>
      </c>
      <c r="Q342" s="215" cm="1">
        <f t="array" ref="Q342">IF(P342="-",0,P342/(1+'General inputs'!$H$32)^IFERROR(INDEX('MP Calculations'!$C$40:$C$130,MATCH(F342,'MP Calculations'!$D$40:$D$130,0),0),-1))</f>
        <v>18335.514938055087</v>
      </c>
    </row>
    <row r="343" spans="3:17">
      <c r="C343" s="159"/>
      <c r="D343" s="165" t="s">
        <v>281</v>
      </c>
      <c r="E343" s="161">
        <v>38184</v>
      </c>
      <c r="F343" s="172" t="str">
        <f t="shared" si="17"/>
        <v>2004-05</v>
      </c>
      <c r="G343" s="68"/>
      <c r="H343" s="167" t="s">
        <v>279</v>
      </c>
      <c r="I343" s="173">
        <v>41465.482549107437</v>
      </c>
      <c r="J343" s="168">
        <f>IFERROR(MIN('MP Calculations'!$E$30/I343,1),"-")</f>
        <v>0.60889065254951169</v>
      </c>
      <c r="K343" s="12"/>
      <c r="L343" s="159">
        <v>73.969207999999995</v>
      </c>
      <c r="M343" s="159" t="s">
        <v>315</v>
      </c>
      <c r="N343" s="159">
        <v>350</v>
      </c>
      <c r="O343" s="185">
        <f t="shared" si="16"/>
        <v>25889.2228</v>
      </c>
      <c r="P343" s="215">
        <f t="shared" ref="P343:P406" si="18">IF(O343="-","-",IF(OR(E343&lt;$E$15,E343&gt;$E$16),0,O343*J343))</f>
        <v>15763.705764691696</v>
      </c>
      <c r="Q343" s="215" cm="1">
        <f t="array" ref="Q343">IF(P343="-",0,P343/(1+'General inputs'!$H$32)^IFERROR(INDEX('MP Calculations'!$C$40:$C$130,MATCH(F343,'MP Calculations'!$D$40:$D$130,0),0),-1))</f>
        <v>33058.05221874913</v>
      </c>
    </row>
    <row r="344" spans="3:17">
      <c r="C344" s="159"/>
      <c r="D344" s="165" t="s">
        <v>345</v>
      </c>
      <c r="E344" s="161">
        <v>38252</v>
      </c>
      <c r="F344" s="172" t="str">
        <f t="shared" si="17"/>
        <v>2004-05</v>
      </c>
      <c r="G344" s="68"/>
      <c r="H344" s="167" t="s">
        <v>279</v>
      </c>
      <c r="I344" s="173">
        <v>41465.482549107437</v>
      </c>
      <c r="J344" s="168">
        <f>IFERROR(MIN('MP Calculations'!$E$30/I344,1),"-")</f>
        <v>0.60889065254951169</v>
      </c>
      <c r="K344" s="12"/>
      <c r="L344" s="159">
        <v>1</v>
      </c>
      <c r="M344" s="159" t="s">
        <v>316</v>
      </c>
      <c r="N344" s="159">
        <v>5067.45</v>
      </c>
      <c r="O344" s="185">
        <f t="shared" si="16"/>
        <v>5067.45</v>
      </c>
      <c r="P344" s="215">
        <f t="shared" si="18"/>
        <v>3085.5229372620229</v>
      </c>
      <c r="Q344" s="215" cm="1">
        <f t="array" ref="Q344">IF(P344="-",0,P344/(1+'General inputs'!$H$32)^IFERROR(INDEX('MP Calculations'!$C$40:$C$130,MATCH(F344,'MP Calculations'!$D$40:$D$130,0),0),-1))</f>
        <v>6470.6471882153328</v>
      </c>
    </row>
    <row r="345" spans="3:17">
      <c r="C345" s="159"/>
      <c r="D345" s="165" t="s">
        <v>346</v>
      </c>
      <c r="E345" s="161">
        <v>38252</v>
      </c>
      <c r="F345" s="172" t="str">
        <f t="shared" si="17"/>
        <v>2004-05</v>
      </c>
      <c r="G345" s="68"/>
      <c r="H345" s="167" t="s">
        <v>279</v>
      </c>
      <c r="I345" s="173">
        <v>41465.482549107437</v>
      </c>
      <c r="J345" s="168">
        <f>IFERROR(MIN('MP Calculations'!$E$30/I345,1),"-")</f>
        <v>0.60889065254951169</v>
      </c>
      <c r="K345" s="12"/>
      <c r="L345" s="159">
        <v>1</v>
      </c>
      <c r="M345" s="159" t="s">
        <v>316</v>
      </c>
      <c r="N345" s="159">
        <v>5067.45</v>
      </c>
      <c r="O345" s="185">
        <f t="shared" si="16"/>
        <v>5067.45</v>
      </c>
      <c r="P345" s="215">
        <f t="shared" si="18"/>
        <v>3085.5229372620229</v>
      </c>
      <c r="Q345" s="215" cm="1">
        <f t="array" ref="Q345">IF(P345="-",0,P345/(1+'General inputs'!$H$32)^IFERROR(INDEX('MP Calculations'!$C$40:$C$130,MATCH(F345,'MP Calculations'!$D$40:$D$130,0),0),-1))</f>
        <v>6470.6471882153328</v>
      </c>
    </row>
    <row r="346" spans="3:17">
      <c r="C346" s="159"/>
      <c r="D346" s="165" t="s">
        <v>347</v>
      </c>
      <c r="E346" s="161">
        <v>38260</v>
      </c>
      <c r="F346" s="172" t="str">
        <f t="shared" si="17"/>
        <v>2004-05</v>
      </c>
      <c r="G346" s="68"/>
      <c r="H346" s="167" t="s">
        <v>279</v>
      </c>
      <c r="I346" s="173">
        <v>41465.482549107437</v>
      </c>
      <c r="J346" s="168">
        <f>IFERROR(MIN('MP Calculations'!$E$30/I346,1),"-")</f>
        <v>0.60889065254951169</v>
      </c>
      <c r="K346" s="12"/>
      <c r="L346" s="159">
        <v>1</v>
      </c>
      <c r="M346" s="159" t="s">
        <v>316</v>
      </c>
      <c r="N346" s="159">
        <v>1447.83</v>
      </c>
      <c r="O346" s="185">
        <f t="shared" si="16"/>
        <v>1447.83</v>
      </c>
      <c r="P346" s="215">
        <f t="shared" si="18"/>
        <v>881.57015348075947</v>
      </c>
      <c r="Q346" s="215" cm="1">
        <f t="array" ref="Q346">IF(P346="-",0,P346/(1+'General inputs'!$H$32)^IFERROR(INDEX('MP Calculations'!$C$40:$C$130,MATCH(F346,'MP Calculations'!$D$40:$D$130,0),0),-1))</f>
        <v>1848.7399221529181</v>
      </c>
    </row>
    <row r="347" spans="3:17">
      <c r="C347" s="159"/>
      <c r="D347" s="165" t="s">
        <v>281</v>
      </c>
      <c r="E347" s="161">
        <v>38390</v>
      </c>
      <c r="F347" s="172" t="str">
        <f t="shared" si="17"/>
        <v>2004-05</v>
      </c>
      <c r="G347" s="68"/>
      <c r="H347" s="167" t="s">
        <v>279</v>
      </c>
      <c r="I347" s="173">
        <v>41465.482549107437</v>
      </c>
      <c r="J347" s="168">
        <f>IFERROR(MIN('MP Calculations'!$E$30/I347,1),"-")</f>
        <v>0.60889065254951169</v>
      </c>
      <c r="K347" s="12"/>
      <c r="L347" s="159">
        <v>57.571756000000001</v>
      </c>
      <c r="M347" s="159" t="s">
        <v>315</v>
      </c>
      <c r="N347" s="159">
        <v>350</v>
      </c>
      <c r="O347" s="185">
        <f t="shared" si="16"/>
        <v>20150.114600000001</v>
      </c>
      <c r="P347" s="215">
        <f t="shared" si="18"/>
        <v>12269.216427741443</v>
      </c>
      <c r="Q347" s="215" cm="1">
        <f t="array" ref="Q347">IF(P347="-",0,P347/(1+'General inputs'!$H$32)^IFERROR(INDEX('MP Calculations'!$C$40:$C$130,MATCH(F347,'MP Calculations'!$D$40:$D$130,0),0),-1))</f>
        <v>25729.761986542882</v>
      </c>
    </row>
    <row r="348" spans="3:17">
      <c r="C348" s="159"/>
      <c r="D348" s="165" t="s">
        <v>281</v>
      </c>
      <c r="E348" s="161">
        <v>38390</v>
      </c>
      <c r="F348" s="172" t="str">
        <f t="shared" si="17"/>
        <v>2004-05</v>
      </c>
      <c r="G348" s="68"/>
      <c r="H348" s="167" t="s">
        <v>279</v>
      </c>
      <c r="I348" s="173">
        <v>41465.482549107437</v>
      </c>
      <c r="J348" s="168">
        <f>IFERROR(MIN('MP Calculations'!$E$30/I348,1),"-")</f>
        <v>0.60889065254951169</v>
      </c>
      <c r="K348" s="12"/>
      <c r="L348" s="159">
        <v>3.691522</v>
      </c>
      <c r="M348" s="159" t="s">
        <v>315</v>
      </c>
      <c r="N348" s="159">
        <v>350</v>
      </c>
      <c r="O348" s="185">
        <f t="shared" si="16"/>
        <v>1292.0327</v>
      </c>
      <c r="P348" s="215">
        <f t="shared" si="18"/>
        <v>786.70663381830741</v>
      </c>
      <c r="Q348" s="215" cm="1">
        <f t="array" ref="Q348">IF(P348="-",0,P348/(1+'General inputs'!$H$32)^IFERROR(INDEX('MP Calculations'!$C$40:$C$130,MATCH(F348,'MP Calculations'!$D$40:$D$130,0),0),-1))</f>
        <v>1649.8017261812674</v>
      </c>
    </row>
    <row r="349" spans="3:17">
      <c r="C349" s="159"/>
      <c r="D349" s="165" t="s">
        <v>281</v>
      </c>
      <c r="E349" s="161">
        <v>38390</v>
      </c>
      <c r="F349" s="172" t="str">
        <f t="shared" si="17"/>
        <v>2004-05</v>
      </c>
      <c r="G349" s="68"/>
      <c r="H349" s="167" t="s">
        <v>279</v>
      </c>
      <c r="I349" s="173">
        <v>41465.482549107437</v>
      </c>
      <c r="J349" s="168">
        <f>IFERROR(MIN('MP Calculations'!$E$30/I349,1),"-")</f>
        <v>0.60889065254951169</v>
      </c>
      <c r="K349" s="12"/>
      <c r="L349" s="159">
        <v>11.999834</v>
      </c>
      <c r="M349" s="159" t="s">
        <v>315</v>
      </c>
      <c r="N349" s="159">
        <v>350</v>
      </c>
      <c r="O349" s="185">
        <f t="shared" si="16"/>
        <v>4199.9418999999998</v>
      </c>
      <c r="P349" s="215">
        <f t="shared" si="18"/>
        <v>2557.3053641610359</v>
      </c>
      <c r="Q349" s="215" cm="1">
        <f t="array" ref="Q349">IF(P349="-",0,P349/(1+'General inputs'!$H$32)^IFERROR(INDEX('MP Calculations'!$C$40:$C$130,MATCH(F349,'MP Calculations'!$D$40:$D$130,0),0),-1))</f>
        <v>5362.9226229963324</v>
      </c>
    </row>
    <row r="350" spans="3:17">
      <c r="C350" s="159"/>
      <c r="D350" s="165" t="s">
        <v>281</v>
      </c>
      <c r="E350" s="161">
        <v>38390</v>
      </c>
      <c r="F350" s="172" t="str">
        <f t="shared" si="17"/>
        <v>2004-05</v>
      </c>
      <c r="G350" s="68"/>
      <c r="H350" s="167" t="s">
        <v>279</v>
      </c>
      <c r="I350" s="173">
        <v>41465.482549107437</v>
      </c>
      <c r="J350" s="168">
        <f>IFERROR(MIN('MP Calculations'!$E$30/I350,1),"-")</f>
        <v>0.60889065254951169</v>
      </c>
      <c r="K350" s="12"/>
      <c r="L350" s="159">
        <v>63.237563999999999</v>
      </c>
      <c r="M350" s="159" t="s">
        <v>315</v>
      </c>
      <c r="N350" s="159">
        <v>350</v>
      </c>
      <c r="O350" s="185">
        <f t="shared" si="16"/>
        <v>22133.147399999998</v>
      </c>
      <c r="P350" s="215">
        <f t="shared" si="18"/>
        <v>13476.666563360526</v>
      </c>
      <c r="Q350" s="215" cm="1">
        <f t="array" ref="Q350">IF(P350="-",0,P350/(1+'General inputs'!$H$32)^IFERROR(INDEX('MP Calculations'!$C$40:$C$130,MATCH(F350,'MP Calculations'!$D$40:$D$130,0),0),-1))</f>
        <v>28261.904506243867</v>
      </c>
    </row>
    <row r="351" spans="3:17">
      <c r="C351" s="159"/>
      <c r="D351" s="165" t="s">
        <v>281</v>
      </c>
      <c r="E351" s="161">
        <v>38390</v>
      </c>
      <c r="F351" s="172" t="str">
        <f t="shared" si="17"/>
        <v>2004-05</v>
      </c>
      <c r="G351" s="68"/>
      <c r="H351" s="167" t="s">
        <v>279</v>
      </c>
      <c r="I351" s="173">
        <v>41465.482549107437</v>
      </c>
      <c r="J351" s="168">
        <f>IFERROR(MIN('MP Calculations'!$E$30/I351,1),"-")</f>
        <v>0.60889065254951169</v>
      </c>
      <c r="K351" s="12"/>
      <c r="L351" s="159">
        <v>0.45425100000000002</v>
      </c>
      <c r="M351" s="159" t="s">
        <v>315</v>
      </c>
      <c r="N351" s="159">
        <v>350</v>
      </c>
      <c r="O351" s="185">
        <f t="shared" si="16"/>
        <v>158.98785000000001</v>
      </c>
      <c r="P351" s="215">
        <f t="shared" si="18"/>
        <v>96.806215733943887</v>
      </c>
      <c r="Q351" s="215" cm="1">
        <f t="array" ref="Q351">IF(P351="-",0,P351/(1+'General inputs'!$H$32)^IFERROR(INDEX('MP Calculations'!$C$40:$C$130,MATCH(F351,'MP Calculations'!$D$40:$D$130,0),0),-1))</f>
        <v>203.01222203729711</v>
      </c>
    </row>
    <row r="352" spans="3:17">
      <c r="C352" s="159"/>
      <c r="D352" s="165" t="s">
        <v>281</v>
      </c>
      <c r="E352" s="161">
        <v>38390</v>
      </c>
      <c r="F352" s="172" t="str">
        <f t="shared" si="17"/>
        <v>2004-05</v>
      </c>
      <c r="G352" s="68"/>
      <c r="H352" s="167" t="s">
        <v>279</v>
      </c>
      <c r="I352" s="173">
        <v>41465.482549107437</v>
      </c>
      <c r="J352" s="168">
        <f>IFERROR(MIN('MP Calculations'!$E$30/I352,1),"-")</f>
        <v>0.60889065254951169</v>
      </c>
      <c r="K352" s="12"/>
      <c r="L352" s="159">
        <v>49.719059999999999</v>
      </c>
      <c r="M352" s="159" t="s">
        <v>315</v>
      </c>
      <c r="N352" s="159">
        <v>350</v>
      </c>
      <c r="O352" s="185">
        <f t="shared" si="16"/>
        <v>17401.670999999998</v>
      </c>
      <c r="P352" s="215">
        <f t="shared" si="18"/>
        <v>10595.714810641914</v>
      </c>
      <c r="Q352" s="215" cm="1">
        <f t="array" ref="Q352">IF(P352="-",0,P352/(1+'General inputs'!$H$32)^IFERROR(INDEX('MP Calculations'!$C$40:$C$130,MATCH(F352,'MP Calculations'!$D$40:$D$130,0),0),-1))</f>
        <v>22220.263352652379</v>
      </c>
    </row>
    <row r="353" spans="3:17">
      <c r="C353" s="159"/>
      <c r="D353" s="165" t="s">
        <v>281</v>
      </c>
      <c r="E353" s="161">
        <v>38390</v>
      </c>
      <c r="F353" s="172" t="str">
        <f t="shared" si="17"/>
        <v>2004-05</v>
      </c>
      <c r="G353" s="68"/>
      <c r="H353" s="167" t="s">
        <v>279</v>
      </c>
      <c r="I353" s="173">
        <v>41465.482549107437</v>
      </c>
      <c r="J353" s="168">
        <f>IFERROR(MIN('MP Calculations'!$E$30/I353,1),"-")</f>
        <v>0.60889065254951169</v>
      </c>
      <c r="K353" s="12"/>
      <c r="L353" s="159">
        <v>37.048104000000002</v>
      </c>
      <c r="M353" s="159" t="s">
        <v>315</v>
      </c>
      <c r="N353" s="159">
        <v>350</v>
      </c>
      <c r="O353" s="185">
        <f t="shared" si="16"/>
        <v>12966.8364</v>
      </c>
      <c r="P353" s="215">
        <f t="shared" si="18"/>
        <v>7895.3854770987609</v>
      </c>
      <c r="Q353" s="215" cm="1">
        <f t="array" ref="Q353">IF(P353="-",0,P353/(1+'General inputs'!$H$32)^IFERROR(INDEX('MP Calculations'!$C$40:$C$130,MATCH(F353,'MP Calculations'!$D$40:$D$130,0),0),-1))</f>
        <v>16557.405300833405</v>
      </c>
    </row>
    <row r="354" spans="3:17">
      <c r="C354" s="159"/>
      <c r="D354" s="165" t="s">
        <v>281</v>
      </c>
      <c r="E354" s="161">
        <v>38390</v>
      </c>
      <c r="F354" s="172" t="str">
        <f t="shared" si="17"/>
        <v>2004-05</v>
      </c>
      <c r="G354" s="68"/>
      <c r="H354" s="167" t="s">
        <v>279</v>
      </c>
      <c r="I354" s="173">
        <v>41465.482549107437</v>
      </c>
      <c r="J354" s="168">
        <f>IFERROR(MIN('MP Calculations'!$E$30/I354,1),"-")</f>
        <v>0.60889065254951169</v>
      </c>
      <c r="K354" s="12"/>
      <c r="L354" s="159">
        <v>0.370527</v>
      </c>
      <c r="M354" s="159" t="s">
        <v>315</v>
      </c>
      <c r="N354" s="159">
        <v>350</v>
      </c>
      <c r="O354" s="185">
        <f t="shared" si="16"/>
        <v>129.68445</v>
      </c>
      <c r="P354" s="215">
        <f t="shared" si="18"/>
        <v>78.963649386024514</v>
      </c>
      <c r="Q354" s="215" cm="1">
        <f t="array" ref="Q354">IF(P354="-",0,P354/(1+'General inputs'!$H$32)^IFERROR(INDEX('MP Calculations'!$C$40:$C$130,MATCH(F354,'MP Calculations'!$D$40:$D$130,0),0),-1))</f>
        <v>165.59459328612061</v>
      </c>
    </row>
    <row r="355" spans="3:17">
      <c r="C355" s="159"/>
      <c r="D355" s="165" t="s">
        <v>281</v>
      </c>
      <c r="E355" s="161">
        <v>38390</v>
      </c>
      <c r="F355" s="172" t="str">
        <f t="shared" si="17"/>
        <v>2004-05</v>
      </c>
      <c r="G355" s="68"/>
      <c r="H355" s="167" t="s">
        <v>279</v>
      </c>
      <c r="I355" s="173">
        <v>41465.482549107437</v>
      </c>
      <c r="J355" s="168">
        <f>IFERROR(MIN('MP Calculations'!$E$30/I355,1),"-")</f>
        <v>0.60889065254951169</v>
      </c>
      <c r="K355" s="12"/>
      <c r="L355" s="159">
        <v>27.168272999999999</v>
      </c>
      <c r="M355" s="159" t="s">
        <v>315</v>
      </c>
      <c r="N355" s="159">
        <v>350</v>
      </c>
      <c r="O355" s="185">
        <f t="shared" si="16"/>
        <v>9508.8955499999993</v>
      </c>
      <c r="P355" s="215">
        <f t="shared" si="18"/>
        <v>5789.8776164646479</v>
      </c>
      <c r="Q355" s="215" cm="1">
        <f t="array" ref="Q355">IF(P355="-",0,P355/(1+'General inputs'!$H$32)^IFERROR(INDEX('MP Calculations'!$C$40:$C$130,MATCH(F355,'MP Calculations'!$D$40:$D$130,0),0),-1))</f>
        <v>12141.946788550611</v>
      </c>
    </row>
    <row r="356" spans="3:17">
      <c r="C356" s="159"/>
      <c r="D356" s="165" t="s">
        <v>281</v>
      </c>
      <c r="E356" s="161">
        <v>38390</v>
      </c>
      <c r="F356" s="172" t="str">
        <f t="shared" si="17"/>
        <v>2004-05</v>
      </c>
      <c r="G356" s="68"/>
      <c r="H356" s="167" t="s">
        <v>279</v>
      </c>
      <c r="I356" s="173">
        <v>41465.482549107437</v>
      </c>
      <c r="J356" s="168">
        <f>IFERROR(MIN('MP Calculations'!$E$30/I356,1),"-")</f>
        <v>0.60889065254951169</v>
      </c>
      <c r="K356" s="12"/>
      <c r="L356" s="159">
        <v>5.3343049999999996</v>
      </c>
      <c r="M356" s="159" t="s">
        <v>315</v>
      </c>
      <c r="N356" s="159">
        <v>350</v>
      </c>
      <c r="O356" s="185">
        <f t="shared" si="16"/>
        <v>1867.0067499999998</v>
      </c>
      <c r="P356" s="215">
        <f t="shared" si="18"/>
        <v>1136.8029583218429</v>
      </c>
      <c r="Q356" s="215" cm="1">
        <f t="array" ref="Q356">IF(P356="-",0,P356/(1+'General inputs'!$H$32)^IFERROR(INDEX('MP Calculations'!$C$40:$C$130,MATCH(F356,'MP Calculations'!$D$40:$D$130,0),0),-1))</f>
        <v>2383.9883920446273</v>
      </c>
    </row>
    <row r="357" spans="3:17">
      <c r="C357" s="159"/>
      <c r="D357" s="165" t="s">
        <v>281</v>
      </c>
      <c r="E357" s="161">
        <v>38390</v>
      </c>
      <c r="F357" s="172" t="str">
        <f t="shared" si="17"/>
        <v>2004-05</v>
      </c>
      <c r="G357" s="68"/>
      <c r="H357" s="167" t="s">
        <v>279</v>
      </c>
      <c r="I357" s="173">
        <v>41465.482549107437</v>
      </c>
      <c r="J357" s="168">
        <f>IFERROR(MIN('MP Calculations'!$E$30/I357,1),"-")</f>
        <v>0.60889065254951169</v>
      </c>
      <c r="K357" s="12"/>
      <c r="L357" s="159">
        <v>72.356684999999999</v>
      </c>
      <c r="M357" s="159" t="s">
        <v>315</v>
      </c>
      <c r="N357" s="159">
        <v>350</v>
      </c>
      <c r="O357" s="185">
        <f t="shared" si="16"/>
        <v>25324.839749999999</v>
      </c>
      <c r="P357" s="215">
        <f t="shared" si="18"/>
        <v>15420.058201089312</v>
      </c>
      <c r="Q357" s="215" cm="1">
        <f t="array" ref="Q357">IF(P357="-",0,P357/(1+'General inputs'!$H$32)^IFERROR(INDEX('MP Calculations'!$C$40:$C$130,MATCH(F357,'MP Calculations'!$D$40:$D$130,0),0),-1))</f>
        <v>32337.389243177811</v>
      </c>
    </row>
    <row r="358" spans="3:17">
      <c r="C358" s="159"/>
      <c r="D358" s="165" t="s">
        <v>281</v>
      </c>
      <c r="E358" s="161">
        <v>38390</v>
      </c>
      <c r="F358" s="172" t="str">
        <f t="shared" si="17"/>
        <v>2004-05</v>
      </c>
      <c r="G358" s="68"/>
      <c r="H358" s="167" t="s">
        <v>279</v>
      </c>
      <c r="I358" s="173">
        <v>41465.482549107437</v>
      </c>
      <c r="J358" s="168">
        <f>IFERROR(MIN('MP Calculations'!$E$30/I358,1),"-")</f>
        <v>0.60889065254951169</v>
      </c>
      <c r="K358" s="12"/>
      <c r="L358" s="159">
        <v>9.99939</v>
      </c>
      <c r="M358" s="159" t="s">
        <v>315</v>
      </c>
      <c r="N358" s="159">
        <v>350</v>
      </c>
      <c r="O358" s="185">
        <f t="shared" si="16"/>
        <v>3499.7865000000002</v>
      </c>
      <c r="P358" s="215">
        <f t="shared" si="18"/>
        <v>2130.9872857689716</v>
      </c>
      <c r="Q358" s="215" cm="1">
        <f t="array" ref="Q358">IF(P358="-",0,P358/(1+'General inputs'!$H$32)^IFERROR(INDEX('MP Calculations'!$C$40:$C$130,MATCH(F358,'MP Calculations'!$D$40:$D$130,0),0),-1))</f>
        <v>4468.891390261173</v>
      </c>
    </row>
    <row r="359" spans="3:17">
      <c r="C359" s="159"/>
      <c r="D359" s="165" t="s">
        <v>281</v>
      </c>
      <c r="E359" s="161">
        <v>38390</v>
      </c>
      <c r="F359" s="172" t="str">
        <f t="shared" si="17"/>
        <v>2004-05</v>
      </c>
      <c r="G359" s="68"/>
      <c r="H359" s="167" t="s">
        <v>279</v>
      </c>
      <c r="I359" s="173">
        <v>41465.482549107437</v>
      </c>
      <c r="J359" s="168">
        <f>IFERROR(MIN('MP Calculations'!$E$30/I359,1),"-")</f>
        <v>0.60889065254951169</v>
      </c>
      <c r="K359" s="12"/>
      <c r="L359" s="159">
        <v>4.7043809999999997</v>
      </c>
      <c r="M359" s="159" t="s">
        <v>315</v>
      </c>
      <c r="N359" s="159">
        <v>350</v>
      </c>
      <c r="O359" s="185">
        <f t="shared" si="16"/>
        <v>1646.5333499999999</v>
      </c>
      <c r="P359" s="215">
        <f t="shared" si="18"/>
        <v>1002.5587659260335</v>
      </c>
      <c r="Q359" s="215" cm="1">
        <f t="array" ref="Q359">IF(P359="-",0,P359/(1+'General inputs'!$H$32)^IFERROR(INDEX('MP Calculations'!$C$40:$C$130,MATCH(F359,'MP Calculations'!$D$40:$D$130,0),0),-1))</f>
        <v>2102.4650251073563</v>
      </c>
    </row>
    <row r="360" spans="3:17">
      <c r="C360" s="159"/>
      <c r="D360" s="165" t="s">
        <v>281</v>
      </c>
      <c r="E360" s="161">
        <v>38390</v>
      </c>
      <c r="F360" s="172" t="str">
        <f t="shared" si="17"/>
        <v>2004-05</v>
      </c>
      <c r="G360" s="68"/>
      <c r="H360" s="167" t="s">
        <v>279</v>
      </c>
      <c r="I360" s="173">
        <v>41465.482549107437</v>
      </c>
      <c r="J360" s="168">
        <f>IFERROR(MIN('MP Calculations'!$E$30/I360,1),"-")</f>
        <v>0.60889065254951169</v>
      </c>
      <c r="K360" s="12"/>
      <c r="L360" s="159">
        <v>8.1488399999999999</v>
      </c>
      <c r="M360" s="159" t="s">
        <v>315</v>
      </c>
      <c r="N360" s="159">
        <v>350</v>
      </c>
      <c r="O360" s="185">
        <f t="shared" si="16"/>
        <v>2852.0940000000001</v>
      </c>
      <c r="P360" s="215">
        <f t="shared" si="18"/>
        <v>1736.6133767925471</v>
      </c>
      <c r="Q360" s="215" cm="1">
        <f t="array" ref="Q360">IF(P360="-",0,P360/(1+'General inputs'!$H$32)^IFERROR(INDEX('MP Calculations'!$C$40:$C$130,MATCH(F360,'MP Calculations'!$D$40:$D$130,0),0),-1))</f>
        <v>3641.8502445265021</v>
      </c>
    </row>
    <row r="361" spans="3:17">
      <c r="C361" s="159"/>
      <c r="D361" s="165" t="s">
        <v>281</v>
      </c>
      <c r="E361" s="161">
        <v>38390</v>
      </c>
      <c r="F361" s="172" t="str">
        <f t="shared" si="17"/>
        <v>2004-05</v>
      </c>
      <c r="G361" s="68"/>
      <c r="H361" s="167" t="s">
        <v>279</v>
      </c>
      <c r="I361" s="173">
        <v>41465.482549107437</v>
      </c>
      <c r="J361" s="168">
        <f>IFERROR(MIN('MP Calculations'!$E$30/I361,1),"-")</f>
        <v>0.60889065254951169</v>
      </c>
      <c r="K361" s="12"/>
      <c r="L361" s="159">
        <v>0.34691899999999998</v>
      </c>
      <c r="M361" s="159" t="s">
        <v>315</v>
      </c>
      <c r="N361" s="159">
        <v>350</v>
      </c>
      <c r="O361" s="185">
        <f t="shared" si="16"/>
        <v>121.42164999999999</v>
      </c>
      <c r="P361" s="215">
        <f t="shared" si="18"/>
        <v>73.932507702138409</v>
      </c>
      <c r="Q361" s="215" cm="1">
        <f t="array" ref="Q361">IF(P361="-",0,P361/(1+'General inputs'!$H$32)^IFERROR(INDEX('MP Calculations'!$C$40:$C$130,MATCH(F361,'MP Calculations'!$D$40:$D$130,0),0),-1))</f>
        <v>155.04379089304607</v>
      </c>
    </row>
    <row r="362" spans="3:17">
      <c r="C362" s="159"/>
      <c r="D362" s="165" t="s">
        <v>281</v>
      </c>
      <c r="E362" s="161">
        <v>38401</v>
      </c>
      <c r="F362" s="172" t="str">
        <f t="shared" si="17"/>
        <v>2004-05</v>
      </c>
      <c r="G362" s="68"/>
      <c r="H362" s="167" t="s">
        <v>279</v>
      </c>
      <c r="I362" s="173">
        <v>41465.482549107437</v>
      </c>
      <c r="J362" s="168">
        <f>IFERROR(MIN('MP Calculations'!$E$30/I362,1),"-")</f>
        <v>0.60889065254951169</v>
      </c>
      <c r="K362" s="12"/>
      <c r="L362" s="159">
        <v>23.447690999999999</v>
      </c>
      <c r="M362" s="159" t="s">
        <v>315</v>
      </c>
      <c r="N362" s="159">
        <v>350</v>
      </c>
      <c r="O362" s="185">
        <f t="shared" si="16"/>
        <v>8206.6918499999992</v>
      </c>
      <c r="P362" s="215">
        <f t="shared" si="18"/>
        <v>4996.9779558192586</v>
      </c>
      <c r="Q362" s="215" cm="1">
        <f t="array" ref="Q362">IF(P362="-",0,P362/(1+'General inputs'!$H$32)^IFERROR(INDEX('MP Calculations'!$C$40:$C$130,MATCH(F362,'MP Calculations'!$D$40:$D$130,0),0),-1))</f>
        <v>10479.157671758416</v>
      </c>
    </row>
    <row r="363" spans="3:17">
      <c r="C363" s="159"/>
      <c r="D363" s="165" t="s">
        <v>281</v>
      </c>
      <c r="E363" s="161">
        <v>38401</v>
      </c>
      <c r="F363" s="172" t="str">
        <f t="shared" si="17"/>
        <v>2004-05</v>
      </c>
      <c r="G363" s="68"/>
      <c r="H363" s="167" t="s">
        <v>279</v>
      </c>
      <c r="I363" s="173">
        <v>41465.482549107437</v>
      </c>
      <c r="J363" s="168">
        <f>IFERROR(MIN('MP Calculations'!$E$30/I363,1),"-")</f>
        <v>0.60889065254951169</v>
      </c>
      <c r="K363" s="12"/>
      <c r="L363" s="159">
        <v>5.983778</v>
      </c>
      <c r="M363" s="159" t="s">
        <v>315</v>
      </c>
      <c r="N363" s="159">
        <v>350</v>
      </c>
      <c r="O363" s="185">
        <f t="shared" si="16"/>
        <v>2094.3222999999998</v>
      </c>
      <c r="P363" s="215">
        <f t="shared" si="18"/>
        <v>1275.213271895994</v>
      </c>
      <c r="Q363" s="215" cm="1">
        <f t="array" ref="Q363">IF(P363="-",0,P363/(1+'General inputs'!$H$32)^IFERROR(INDEX('MP Calculations'!$C$40:$C$130,MATCH(F363,'MP Calculations'!$D$40:$D$130,0),0),-1))</f>
        <v>2674.2485277036117</v>
      </c>
    </row>
    <row r="364" spans="3:17">
      <c r="C364" s="159"/>
      <c r="D364" s="165" t="s">
        <v>281</v>
      </c>
      <c r="E364" s="161">
        <v>38401</v>
      </c>
      <c r="F364" s="172" t="str">
        <f t="shared" si="17"/>
        <v>2004-05</v>
      </c>
      <c r="G364" s="68"/>
      <c r="H364" s="167" t="s">
        <v>279</v>
      </c>
      <c r="I364" s="173">
        <v>41465.482549107437</v>
      </c>
      <c r="J364" s="168">
        <f>IFERROR(MIN('MP Calculations'!$E$30/I364,1),"-")</f>
        <v>0.60889065254951169</v>
      </c>
      <c r="K364" s="12"/>
      <c r="L364" s="159">
        <v>27.400472000000001</v>
      </c>
      <c r="M364" s="159" t="s">
        <v>315</v>
      </c>
      <c r="N364" s="159">
        <v>350</v>
      </c>
      <c r="O364" s="185">
        <f t="shared" si="16"/>
        <v>9590.1651999999995</v>
      </c>
      <c r="P364" s="215">
        <f t="shared" si="18"/>
        <v>5839.361946685618</v>
      </c>
      <c r="Q364" s="215" cm="1">
        <f t="array" ref="Q364">IF(P364="-",0,P364/(1+'General inputs'!$H$32)^IFERROR(INDEX('MP Calculations'!$C$40:$C$130,MATCH(F364,'MP Calculations'!$D$40:$D$130,0),0),-1))</f>
        <v>12245.72032992936</v>
      </c>
    </row>
    <row r="365" spans="3:17">
      <c r="C365" s="159"/>
      <c r="D365" s="165" t="s">
        <v>281</v>
      </c>
      <c r="E365" s="161">
        <v>38401</v>
      </c>
      <c r="F365" s="172" t="str">
        <f t="shared" si="17"/>
        <v>2004-05</v>
      </c>
      <c r="G365" s="68"/>
      <c r="H365" s="167" t="s">
        <v>279</v>
      </c>
      <c r="I365" s="173">
        <v>41465.482549107437</v>
      </c>
      <c r="J365" s="168">
        <f>IFERROR(MIN('MP Calculations'!$E$30/I365,1),"-")</f>
        <v>0.60889065254951169</v>
      </c>
      <c r="K365" s="12"/>
      <c r="L365" s="159">
        <v>15.799611000000001</v>
      </c>
      <c r="M365" s="159" t="s">
        <v>315</v>
      </c>
      <c r="N365" s="159">
        <v>350</v>
      </c>
      <c r="O365" s="185">
        <f t="shared" si="16"/>
        <v>5529.8638499999997</v>
      </c>
      <c r="P365" s="215">
        <f t="shared" si="18"/>
        <v>3367.0824081364549</v>
      </c>
      <c r="Q365" s="215" cm="1">
        <f t="array" ref="Q365">IF(P365="-",0,P365/(1+'General inputs'!$H$32)^IFERROR(INDEX('MP Calculations'!$C$40:$C$130,MATCH(F365,'MP Calculations'!$D$40:$D$130,0),0),-1))</f>
        <v>7061.1052841599058</v>
      </c>
    </row>
    <row r="366" spans="3:17">
      <c r="C366" s="159"/>
      <c r="D366" s="165" t="s">
        <v>281</v>
      </c>
      <c r="E366" s="161">
        <v>38401</v>
      </c>
      <c r="F366" s="172" t="str">
        <f t="shared" si="17"/>
        <v>2004-05</v>
      </c>
      <c r="G366" s="68"/>
      <c r="H366" s="167" t="s">
        <v>279</v>
      </c>
      <c r="I366" s="173">
        <v>41465.482549107437</v>
      </c>
      <c r="J366" s="168">
        <f>IFERROR(MIN('MP Calculations'!$E$30/I366,1),"-")</f>
        <v>0.60889065254951169</v>
      </c>
      <c r="K366" s="12"/>
      <c r="L366" s="159">
        <v>47.200102000000001</v>
      </c>
      <c r="M366" s="159" t="s">
        <v>315</v>
      </c>
      <c r="N366" s="159">
        <v>350</v>
      </c>
      <c r="O366" s="185">
        <f t="shared" si="16"/>
        <v>16520.0357</v>
      </c>
      <c r="P366" s="215">
        <f t="shared" si="18"/>
        <v>10058.895317514229</v>
      </c>
      <c r="Q366" s="215" cm="1">
        <f t="array" ref="Q366">IF(P366="-",0,P366/(1+'General inputs'!$H$32)^IFERROR(INDEX('MP Calculations'!$C$40:$C$130,MATCH(F366,'MP Calculations'!$D$40:$D$130,0),0),-1))</f>
        <v>21094.499709207179</v>
      </c>
    </row>
    <row r="367" spans="3:17">
      <c r="C367" s="159"/>
      <c r="D367" s="165" t="s">
        <v>281</v>
      </c>
      <c r="E367" s="161">
        <v>38497</v>
      </c>
      <c r="F367" s="172" t="str">
        <f t="shared" si="17"/>
        <v>2004-05</v>
      </c>
      <c r="G367" s="68"/>
      <c r="H367" s="167" t="s">
        <v>279</v>
      </c>
      <c r="I367" s="173">
        <v>41465.482549107437</v>
      </c>
      <c r="J367" s="168">
        <f>IFERROR(MIN('MP Calculations'!$E$30/I367,1),"-")</f>
        <v>0.60889065254951169</v>
      </c>
      <c r="K367" s="12"/>
      <c r="L367" s="159">
        <v>74.884398000000004</v>
      </c>
      <c r="M367" s="159" t="s">
        <v>315</v>
      </c>
      <c r="N367" s="159">
        <v>350</v>
      </c>
      <c r="O367" s="185">
        <f t="shared" si="16"/>
        <v>26209.5393</v>
      </c>
      <c r="P367" s="215">
        <f t="shared" si="18"/>
        <v>15958.743487399071</v>
      </c>
      <c r="Q367" s="215" cm="1">
        <f t="array" ref="Q367">IF(P367="-",0,P367/(1+'General inputs'!$H$32)^IFERROR(INDEX('MP Calculations'!$C$40:$C$130,MATCH(F367,'MP Calculations'!$D$40:$D$130,0),0),-1))</f>
        <v>33467.065639713124</v>
      </c>
    </row>
    <row r="368" spans="3:17">
      <c r="C368" s="159"/>
      <c r="D368" s="165" t="s">
        <v>281</v>
      </c>
      <c r="E368" s="161">
        <v>38497</v>
      </c>
      <c r="F368" s="172" t="str">
        <f t="shared" si="17"/>
        <v>2004-05</v>
      </c>
      <c r="G368" s="68"/>
      <c r="H368" s="167" t="s">
        <v>279</v>
      </c>
      <c r="I368" s="173">
        <v>41465.482549107437</v>
      </c>
      <c r="J368" s="168">
        <f>IFERROR(MIN('MP Calculations'!$E$30/I368,1),"-")</f>
        <v>0.60889065254951169</v>
      </c>
      <c r="K368" s="12"/>
      <c r="L368" s="159">
        <v>61.180011999999998</v>
      </c>
      <c r="M368" s="159" t="s">
        <v>315</v>
      </c>
      <c r="N368" s="159">
        <v>350</v>
      </c>
      <c r="O368" s="185">
        <f t="shared" si="16"/>
        <v>21413.004199999999</v>
      </c>
      <c r="P368" s="215">
        <f t="shared" si="18"/>
        <v>13038.178100383435</v>
      </c>
      <c r="Q368" s="215" cm="1">
        <f t="array" ref="Q368">IF(P368="-",0,P368/(1+'General inputs'!$H$32)^IFERROR(INDEX('MP Calculations'!$C$40:$C$130,MATCH(F368,'MP Calculations'!$D$40:$D$130,0),0),-1))</f>
        <v>27342.3507716846</v>
      </c>
    </row>
    <row r="369" spans="3:17">
      <c r="C369" s="159"/>
      <c r="D369" s="165" t="s">
        <v>281</v>
      </c>
      <c r="E369" s="161">
        <v>38497</v>
      </c>
      <c r="F369" s="172" t="str">
        <f t="shared" si="17"/>
        <v>2004-05</v>
      </c>
      <c r="G369" s="68"/>
      <c r="H369" s="167" t="s">
        <v>279</v>
      </c>
      <c r="I369" s="173">
        <v>41465.482549107437</v>
      </c>
      <c r="J369" s="168">
        <f>IFERROR(MIN('MP Calculations'!$E$30/I369,1),"-")</f>
        <v>0.60889065254951169</v>
      </c>
      <c r="K369" s="12"/>
      <c r="L369" s="159">
        <v>79.773489999999995</v>
      </c>
      <c r="M369" s="159" t="s">
        <v>315</v>
      </c>
      <c r="N369" s="159">
        <v>350</v>
      </c>
      <c r="O369" s="185">
        <f t="shared" si="16"/>
        <v>27920.7215</v>
      </c>
      <c r="P369" s="215">
        <f t="shared" si="18"/>
        <v>17000.66633378818</v>
      </c>
      <c r="Q369" s="215" cm="1">
        <f t="array" ref="Q369">IF(P369="-",0,P369/(1+'General inputs'!$H$32)^IFERROR(INDEX('MP Calculations'!$C$40:$C$130,MATCH(F369,'MP Calculations'!$D$40:$D$130,0),0),-1))</f>
        <v>35652.081040152028</v>
      </c>
    </row>
    <row r="370" spans="3:17">
      <c r="C370" s="159"/>
      <c r="D370" s="165" t="s">
        <v>281</v>
      </c>
      <c r="E370" s="161">
        <v>38497</v>
      </c>
      <c r="F370" s="172" t="str">
        <f t="shared" si="17"/>
        <v>2004-05</v>
      </c>
      <c r="G370" s="68"/>
      <c r="H370" s="167" t="s">
        <v>279</v>
      </c>
      <c r="I370" s="173">
        <v>41465.482549107437</v>
      </c>
      <c r="J370" s="168">
        <f>IFERROR(MIN('MP Calculations'!$E$30/I370,1),"-")</f>
        <v>0.60889065254951169</v>
      </c>
      <c r="K370" s="12"/>
      <c r="L370" s="159">
        <v>12.691675</v>
      </c>
      <c r="M370" s="159" t="s">
        <v>315</v>
      </c>
      <c r="N370" s="159">
        <v>350</v>
      </c>
      <c r="O370" s="185">
        <f t="shared" si="16"/>
        <v>4442.0862500000003</v>
      </c>
      <c r="P370" s="215">
        <f t="shared" si="18"/>
        <v>2704.7447954437134</v>
      </c>
      <c r="Q370" s="215" cm="1">
        <f t="array" ref="Q370">IF(P370="-",0,P370/(1+'General inputs'!$H$32)^IFERROR(INDEX('MP Calculations'!$C$40:$C$130,MATCH(F370,'MP Calculations'!$D$40:$D$130,0),0),-1))</f>
        <v>5672.1177127297742</v>
      </c>
    </row>
    <row r="371" spans="3:17">
      <c r="C371" s="159"/>
      <c r="D371" s="165" t="s">
        <v>281</v>
      </c>
      <c r="E371" s="161">
        <v>38497</v>
      </c>
      <c r="F371" s="172" t="str">
        <f t="shared" si="17"/>
        <v>2004-05</v>
      </c>
      <c r="G371" s="68"/>
      <c r="H371" s="167" t="s">
        <v>279</v>
      </c>
      <c r="I371" s="173">
        <v>41465.482549107437</v>
      </c>
      <c r="J371" s="168">
        <f>IFERROR(MIN('MP Calculations'!$E$30/I371,1),"-")</f>
        <v>0.60889065254951169</v>
      </c>
      <c r="K371" s="12"/>
      <c r="L371" s="159">
        <v>1.5010460000000001</v>
      </c>
      <c r="M371" s="159" t="s">
        <v>315</v>
      </c>
      <c r="N371" s="159">
        <v>350</v>
      </c>
      <c r="O371" s="185">
        <f t="shared" si="16"/>
        <v>525.36610000000007</v>
      </c>
      <c r="P371" s="215">
        <f t="shared" si="18"/>
        <v>319.89050745639207</v>
      </c>
      <c r="Q371" s="215" cm="1">
        <f t="array" ref="Q371">IF(P371="-",0,P371/(1+'General inputs'!$H$32)^IFERROR(INDEX('MP Calculations'!$C$40:$C$130,MATCH(F371,'MP Calculations'!$D$40:$D$130,0),0),-1))</f>
        <v>670.84207594523002</v>
      </c>
    </row>
    <row r="372" spans="3:17">
      <c r="C372" s="159"/>
      <c r="D372" s="165" t="s">
        <v>281</v>
      </c>
      <c r="E372" s="161">
        <v>38497</v>
      </c>
      <c r="F372" s="172" t="str">
        <f t="shared" si="17"/>
        <v>2004-05</v>
      </c>
      <c r="G372" s="68"/>
      <c r="H372" s="167" t="s">
        <v>279</v>
      </c>
      <c r="I372" s="173">
        <v>41465.482549107437</v>
      </c>
      <c r="J372" s="168">
        <f>IFERROR(MIN('MP Calculations'!$E$30/I372,1),"-")</f>
        <v>0.60889065254951169</v>
      </c>
      <c r="K372" s="12"/>
      <c r="L372" s="159">
        <v>68.679648999999998</v>
      </c>
      <c r="M372" s="159" t="s">
        <v>315</v>
      </c>
      <c r="N372" s="159">
        <v>350</v>
      </c>
      <c r="O372" s="185">
        <f t="shared" si="16"/>
        <v>24037.87715</v>
      </c>
      <c r="P372" s="215">
        <f t="shared" si="18"/>
        <v>14636.438703768497</v>
      </c>
      <c r="Q372" s="215" cm="1">
        <f t="array" ref="Q372">IF(P372="-",0,P372/(1+'General inputs'!$H$32)^IFERROR(INDEX('MP Calculations'!$C$40:$C$130,MATCH(F372,'MP Calculations'!$D$40:$D$130,0),0),-1))</f>
        <v>30694.061547980367</v>
      </c>
    </row>
    <row r="373" spans="3:17">
      <c r="C373" s="159"/>
      <c r="D373" s="165" t="s">
        <v>281</v>
      </c>
      <c r="E373" s="161">
        <v>38497</v>
      </c>
      <c r="F373" s="172" t="str">
        <f t="shared" si="17"/>
        <v>2004-05</v>
      </c>
      <c r="G373" s="68"/>
      <c r="H373" s="167" t="s">
        <v>279</v>
      </c>
      <c r="I373" s="173">
        <v>41465.482549107437</v>
      </c>
      <c r="J373" s="168">
        <f>IFERROR(MIN('MP Calculations'!$E$30/I373,1),"-")</f>
        <v>0.60889065254951169</v>
      </c>
      <c r="K373" s="12"/>
      <c r="L373" s="159">
        <v>69.213673999999997</v>
      </c>
      <c r="M373" s="159" t="s">
        <v>315</v>
      </c>
      <c r="N373" s="159">
        <v>350</v>
      </c>
      <c r="O373" s="185">
        <f t="shared" si="16"/>
        <v>24224.785899999999</v>
      </c>
      <c r="P373" s="215">
        <f t="shared" si="18"/>
        <v>14750.24569452321</v>
      </c>
      <c r="Q373" s="215" cm="1">
        <f t="array" ref="Q373">IF(P373="-",0,P373/(1+'General inputs'!$H$32)^IFERROR(INDEX('MP Calculations'!$C$40:$C$130,MATCH(F373,'MP Calculations'!$D$40:$D$130,0),0),-1))</f>
        <v>30932.726078985179</v>
      </c>
    </row>
    <row r="374" spans="3:17">
      <c r="C374" s="159"/>
      <c r="D374" s="165" t="s">
        <v>281</v>
      </c>
      <c r="E374" s="161">
        <v>38566</v>
      </c>
      <c r="F374" s="172" t="str">
        <f t="shared" si="17"/>
        <v>2005-06</v>
      </c>
      <c r="G374" s="68"/>
      <c r="H374" s="167" t="s">
        <v>279</v>
      </c>
      <c r="I374" s="173">
        <v>41465.482549107437</v>
      </c>
      <c r="J374" s="168">
        <f>IFERROR(MIN('MP Calculations'!$E$30/I374,1),"-")</f>
        <v>0.60889065254951169</v>
      </c>
      <c r="K374" s="12"/>
      <c r="L374" s="159">
        <v>52.999792999999997</v>
      </c>
      <c r="M374" s="159" t="s">
        <v>315</v>
      </c>
      <c r="N374" s="159">
        <v>350</v>
      </c>
      <c r="O374" s="185">
        <f t="shared" si="16"/>
        <v>18549.92755</v>
      </c>
      <c r="P374" s="215">
        <f t="shared" si="18"/>
        <v>11294.877490665665</v>
      </c>
      <c r="Q374" s="215" cm="1">
        <f t="array" ref="Q374">IF(P374="-",0,P374/(1+'General inputs'!$H$32)^IFERROR(INDEX('MP Calculations'!$C$40:$C$130,MATCH(F374,'MP Calculations'!$D$40:$D$130,0),0),-1))</f>
        <v>22731.743509993681</v>
      </c>
    </row>
    <row r="375" spans="3:17">
      <c r="C375" s="159"/>
      <c r="D375" s="165" t="s">
        <v>281</v>
      </c>
      <c r="E375" s="161">
        <v>38572</v>
      </c>
      <c r="F375" s="172" t="str">
        <f t="shared" si="17"/>
        <v>2005-06</v>
      </c>
      <c r="G375" s="68"/>
      <c r="H375" s="167" t="s">
        <v>279</v>
      </c>
      <c r="I375" s="173">
        <v>41465.482549107437</v>
      </c>
      <c r="J375" s="168">
        <f>IFERROR(MIN('MP Calculations'!$E$30/I375,1),"-")</f>
        <v>0.60889065254951169</v>
      </c>
      <c r="K375" s="12"/>
      <c r="L375" s="159">
        <v>47.730466999999997</v>
      </c>
      <c r="M375" s="159" t="s">
        <v>315</v>
      </c>
      <c r="N375" s="159">
        <v>350</v>
      </c>
      <c r="O375" s="185">
        <f t="shared" si="16"/>
        <v>16705.66345</v>
      </c>
      <c r="P375" s="215">
        <f t="shared" si="18"/>
        <v>10171.922319343026</v>
      </c>
      <c r="Q375" s="215" cm="1">
        <f t="array" ref="Q375">IF(P375="-",0,P375/(1+'General inputs'!$H$32)^IFERROR(INDEX('MP Calculations'!$C$40:$C$130,MATCH(F375,'MP Calculations'!$D$40:$D$130,0),0),-1))</f>
        <v>20471.71643587773</v>
      </c>
    </row>
    <row r="376" spans="3:17">
      <c r="C376" s="159"/>
      <c r="D376" s="165" t="s">
        <v>281</v>
      </c>
      <c r="E376" s="161">
        <v>38572</v>
      </c>
      <c r="F376" s="172" t="str">
        <f t="shared" si="17"/>
        <v>2005-06</v>
      </c>
      <c r="G376" s="68"/>
      <c r="H376" s="167" t="s">
        <v>279</v>
      </c>
      <c r="I376" s="173">
        <v>41465.482549107437</v>
      </c>
      <c r="J376" s="168">
        <f>IFERROR(MIN('MP Calculations'!$E$30/I376,1),"-")</f>
        <v>0.60889065254951169</v>
      </c>
      <c r="K376" s="12"/>
      <c r="L376" s="159">
        <v>15.270023</v>
      </c>
      <c r="M376" s="159" t="s">
        <v>315</v>
      </c>
      <c r="N376" s="159">
        <v>350</v>
      </c>
      <c r="O376" s="185">
        <f t="shared" si="16"/>
        <v>5344.5080500000004</v>
      </c>
      <c r="P376" s="215">
        <f t="shared" si="18"/>
        <v>3254.2209941206183</v>
      </c>
      <c r="Q376" s="215" cm="1">
        <f t="array" ref="Q376">IF(P376="-",0,P376/(1+'General inputs'!$H$32)^IFERROR(INDEX('MP Calculations'!$C$40:$C$130,MATCH(F376,'MP Calculations'!$D$40:$D$130,0),0),-1))</f>
        <v>6549.3509800633419</v>
      </c>
    </row>
    <row r="377" spans="3:17">
      <c r="C377" s="159"/>
      <c r="D377" s="165" t="s">
        <v>282</v>
      </c>
      <c r="E377" s="161">
        <v>38705</v>
      </c>
      <c r="F377" s="172" t="str">
        <f t="shared" si="17"/>
        <v>2005-06</v>
      </c>
      <c r="G377" s="68"/>
      <c r="H377" s="167" t="s">
        <v>279</v>
      </c>
      <c r="I377" s="173">
        <v>41465.482549107437</v>
      </c>
      <c r="J377" s="168">
        <f>IFERROR(MIN('MP Calculations'!$E$30/I377,1),"-")</f>
        <v>0.60889065254951169</v>
      </c>
      <c r="K377" s="12"/>
      <c r="L377" s="159">
        <v>78.986405000000005</v>
      </c>
      <c r="M377" s="159" t="s">
        <v>315</v>
      </c>
      <c r="N377" s="159">
        <v>511</v>
      </c>
      <c r="O377" s="185">
        <f t="shared" si="16"/>
        <v>40362.052954999999</v>
      </c>
      <c r="P377" s="215">
        <f t="shared" si="18"/>
        <v>24576.076762007895</v>
      </c>
      <c r="Q377" s="215" cm="1">
        <f t="array" ref="Q377">IF(P377="-",0,P377/(1+'General inputs'!$H$32)^IFERROR(INDEX('MP Calculations'!$C$40:$C$130,MATCH(F377,'MP Calculations'!$D$40:$D$130,0),0),-1))</f>
        <v>49461.100742134295</v>
      </c>
    </row>
    <row r="378" spans="3:17">
      <c r="C378" s="159"/>
      <c r="D378" s="165" t="s">
        <v>282</v>
      </c>
      <c r="E378" s="161">
        <v>38705</v>
      </c>
      <c r="F378" s="172" t="str">
        <f t="shared" si="17"/>
        <v>2005-06</v>
      </c>
      <c r="G378" s="68"/>
      <c r="H378" s="167" t="s">
        <v>279</v>
      </c>
      <c r="I378" s="173">
        <v>41465.482549107437</v>
      </c>
      <c r="J378" s="168">
        <f>IFERROR(MIN('MP Calculations'!$E$30/I378,1),"-")</f>
        <v>0.60889065254951169</v>
      </c>
      <c r="K378" s="12"/>
      <c r="L378" s="159">
        <v>70.327333999999993</v>
      </c>
      <c r="M378" s="159" t="s">
        <v>315</v>
      </c>
      <c r="N378" s="159">
        <v>511</v>
      </c>
      <c r="O378" s="185">
        <f t="shared" si="16"/>
        <v>35937.267673999995</v>
      </c>
      <c r="P378" s="215">
        <f t="shared" si="18"/>
        <v>21881.866364868329</v>
      </c>
      <c r="Q378" s="215" cm="1">
        <f t="array" ref="Q378">IF(P378="-",0,P378/(1+'General inputs'!$H$32)^IFERROR(INDEX('MP Calculations'!$C$40:$C$130,MATCH(F378,'MP Calculations'!$D$40:$D$130,0),0),-1))</f>
        <v>44038.810880172685</v>
      </c>
    </row>
    <row r="379" spans="3:17">
      <c r="C379" s="159"/>
      <c r="D379" s="165" t="s">
        <v>282</v>
      </c>
      <c r="E379" s="161">
        <v>38705</v>
      </c>
      <c r="F379" s="172" t="str">
        <f t="shared" si="17"/>
        <v>2005-06</v>
      </c>
      <c r="G379" s="68"/>
      <c r="H379" s="167" t="s">
        <v>279</v>
      </c>
      <c r="I379" s="173">
        <v>41465.482549107437</v>
      </c>
      <c r="J379" s="168">
        <f>IFERROR(MIN('MP Calculations'!$E$30/I379,1),"-")</f>
        <v>0.60889065254951169</v>
      </c>
      <c r="K379" s="12"/>
      <c r="L379" s="159">
        <v>2.6984520000000001</v>
      </c>
      <c r="M379" s="159" t="s">
        <v>315</v>
      </c>
      <c r="N379" s="159">
        <v>511</v>
      </c>
      <c r="O379" s="185">
        <f t="shared" si="16"/>
        <v>1378.9089719999999</v>
      </c>
      <c r="P379" s="215">
        <f t="shared" si="18"/>
        <v>839.6047837674563</v>
      </c>
      <c r="Q379" s="215" cm="1">
        <f t="array" ref="Q379">IF(P379="-",0,P379/(1+'General inputs'!$H$32)^IFERROR(INDEX('MP Calculations'!$C$40:$C$130,MATCH(F379,'MP Calculations'!$D$40:$D$130,0),0),-1))</f>
        <v>1689.7642856364178</v>
      </c>
    </row>
    <row r="380" spans="3:17">
      <c r="C380" s="159"/>
      <c r="D380" s="165" t="s">
        <v>281</v>
      </c>
      <c r="E380" s="161">
        <v>38705</v>
      </c>
      <c r="F380" s="172" t="str">
        <f t="shared" si="17"/>
        <v>2005-06</v>
      </c>
      <c r="G380" s="68"/>
      <c r="H380" s="167" t="s">
        <v>279</v>
      </c>
      <c r="I380" s="173">
        <v>41465.482549107437</v>
      </c>
      <c r="J380" s="168">
        <f>IFERROR(MIN('MP Calculations'!$E$30/I380,1),"-")</f>
        <v>0.60889065254951169</v>
      </c>
      <c r="K380" s="12"/>
      <c r="L380" s="159">
        <v>1.032017</v>
      </c>
      <c r="M380" s="159" t="s">
        <v>315</v>
      </c>
      <c r="N380" s="159">
        <v>350</v>
      </c>
      <c r="O380" s="185">
        <f t="shared" si="16"/>
        <v>361.20594999999997</v>
      </c>
      <c r="P380" s="215">
        <f t="shared" si="18"/>
        <v>219.93492660026627</v>
      </c>
      <c r="Q380" s="215" cm="1">
        <f t="array" ref="Q380">IF(P380="-",0,P380/(1+'General inputs'!$H$32)^IFERROR(INDEX('MP Calculations'!$C$40:$C$130,MATCH(F380,'MP Calculations'!$D$40:$D$130,0),0),-1))</f>
        <v>442.63466730809955</v>
      </c>
    </row>
    <row r="381" spans="3:17">
      <c r="C381" s="159"/>
      <c r="D381" s="165" t="s">
        <v>281</v>
      </c>
      <c r="E381" s="161">
        <v>38705</v>
      </c>
      <c r="F381" s="172" t="str">
        <f t="shared" si="17"/>
        <v>2005-06</v>
      </c>
      <c r="G381" s="68"/>
      <c r="H381" s="167" t="s">
        <v>279</v>
      </c>
      <c r="I381" s="173">
        <v>41465.482549107437</v>
      </c>
      <c r="J381" s="168">
        <f>IFERROR(MIN('MP Calculations'!$E$30/I381,1),"-")</f>
        <v>0.60889065254951169</v>
      </c>
      <c r="K381" s="12"/>
      <c r="L381" s="159">
        <v>2.6003720000000001</v>
      </c>
      <c r="M381" s="159" t="s">
        <v>315</v>
      </c>
      <c r="N381" s="159">
        <v>350</v>
      </c>
      <c r="O381" s="185">
        <f t="shared" si="16"/>
        <v>910.13020000000006</v>
      </c>
      <c r="P381" s="215">
        <f t="shared" si="18"/>
        <v>554.16977138301763</v>
      </c>
      <c r="Q381" s="215" cm="1">
        <f t="array" ref="Q381">IF(P381="-",0,P381/(1+'General inputs'!$H$32)^IFERROR(INDEX('MP Calculations'!$C$40:$C$130,MATCH(F381,'MP Calculations'!$D$40:$D$130,0),0),-1))</f>
        <v>1115.3060415645264</v>
      </c>
    </row>
    <row r="382" spans="3:17">
      <c r="C382" s="159"/>
      <c r="D382" s="165" t="s">
        <v>282</v>
      </c>
      <c r="E382" s="161">
        <v>38705</v>
      </c>
      <c r="F382" s="172" t="str">
        <f t="shared" si="17"/>
        <v>2005-06</v>
      </c>
      <c r="G382" s="68"/>
      <c r="H382" s="167" t="s">
        <v>279</v>
      </c>
      <c r="I382" s="173">
        <v>41465.482549107437</v>
      </c>
      <c r="J382" s="168">
        <f>IFERROR(MIN('MP Calculations'!$E$30/I382,1),"-")</f>
        <v>0.60889065254951169</v>
      </c>
      <c r="K382" s="12"/>
      <c r="L382" s="159">
        <v>52.624751000000003</v>
      </c>
      <c r="M382" s="159" t="s">
        <v>315</v>
      </c>
      <c r="N382" s="159">
        <v>511</v>
      </c>
      <c r="O382" s="185">
        <f t="shared" si="16"/>
        <v>26891.247761000002</v>
      </c>
      <c r="P382" s="215">
        <f t="shared" si="18"/>
        <v>16373.829397065887</v>
      </c>
      <c r="Q382" s="215" cm="1">
        <f t="array" ref="Q382">IF(P382="-",0,P382/(1+'General inputs'!$H$32)^IFERROR(INDEX('MP Calculations'!$C$40:$C$130,MATCH(F382,'MP Calculations'!$D$40:$D$130,0),0),-1))</f>
        <v>32953.495107680021</v>
      </c>
    </row>
    <row r="383" spans="3:17">
      <c r="C383" s="159"/>
      <c r="D383" s="165" t="s">
        <v>282</v>
      </c>
      <c r="E383" s="161">
        <v>38705</v>
      </c>
      <c r="F383" s="172" t="str">
        <f t="shared" si="17"/>
        <v>2005-06</v>
      </c>
      <c r="G383" s="68"/>
      <c r="H383" s="167" t="s">
        <v>279</v>
      </c>
      <c r="I383" s="173">
        <v>41465.482549107437</v>
      </c>
      <c r="J383" s="168">
        <f>IFERROR(MIN('MP Calculations'!$E$30/I383,1),"-")</f>
        <v>0.60889065254951169</v>
      </c>
      <c r="K383" s="12"/>
      <c r="L383" s="159">
        <v>7.2601100000000001</v>
      </c>
      <c r="M383" s="159" t="s">
        <v>315</v>
      </c>
      <c r="N383" s="159">
        <v>511</v>
      </c>
      <c r="O383" s="185">
        <f t="shared" si="16"/>
        <v>3709.9162099999999</v>
      </c>
      <c r="P383" s="215">
        <f t="shared" si="18"/>
        <v>2258.9333020109111</v>
      </c>
      <c r="Q383" s="215" cm="1">
        <f t="array" ref="Q383">IF(P383="-",0,P383/(1+'General inputs'!$H$32)^IFERROR(INDEX('MP Calculations'!$C$40:$C$130,MATCH(F383,'MP Calculations'!$D$40:$D$130,0),0),-1))</f>
        <v>4546.2637793045096</v>
      </c>
    </row>
    <row r="384" spans="3:17">
      <c r="C384" s="159"/>
      <c r="D384" s="165" t="s">
        <v>281</v>
      </c>
      <c r="E384" s="161">
        <v>38705</v>
      </c>
      <c r="F384" s="172" t="str">
        <f t="shared" si="17"/>
        <v>2005-06</v>
      </c>
      <c r="G384" s="68"/>
      <c r="H384" s="167" t="s">
        <v>279</v>
      </c>
      <c r="I384" s="173">
        <v>41465.482549107437</v>
      </c>
      <c r="J384" s="168">
        <f>IFERROR(MIN('MP Calculations'!$E$30/I384,1),"-")</f>
        <v>0.60889065254951169</v>
      </c>
      <c r="K384" s="12"/>
      <c r="L384" s="159">
        <v>2.1680820000000001</v>
      </c>
      <c r="M384" s="159" t="s">
        <v>315</v>
      </c>
      <c r="N384" s="159">
        <v>350</v>
      </c>
      <c r="O384" s="185">
        <f t="shared" si="16"/>
        <v>758.82870000000003</v>
      </c>
      <c r="P384" s="215">
        <f t="shared" si="18"/>
        <v>462.04370231629764</v>
      </c>
      <c r="Q384" s="215" cm="1">
        <f t="array" ref="Q384">IF(P384="-",0,P384/(1+'General inputs'!$H$32)^IFERROR(INDEX('MP Calculations'!$C$40:$C$130,MATCH(F384,'MP Calculations'!$D$40:$D$130,0),0),-1))</f>
        <v>929.8957815294508</v>
      </c>
    </row>
    <row r="385" spans="3:17">
      <c r="C385" s="159"/>
      <c r="D385" s="165" t="s">
        <v>281</v>
      </c>
      <c r="E385" s="161">
        <v>38705</v>
      </c>
      <c r="F385" s="172" t="str">
        <f t="shared" si="17"/>
        <v>2005-06</v>
      </c>
      <c r="G385" s="68"/>
      <c r="H385" s="167" t="s">
        <v>279</v>
      </c>
      <c r="I385" s="173">
        <v>41465.482549107437</v>
      </c>
      <c r="J385" s="168">
        <f>IFERROR(MIN('MP Calculations'!$E$30/I385,1),"-")</f>
        <v>0.60889065254951169</v>
      </c>
      <c r="K385" s="12"/>
      <c r="L385" s="159">
        <v>4.4393950000000002</v>
      </c>
      <c r="M385" s="159" t="s">
        <v>315</v>
      </c>
      <c r="N385" s="159">
        <v>350</v>
      </c>
      <c r="O385" s="185">
        <f t="shared" ref="O385:O541" si="19">IF(N385="","-",L385*N385)</f>
        <v>1553.7882500000001</v>
      </c>
      <c r="P385" s="215">
        <f t="shared" si="18"/>
        <v>946.0871414662638</v>
      </c>
      <c r="Q385" s="215" cm="1">
        <f t="array" ref="Q385">IF(P385="-",0,P385/(1+'General inputs'!$H$32)^IFERROR(INDEX('MP Calculations'!$C$40:$C$130,MATCH(F385,'MP Calculations'!$D$40:$D$130,0),0),-1))</f>
        <v>1904.067596632847</v>
      </c>
    </row>
    <row r="386" spans="3:17">
      <c r="C386" s="159"/>
      <c r="D386" s="165" t="s">
        <v>282</v>
      </c>
      <c r="E386" s="161">
        <v>38705</v>
      </c>
      <c r="F386" s="172" t="str">
        <f t="shared" si="17"/>
        <v>2005-06</v>
      </c>
      <c r="G386" s="68"/>
      <c r="H386" s="167" t="s">
        <v>279</v>
      </c>
      <c r="I386" s="173">
        <v>41465.482549107437</v>
      </c>
      <c r="J386" s="168">
        <f>IFERROR(MIN('MP Calculations'!$E$30/I386,1),"-")</f>
        <v>0.60889065254951169</v>
      </c>
      <c r="K386" s="12"/>
      <c r="L386" s="159">
        <v>2.3003840000000002</v>
      </c>
      <c r="M386" s="159" t="s">
        <v>315</v>
      </c>
      <c r="N386" s="159">
        <v>511</v>
      </c>
      <c r="O386" s="185">
        <f t="shared" si="19"/>
        <v>1175.4962240000002</v>
      </c>
      <c r="P386" s="215">
        <f t="shared" si="18"/>
        <v>715.74866290084708</v>
      </c>
      <c r="Q386" s="215" cm="1">
        <f t="array" ref="Q386">IF(P386="-",0,P386/(1+'General inputs'!$H$32)^IFERROR(INDEX('MP Calculations'!$C$40:$C$130,MATCH(F386,'MP Calculations'!$D$40:$D$130,0),0),-1))</f>
        <v>1440.4950417681864</v>
      </c>
    </row>
    <row r="387" spans="3:17">
      <c r="C387" s="159"/>
      <c r="D387" s="165" t="s">
        <v>282</v>
      </c>
      <c r="E387" s="161">
        <v>38705</v>
      </c>
      <c r="F387" s="172" t="str">
        <f t="shared" si="17"/>
        <v>2005-06</v>
      </c>
      <c r="G387" s="68"/>
      <c r="H387" s="167" t="s">
        <v>279</v>
      </c>
      <c r="I387" s="173">
        <v>41465.482549107437</v>
      </c>
      <c r="J387" s="168">
        <f>IFERROR(MIN('MP Calculations'!$E$30/I387,1),"-")</f>
        <v>0.60889065254951169</v>
      </c>
      <c r="K387" s="12"/>
      <c r="L387" s="159">
        <v>43.865036000000003</v>
      </c>
      <c r="M387" s="159" t="s">
        <v>315</v>
      </c>
      <c r="N387" s="159">
        <v>511</v>
      </c>
      <c r="O387" s="185">
        <f t="shared" si="19"/>
        <v>22415.033396000003</v>
      </c>
      <c r="P387" s="215">
        <f t="shared" si="18"/>
        <v>13648.304311409538</v>
      </c>
      <c r="Q387" s="215" cm="1">
        <f t="array" ref="Q387">IF(P387="-",0,P387/(1+'General inputs'!$H$32)^IFERROR(INDEX('MP Calculations'!$C$40:$C$130,MATCH(F387,'MP Calculations'!$D$40:$D$130,0),0),-1))</f>
        <v>27468.182210006238</v>
      </c>
    </row>
    <row r="388" spans="3:17">
      <c r="C388" s="159"/>
      <c r="D388" s="165" t="s">
        <v>282</v>
      </c>
      <c r="E388" s="161">
        <v>38705</v>
      </c>
      <c r="F388" s="172" t="str">
        <f t="shared" si="17"/>
        <v>2005-06</v>
      </c>
      <c r="G388" s="68"/>
      <c r="H388" s="167" t="s">
        <v>279</v>
      </c>
      <c r="I388" s="173">
        <v>41465.482549107437</v>
      </c>
      <c r="J388" s="168">
        <f>IFERROR(MIN('MP Calculations'!$E$30/I388,1),"-")</f>
        <v>0.60889065254951169</v>
      </c>
      <c r="K388" s="12"/>
      <c r="L388" s="159">
        <v>68.746182000000005</v>
      </c>
      <c r="M388" s="159" t="s">
        <v>315</v>
      </c>
      <c r="N388" s="159">
        <v>511</v>
      </c>
      <c r="O388" s="185">
        <f t="shared" si="19"/>
        <v>35129.299002</v>
      </c>
      <c r="P388" s="215">
        <f t="shared" si="18"/>
        <v>21389.901792934688</v>
      </c>
      <c r="Q388" s="215" cm="1">
        <f t="array" ref="Q388">IF(P388="-",0,P388/(1+'General inputs'!$H$32)^IFERROR(INDEX('MP Calculations'!$C$40:$C$130,MATCH(F388,'MP Calculations'!$D$40:$D$130,0),0),-1))</f>
        <v>43048.697222504292</v>
      </c>
    </row>
    <row r="389" spans="3:17">
      <c r="C389" s="159"/>
      <c r="D389" s="165" t="s">
        <v>282</v>
      </c>
      <c r="E389" s="161">
        <v>38705</v>
      </c>
      <c r="F389" s="172" t="str">
        <f t="shared" si="17"/>
        <v>2005-06</v>
      </c>
      <c r="G389" s="68"/>
      <c r="H389" s="167" t="s">
        <v>279</v>
      </c>
      <c r="I389" s="173">
        <v>41465.482549107437</v>
      </c>
      <c r="J389" s="168">
        <f>IFERROR(MIN('MP Calculations'!$E$30/I389,1),"-")</f>
        <v>0.60889065254951169</v>
      </c>
      <c r="K389" s="12"/>
      <c r="L389" s="159">
        <v>5.062284</v>
      </c>
      <c r="M389" s="159" t="s">
        <v>315</v>
      </c>
      <c r="N389" s="159">
        <v>511</v>
      </c>
      <c r="O389" s="185">
        <f t="shared" si="19"/>
        <v>2586.8271239999999</v>
      </c>
      <c r="P389" s="215">
        <f t="shared" si="18"/>
        <v>1575.0948555651366</v>
      </c>
      <c r="Q389" s="215" cm="1">
        <f t="array" ref="Q389">IF(P389="-",0,P389/(1+'General inputs'!$H$32)^IFERROR(INDEX('MP Calculations'!$C$40:$C$130,MATCH(F389,'MP Calculations'!$D$40:$D$130,0),0),-1))</f>
        <v>3169.9903155396755</v>
      </c>
    </row>
    <row r="390" spans="3:17">
      <c r="C390" s="159"/>
      <c r="D390" s="165" t="s">
        <v>282</v>
      </c>
      <c r="E390" s="161">
        <v>38705</v>
      </c>
      <c r="F390" s="172" t="str">
        <f t="shared" si="17"/>
        <v>2005-06</v>
      </c>
      <c r="G390" s="68"/>
      <c r="H390" s="167" t="s">
        <v>279</v>
      </c>
      <c r="I390" s="173">
        <v>41465.482549107437</v>
      </c>
      <c r="J390" s="168">
        <f>IFERROR(MIN('MP Calculations'!$E$30/I390,1),"-")</f>
        <v>0.60889065254951169</v>
      </c>
      <c r="K390" s="12"/>
      <c r="L390" s="159">
        <v>138.63879</v>
      </c>
      <c r="M390" s="159" t="s">
        <v>315</v>
      </c>
      <c r="N390" s="159">
        <v>511</v>
      </c>
      <c r="O390" s="185">
        <f t="shared" si="19"/>
        <v>70844.421690000003</v>
      </c>
      <c r="P390" s="215">
        <f t="shared" si="18"/>
        <v>43136.506152316884</v>
      </c>
      <c r="Q390" s="215" cm="1">
        <f t="array" ref="Q390">IF(P390="-",0,P390/(1+'General inputs'!$H$32)^IFERROR(INDEX('MP Calculations'!$C$40:$C$130,MATCH(F390,'MP Calculations'!$D$40:$D$130,0),0),-1))</f>
        <v>86815.283705564289</v>
      </c>
    </row>
    <row r="391" spans="3:17">
      <c r="C391" s="159"/>
      <c r="D391" s="165" t="s">
        <v>282</v>
      </c>
      <c r="E391" s="161">
        <v>38705</v>
      </c>
      <c r="F391" s="172" t="str">
        <f t="shared" si="17"/>
        <v>2005-06</v>
      </c>
      <c r="G391" s="68"/>
      <c r="H391" s="167" t="s">
        <v>279</v>
      </c>
      <c r="I391" s="173">
        <v>41465.482549107437</v>
      </c>
      <c r="J391" s="168">
        <f>IFERROR(MIN('MP Calculations'!$E$30/I391,1),"-")</f>
        <v>0.60889065254951169</v>
      </c>
      <c r="K391" s="12"/>
      <c r="L391" s="159">
        <v>25.659883000000001</v>
      </c>
      <c r="M391" s="159" t="s">
        <v>315</v>
      </c>
      <c r="N391" s="159">
        <v>511</v>
      </c>
      <c r="O391" s="185">
        <f t="shared" si="19"/>
        <v>13112.200213</v>
      </c>
      <c r="P391" s="215">
        <f t="shared" si="18"/>
        <v>7983.8961440534158</v>
      </c>
      <c r="Q391" s="215" cm="1">
        <f t="array" ref="Q391">IF(P391="-",0,P391/(1+'General inputs'!$H$32)^IFERROR(INDEX('MP Calculations'!$C$40:$C$130,MATCH(F391,'MP Calculations'!$D$40:$D$130,0),0),-1))</f>
        <v>16068.158287421478</v>
      </c>
    </row>
    <row r="392" spans="3:17">
      <c r="C392" s="159"/>
      <c r="D392" s="165" t="s">
        <v>282</v>
      </c>
      <c r="E392" s="161">
        <v>38705</v>
      </c>
      <c r="F392" s="172" t="str">
        <f t="shared" si="17"/>
        <v>2005-06</v>
      </c>
      <c r="G392" s="68"/>
      <c r="H392" s="167" t="s">
        <v>279</v>
      </c>
      <c r="I392" s="173">
        <v>41465.482549107437</v>
      </c>
      <c r="J392" s="168">
        <f>IFERROR(MIN('MP Calculations'!$E$30/I392,1),"-")</f>
        <v>0.60889065254951169</v>
      </c>
      <c r="K392" s="12"/>
      <c r="L392" s="159">
        <v>5.4104299999999999</v>
      </c>
      <c r="M392" s="159" t="s">
        <v>315</v>
      </c>
      <c r="N392" s="159">
        <v>511</v>
      </c>
      <c r="O392" s="185">
        <f t="shared" si="19"/>
        <v>2764.72973</v>
      </c>
      <c r="P392" s="215">
        <f t="shared" si="18"/>
        <v>1683.4180894227352</v>
      </c>
      <c r="Q392" s="215" cm="1">
        <f t="array" ref="Q392">IF(P392="-",0,P392/(1+'General inputs'!$H$32)^IFERROR(INDEX('MP Calculations'!$C$40:$C$130,MATCH(F392,'MP Calculations'!$D$40:$D$130,0),0),-1))</f>
        <v>3387.9985206095362</v>
      </c>
    </row>
    <row r="393" spans="3:17">
      <c r="C393" s="159"/>
      <c r="D393" s="165" t="s">
        <v>348</v>
      </c>
      <c r="E393" s="161">
        <v>38749</v>
      </c>
      <c r="F393" s="172" t="str">
        <f t="shared" si="17"/>
        <v>2005-06</v>
      </c>
      <c r="G393" s="68"/>
      <c r="H393" s="167" t="s">
        <v>279</v>
      </c>
      <c r="I393" s="173">
        <v>41465.482549107437</v>
      </c>
      <c r="J393" s="168">
        <f>IFERROR(MIN('MP Calculations'!$E$30/I393,1),"-")</f>
        <v>0.60889065254951169</v>
      </c>
      <c r="K393" s="12"/>
      <c r="L393" s="159">
        <v>1</v>
      </c>
      <c r="M393" s="159" t="s">
        <v>316</v>
      </c>
      <c r="N393" s="159">
        <v>3555.13</v>
      </c>
      <c r="O393" s="185">
        <f t="shared" si="19"/>
        <v>3555.13</v>
      </c>
      <c r="P393" s="215">
        <f t="shared" si="18"/>
        <v>2164.6854255983458</v>
      </c>
      <c r="Q393" s="215" cm="1">
        <f t="array" ref="Q393">IF(P393="-",0,P393/(1+'General inputs'!$H$32)^IFERROR(INDEX('MP Calculations'!$C$40:$C$130,MATCH(F393,'MP Calculations'!$D$40:$D$130,0),0),-1))</f>
        <v>4356.5832312204284</v>
      </c>
    </row>
    <row r="394" spans="3:17">
      <c r="C394" s="159"/>
      <c r="D394" s="165" t="s">
        <v>349</v>
      </c>
      <c r="E394" s="161">
        <v>38749</v>
      </c>
      <c r="F394" s="172" t="str">
        <f t="shared" si="17"/>
        <v>2005-06</v>
      </c>
      <c r="G394" s="68"/>
      <c r="H394" s="167" t="s">
        <v>279</v>
      </c>
      <c r="I394" s="173">
        <v>41465.482549107437</v>
      </c>
      <c r="J394" s="168">
        <f>IFERROR(MIN('MP Calculations'!$E$30/I394,1),"-")</f>
        <v>0.60889065254951169</v>
      </c>
      <c r="K394" s="12"/>
      <c r="L394" s="159">
        <v>1</v>
      </c>
      <c r="M394" s="159" t="s">
        <v>316</v>
      </c>
      <c r="N394" s="159">
        <v>2762.57</v>
      </c>
      <c r="O394" s="185">
        <f t="shared" si="19"/>
        <v>2762.57</v>
      </c>
      <c r="P394" s="215">
        <f t="shared" si="18"/>
        <v>1682.1030500137047</v>
      </c>
      <c r="Q394" s="215" cm="1">
        <f t="array" ref="Q394">IF(P394="-",0,P394/(1+'General inputs'!$H$32)^IFERROR(INDEX('MP Calculations'!$C$40:$C$130,MATCH(F394,'MP Calculations'!$D$40:$D$130,0),0),-1))</f>
        <v>3385.3519103584449</v>
      </c>
    </row>
    <row r="395" spans="3:17">
      <c r="C395" s="159"/>
      <c r="D395" s="165" t="s">
        <v>281</v>
      </c>
      <c r="E395" s="161">
        <v>38770</v>
      </c>
      <c r="F395" s="172" t="str">
        <f t="shared" si="17"/>
        <v>2005-06</v>
      </c>
      <c r="G395" s="68"/>
      <c r="H395" s="167" t="s">
        <v>279</v>
      </c>
      <c r="I395" s="173">
        <v>41465.482549107437</v>
      </c>
      <c r="J395" s="168">
        <f>IFERROR(MIN('MP Calculations'!$E$30/I395,1),"-")</f>
        <v>0.60889065254951169</v>
      </c>
      <c r="K395" s="12"/>
      <c r="L395" s="159">
        <v>1.0005580000000001</v>
      </c>
      <c r="M395" s="159" t="s">
        <v>315</v>
      </c>
      <c r="N395" s="159">
        <v>350</v>
      </c>
      <c r="O395" s="185">
        <f t="shared" si="19"/>
        <v>350.19530000000003</v>
      </c>
      <c r="P395" s="215">
        <f t="shared" si="18"/>
        <v>213.23064473677204</v>
      </c>
      <c r="Q395" s="215" cm="1">
        <f t="array" ref="Q395">IF(P395="-",0,P395/(1+'General inputs'!$H$32)^IFERROR(INDEX('MP Calculations'!$C$40:$C$130,MATCH(F395,'MP Calculations'!$D$40:$D$130,0),0),-1))</f>
        <v>429.14182368358041</v>
      </c>
    </row>
    <row r="396" spans="3:17">
      <c r="C396" s="159"/>
      <c r="D396" s="165" t="s">
        <v>281</v>
      </c>
      <c r="E396" s="161">
        <v>38770</v>
      </c>
      <c r="F396" s="172" t="str">
        <f t="shared" si="17"/>
        <v>2005-06</v>
      </c>
      <c r="G396" s="68"/>
      <c r="H396" s="167" t="s">
        <v>279</v>
      </c>
      <c r="I396" s="173">
        <v>41465.482549107437</v>
      </c>
      <c r="J396" s="168">
        <f>IFERROR(MIN('MP Calculations'!$E$30/I396,1),"-")</f>
        <v>0.60889065254951169</v>
      </c>
      <c r="K396" s="12"/>
      <c r="L396" s="159">
        <v>0.21920300000000001</v>
      </c>
      <c r="M396" s="159" t="s">
        <v>315</v>
      </c>
      <c r="N396" s="159">
        <v>350</v>
      </c>
      <c r="O396" s="185">
        <f t="shared" si="19"/>
        <v>76.721050000000005</v>
      </c>
      <c r="P396" s="215">
        <f t="shared" si="18"/>
        <v>46.71473019878372</v>
      </c>
      <c r="Q396" s="215" cm="1">
        <f t="array" ref="Q396">IF(P396="-",0,P396/(1+'General inputs'!$H$32)^IFERROR(INDEX('MP Calculations'!$C$40:$C$130,MATCH(F396,'MP Calculations'!$D$40:$D$130,0),0),-1))</f>
        <v>94.016713850583244</v>
      </c>
    </row>
    <row r="397" spans="3:17">
      <c r="C397" s="159"/>
      <c r="D397" s="165" t="s">
        <v>281</v>
      </c>
      <c r="E397" s="161">
        <v>38770</v>
      </c>
      <c r="F397" s="172" t="str">
        <f t="shared" si="17"/>
        <v>2005-06</v>
      </c>
      <c r="G397" s="68"/>
      <c r="H397" s="167" t="s">
        <v>279</v>
      </c>
      <c r="I397" s="173">
        <v>41465.482549107437</v>
      </c>
      <c r="J397" s="168">
        <f>IFERROR(MIN('MP Calculations'!$E$30/I397,1),"-")</f>
        <v>0.60889065254951169</v>
      </c>
      <c r="K397" s="12"/>
      <c r="L397" s="159">
        <v>0.258801</v>
      </c>
      <c r="M397" s="159" t="s">
        <v>315</v>
      </c>
      <c r="N397" s="159">
        <v>350</v>
      </c>
      <c r="O397" s="185">
        <f t="shared" si="19"/>
        <v>90.580349999999996</v>
      </c>
      <c r="P397" s="215">
        <f t="shared" si="18"/>
        <v>55.153528419663161</v>
      </c>
      <c r="Q397" s="215" cm="1">
        <f t="array" ref="Q397">IF(P397="-",0,P397/(1+'General inputs'!$H$32)^IFERROR(INDEX('MP Calculations'!$C$40:$C$130,MATCH(F397,'MP Calculations'!$D$40:$D$130,0),0),-1))</f>
        <v>111.00039489078522</v>
      </c>
    </row>
    <row r="398" spans="3:17">
      <c r="C398" s="159"/>
      <c r="D398" s="165" t="s">
        <v>281</v>
      </c>
      <c r="E398" s="161">
        <v>38770</v>
      </c>
      <c r="F398" s="172" t="str">
        <f t="shared" si="17"/>
        <v>2005-06</v>
      </c>
      <c r="G398" s="68"/>
      <c r="H398" s="167" t="s">
        <v>279</v>
      </c>
      <c r="I398" s="173">
        <v>41465.482549107437</v>
      </c>
      <c r="J398" s="168">
        <f>IFERROR(MIN('MP Calculations'!$E$30/I398,1),"-")</f>
        <v>0.60889065254951169</v>
      </c>
      <c r="K398" s="12"/>
      <c r="L398" s="159">
        <v>0.38325199999999998</v>
      </c>
      <c r="M398" s="159" t="s">
        <v>315</v>
      </c>
      <c r="N398" s="159">
        <v>350</v>
      </c>
      <c r="O398" s="185">
        <f t="shared" si="19"/>
        <v>134.13819999999998</v>
      </c>
      <c r="P398" s="215">
        <f t="shared" si="18"/>
        <v>81.675496129816892</v>
      </c>
      <c r="Q398" s="215" cm="1">
        <f t="array" ref="Q398">IF(P398="-",0,P398/(1+'General inputs'!$H$32)^IFERROR(INDEX('MP Calculations'!$C$40:$C$130,MATCH(F398,'MP Calculations'!$D$40:$D$130,0),0),-1))</f>
        <v>164.37773943177658</v>
      </c>
    </row>
    <row r="399" spans="3:17">
      <c r="C399" s="159"/>
      <c r="D399" s="165" t="s">
        <v>281</v>
      </c>
      <c r="E399" s="161">
        <v>38770</v>
      </c>
      <c r="F399" s="172" t="str">
        <f t="shared" si="17"/>
        <v>2005-06</v>
      </c>
      <c r="G399" s="68"/>
      <c r="H399" s="167" t="s">
        <v>279</v>
      </c>
      <c r="I399" s="173">
        <v>41465.482549107437</v>
      </c>
      <c r="J399" s="168">
        <f>IFERROR(MIN('MP Calculations'!$E$30/I399,1),"-")</f>
        <v>0.60889065254951169</v>
      </c>
      <c r="K399" s="12"/>
      <c r="L399" s="159">
        <v>21.242208000000002</v>
      </c>
      <c r="M399" s="159" t="s">
        <v>315</v>
      </c>
      <c r="N399" s="159">
        <v>350</v>
      </c>
      <c r="O399" s="185">
        <f t="shared" si="19"/>
        <v>7434.7728000000006</v>
      </c>
      <c r="P399" s="215">
        <f t="shared" si="18"/>
        <v>4526.9636617493607</v>
      </c>
      <c r="Q399" s="215" cm="1">
        <f t="array" ref="Q399">IF(P399="-",0,P399/(1+'General inputs'!$H$32)^IFERROR(INDEX('MP Calculations'!$C$40:$C$130,MATCH(F399,'MP Calculations'!$D$40:$D$130,0),0),-1))</f>
        <v>9110.8360336791484</v>
      </c>
    </row>
    <row r="400" spans="3:17">
      <c r="C400" s="159"/>
      <c r="D400" s="165" t="s">
        <v>282</v>
      </c>
      <c r="E400" s="161">
        <v>38855</v>
      </c>
      <c r="F400" s="172" t="str">
        <f t="shared" si="17"/>
        <v>2005-06</v>
      </c>
      <c r="G400" s="68"/>
      <c r="H400" s="167" t="s">
        <v>279</v>
      </c>
      <c r="I400" s="173">
        <v>41465.482549107437</v>
      </c>
      <c r="J400" s="168">
        <f>IFERROR(MIN('MP Calculations'!$E$30/I400,1),"-")</f>
        <v>0.60889065254951169</v>
      </c>
      <c r="K400" s="12"/>
      <c r="L400" s="159">
        <v>127.34925800000001</v>
      </c>
      <c r="M400" s="159" t="s">
        <v>315</v>
      </c>
      <c r="N400" s="159">
        <v>511</v>
      </c>
      <c r="O400" s="185">
        <f t="shared" si="19"/>
        <v>65075.470838000001</v>
      </c>
      <c r="P400" s="215">
        <f t="shared" si="18"/>
        <v>39623.845903516536</v>
      </c>
      <c r="Q400" s="215" cm="1">
        <f t="array" ref="Q400">IF(P400="-",0,P400/(1+'General inputs'!$H$32)^IFERROR(INDEX('MP Calculations'!$C$40:$C$130,MATCH(F400,'MP Calculations'!$D$40:$D$130,0),0),-1))</f>
        <v>79745.805361999344</v>
      </c>
    </row>
    <row r="401" spans="3:17">
      <c r="C401" s="159"/>
      <c r="D401" s="165" t="s">
        <v>282</v>
      </c>
      <c r="E401" s="161">
        <v>38855</v>
      </c>
      <c r="F401" s="172" t="str">
        <f t="shared" si="17"/>
        <v>2005-06</v>
      </c>
      <c r="G401" s="68"/>
      <c r="H401" s="167" t="s">
        <v>279</v>
      </c>
      <c r="I401" s="173">
        <v>41465.482549107437</v>
      </c>
      <c r="J401" s="168">
        <f>IFERROR(MIN('MP Calculations'!$E$30/I401,1),"-")</f>
        <v>0.60889065254951169</v>
      </c>
      <c r="K401" s="12"/>
      <c r="L401" s="159">
        <v>150.92378500000001</v>
      </c>
      <c r="M401" s="159" t="s">
        <v>315</v>
      </c>
      <c r="N401" s="159">
        <v>511</v>
      </c>
      <c r="O401" s="185">
        <f t="shared" si="19"/>
        <v>77122.054134999998</v>
      </c>
      <c r="P401" s="215">
        <f t="shared" si="18"/>
        <v>46958.897868218919</v>
      </c>
      <c r="Q401" s="215" cm="1">
        <f t="array" ref="Q401">IF(P401="-",0,P401/(1+'General inputs'!$H$32)^IFERROR(INDEX('MP Calculations'!$C$40:$C$130,MATCH(F401,'MP Calculations'!$D$40:$D$130,0),0),-1))</f>
        <v>94508.118634709579</v>
      </c>
    </row>
    <row r="402" spans="3:17">
      <c r="C402" s="159"/>
      <c r="D402" s="165" t="s">
        <v>282</v>
      </c>
      <c r="E402" s="161">
        <v>38855</v>
      </c>
      <c r="F402" s="172" t="str">
        <f t="shared" si="17"/>
        <v>2005-06</v>
      </c>
      <c r="G402" s="68"/>
      <c r="H402" s="167" t="s">
        <v>279</v>
      </c>
      <c r="I402" s="173">
        <v>41465.482549107437</v>
      </c>
      <c r="J402" s="168">
        <f>IFERROR(MIN('MP Calculations'!$E$30/I402,1),"-")</f>
        <v>0.60889065254951169</v>
      </c>
      <c r="K402" s="12"/>
      <c r="L402" s="159">
        <v>29.600019</v>
      </c>
      <c r="M402" s="159" t="s">
        <v>315</v>
      </c>
      <c r="N402" s="159">
        <v>511</v>
      </c>
      <c r="O402" s="185">
        <f t="shared" si="19"/>
        <v>15125.609709</v>
      </c>
      <c r="P402" s="215">
        <f t="shared" si="18"/>
        <v>9209.842365922239</v>
      </c>
      <c r="Q402" s="215" cm="1">
        <f t="array" ref="Q402">IF(P402="-",0,P402/(1+'General inputs'!$H$32)^IFERROR(INDEX('MP Calculations'!$C$40:$C$130,MATCH(F402,'MP Calculations'!$D$40:$D$130,0),0),-1))</f>
        <v>18535.462168813599</v>
      </c>
    </row>
    <row r="403" spans="3:17">
      <c r="C403" s="159"/>
      <c r="D403" s="165" t="s">
        <v>282</v>
      </c>
      <c r="E403" s="161">
        <v>38855</v>
      </c>
      <c r="F403" s="172" t="str">
        <f t="shared" si="17"/>
        <v>2005-06</v>
      </c>
      <c r="G403" s="68"/>
      <c r="H403" s="167" t="s">
        <v>279</v>
      </c>
      <c r="I403" s="173">
        <v>41465.482549107437</v>
      </c>
      <c r="J403" s="168">
        <f>IFERROR(MIN('MP Calculations'!$E$30/I403,1),"-")</f>
        <v>0.60889065254951169</v>
      </c>
      <c r="K403" s="12"/>
      <c r="L403" s="159">
        <v>135.378885</v>
      </c>
      <c r="M403" s="159" t="s">
        <v>315</v>
      </c>
      <c r="N403" s="159">
        <v>511</v>
      </c>
      <c r="O403" s="185">
        <f t="shared" si="19"/>
        <v>69178.610235</v>
      </c>
      <c r="P403" s="215">
        <f t="shared" si="18"/>
        <v>42122.209128457478</v>
      </c>
      <c r="Q403" s="215" cm="1">
        <f t="array" ref="Q403">IF(P403="-",0,P403/(1+'General inputs'!$H$32)^IFERROR(INDEX('MP Calculations'!$C$40:$C$130,MATCH(F403,'MP Calculations'!$D$40:$D$130,0),0),-1))</f>
        <v>84773.9388739469</v>
      </c>
    </row>
    <row r="404" spans="3:17">
      <c r="C404" s="159"/>
      <c r="D404" s="165" t="s">
        <v>282</v>
      </c>
      <c r="E404" s="161">
        <v>38855</v>
      </c>
      <c r="F404" s="172" t="str">
        <f t="shared" si="17"/>
        <v>2005-06</v>
      </c>
      <c r="G404" s="68"/>
      <c r="H404" s="167" t="s">
        <v>279</v>
      </c>
      <c r="I404" s="173">
        <v>41465.482549107437</v>
      </c>
      <c r="J404" s="168">
        <f>IFERROR(MIN('MP Calculations'!$E$30/I404,1),"-")</f>
        <v>0.60889065254951169</v>
      </c>
      <c r="K404" s="12"/>
      <c r="L404" s="159">
        <v>18.537745999999999</v>
      </c>
      <c r="M404" s="159" t="s">
        <v>315</v>
      </c>
      <c r="N404" s="159">
        <v>511</v>
      </c>
      <c r="O404" s="185">
        <f t="shared" si="19"/>
        <v>9472.7882059999993</v>
      </c>
      <c r="P404" s="215">
        <f t="shared" si="18"/>
        <v>5767.8921922146574</v>
      </c>
      <c r="Q404" s="215" cm="1">
        <f t="array" ref="Q404">IF(P404="-",0,P404/(1+'General inputs'!$H$32)^IFERROR(INDEX('MP Calculations'!$C$40:$C$130,MATCH(F404,'MP Calculations'!$D$40:$D$130,0),0),-1))</f>
        <v>11608.292875692938</v>
      </c>
    </row>
    <row r="405" spans="3:17">
      <c r="C405" s="159"/>
      <c r="D405" s="165" t="s">
        <v>350</v>
      </c>
      <c r="E405" s="161">
        <v>38883</v>
      </c>
      <c r="F405" s="172" t="str">
        <f t="shared" si="17"/>
        <v>2005-06</v>
      </c>
      <c r="G405" s="68"/>
      <c r="H405" s="167" t="s">
        <v>279</v>
      </c>
      <c r="I405" s="173">
        <v>41465.482549107437</v>
      </c>
      <c r="J405" s="168">
        <f>IFERROR(MIN('MP Calculations'!$E$30/I405,1),"-")</f>
        <v>0.60889065254951169</v>
      </c>
      <c r="K405" s="12"/>
      <c r="L405" s="159">
        <v>1</v>
      </c>
      <c r="M405" s="159" t="s">
        <v>316</v>
      </c>
      <c r="N405" s="159">
        <v>1784.35</v>
      </c>
      <c r="O405" s="185">
        <f t="shared" si="19"/>
        <v>1784.35</v>
      </c>
      <c r="P405" s="215">
        <f t="shared" si="18"/>
        <v>1086.474035876721</v>
      </c>
      <c r="Q405" s="215" cm="1">
        <f t="array" ref="Q405">IF(P405="-",0,P405/(1+'General inputs'!$H$32)^IFERROR(INDEX('MP Calculations'!$C$40:$C$130,MATCH(F405,'MP Calculations'!$D$40:$D$130,0),0),-1))</f>
        <v>2186.6061968558588</v>
      </c>
    </row>
    <row r="406" spans="3:17">
      <c r="C406" s="159"/>
      <c r="D406" s="165" t="s">
        <v>351</v>
      </c>
      <c r="E406" s="161">
        <v>38894</v>
      </c>
      <c r="F406" s="172" t="str">
        <f t="shared" ref="F406:F469" si="20">IF(E406="","-",IF(OR(E406&lt;$E$15,E406&gt;$E$16),"ERROR - date outside of range",IF(MONTH(E406)&gt;=7,YEAR(E406)&amp;"-"&amp;IF(YEAR(E406)=1999,"00",IF(AND(YEAR(E406)&gt;=2000,YEAR(E406)&lt;2009),"0","")&amp;RIGHT(YEAR(E406),2)+1),RIGHT(YEAR(E406),4)-1&amp;"-"&amp;RIGHT(YEAR(E406),2))))</f>
        <v>2005-06</v>
      </c>
      <c r="G406" s="68"/>
      <c r="H406" s="167" t="s">
        <v>279</v>
      </c>
      <c r="I406" s="173">
        <v>41465.482549107437</v>
      </c>
      <c r="J406" s="168">
        <f>IFERROR(MIN('MP Calculations'!$E$30/I406,1),"-")</f>
        <v>0.60889065254951169</v>
      </c>
      <c r="K406" s="12"/>
      <c r="L406" s="159">
        <v>1</v>
      </c>
      <c r="M406" s="159" t="s">
        <v>316</v>
      </c>
      <c r="N406" s="159">
        <v>13992.93</v>
      </c>
      <c r="O406" s="185">
        <f t="shared" si="19"/>
        <v>13992.93</v>
      </c>
      <c r="P406" s="215">
        <f t="shared" si="18"/>
        <v>8520.1642787796391</v>
      </c>
      <c r="Q406" s="215" cm="1">
        <f t="array" ref="Q406">IF(P406="-",0,P406/(1+'General inputs'!$H$32)^IFERROR(INDEX('MP Calculations'!$C$40:$C$130,MATCH(F406,'MP Calculations'!$D$40:$D$130,0),0),-1))</f>
        <v>17147.436013209437</v>
      </c>
    </row>
    <row r="407" spans="3:17">
      <c r="C407" s="159"/>
      <c r="D407" s="165" t="s">
        <v>289</v>
      </c>
      <c r="E407" s="161">
        <v>39031</v>
      </c>
      <c r="F407" s="172" t="str">
        <f t="shared" si="20"/>
        <v>2006-07</v>
      </c>
      <c r="G407" s="68"/>
      <c r="H407" s="167" t="s">
        <v>279</v>
      </c>
      <c r="I407" s="173">
        <v>41465.482549107437</v>
      </c>
      <c r="J407" s="168">
        <f>IFERROR(MIN('MP Calculations'!$E$30/I407,1),"-")</f>
        <v>0.60889065254951169</v>
      </c>
      <c r="K407" s="12"/>
      <c r="L407" s="159">
        <v>57.899191000000002</v>
      </c>
      <c r="M407" s="159" t="s">
        <v>315</v>
      </c>
      <c r="N407" s="159">
        <v>726</v>
      </c>
      <c r="O407" s="185">
        <f t="shared" si="19"/>
        <v>42034.812665999998</v>
      </c>
      <c r="P407" s="215">
        <f t="shared" ref="P407:P470" si="21">IF(O407="-","-",IF(OR(E407&lt;$E$15,E407&gt;$E$16),0,O407*J407))</f>
        <v>25594.604513997219</v>
      </c>
      <c r="Q407" s="215" cm="1">
        <f t="array" ref="Q407">IF(P407="-",0,P407/(1+'General inputs'!$H$32)^IFERROR(INDEX('MP Calculations'!$C$40:$C$130,MATCH(F407,'MP Calculations'!$D$40:$D$130,0),0),-1))</f>
        <v>49434.702701274924</v>
      </c>
    </row>
    <row r="408" spans="3:17">
      <c r="C408" s="159"/>
      <c r="D408" s="165" t="s">
        <v>282</v>
      </c>
      <c r="E408" s="161">
        <v>39048</v>
      </c>
      <c r="F408" s="172" t="str">
        <f t="shared" si="20"/>
        <v>2006-07</v>
      </c>
      <c r="G408" s="68"/>
      <c r="H408" s="167" t="s">
        <v>279</v>
      </c>
      <c r="I408" s="173">
        <v>41465.482549107437</v>
      </c>
      <c r="J408" s="168">
        <f>IFERROR(MIN('MP Calculations'!$E$30/I408,1),"-")</f>
        <v>0.60889065254951169</v>
      </c>
      <c r="K408" s="12"/>
      <c r="L408" s="159">
        <v>2.3662260000000002</v>
      </c>
      <c r="M408" s="159" t="s">
        <v>315</v>
      </c>
      <c r="N408" s="159">
        <v>511</v>
      </c>
      <c r="O408" s="185">
        <f t="shared" ref="O408:O409" si="22">IF(N408="","-",L408*N408)</f>
        <v>1209.141486</v>
      </c>
      <c r="P408" s="215">
        <f t="shared" si="21"/>
        <v>736.23494843522622</v>
      </c>
      <c r="Q408" s="215" cm="1">
        <f t="array" ref="Q408">IF(P408="-",0,P408/(1+'General inputs'!$H$32)^IFERROR(INDEX('MP Calculations'!$C$40:$C$130,MATCH(F408,'MP Calculations'!$D$40:$D$130,0),0),-1))</f>
        <v>1422.0011008288807</v>
      </c>
    </row>
    <row r="409" spans="3:17">
      <c r="C409" s="159"/>
      <c r="D409" s="165" t="s">
        <v>289</v>
      </c>
      <c r="E409" s="161">
        <v>39048</v>
      </c>
      <c r="F409" s="172" t="str">
        <f t="shared" si="20"/>
        <v>2006-07</v>
      </c>
      <c r="G409" s="68"/>
      <c r="H409" s="167" t="s">
        <v>279</v>
      </c>
      <c r="I409" s="173">
        <v>41465.482549107437</v>
      </c>
      <c r="J409" s="168">
        <f>IFERROR(MIN('MP Calculations'!$E$30/I409,1),"-")</f>
        <v>0.60889065254951169</v>
      </c>
      <c r="K409" s="12"/>
      <c r="L409" s="159">
        <v>4.0504179999999996</v>
      </c>
      <c r="M409" s="159" t="s">
        <v>315</v>
      </c>
      <c r="N409" s="159">
        <v>726</v>
      </c>
      <c r="O409" s="185">
        <f t="shared" si="22"/>
        <v>2940.6034679999998</v>
      </c>
      <c r="P409" s="215">
        <f t="shared" si="21"/>
        <v>1790.5059645198769</v>
      </c>
      <c r="Q409" s="215" cm="1">
        <f t="array" ref="Q409">IF(P409="-",0,P409/(1+'General inputs'!$H$32)^IFERROR(INDEX('MP Calculations'!$C$40:$C$130,MATCH(F409,'MP Calculations'!$D$40:$D$130,0),0),-1))</f>
        <v>3458.2730118956679</v>
      </c>
    </row>
    <row r="410" spans="3:17">
      <c r="C410" s="159"/>
      <c r="D410" s="165" t="s">
        <v>289</v>
      </c>
      <c r="E410" s="161">
        <v>39048</v>
      </c>
      <c r="F410" s="172" t="str">
        <f t="shared" si="20"/>
        <v>2006-07</v>
      </c>
      <c r="G410" s="68"/>
      <c r="H410" s="167" t="s">
        <v>279</v>
      </c>
      <c r="I410" s="173">
        <v>41465.482549107437</v>
      </c>
      <c r="J410" s="168">
        <f>IFERROR(MIN('MP Calculations'!$E$30/I410,1),"-")</f>
        <v>0.60889065254951169</v>
      </c>
      <c r="K410" s="12"/>
      <c r="L410" s="159">
        <v>1.100284</v>
      </c>
      <c r="M410" s="159" t="s">
        <v>315</v>
      </c>
      <c r="N410" s="159">
        <v>726</v>
      </c>
      <c r="O410" s="185">
        <f t="shared" ref="O410:O472" si="23">IF(N410="","-",L410*N410)</f>
        <v>798.80618400000003</v>
      </c>
      <c r="P410" s="215">
        <f t="shared" si="21"/>
        <v>486.38561863634533</v>
      </c>
      <c r="Q410" s="215" cm="1">
        <f t="array" ref="Q410">IF(P410="-",0,P410/(1+'General inputs'!$H$32)^IFERROR(INDEX('MP Calculations'!$C$40:$C$130,MATCH(F410,'MP Calculations'!$D$40:$D$130,0),0),-1))</f>
        <v>939.4295755698829</v>
      </c>
    </row>
    <row r="411" spans="3:17">
      <c r="C411" s="159"/>
      <c r="D411" s="165" t="s">
        <v>282</v>
      </c>
      <c r="E411" s="161">
        <v>39048</v>
      </c>
      <c r="F411" s="172" t="str">
        <f t="shared" si="20"/>
        <v>2006-07</v>
      </c>
      <c r="G411" s="68"/>
      <c r="H411" s="167" t="s">
        <v>279</v>
      </c>
      <c r="I411" s="173">
        <v>41465.482549107437</v>
      </c>
      <c r="J411" s="168">
        <f>IFERROR(MIN('MP Calculations'!$E$30/I411,1),"-")</f>
        <v>0.60889065254951169</v>
      </c>
      <c r="K411" s="12"/>
      <c r="L411" s="159">
        <v>3.6168469999999999</v>
      </c>
      <c r="M411" s="159" t="s">
        <v>315</v>
      </c>
      <c r="N411" s="159">
        <v>511</v>
      </c>
      <c r="O411" s="185">
        <f t="shared" si="23"/>
        <v>1848.208817</v>
      </c>
      <c r="P411" s="215">
        <f t="shared" si="21"/>
        <v>1125.357072630891</v>
      </c>
      <c r="Q411" s="215" cm="1">
        <f t="array" ref="Q411">IF(P411="-",0,P411/(1+'General inputs'!$H$32)^IFERROR(INDEX('MP Calculations'!$C$40:$C$130,MATCH(F411,'MP Calculations'!$D$40:$D$130,0),0),-1))</f>
        <v>2173.5710855723987</v>
      </c>
    </row>
    <row r="412" spans="3:17">
      <c r="C412" s="159"/>
      <c r="D412" s="165" t="s">
        <v>289</v>
      </c>
      <c r="E412" s="161">
        <v>39048</v>
      </c>
      <c r="F412" s="172" t="str">
        <f t="shared" si="20"/>
        <v>2006-07</v>
      </c>
      <c r="G412" s="68"/>
      <c r="H412" s="167" t="s">
        <v>279</v>
      </c>
      <c r="I412" s="173">
        <v>41465.482549107437</v>
      </c>
      <c r="J412" s="168">
        <f>IFERROR(MIN('MP Calculations'!$E$30/I412,1),"-")</f>
        <v>0.60889065254951169</v>
      </c>
      <c r="K412" s="12"/>
      <c r="L412" s="159">
        <v>3.9990359999999998</v>
      </c>
      <c r="M412" s="159" t="s">
        <v>315</v>
      </c>
      <c r="N412" s="159">
        <v>726</v>
      </c>
      <c r="O412" s="185">
        <f t="shared" si="23"/>
        <v>2903.3001359999998</v>
      </c>
      <c r="P412" s="215">
        <f t="shared" si="21"/>
        <v>1767.7923143561259</v>
      </c>
      <c r="Q412" s="215" cm="1">
        <f t="array" ref="Q412">IF(P412="-",0,P412/(1+'General inputs'!$H$32)^IFERROR(INDEX('MP Calculations'!$C$40:$C$130,MATCH(F412,'MP Calculations'!$D$40:$D$130,0),0),-1))</f>
        <v>3414.4027289033393</v>
      </c>
    </row>
    <row r="413" spans="3:17">
      <c r="C413" s="159"/>
      <c r="D413" s="165" t="s">
        <v>282</v>
      </c>
      <c r="E413" s="161">
        <v>39048</v>
      </c>
      <c r="F413" s="172" t="str">
        <f t="shared" si="20"/>
        <v>2006-07</v>
      </c>
      <c r="G413" s="68"/>
      <c r="H413" s="167" t="s">
        <v>279</v>
      </c>
      <c r="I413" s="173">
        <v>41465.482549107437</v>
      </c>
      <c r="J413" s="168">
        <f>IFERROR(MIN('MP Calculations'!$E$30/I413,1),"-")</f>
        <v>0.60889065254951169</v>
      </c>
      <c r="K413" s="12"/>
      <c r="L413" s="159">
        <v>1.884511</v>
      </c>
      <c r="M413" s="159" t="s">
        <v>315</v>
      </c>
      <c r="N413" s="159">
        <v>511</v>
      </c>
      <c r="O413" s="185">
        <f t="shared" si="23"/>
        <v>962.98512100000005</v>
      </c>
      <c r="P413" s="215">
        <f t="shared" si="21"/>
        <v>586.35263872116047</v>
      </c>
      <c r="Q413" s="215" cm="1">
        <f t="array" ref="Q413">IF(P413="-",0,P413/(1+'General inputs'!$H$32)^IFERROR(INDEX('MP Calculations'!$C$40:$C$130,MATCH(F413,'MP Calculations'!$D$40:$D$130,0),0),-1))</f>
        <v>1132.5108914043437</v>
      </c>
    </row>
    <row r="414" spans="3:17">
      <c r="C414" s="159"/>
      <c r="D414" s="165" t="s">
        <v>289</v>
      </c>
      <c r="E414" s="161">
        <v>39048</v>
      </c>
      <c r="F414" s="172" t="str">
        <f t="shared" si="20"/>
        <v>2006-07</v>
      </c>
      <c r="G414" s="68"/>
      <c r="H414" s="167" t="s">
        <v>279</v>
      </c>
      <c r="I414" s="173">
        <v>41465.482549107437</v>
      </c>
      <c r="J414" s="168">
        <f>IFERROR(MIN('MP Calculations'!$E$30/I414,1),"-")</f>
        <v>0.60889065254951169</v>
      </c>
      <c r="K414" s="12"/>
      <c r="L414" s="159">
        <v>3.9990359999999998</v>
      </c>
      <c r="M414" s="159" t="s">
        <v>315</v>
      </c>
      <c r="N414" s="159">
        <v>726</v>
      </c>
      <c r="O414" s="185">
        <f t="shared" si="23"/>
        <v>2903.3001359999998</v>
      </c>
      <c r="P414" s="215">
        <f t="shared" si="21"/>
        <v>1767.7923143561259</v>
      </c>
      <c r="Q414" s="215" cm="1">
        <f t="array" ref="Q414">IF(P414="-",0,P414/(1+'General inputs'!$H$32)^IFERROR(INDEX('MP Calculations'!$C$40:$C$130,MATCH(F414,'MP Calculations'!$D$40:$D$130,0),0),-1))</f>
        <v>3414.4027289033393</v>
      </c>
    </row>
    <row r="415" spans="3:17">
      <c r="C415" s="159"/>
      <c r="D415" s="165" t="s">
        <v>289</v>
      </c>
      <c r="E415" s="161">
        <v>39048</v>
      </c>
      <c r="F415" s="172" t="str">
        <f t="shared" si="20"/>
        <v>2006-07</v>
      </c>
      <c r="G415" s="68"/>
      <c r="H415" s="167" t="s">
        <v>279</v>
      </c>
      <c r="I415" s="173">
        <v>41465.482549107437</v>
      </c>
      <c r="J415" s="168">
        <f>IFERROR(MIN('MP Calculations'!$E$30/I415,1),"-")</f>
        <v>0.60889065254951169</v>
      </c>
      <c r="K415" s="12"/>
      <c r="L415" s="159">
        <v>1.1000529999999999</v>
      </c>
      <c r="M415" s="159" t="s">
        <v>315</v>
      </c>
      <c r="N415" s="159">
        <v>726</v>
      </c>
      <c r="O415" s="185">
        <f t="shared" si="23"/>
        <v>798.63847799999996</v>
      </c>
      <c r="P415" s="215">
        <f t="shared" si="21"/>
        <v>486.28350402056884</v>
      </c>
      <c r="Q415" s="215" cm="1">
        <f t="array" ref="Q415">IF(P415="-",0,P415/(1+'General inputs'!$H$32)^IFERROR(INDEX('MP Calculations'!$C$40:$C$130,MATCH(F415,'MP Calculations'!$D$40:$D$130,0),0),-1))</f>
        <v>939.23234628002979</v>
      </c>
    </row>
    <row r="416" spans="3:17">
      <c r="C416" s="159"/>
      <c r="D416" s="165" t="s">
        <v>289</v>
      </c>
      <c r="E416" s="161">
        <v>39048</v>
      </c>
      <c r="F416" s="172" t="str">
        <f t="shared" si="20"/>
        <v>2006-07</v>
      </c>
      <c r="G416" s="68"/>
      <c r="H416" s="167" t="s">
        <v>279</v>
      </c>
      <c r="I416" s="173">
        <v>41465.482549107437</v>
      </c>
      <c r="J416" s="168">
        <f>IFERROR(MIN('MP Calculations'!$E$30/I416,1),"-")</f>
        <v>0.60889065254951169</v>
      </c>
      <c r="K416" s="12"/>
      <c r="L416" s="159">
        <v>1.1000529999999999</v>
      </c>
      <c r="M416" s="159" t="s">
        <v>315</v>
      </c>
      <c r="N416" s="159">
        <v>726</v>
      </c>
      <c r="O416" s="185">
        <f t="shared" si="23"/>
        <v>798.63847799999996</v>
      </c>
      <c r="P416" s="215">
        <f t="shared" si="21"/>
        <v>486.28350402056884</v>
      </c>
      <c r="Q416" s="215" cm="1">
        <f t="array" ref="Q416">IF(P416="-",0,P416/(1+'General inputs'!$H$32)^IFERROR(INDEX('MP Calculations'!$C$40:$C$130,MATCH(F416,'MP Calculations'!$D$40:$D$130,0),0),-1))</f>
        <v>939.23234628002979</v>
      </c>
    </row>
    <row r="417" spans="3:17">
      <c r="C417" s="159"/>
      <c r="D417" s="165" t="s">
        <v>289</v>
      </c>
      <c r="E417" s="161">
        <v>39048</v>
      </c>
      <c r="F417" s="172" t="str">
        <f t="shared" si="20"/>
        <v>2006-07</v>
      </c>
      <c r="G417" s="68"/>
      <c r="H417" s="167" t="s">
        <v>279</v>
      </c>
      <c r="I417" s="173">
        <v>41465.482549107437</v>
      </c>
      <c r="J417" s="168">
        <f>IFERROR(MIN('MP Calculations'!$E$30/I417,1),"-")</f>
        <v>0.60889065254951169</v>
      </c>
      <c r="K417" s="12"/>
      <c r="L417" s="159">
        <v>1.0994710000000001</v>
      </c>
      <c r="M417" s="159" t="s">
        <v>315</v>
      </c>
      <c r="N417" s="159">
        <v>726</v>
      </c>
      <c r="O417" s="185">
        <f t="shared" si="23"/>
        <v>798.21594600000003</v>
      </c>
      <c r="P417" s="215">
        <f t="shared" si="21"/>
        <v>486.02622823536581</v>
      </c>
      <c r="Q417" s="215" cm="1">
        <f t="array" ref="Q417">IF(P417="-",0,P417/(1+'General inputs'!$H$32)^IFERROR(INDEX('MP Calculations'!$C$40:$C$130,MATCH(F417,'MP Calculations'!$D$40:$D$130,0),0),-1))</f>
        <v>938.73543092637419</v>
      </c>
    </row>
    <row r="418" spans="3:17">
      <c r="C418" s="159"/>
      <c r="D418" s="165" t="s">
        <v>289</v>
      </c>
      <c r="E418" s="161">
        <v>39048</v>
      </c>
      <c r="F418" s="172" t="str">
        <f t="shared" si="20"/>
        <v>2006-07</v>
      </c>
      <c r="G418" s="68"/>
      <c r="H418" s="167" t="s">
        <v>279</v>
      </c>
      <c r="I418" s="173">
        <v>41465.482549107437</v>
      </c>
      <c r="J418" s="168">
        <f>IFERROR(MIN('MP Calculations'!$E$30/I418,1),"-")</f>
        <v>0.60889065254951169</v>
      </c>
      <c r="K418" s="12"/>
      <c r="L418" s="159">
        <v>2.0013200000000002</v>
      </c>
      <c r="M418" s="159" t="s">
        <v>315</v>
      </c>
      <c r="N418" s="159">
        <v>726</v>
      </c>
      <c r="O418" s="185">
        <f t="shared" si="23"/>
        <v>1452.9583200000002</v>
      </c>
      <c r="P418" s="215">
        <f t="shared" si="21"/>
        <v>884.69273959204236</v>
      </c>
      <c r="Q418" s="215" cm="1">
        <f t="array" ref="Q418">IF(P418="-",0,P418/(1+'General inputs'!$H$32)^IFERROR(INDEX('MP Calculations'!$C$40:$C$130,MATCH(F418,'MP Calculations'!$D$40:$D$130,0),0),-1))</f>
        <v>1708.7399236738136</v>
      </c>
    </row>
    <row r="419" spans="3:17">
      <c r="C419" s="159"/>
      <c r="D419" s="165" t="s">
        <v>289</v>
      </c>
      <c r="E419" s="161">
        <v>39048</v>
      </c>
      <c r="F419" s="172" t="str">
        <f t="shared" si="20"/>
        <v>2006-07</v>
      </c>
      <c r="G419" s="68"/>
      <c r="H419" s="167" t="s">
        <v>279</v>
      </c>
      <c r="I419" s="173">
        <v>41465.482549107437</v>
      </c>
      <c r="J419" s="168">
        <f>IFERROR(MIN('MP Calculations'!$E$30/I419,1),"-")</f>
        <v>0.60889065254951169</v>
      </c>
      <c r="K419" s="12"/>
      <c r="L419" s="159">
        <v>2.0099230000000001</v>
      </c>
      <c r="M419" s="159" t="s">
        <v>315</v>
      </c>
      <c r="N419" s="159">
        <v>726</v>
      </c>
      <c r="O419" s="185">
        <f t="shared" si="23"/>
        <v>1459.2040980000002</v>
      </c>
      <c r="P419" s="215">
        <f t="shared" si="21"/>
        <v>888.49573543414169</v>
      </c>
      <c r="Q419" s="215" cm="1">
        <f t="array" ref="Q419">IF(P419="-",0,P419/(1+'General inputs'!$H$32)^IFERROR(INDEX('MP Calculations'!$C$40:$C$130,MATCH(F419,'MP Calculations'!$D$40:$D$130,0),0),-1))</f>
        <v>1716.0852205595518</v>
      </c>
    </row>
    <row r="420" spans="3:17">
      <c r="C420" s="159"/>
      <c r="D420" s="165" t="s">
        <v>289</v>
      </c>
      <c r="E420" s="161">
        <v>39048</v>
      </c>
      <c r="F420" s="172" t="str">
        <f t="shared" si="20"/>
        <v>2006-07</v>
      </c>
      <c r="G420" s="68"/>
      <c r="H420" s="167" t="s">
        <v>279</v>
      </c>
      <c r="I420" s="173">
        <v>41465.482549107437</v>
      </c>
      <c r="J420" s="168">
        <f>IFERROR(MIN('MP Calculations'!$E$30/I420,1),"-")</f>
        <v>0.60889065254951169</v>
      </c>
      <c r="K420" s="12"/>
      <c r="L420" s="159">
        <v>1.499206</v>
      </c>
      <c r="M420" s="159" t="s">
        <v>315</v>
      </c>
      <c r="N420" s="159">
        <v>726</v>
      </c>
      <c r="O420" s="185">
        <f t="shared" si="23"/>
        <v>1088.423556</v>
      </c>
      <c r="P420" s="215">
        <f t="shared" si="21"/>
        <v>662.73092926309994</v>
      </c>
      <c r="Q420" s="215" cm="1">
        <f t="array" ref="Q420">IF(P420="-",0,P420/(1+'General inputs'!$H$32)^IFERROR(INDEX('MP Calculations'!$C$40:$C$130,MATCH(F420,'MP Calculations'!$D$40:$D$130,0),0),-1))</f>
        <v>1280.0317520493088</v>
      </c>
    </row>
    <row r="421" spans="3:17">
      <c r="C421" s="159"/>
      <c r="D421" s="165" t="s">
        <v>289</v>
      </c>
      <c r="E421" s="161">
        <v>39048</v>
      </c>
      <c r="F421" s="172" t="str">
        <f t="shared" si="20"/>
        <v>2006-07</v>
      </c>
      <c r="G421" s="68"/>
      <c r="H421" s="167" t="s">
        <v>279</v>
      </c>
      <c r="I421" s="173">
        <v>41465.482549107437</v>
      </c>
      <c r="J421" s="168">
        <f>IFERROR(MIN('MP Calculations'!$E$30/I421,1),"-")</f>
        <v>0.60889065254951169</v>
      </c>
      <c r="K421" s="12"/>
      <c r="L421" s="159">
        <v>3.9998490000000002</v>
      </c>
      <c r="M421" s="159" t="s">
        <v>315</v>
      </c>
      <c r="N421" s="159">
        <v>726</v>
      </c>
      <c r="O421" s="185">
        <f t="shared" si="23"/>
        <v>2903.8903740000001</v>
      </c>
      <c r="P421" s="215">
        <f t="shared" si="21"/>
        <v>1768.1517047571056</v>
      </c>
      <c r="Q421" s="215" cm="1">
        <f t="array" ref="Q421">IF(P421="-",0,P421/(1+'General inputs'!$H$32)^IFERROR(INDEX('MP Calculations'!$C$40:$C$130,MATCH(F421,'MP Calculations'!$D$40:$D$130,0),0),-1))</f>
        <v>3415.0968735468482</v>
      </c>
    </row>
    <row r="422" spans="3:17">
      <c r="C422" s="159"/>
      <c r="D422" s="165" t="s">
        <v>282</v>
      </c>
      <c r="E422" s="161">
        <v>39048</v>
      </c>
      <c r="F422" s="172" t="str">
        <f t="shared" si="20"/>
        <v>2006-07</v>
      </c>
      <c r="G422" s="68"/>
      <c r="H422" s="167" t="s">
        <v>279</v>
      </c>
      <c r="I422" s="173">
        <v>41465.482549107437</v>
      </c>
      <c r="J422" s="168">
        <f>IFERROR(MIN('MP Calculations'!$E$30/I422,1),"-")</f>
        <v>0.60889065254951169</v>
      </c>
      <c r="K422" s="12"/>
      <c r="L422" s="159">
        <v>1.536224</v>
      </c>
      <c r="M422" s="159" t="s">
        <v>315</v>
      </c>
      <c r="N422" s="159">
        <v>511</v>
      </c>
      <c r="O422" s="185">
        <f t="shared" si="23"/>
        <v>785.01046400000007</v>
      </c>
      <c r="P422" s="215">
        <f t="shared" si="21"/>
        <v>477.98553368315498</v>
      </c>
      <c r="Q422" s="215" cm="1">
        <f t="array" ref="Q422">IF(P422="-",0,P422/(1+'General inputs'!$H$32)^IFERROR(INDEX('MP Calculations'!$C$40:$C$130,MATCH(F422,'MP Calculations'!$D$40:$D$130,0),0),-1))</f>
        <v>923.20523023571991</v>
      </c>
    </row>
    <row r="423" spans="3:17">
      <c r="C423" s="159"/>
      <c r="D423" s="165" t="s">
        <v>289</v>
      </c>
      <c r="E423" s="161">
        <v>39048</v>
      </c>
      <c r="F423" s="172" t="str">
        <f t="shared" si="20"/>
        <v>2006-07</v>
      </c>
      <c r="G423" s="68"/>
      <c r="H423" s="167" t="s">
        <v>279</v>
      </c>
      <c r="I423" s="173">
        <v>41465.482549107437</v>
      </c>
      <c r="J423" s="168">
        <f>IFERROR(MIN('MP Calculations'!$E$30/I423,1),"-")</f>
        <v>0.60889065254951169</v>
      </c>
      <c r="K423" s="12"/>
      <c r="L423" s="159">
        <v>2.6609090000000002</v>
      </c>
      <c r="M423" s="159" t="s">
        <v>315</v>
      </c>
      <c r="N423" s="159">
        <v>726</v>
      </c>
      <c r="O423" s="185">
        <f t="shared" si="23"/>
        <v>1931.8199340000001</v>
      </c>
      <c r="P423" s="215">
        <f t="shared" si="21"/>
        <v>1176.2671002214147</v>
      </c>
      <c r="Q423" s="215" cm="1">
        <f t="array" ref="Q423">IF(P423="-",0,P423/(1+'General inputs'!$H$32)^IFERROR(INDEX('MP Calculations'!$C$40:$C$130,MATCH(F423,'MP Calculations'!$D$40:$D$130,0),0),-1))</f>
        <v>2271.9012659459572</v>
      </c>
    </row>
    <row r="424" spans="3:17">
      <c r="C424" s="159"/>
      <c r="D424" s="165" t="s">
        <v>282</v>
      </c>
      <c r="E424" s="161">
        <v>39050</v>
      </c>
      <c r="F424" s="172" t="str">
        <f t="shared" si="20"/>
        <v>2006-07</v>
      </c>
      <c r="G424" s="68"/>
      <c r="H424" s="167" t="s">
        <v>279</v>
      </c>
      <c r="I424" s="173">
        <v>41465.482549107437</v>
      </c>
      <c r="J424" s="168">
        <f>IFERROR(MIN('MP Calculations'!$E$30/I424,1),"-")</f>
        <v>0.60889065254951169</v>
      </c>
      <c r="K424" s="12"/>
      <c r="L424" s="159">
        <v>0.56089199999999995</v>
      </c>
      <c r="M424" s="159" t="s">
        <v>315</v>
      </c>
      <c r="N424" s="159">
        <v>511</v>
      </c>
      <c r="O424" s="185">
        <f t="shared" si="23"/>
        <v>286.61581199999995</v>
      </c>
      <c r="P424" s="215">
        <f t="shared" si="21"/>
        <v>174.51768879968813</v>
      </c>
      <c r="Q424" s="215" cm="1">
        <f t="array" ref="Q424">IF(P424="-",0,P424/(1+'General inputs'!$H$32)^IFERROR(INDEX('MP Calculations'!$C$40:$C$130,MATCH(F424,'MP Calculations'!$D$40:$D$130,0),0),-1))</f>
        <v>337.07221602928564</v>
      </c>
    </row>
    <row r="425" spans="3:17">
      <c r="C425" s="159"/>
      <c r="D425" s="165" t="s">
        <v>282</v>
      </c>
      <c r="E425" s="161">
        <v>39050</v>
      </c>
      <c r="F425" s="172" t="str">
        <f t="shared" si="20"/>
        <v>2006-07</v>
      </c>
      <c r="G425" s="68"/>
      <c r="H425" s="167" t="s">
        <v>279</v>
      </c>
      <c r="I425" s="173">
        <v>41465.482549107437</v>
      </c>
      <c r="J425" s="168">
        <f>IFERROR(MIN('MP Calculations'!$E$30/I425,1),"-")</f>
        <v>0.60889065254951169</v>
      </c>
      <c r="K425" s="12"/>
      <c r="L425" s="159">
        <v>149.30783299999999</v>
      </c>
      <c r="M425" s="159" t="s">
        <v>315</v>
      </c>
      <c r="N425" s="159">
        <v>511</v>
      </c>
      <c r="O425" s="185">
        <f t="shared" si="23"/>
        <v>76296.302662999995</v>
      </c>
      <c r="P425" s="215">
        <f t="shared" si="21"/>
        <v>46456.105515589115</v>
      </c>
      <c r="Q425" s="215" cm="1">
        <f t="array" ref="Q425">IF(P425="-",0,P425/(1+'General inputs'!$H$32)^IFERROR(INDEX('MP Calculations'!$C$40:$C$130,MATCH(F425,'MP Calculations'!$D$40:$D$130,0),0),-1))</f>
        <v>89727.651918445103</v>
      </c>
    </row>
    <row r="426" spans="3:17">
      <c r="C426" s="159"/>
      <c r="D426" s="165" t="s">
        <v>282</v>
      </c>
      <c r="E426" s="161">
        <v>39050</v>
      </c>
      <c r="F426" s="172" t="str">
        <f t="shared" si="20"/>
        <v>2006-07</v>
      </c>
      <c r="G426" s="68"/>
      <c r="H426" s="167" t="s">
        <v>279</v>
      </c>
      <c r="I426" s="173">
        <v>41465.482549107437</v>
      </c>
      <c r="J426" s="168">
        <f>IFERROR(MIN('MP Calculations'!$E$30/I426,1),"-")</f>
        <v>0.60889065254951169</v>
      </c>
      <c r="K426" s="12"/>
      <c r="L426" s="159">
        <v>20.507491000000002</v>
      </c>
      <c r="M426" s="159" t="s">
        <v>315</v>
      </c>
      <c r="N426" s="159">
        <v>511</v>
      </c>
      <c r="O426" s="185">
        <f t="shared" si="23"/>
        <v>10479.327901000001</v>
      </c>
      <c r="P426" s="215">
        <f t="shared" si="21"/>
        <v>6380.7648039201949</v>
      </c>
      <c r="Q426" s="215" cm="1">
        <f t="array" ref="Q426">IF(P426="-",0,P426/(1+'General inputs'!$H$32)^IFERROR(INDEX('MP Calculations'!$C$40:$C$130,MATCH(F426,'MP Calculations'!$D$40:$D$130,0),0),-1))</f>
        <v>12324.129131045964</v>
      </c>
    </row>
    <row r="427" spans="3:17">
      <c r="C427" s="159"/>
      <c r="D427" s="165" t="s">
        <v>282</v>
      </c>
      <c r="E427" s="161">
        <v>39050</v>
      </c>
      <c r="F427" s="172" t="str">
        <f t="shared" si="20"/>
        <v>2006-07</v>
      </c>
      <c r="G427" s="68"/>
      <c r="H427" s="167" t="s">
        <v>279</v>
      </c>
      <c r="I427" s="173">
        <v>41465.482549107437</v>
      </c>
      <c r="J427" s="168">
        <f>IFERROR(MIN('MP Calculations'!$E$30/I427,1),"-")</f>
        <v>0.60889065254951169</v>
      </c>
      <c r="K427" s="12"/>
      <c r="L427" s="159">
        <v>0.47406799999999999</v>
      </c>
      <c r="M427" s="159" t="s">
        <v>315</v>
      </c>
      <c r="N427" s="159">
        <v>511</v>
      </c>
      <c r="O427" s="185">
        <f t="shared" si="23"/>
        <v>242.24874800000001</v>
      </c>
      <c r="P427" s="215">
        <f t="shared" si="21"/>
        <v>147.50299824902223</v>
      </c>
      <c r="Q427" s="215" cm="1">
        <f t="array" ref="Q427">IF(P427="-",0,P427/(1+'General inputs'!$H$32)^IFERROR(INDEX('MP Calculations'!$C$40:$C$130,MATCH(F427,'MP Calculations'!$D$40:$D$130,0),0),-1))</f>
        <v>284.89468794094302</v>
      </c>
    </row>
    <row r="428" spans="3:17">
      <c r="C428" s="159"/>
      <c r="D428" s="165" t="s">
        <v>282</v>
      </c>
      <c r="E428" s="161">
        <v>39050</v>
      </c>
      <c r="F428" s="172" t="str">
        <f t="shared" si="20"/>
        <v>2006-07</v>
      </c>
      <c r="G428" s="68"/>
      <c r="H428" s="167" t="s">
        <v>279</v>
      </c>
      <c r="I428" s="173">
        <v>41465.482549107437</v>
      </c>
      <c r="J428" s="168">
        <f>IFERROR(MIN('MP Calculations'!$E$30/I428,1),"-")</f>
        <v>0.60889065254951169</v>
      </c>
      <c r="K428" s="12"/>
      <c r="L428" s="159">
        <v>155.82580200000001</v>
      </c>
      <c r="M428" s="159" t="s">
        <v>315</v>
      </c>
      <c r="N428" s="159">
        <v>511</v>
      </c>
      <c r="O428" s="185">
        <f t="shared" si="23"/>
        <v>79626.984821999999</v>
      </c>
      <c r="P428" s="215">
        <f t="shared" si="21"/>
        <v>48484.126748817645</v>
      </c>
      <c r="Q428" s="215" cm="1">
        <f t="array" ref="Q428">IF(P428="-",0,P428/(1+'General inputs'!$H$32)^IFERROR(INDEX('MP Calculations'!$C$40:$C$130,MATCH(F428,'MP Calculations'!$D$40:$D$130,0),0),-1))</f>
        <v>93644.6738314697</v>
      </c>
    </row>
    <row r="429" spans="3:17">
      <c r="C429" s="159"/>
      <c r="D429" s="165" t="s">
        <v>298</v>
      </c>
      <c r="E429" s="161">
        <v>39050</v>
      </c>
      <c r="F429" s="172" t="str">
        <f t="shared" si="20"/>
        <v>2006-07</v>
      </c>
      <c r="G429" s="68"/>
      <c r="H429" s="167" t="s">
        <v>279</v>
      </c>
      <c r="I429" s="173">
        <v>41465.482549107437</v>
      </c>
      <c r="J429" s="168">
        <f>IFERROR(MIN('MP Calculations'!$E$30/I429,1),"-")</f>
        <v>0.60889065254951169</v>
      </c>
      <c r="K429" s="12"/>
      <c r="L429" s="159">
        <v>5.856033</v>
      </c>
      <c r="M429" s="159" t="s">
        <v>315</v>
      </c>
      <c r="N429" s="159">
        <v>1787</v>
      </c>
      <c r="O429" s="185">
        <f t="shared" si="23"/>
        <v>10464.730971000001</v>
      </c>
      <c r="P429" s="215">
        <f t="shared" si="21"/>
        <v>6371.8768696872758</v>
      </c>
      <c r="Q429" s="215" cm="1">
        <f t="array" ref="Q429">IF(P429="-",0,P429/(1+'General inputs'!$H$32)^IFERROR(INDEX('MP Calculations'!$C$40:$C$130,MATCH(F429,'MP Calculations'!$D$40:$D$130,0),0),-1))</f>
        <v>12306.962529147795</v>
      </c>
    </row>
    <row r="430" spans="3:17">
      <c r="C430" s="159"/>
      <c r="D430" s="165" t="s">
        <v>298</v>
      </c>
      <c r="E430" s="161">
        <v>39050</v>
      </c>
      <c r="F430" s="172" t="str">
        <f t="shared" si="20"/>
        <v>2006-07</v>
      </c>
      <c r="G430" s="68"/>
      <c r="H430" s="167" t="s">
        <v>279</v>
      </c>
      <c r="I430" s="173">
        <v>41465.482549107437</v>
      </c>
      <c r="J430" s="168">
        <f>IFERROR(MIN('MP Calculations'!$E$30/I430,1),"-")</f>
        <v>0.60889065254951169</v>
      </c>
      <c r="K430" s="12"/>
      <c r="L430" s="159">
        <v>20.490597999999999</v>
      </c>
      <c r="M430" s="159" t="s">
        <v>315</v>
      </c>
      <c r="N430" s="159">
        <v>1787</v>
      </c>
      <c r="O430" s="185">
        <f t="shared" si="23"/>
        <v>36616.698625999998</v>
      </c>
      <c r="P430" s="215">
        <f t="shared" si="21"/>
        <v>22295.565520593947</v>
      </c>
      <c r="Q430" s="215" cm="1">
        <f t="array" ref="Q430">IF(P430="-",0,P430/(1+'General inputs'!$H$32)^IFERROR(INDEX('MP Calculations'!$C$40:$C$130,MATCH(F430,'MP Calculations'!$D$40:$D$130,0),0),-1))</f>
        <v>43062.773346022936</v>
      </c>
    </row>
    <row r="431" spans="3:17">
      <c r="C431" s="159"/>
      <c r="D431" s="165" t="s">
        <v>298</v>
      </c>
      <c r="E431" s="161">
        <v>39050</v>
      </c>
      <c r="F431" s="172" t="str">
        <f t="shared" si="20"/>
        <v>2006-07</v>
      </c>
      <c r="G431" s="68"/>
      <c r="H431" s="167" t="s">
        <v>279</v>
      </c>
      <c r="I431" s="173">
        <v>41465.482549107437</v>
      </c>
      <c r="J431" s="168">
        <f>IFERROR(MIN('MP Calculations'!$E$30/I431,1),"-")</f>
        <v>0.60889065254951169</v>
      </c>
      <c r="K431" s="12"/>
      <c r="L431" s="159">
        <v>15.515143999999999</v>
      </c>
      <c r="M431" s="159" t="s">
        <v>315</v>
      </c>
      <c r="N431" s="159">
        <v>1787</v>
      </c>
      <c r="O431" s="185">
        <f t="shared" si="23"/>
        <v>27725.562328</v>
      </c>
      <c r="P431" s="215">
        <f t="shared" si="21"/>
        <v>16881.835738198079</v>
      </c>
      <c r="Q431" s="215" cm="1">
        <f t="array" ref="Q431">IF(P431="-",0,P431/(1+'General inputs'!$H$32)^IFERROR(INDEX('MP Calculations'!$C$40:$C$130,MATCH(F431,'MP Calculations'!$D$40:$D$130,0),0),-1))</f>
        <v>32606.424151355059</v>
      </c>
    </row>
    <row r="432" spans="3:17">
      <c r="C432" s="159"/>
      <c r="D432" s="165" t="s">
        <v>298</v>
      </c>
      <c r="E432" s="161">
        <v>39050</v>
      </c>
      <c r="F432" s="172" t="str">
        <f t="shared" si="20"/>
        <v>2006-07</v>
      </c>
      <c r="G432" s="68"/>
      <c r="H432" s="167" t="s">
        <v>279</v>
      </c>
      <c r="I432" s="173">
        <v>41465.482549107437</v>
      </c>
      <c r="J432" s="168">
        <f>IFERROR(MIN('MP Calculations'!$E$30/I432,1),"-")</f>
        <v>0.60889065254951169</v>
      </c>
      <c r="K432" s="12"/>
      <c r="L432" s="159">
        <v>74.092001999999994</v>
      </c>
      <c r="M432" s="159" t="s">
        <v>315</v>
      </c>
      <c r="N432" s="159">
        <v>1787</v>
      </c>
      <c r="O432" s="185">
        <f t="shared" si="23"/>
        <v>132402.40757399998</v>
      </c>
      <c r="P432" s="215">
        <f t="shared" si="21"/>
        <v>80618.588346859266</v>
      </c>
      <c r="Q432" s="215" cm="1">
        <f t="array" ref="Q432">IF(P432="-",0,P432/(1+'General inputs'!$H$32)^IFERROR(INDEX('MP Calculations'!$C$40:$C$130,MATCH(F432,'MP Calculations'!$D$40:$D$130,0),0),-1))</f>
        <v>155710.78447193577</v>
      </c>
    </row>
    <row r="433" spans="3:17">
      <c r="C433" s="159"/>
      <c r="D433" s="165" t="s">
        <v>282</v>
      </c>
      <c r="E433" s="161">
        <v>39050</v>
      </c>
      <c r="F433" s="172" t="str">
        <f t="shared" si="20"/>
        <v>2006-07</v>
      </c>
      <c r="G433" s="68"/>
      <c r="H433" s="167" t="s">
        <v>279</v>
      </c>
      <c r="I433" s="173">
        <v>41465.482549107437</v>
      </c>
      <c r="J433" s="168">
        <f>IFERROR(MIN('MP Calculations'!$E$30/I433,1),"-")</f>
        <v>0.60889065254951169</v>
      </c>
      <c r="K433" s="12"/>
      <c r="L433" s="159">
        <v>0.57427700000000004</v>
      </c>
      <c r="M433" s="159" t="s">
        <v>315</v>
      </c>
      <c r="N433" s="159">
        <v>511</v>
      </c>
      <c r="O433" s="185">
        <f t="shared" si="23"/>
        <v>293.45554700000002</v>
      </c>
      <c r="P433" s="215">
        <f t="shared" si="21"/>
        <v>178.6823395071039</v>
      </c>
      <c r="Q433" s="215" cm="1">
        <f t="array" ref="Q433">IF(P433="-",0,P433/(1+'General inputs'!$H$32)^IFERROR(INDEX('MP Calculations'!$C$40:$C$130,MATCH(F433,'MP Calculations'!$D$40:$D$130,0),0),-1))</f>
        <v>345.11603125851343</v>
      </c>
    </row>
    <row r="434" spans="3:17">
      <c r="C434" s="159"/>
      <c r="D434" s="165" t="s">
        <v>298</v>
      </c>
      <c r="E434" s="161">
        <v>39050</v>
      </c>
      <c r="F434" s="172" t="str">
        <f t="shared" si="20"/>
        <v>2006-07</v>
      </c>
      <c r="G434" s="68"/>
      <c r="H434" s="167" t="s">
        <v>279</v>
      </c>
      <c r="I434" s="173">
        <v>41465.482549107437</v>
      </c>
      <c r="J434" s="168">
        <f>IFERROR(MIN('MP Calculations'!$E$30/I434,1),"-")</f>
        <v>0.60889065254951169</v>
      </c>
      <c r="K434" s="12"/>
      <c r="L434" s="159">
        <v>154.61790300000001</v>
      </c>
      <c r="M434" s="159" t="s">
        <v>315</v>
      </c>
      <c r="N434" s="159">
        <v>1787</v>
      </c>
      <c r="O434" s="185">
        <f t="shared" si="23"/>
        <v>276302.19266100001</v>
      </c>
      <c r="P434" s="215">
        <f t="shared" si="21"/>
        <v>168237.82239021719</v>
      </c>
      <c r="Q434" s="215" cm="1">
        <f t="array" ref="Q434">IF(P434="-",0,P434/(1+'General inputs'!$H$32)^IFERROR(INDEX('MP Calculations'!$C$40:$C$130,MATCH(F434,'MP Calculations'!$D$40:$D$130,0),0),-1))</f>
        <v>324942.96711722907</v>
      </c>
    </row>
    <row r="435" spans="3:17">
      <c r="C435" s="159"/>
      <c r="D435" s="165" t="s">
        <v>282</v>
      </c>
      <c r="E435" s="161">
        <v>39050</v>
      </c>
      <c r="F435" s="172" t="str">
        <f t="shared" si="20"/>
        <v>2006-07</v>
      </c>
      <c r="G435" s="68"/>
      <c r="H435" s="167" t="s">
        <v>279</v>
      </c>
      <c r="I435" s="173">
        <v>41465.482549107437</v>
      </c>
      <c r="J435" s="168">
        <f>IFERROR(MIN('MP Calculations'!$E$30/I435,1),"-")</f>
        <v>0.60889065254951169</v>
      </c>
      <c r="K435" s="12"/>
      <c r="L435" s="159">
        <v>210.793227</v>
      </c>
      <c r="M435" s="159" t="s">
        <v>315</v>
      </c>
      <c r="N435" s="159">
        <v>511</v>
      </c>
      <c r="O435" s="185">
        <f t="shared" si="23"/>
        <v>107715.338997</v>
      </c>
      <c r="P435" s="215">
        <f t="shared" si="21"/>
        <v>65586.8630514752</v>
      </c>
      <c r="Q435" s="215" cm="1">
        <f t="array" ref="Q435">IF(P435="-",0,P435/(1+'General inputs'!$H$32)^IFERROR(INDEX('MP Calculations'!$C$40:$C$130,MATCH(F435,'MP Calculations'!$D$40:$D$130,0),0),-1))</f>
        <v>126677.75641095659</v>
      </c>
    </row>
    <row r="436" spans="3:17">
      <c r="C436" s="159"/>
      <c r="D436" s="165" t="s">
        <v>298</v>
      </c>
      <c r="E436" s="161">
        <v>39050</v>
      </c>
      <c r="F436" s="172" t="str">
        <f t="shared" si="20"/>
        <v>2006-07</v>
      </c>
      <c r="G436" s="68"/>
      <c r="H436" s="167" t="s">
        <v>279</v>
      </c>
      <c r="I436" s="173">
        <v>41465.482549107437</v>
      </c>
      <c r="J436" s="168">
        <f>IFERROR(MIN('MP Calculations'!$E$30/I436,1),"-")</f>
        <v>0.60889065254951169</v>
      </c>
      <c r="K436" s="12"/>
      <c r="L436" s="159">
        <v>187.97259500000001</v>
      </c>
      <c r="M436" s="159" t="s">
        <v>315</v>
      </c>
      <c r="N436" s="159">
        <v>1787</v>
      </c>
      <c r="O436" s="185">
        <f t="shared" si="23"/>
        <v>335907.02726500004</v>
      </c>
      <c r="P436" s="215">
        <f t="shared" si="21"/>
        <v>204530.64902735248</v>
      </c>
      <c r="Q436" s="215" cm="1">
        <f t="array" ref="Q436">IF(P436="-",0,P436/(1+'General inputs'!$H$32)^IFERROR(INDEX('MP Calculations'!$C$40:$C$130,MATCH(F436,'MP Calculations'!$D$40:$D$130,0),0),-1))</f>
        <v>395040.75253190583</v>
      </c>
    </row>
    <row r="437" spans="3:17">
      <c r="C437" s="159"/>
      <c r="D437" s="165" t="s">
        <v>281</v>
      </c>
      <c r="E437" s="161">
        <v>39050</v>
      </c>
      <c r="F437" s="172" t="str">
        <f t="shared" si="20"/>
        <v>2006-07</v>
      </c>
      <c r="G437" s="68"/>
      <c r="H437" s="167" t="s">
        <v>279</v>
      </c>
      <c r="I437" s="173">
        <v>41465.482549107437</v>
      </c>
      <c r="J437" s="168">
        <f>IFERROR(MIN('MP Calculations'!$E$30/I437,1),"-")</f>
        <v>0.60889065254951169</v>
      </c>
      <c r="K437" s="12"/>
      <c r="L437" s="159">
        <v>0.62170099999999995</v>
      </c>
      <c r="M437" s="159" t="s">
        <v>315</v>
      </c>
      <c r="N437" s="159">
        <v>350</v>
      </c>
      <c r="O437" s="185">
        <f t="shared" si="23"/>
        <v>217.59534999999997</v>
      </c>
      <c r="P437" s="215">
        <f t="shared" si="21"/>
        <v>132.49177465323936</v>
      </c>
      <c r="Q437" s="215" cm="1">
        <f t="array" ref="Q437">IF(P437="-",0,P437/(1+'General inputs'!$H$32)^IFERROR(INDEX('MP Calculations'!$C$40:$C$130,MATCH(F437,'MP Calculations'!$D$40:$D$130,0),0),-1))</f>
        <v>255.90125789071266</v>
      </c>
    </row>
    <row r="438" spans="3:17">
      <c r="C438" s="159"/>
      <c r="D438" s="165" t="s">
        <v>281</v>
      </c>
      <c r="E438" s="161">
        <v>39050</v>
      </c>
      <c r="F438" s="172" t="str">
        <f t="shared" si="20"/>
        <v>2006-07</v>
      </c>
      <c r="G438" s="68"/>
      <c r="H438" s="167" t="s">
        <v>279</v>
      </c>
      <c r="I438" s="173">
        <v>41465.482549107437</v>
      </c>
      <c r="J438" s="168">
        <f>IFERROR(MIN('MP Calculations'!$E$30/I438,1),"-")</f>
        <v>0.60889065254951169</v>
      </c>
      <c r="K438" s="12"/>
      <c r="L438" s="159">
        <v>1.383829</v>
      </c>
      <c r="M438" s="159" t="s">
        <v>315</v>
      </c>
      <c r="N438" s="159">
        <v>350</v>
      </c>
      <c r="O438" s="185">
        <f t="shared" si="23"/>
        <v>484.34014999999999</v>
      </c>
      <c r="P438" s="215">
        <f t="shared" si="21"/>
        <v>294.91018998942837</v>
      </c>
      <c r="Q438" s="215" cm="1">
        <f t="array" ref="Q438">IF(P438="-",0,P438/(1+'General inputs'!$H$32)^IFERROR(INDEX('MP Calculations'!$C$40:$C$130,MATCH(F438,'MP Calculations'!$D$40:$D$130,0),0),-1))</f>
        <v>569.60433038654764</v>
      </c>
    </row>
    <row r="439" spans="3:17">
      <c r="C439" s="159"/>
      <c r="D439" s="165" t="s">
        <v>298</v>
      </c>
      <c r="E439" s="161">
        <v>39050</v>
      </c>
      <c r="F439" s="172" t="str">
        <f t="shared" si="20"/>
        <v>2006-07</v>
      </c>
      <c r="G439" s="68"/>
      <c r="H439" s="167" t="s">
        <v>279</v>
      </c>
      <c r="I439" s="173">
        <v>41465.482549107437</v>
      </c>
      <c r="J439" s="168">
        <f>IFERROR(MIN('MP Calculations'!$E$30/I439,1),"-")</f>
        <v>0.60889065254951169</v>
      </c>
      <c r="K439" s="12"/>
      <c r="L439" s="159">
        <v>140.89642499999999</v>
      </c>
      <c r="M439" s="159" t="s">
        <v>315</v>
      </c>
      <c r="N439" s="159">
        <v>1787</v>
      </c>
      <c r="O439" s="185">
        <f t="shared" si="23"/>
        <v>251781.911475</v>
      </c>
      <c r="P439" s="215">
        <f t="shared" si="21"/>
        <v>153307.65237817614</v>
      </c>
      <c r="Q439" s="215" cm="1">
        <f t="array" ref="Q439">IF(P439="-",0,P439/(1+'General inputs'!$H$32)^IFERROR(INDEX('MP Calculations'!$C$40:$C$130,MATCH(F439,'MP Calculations'!$D$40:$D$130,0),0),-1))</f>
        <v>296106.08802339097</v>
      </c>
    </row>
    <row r="440" spans="3:17">
      <c r="C440" s="159"/>
      <c r="D440" s="165" t="s">
        <v>282</v>
      </c>
      <c r="E440" s="161">
        <v>39050</v>
      </c>
      <c r="F440" s="172" t="str">
        <f t="shared" si="20"/>
        <v>2006-07</v>
      </c>
      <c r="G440" s="68"/>
      <c r="H440" s="167" t="s">
        <v>279</v>
      </c>
      <c r="I440" s="173">
        <v>41465.482549107437</v>
      </c>
      <c r="J440" s="168">
        <f>IFERROR(MIN('MP Calculations'!$E$30/I440,1),"-")</f>
        <v>0.60889065254951169</v>
      </c>
      <c r="K440" s="12"/>
      <c r="L440" s="159">
        <v>0.46935900000000003</v>
      </c>
      <c r="M440" s="159" t="s">
        <v>315</v>
      </c>
      <c r="N440" s="159">
        <v>511</v>
      </c>
      <c r="O440" s="185">
        <f t="shared" si="23"/>
        <v>239.84244900000002</v>
      </c>
      <c r="P440" s="215">
        <f t="shared" si="21"/>
        <v>146.03782528068299</v>
      </c>
      <c r="Q440" s="215" cm="1">
        <f t="array" ref="Q440">IF(P440="-",0,P440/(1+'General inputs'!$H$32)^IFERROR(INDEX('MP Calculations'!$C$40:$C$130,MATCH(F440,'MP Calculations'!$D$40:$D$130,0),0),-1))</f>
        <v>282.06477939298389</v>
      </c>
    </row>
    <row r="441" spans="3:17">
      <c r="C441" s="159"/>
      <c r="D441" s="165" t="s">
        <v>298</v>
      </c>
      <c r="E441" s="161">
        <v>39050</v>
      </c>
      <c r="F441" s="172" t="str">
        <f t="shared" si="20"/>
        <v>2006-07</v>
      </c>
      <c r="G441" s="68"/>
      <c r="H441" s="167" t="s">
        <v>279</v>
      </c>
      <c r="I441" s="173">
        <v>41465.482549107437</v>
      </c>
      <c r="J441" s="168">
        <f>IFERROR(MIN('MP Calculations'!$E$30/I441,1),"-")</f>
        <v>0.60889065254951169</v>
      </c>
      <c r="K441" s="12"/>
      <c r="L441" s="159">
        <v>47.87538</v>
      </c>
      <c r="M441" s="159" t="s">
        <v>315</v>
      </c>
      <c r="N441" s="159">
        <v>1787</v>
      </c>
      <c r="O441" s="185">
        <f t="shared" si="23"/>
        <v>85553.304059999995</v>
      </c>
      <c r="P441" s="215">
        <f t="shared" si="21"/>
        <v>52092.607136860184</v>
      </c>
      <c r="Q441" s="215" cm="1">
        <f t="array" ref="Q441">IF(P441="-",0,P441/(1+'General inputs'!$H$32)^IFERROR(INDEX('MP Calculations'!$C$40:$C$130,MATCH(F441,'MP Calculations'!$D$40:$D$130,0),0),-1))</f>
        <v>100614.27381449382</v>
      </c>
    </row>
    <row r="442" spans="3:17">
      <c r="C442" s="159"/>
      <c r="D442" s="165" t="s">
        <v>298</v>
      </c>
      <c r="E442" s="161">
        <v>39050</v>
      </c>
      <c r="F442" s="172" t="str">
        <f t="shared" si="20"/>
        <v>2006-07</v>
      </c>
      <c r="G442" s="68"/>
      <c r="H442" s="167" t="s">
        <v>279</v>
      </c>
      <c r="I442" s="173">
        <v>41465.482549107437</v>
      </c>
      <c r="J442" s="168">
        <f>IFERROR(MIN('MP Calculations'!$E$30/I442,1),"-")</f>
        <v>0.60889065254951169</v>
      </c>
      <c r="K442" s="12"/>
      <c r="L442" s="159">
        <v>28.256374999999998</v>
      </c>
      <c r="M442" s="159" t="s">
        <v>315</v>
      </c>
      <c r="N442" s="159">
        <v>1787</v>
      </c>
      <c r="O442" s="185">
        <f t="shared" si="23"/>
        <v>50494.142124999998</v>
      </c>
      <c r="P442" s="215">
        <f t="shared" si="21"/>
        <v>30745.411148419036</v>
      </c>
      <c r="Q442" s="215" cm="1">
        <f t="array" ref="Q442">IF(P442="-",0,P442/(1+'General inputs'!$H$32)^IFERROR(INDEX('MP Calculations'!$C$40:$C$130,MATCH(F442,'MP Calculations'!$D$40:$D$130,0),0),-1))</f>
        <v>59383.228942621819</v>
      </c>
    </row>
    <row r="443" spans="3:17">
      <c r="C443" s="159"/>
      <c r="D443" s="165" t="s">
        <v>291</v>
      </c>
      <c r="E443" s="161">
        <v>39050</v>
      </c>
      <c r="F443" s="172" t="str">
        <f t="shared" si="20"/>
        <v>2006-07</v>
      </c>
      <c r="G443" s="68"/>
      <c r="H443" s="167" t="s">
        <v>279</v>
      </c>
      <c r="I443" s="173">
        <v>41465.482549107437</v>
      </c>
      <c r="J443" s="168">
        <f>IFERROR(MIN('MP Calculations'!$E$30/I443,1),"-")</f>
        <v>0.60889065254951169</v>
      </c>
      <c r="K443" s="12"/>
      <c r="L443" s="159">
        <v>0.95209299999999997</v>
      </c>
      <c r="M443" s="159" t="s">
        <v>315</v>
      </c>
      <c r="N443" s="159">
        <v>940</v>
      </c>
      <c r="O443" s="185">
        <f t="shared" si="23"/>
        <v>894.96741999999995</v>
      </c>
      <c r="P443" s="215">
        <f t="shared" si="21"/>
        <v>544.93729637435285</v>
      </c>
      <c r="Q443" s="215" cm="1">
        <f t="array" ref="Q443">IF(P443="-",0,P443/(1+'General inputs'!$H$32)^IFERROR(INDEX('MP Calculations'!$C$40:$C$130,MATCH(F443,'MP Calculations'!$D$40:$D$130,0),0),-1))</f>
        <v>1052.519222259142</v>
      </c>
    </row>
    <row r="444" spans="3:17">
      <c r="C444" s="159"/>
      <c r="D444" s="165" t="s">
        <v>282</v>
      </c>
      <c r="E444" s="161">
        <v>39050</v>
      </c>
      <c r="F444" s="172" t="str">
        <f t="shared" si="20"/>
        <v>2006-07</v>
      </c>
      <c r="G444" s="68"/>
      <c r="H444" s="167" t="s">
        <v>279</v>
      </c>
      <c r="I444" s="173">
        <v>41465.482549107437</v>
      </c>
      <c r="J444" s="168">
        <f>IFERROR(MIN('MP Calculations'!$E$30/I444,1),"-")</f>
        <v>0.60889065254951169</v>
      </c>
      <c r="K444" s="12"/>
      <c r="L444" s="159">
        <v>70.505568999999994</v>
      </c>
      <c r="M444" s="159" t="s">
        <v>315</v>
      </c>
      <c r="N444" s="159">
        <v>511</v>
      </c>
      <c r="O444" s="185">
        <f t="shared" si="23"/>
        <v>36028.345758999996</v>
      </c>
      <c r="P444" s="215">
        <f t="shared" si="21"/>
        <v>21937.32295947694</v>
      </c>
      <c r="Q444" s="215" cm="1">
        <f t="array" ref="Q444">IF(P444="-",0,P444/(1+'General inputs'!$H$32)^IFERROR(INDEX('MP Calculations'!$C$40:$C$130,MATCH(F444,'MP Calculations'!$D$40:$D$130,0),0),-1))</f>
        <v>42370.845697987679</v>
      </c>
    </row>
    <row r="445" spans="3:17">
      <c r="C445" s="159"/>
      <c r="D445" s="165" t="s">
        <v>298</v>
      </c>
      <c r="E445" s="161">
        <v>39050</v>
      </c>
      <c r="F445" s="172" t="str">
        <f t="shared" si="20"/>
        <v>2006-07</v>
      </c>
      <c r="G445" s="68"/>
      <c r="H445" s="167" t="s">
        <v>279</v>
      </c>
      <c r="I445" s="173">
        <v>41465.482549107437</v>
      </c>
      <c r="J445" s="168">
        <f>IFERROR(MIN('MP Calculations'!$E$30/I445,1),"-")</f>
        <v>0.60889065254951169</v>
      </c>
      <c r="K445" s="12"/>
      <c r="L445" s="159">
        <v>0.80404600000000004</v>
      </c>
      <c r="M445" s="159" t="s">
        <v>315</v>
      </c>
      <c r="N445" s="159">
        <v>1787</v>
      </c>
      <c r="O445" s="185">
        <f t="shared" si="23"/>
        <v>1436.8302020000001</v>
      </c>
      <c r="P445" s="215">
        <f t="shared" si="21"/>
        <v>874.87247929862679</v>
      </c>
      <c r="Q445" s="215" cm="1">
        <f t="array" ref="Q445">IF(P445="-",0,P445/(1+'General inputs'!$H$32)^IFERROR(INDEX('MP Calculations'!$C$40:$C$130,MATCH(F445,'MP Calculations'!$D$40:$D$130,0),0),-1))</f>
        <v>1689.7725804672152</v>
      </c>
    </row>
    <row r="446" spans="3:17">
      <c r="C446" s="159"/>
      <c r="D446" s="165" t="s">
        <v>298</v>
      </c>
      <c r="E446" s="161">
        <v>39050</v>
      </c>
      <c r="F446" s="172" t="str">
        <f t="shared" si="20"/>
        <v>2006-07</v>
      </c>
      <c r="G446" s="68"/>
      <c r="H446" s="167" t="s">
        <v>279</v>
      </c>
      <c r="I446" s="173">
        <v>41465.482549107437</v>
      </c>
      <c r="J446" s="168">
        <f>IFERROR(MIN('MP Calculations'!$E$30/I446,1),"-")</f>
        <v>0.60889065254951169</v>
      </c>
      <c r="K446" s="12"/>
      <c r="L446" s="159">
        <v>0.68818599999999996</v>
      </c>
      <c r="M446" s="159" t="s">
        <v>315</v>
      </c>
      <c r="N446" s="159">
        <v>1787</v>
      </c>
      <c r="O446" s="185">
        <f t="shared" si="23"/>
        <v>1229.788382</v>
      </c>
      <c r="P446" s="215">
        <f t="shared" si="21"/>
        <v>748.80665041378813</v>
      </c>
      <c r="Q446" s="215" cm="1">
        <f t="array" ref="Q446">IF(P446="-",0,P446/(1+'General inputs'!$H$32)^IFERROR(INDEX('MP Calculations'!$C$40:$C$130,MATCH(F446,'MP Calculations'!$D$40:$D$130,0),0),-1))</f>
        <v>1446.2827164881248</v>
      </c>
    </row>
    <row r="447" spans="3:17">
      <c r="C447" s="159"/>
      <c r="D447" s="165" t="s">
        <v>298</v>
      </c>
      <c r="E447" s="161">
        <v>39050</v>
      </c>
      <c r="F447" s="172" t="str">
        <f t="shared" si="20"/>
        <v>2006-07</v>
      </c>
      <c r="G447" s="68"/>
      <c r="H447" s="167" t="s">
        <v>279</v>
      </c>
      <c r="I447" s="173">
        <v>41465.482549107437</v>
      </c>
      <c r="J447" s="168">
        <f>IFERROR(MIN('MP Calculations'!$E$30/I447,1),"-")</f>
        <v>0.60889065254951169</v>
      </c>
      <c r="K447" s="12"/>
      <c r="L447" s="159">
        <v>6.3228460000000002</v>
      </c>
      <c r="M447" s="159" t="s">
        <v>315</v>
      </c>
      <c r="N447" s="159">
        <v>1787</v>
      </c>
      <c r="O447" s="185">
        <f t="shared" si="23"/>
        <v>11298.925802</v>
      </c>
      <c r="P447" s="215">
        <f t="shared" si="21"/>
        <v>6879.8103046882943</v>
      </c>
      <c r="Q447" s="215" cm="1">
        <f t="array" ref="Q447">IF(P447="-",0,P447/(1+'General inputs'!$H$32)^IFERROR(INDEX('MP Calculations'!$C$40:$C$130,MATCH(F447,'MP Calculations'!$D$40:$D$130,0),0),-1))</f>
        <v>13288.010637845109</v>
      </c>
    </row>
    <row r="448" spans="3:17">
      <c r="C448" s="159"/>
      <c r="D448" s="165" t="s">
        <v>289</v>
      </c>
      <c r="E448" s="161">
        <v>39050</v>
      </c>
      <c r="F448" s="172" t="str">
        <f t="shared" si="20"/>
        <v>2006-07</v>
      </c>
      <c r="G448" s="68"/>
      <c r="H448" s="167" t="s">
        <v>279</v>
      </c>
      <c r="I448" s="173">
        <v>41465.482549107437</v>
      </c>
      <c r="J448" s="168">
        <f>IFERROR(MIN('MP Calculations'!$E$30/I448,1),"-")</f>
        <v>0.60889065254951169</v>
      </c>
      <c r="K448" s="12"/>
      <c r="L448" s="159">
        <v>0.64296600000000004</v>
      </c>
      <c r="M448" s="159" t="s">
        <v>315</v>
      </c>
      <c r="N448" s="159">
        <v>726</v>
      </c>
      <c r="O448" s="185">
        <f t="shared" si="23"/>
        <v>466.793316</v>
      </c>
      <c r="P448" s="215">
        <f t="shared" si="21"/>
        <v>284.2260867849904</v>
      </c>
      <c r="Q448" s="215" cm="1">
        <f t="array" ref="Q448">IF(P448="-",0,P448/(1+'General inputs'!$H$32)^IFERROR(INDEX('MP Calculations'!$C$40:$C$130,MATCH(F448,'MP Calculations'!$D$40:$D$130,0),0),-1))</f>
        <v>548.96851766077236</v>
      </c>
    </row>
    <row r="449" spans="3:17">
      <c r="C449" s="159"/>
      <c r="D449" s="165" t="s">
        <v>289</v>
      </c>
      <c r="E449" s="161">
        <v>39050</v>
      </c>
      <c r="F449" s="172" t="str">
        <f t="shared" si="20"/>
        <v>2006-07</v>
      </c>
      <c r="G449" s="68"/>
      <c r="H449" s="167" t="s">
        <v>279</v>
      </c>
      <c r="I449" s="173">
        <v>41465.482549107437</v>
      </c>
      <c r="J449" s="168">
        <f>IFERROR(MIN('MP Calculations'!$E$30/I449,1),"-")</f>
        <v>0.60889065254951169</v>
      </c>
      <c r="K449" s="12"/>
      <c r="L449" s="159">
        <v>0.60526000000000002</v>
      </c>
      <c r="M449" s="159" t="s">
        <v>315</v>
      </c>
      <c r="N449" s="159">
        <v>726</v>
      </c>
      <c r="O449" s="185">
        <f t="shared" si="23"/>
        <v>439.41876000000002</v>
      </c>
      <c r="P449" s="215">
        <f t="shared" si="21"/>
        <v>267.55797551889725</v>
      </c>
      <c r="Q449" s="215" cm="1">
        <f t="array" ref="Q449">IF(P449="-",0,P449/(1+'General inputs'!$H$32)^IFERROR(INDEX('MP Calculations'!$C$40:$C$130,MATCH(F449,'MP Calculations'!$D$40:$D$130,0),0),-1))</f>
        <v>516.77489167290196</v>
      </c>
    </row>
    <row r="450" spans="3:17">
      <c r="C450" s="159"/>
      <c r="D450" s="165" t="s">
        <v>282</v>
      </c>
      <c r="E450" s="161">
        <v>39050</v>
      </c>
      <c r="F450" s="172" t="str">
        <f t="shared" si="20"/>
        <v>2006-07</v>
      </c>
      <c r="G450" s="68"/>
      <c r="H450" s="167" t="s">
        <v>279</v>
      </c>
      <c r="I450" s="173">
        <v>41465.482549107437</v>
      </c>
      <c r="J450" s="168">
        <f>IFERROR(MIN('MP Calculations'!$E$30/I450,1),"-")</f>
        <v>0.60889065254951169</v>
      </c>
      <c r="K450" s="12"/>
      <c r="L450" s="159">
        <v>71.766343000000006</v>
      </c>
      <c r="M450" s="159" t="s">
        <v>315</v>
      </c>
      <c r="N450" s="159">
        <v>511</v>
      </c>
      <c r="O450" s="185">
        <f t="shared" si="23"/>
        <v>36672.601273</v>
      </c>
      <c r="P450" s="215">
        <f t="shared" si="21"/>
        <v>22329.604119805022</v>
      </c>
      <c r="Q450" s="215" cm="1">
        <f t="array" ref="Q450">IF(P450="-",0,P450/(1+'General inputs'!$H$32)^IFERROR(INDEX('MP Calculations'!$C$40:$C$130,MATCH(F450,'MP Calculations'!$D$40:$D$130,0),0),-1))</f>
        <v>43128.517203539741</v>
      </c>
    </row>
    <row r="451" spans="3:17">
      <c r="C451" s="159"/>
      <c r="D451" s="165" t="s">
        <v>291</v>
      </c>
      <c r="E451" s="161">
        <v>39050</v>
      </c>
      <c r="F451" s="172" t="str">
        <f t="shared" si="20"/>
        <v>2006-07</v>
      </c>
      <c r="G451" s="68"/>
      <c r="H451" s="167" t="s">
        <v>279</v>
      </c>
      <c r="I451" s="173">
        <v>41465.482549107437</v>
      </c>
      <c r="J451" s="168">
        <f>IFERROR(MIN('MP Calculations'!$E$30/I451,1),"-")</f>
        <v>0.60889065254951169</v>
      </c>
      <c r="K451" s="12"/>
      <c r="L451" s="159">
        <v>0.39530900000000002</v>
      </c>
      <c r="M451" s="159" t="s">
        <v>315</v>
      </c>
      <c r="N451" s="159">
        <v>940</v>
      </c>
      <c r="O451" s="185">
        <f t="shared" si="23"/>
        <v>371.59046000000001</v>
      </c>
      <c r="P451" s="215">
        <f t="shared" si="21"/>
        <v>226.25795767057323</v>
      </c>
      <c r="Q451" s="215" cm="1">
        <f t="array" ref="Q451">IF(P451="-",0,P451/(1+'General inputs'!$H$32)^IFERROR(INDEX('MP Calculations'!$C$40:$C$130,MATCH(F451,'MP Calculations'!$D$40:$D$130,0),0),-1))</f>
        <v>437.00596604747557</v>
      </c>
    </row>
    <row r="452" spans="3:17">
      <c r="C452" s="159"/>
      <c r="D452" s="165" t="s">
        <v>298</v>
      </c>
      <c r="E452" s="161">
        <v>39050</v>
      </c>
      <c r="F452" s="172" t="str">
        <f t="shared" si="20"/>
        <v>2006-07</v>
      </c>
      <c r="G452" s="68"/>
      <c r="H452" s="167" t="s">
        <v>279</v>
      </c>
      <c r="I452" s="173">
        <v>41465.482549107437</v>
      </c>
      <c r="J452" s="168">
        <f>IFERROR(MIN('MP Calculations'!$E$30/I452,1),"-")</f>
        <v>0.60889065254951169</v>
      </c>
      <c r="K452" s="12"/>
      <c r="L452" s="159">
        <v>5.2020999999999997</v>
      </c>
      <c r="M452" s="159" t="s">
        <v>315</v>
      </c>
      <c r="N452" s="159">
        <v>1787</v>
      </c>
      <c r="O452" s="185">
        <f t="shared" si="23"/>
        <v>9296.1526999999987</v>
      </c>
      <c r="P452" s="215">
        <f t="shared" si="21"/>
        <v>5660.3404837029038</v>
      </c>
      <c r="Q452" s="215" cm="1">
        <f t="array" ref="Q452">IF(P452="-",0,P452/(1+'General inputs'!$H$32)^IFERROR(INDEX('MP Calculations'!$C$40:$C$130,MATCH(F452,'MP Calculations'!$D$40:$D$130,0),0),-1))</f>
        <v>10932.665470443852</v>
      </c>
    </row>
    <row r="453" spans="3:17">
      <c r="C453" s="159"/>
      <c r="D453" s="165" t="s">
        <v>298</v>
      </c>
      <c r="E453" s="161">
        <v>39050</v>
      </c>
      <c r="F453" s="172" t="str">
        <f t="shared" si="20"/>
        <v>2006-07</v>
      </c>
      <c r="G453" s="68"/>
      <c r="H453" s="167" t="s">
        <v>279</v>
      </c>
      <c r="I453" s="173">
        <v>41465.482549107437</v>
      </c>
      <c r="J453" s="168">
        <f>IFERROR(MIN('MP Calculations'!$E$30/I453,1),"-")</f>
        <v>0.60889065254951169</v>
      </c>
      <c r="K453" s="12"/>
      <c r="L453" s="159">
        <v>111.107405</v>
      </c>
      <c r="M453" s="159" t="s">
        <v>315</v>
      </c>
      <c r="N453" s="159">
        <v>1787</v>
      </c>
      <c r="O453" s="185">
        <f t="shared" si="23"/>
        <v>198548.93273500001</v>
      </c>
      <c r="P453" s="215">
        <f t="shared" si="21"/>
        <v>120894.58921602326</v>
      </c>
      <c r="Q453" s="215" cm="1">
        <f t="array" ref="Q453">IF(P453="-",0,P453/(1+'General inputs'!$H$32)^IFERROR(INDEX('MP Calculations'!$C$40:$C$130,MATCH(F453,'MP Calculations'!$D$40:$D$130,0),0),-1))</f>
        <v>233501.87235042022</v>
      </c>
    </row>
    <row r="454" spans="3:17">
      <c r="C454" s="159"/>
      <c r="D454" s="165" t="s">
        <v>282</v>
      </c>
      <c r="E454" s="161">
        <v>39050</v>
      </c>
      <c r="F454" s="172" t="str">
        <f t="shared" si="20"/>
        <v>2006-07</v>
      </c>
      <c r="G454" s="68"/>
      <c r="H454" s="167" t="s">
        <v>279</v>
      </c>
      <c r="I454" s="173">
        <v>41465.482549107437</v>
      </c>
      <c r="J454" s="168">
        <f>IFERROR(MIN('MP Calculations'!$E$30/I454,1),"-")</f>
        <v>0.60889065254951169</v>
      </c>
      <c r="K454" s="12"/>
      <c r="L454" s="159">
        <v>4.9487019999999999</v>
      </c>
      <c r="M454" s="159" t="s">
        <v>315</v>
      </c>
      <c r="N454" s="159">
        <v>511</v>
      </c>
      <c r="O454" s="185">
        <f t="shared" si="23"/>
        <v>2528.7867219999998</v>
      </c>
      <c r="P454" s="215">
        <f t="shared" si="21"/>
        <v>1539.7545973171204</v>
      </c>
      <c r="Q454" s="215" cm="1">
        <f t="array" ref="Q454">IF(P454="-",0,P454/(1+'General inputs'!$H$32)^IFERROR(INDEX('MP Calculations'!$C$40:$C$130,MATCH(F454,'MP Calculations'!$D$40:$D$130,0),0),-1))</f>
        <v>2973.9592463585823</v>
      </c>
    </row>
    <row r="455" spans="3:17">
      <c r="C455" s="159"/>
      <c r="D455" s="165" t="s">
        <v>298</v>
      </c>
      <c r="E455" s="161">
        <v>39050</v>
      </c>
      <c r="F455" s="172" t="str">
        <f t="shared" si="20"/>
        <v>2006-07</v>
      </c>
      <c r="G455" s="68"/>
      <c r="H455" s="167" t="s">
        <v>279</v>
      </c>
      <c r="I455" s="173">
        <v>41465.482549107437</v>
      </c>
      <c r="J455" s="168">
        <f>IFERROR(MIN('MP Calculations'!$E$30/I455,1),"-")</f>
        <v>0.60889065254951169</v>
      </c>
      <c r="K455" s="12"/>
      <c r="L455" s="159">
        <v>1.6536230000000001</v>
      </c>
      <c r="M455" s="159" t="s">
        <v>315</v>
      </c>
      <c r="N455" s="159">
        <v>1787</v>
      </c>
      <c r="O455" s="185">
        <f t="shared" si="23"/>
        <v>2955.0243009999999</v>
      </c>
      <c r="P455" s="215">
        <f t="shared" si="21"/>
        <v>1799.2866749355546</v>
      </c>
      <c r="Q455" s="215" cm="1">
        <f t="array" ref="Q455">IF(P455="-",0,P455/(1+'General inputs'!$H$32)^IFERROR(INDEX('MP Calculations'!$C$40:$C$130,MATCH(F455,'MP Calculations'!$D$40:$D$130,0),0),-1))</f>
        <v>3475.2325163360524</v>
      </c>
    </row>
    <row r="456" spans="3:17">
      <c r="C456" s="159"/>
      <c r="D456" s="165" t="s">
        <v>298</v>
      </c>
      <c r="E456" s="161">
        <v>39050</v>
      </c>
      <c r="F456" s="172" t="str">
        <f t="shared" si="20"/>
        <v>2006-07</v>
      </c>
      <c r="G456" s="68"/>
      <c r="H456" s="167" t="s">
        <v>279</v>
      </c>
      <c r="I456" s="173">
        <v>41465.482549107437</v>
      </c>
      <c r="J456" s="168">
        <f>IFERROR(MIN('MP Calculations'!$E$30/I456,1),"-")</f>
        <v>0.60889065254951169</v>
      </c>
      <c r="K456" s="12"/>
      <c r="L456" s="159">
        <v>21.987701999999999</v>
      </c>
      <c r="M456" s="159" t="s">
        <v>315</v>
      </c>
      <c r="N456" s="159">
        <v>1787</v>
      </c>
      <c r="O456" s="185">
        <f t="shared" si="23"/>
        <v>39292.023473999994</v>
      </c>
      <c r="P456" s="215">
        <f t="shared" si="21"/>
        <v>23924.545813074586</v>
      </c>
      <c r="Q456" s="215" cm="1">
        <f t="array" ref="Q456">IF(P456="-",0,P456/(1+'General inputs'!$H$32)^IFERROR(INDEX('MP Calculations'!$C$40:$C$130,MATCH(F456,'MP Calculations'!$D$40:$D$130,0),0),-1))</f>
        <v>46209.067574596651</v>
      </c>
    </row>
    <row r="457" spans="3:17">
      <c r="C457" s="159"/>
      <c r="D457" s="165" t="s">
        <v>289</v>
      </c>
      <c r="E457" s="161">
        <v>39050</v>
      </c>
      <c r="F457" s="172" t="str">
        <f t="shared" si="20"/>
        <v>2006-07</v>
      </c>
      <c r="G457" s="68"/>
      <c r="H457" s="167" t="s">
        <v>279</v>
      </c>
      <c r="I457" s="173">
        <v>41465.482549107437</v>
      </c>
      <c r="J457" s="168">
        <f>IFERROR(MIN('MP Calculations'!$E$30/I457,1),"-")</f>
        <v>0.60889065254951169</v>
      </c>
      <c r="K457" s="12"/>
      <c r="L457" s="159">
        <v>0.39530900000000002</v>
      </c>
      <c r="M457" s="159" t="s">
        <v>315</v>
      </c>
      <c r="N457" s="159">
        <v>726</v>
      </c>
      <c r="O457" s="185">
        <f t="shared" si="23"/>
        <v>286.99433400000004</v>
      </c>
      <c r="P457" s="215">
        <f t="shared" si="21"/>
        <v>174.74816730727252</v>
      </c>
      <c r="Q457" s="215" cm="1">
        <f t="array" ref="Q457">IF(P457="-",0,P457/(1+'General inputs'!$H$32)^IFERROR(INDEX('MP Calculations'!$C$40:$C$130,MATCH(F457,'MP Calculations'!$D$40:$D$130,0),0),-1))</f>
        <v>337.51737377709287</v>
      </c>
    </row>
    <row r="458" spans="3:17">
      <c r="C458" s="159"/>
      <c r="D458" s="165" t="s">
        <v>289</v>
      </c>
      <c r="E458" s="161">
        <v>39050</v>
      </c>
      <c r="F458" s="172" t="str">
        <f t="shared" si="20"/>
        <v>2006-07</v>
      </c>
      <c r="G458" s="68"/>
      <c r="H458" s="167" t="s">
        <v>279</v>
      </c>
      <c r="I458" s="173">
        <v>41465.482549107437</v>
      </c>
      <c r="J458" s="168">
        <f>IFERROR(MIN('MP Calculations'!$E$30/I458,1),"-")</f>
        <v>0.60889065254951169</v>
      </c>
      <c r="K458" s="12"/>
      <c r="L458" s="159">
        <v>0.60380999999999996</v>
      </c>
      <c r="M458" s="159" t="s">
        <v>315</v>
      </c>
      <c r="N458" s="159">
        <v>726</v>
      </c>
      <c r="O458" s="185">
        <f t="shared" si="23"/>
        <v>438.36605999999995</v>
      </c>
      <c r="P458" s="215">
        <f t="shared" si="21"/>
        <v>266.91699632895836</v>
      </c>
      <c r="Q458" s="215" cm="1">
        <f t="array" ref="Q458">IF(P458="-",0,P458/(1+'General inputs'!$H$32)^IFERROR(INDEX('MP Calculations'!$C$40:$C$130,MATCH(F458,'MP Calculations'!$D$40:$D$130,0),0),-1))</f>
        <v>515.53687232101061</v>
      </c>
    </row>
    <row r="459" spans="3:17">
      <c r="C459" s="159"/>
      <c r="D459" s="165" t="s">
        <v>282</v>
      </c>
      <c r="E459" s="161">
        <v>39050</v>
      </c>
      <c r="F459" s="172" t="str">
        <f t="shared" si="20"/>
        <v>2006-07</v>
      </c>
      <c r="G459" s="68"/>
      <c r="H459" s="167" t="s">
        <v>279</v>
      </c>
      <c r="I459" s="173">
        <v>41465.482549107437</v>
      </c>
      <c r="J459" s="168">
        <f>IFERROR(MIN('MP Calculations'!$E$30/I459,1),"-")</f>
        <v>0.60889065254951169</v>
      </c>
      <c r="K459" s="12"/>
      <c r="L459" s="159">
        <v>109.409282</v>
      </c>
      <c r="M459" s="159" t="s">
        <v>315</v>
      </c>
      <c r="N459" s="159">
        <v>511</v>
      </c>
      <c r="O459" s="185">
        <f t="shared" si="23"/>
        <v>55908.143102000002</v>
      </c>
      <c r="P459" s="215">
        <f t="shared" si="21"/>
        <v>34041.945736208261</v>
      </c>
      <c r="Q459" s="215" cm="1">
        <f t="array" ref="Q459">IF(P459="-",0,P459/(1+'General inputs'!$H$32)^IFERROR(INDEX('MP Calculations'!$C$40:$C$130,MATCH(F459,'MP Calculations'!$D$40:$D$130,0),0),-1))</f>
        <v>65750.321163277491</v>
      </c>
    </row>
    <row r="460" spans="3:17">
      <c r="C460" s="159"/>
      <c r="D460" s="165" t="s">
        <v>298</v>
      </c>
      <c r="E460" s="161">
        <v>39050</v>
      </c>
      <c r="F460" s="172" t="str">
        <f t="shared" si="20"/>
        <v>2006-07</v>
      </c>
      <c r="G460" s="68"/>
      <c r="H460" s="167" t="s">
        <v>279</v>
      </c>
      <c r="I460" s="173">
        <v>41465.482549107437</v>
      </c>
      <c r="J460" s="168">
        <f>IFERROR(MIN('MP Calculations'!$E$30/I460,1),"-")</f>
        <v>0.60889065254951169</v>
      </c>
      <c r="K460" s="12"/>
      <c r="L460" s="159">
        <v>0.681535</v>
      </c>
      <c r="M460" s="159" t="s">
        <v>315</v>
      </c>
      <c r="N460" s="159">
        <v>1787</v>
      </c>
      <c r="O460" s="185">
        <f t="shared" si="23"/>
        <v>1217.903045</v>
      </c>
      <c r="P460" s="215">
        <f t="shared" si="21"/>
        <v>741.56977981208729</v>
      </c>
      <c r="Q460" s="215" cm="1">
        <f t="array" ref="Q460">IF(P460="-",0,P460/(1+'General inputs'!$H$32)^IFERROR(INDEX('MP Calculations'!$C$40:$C$130,MATCH(F460,'MP Calculations'!$D$40:$D$130,0),0),-1))</f>
        <v>1432.3050616864252</v>
      </c>
    </row>
    <row r="461" spans="3:17">
      <c r="C461" s="159"/>
      <c r="D461" s="165" t="s">
        <v>298</v>
      </c>
      <c r="E461" s="161">
        <v>39050</v>
      </c>
      <c r="F461" s="172" t="str">
        <f t="shared" si="20"/>
        <v>2006-07</v>
      </c>
      <c r="G461" s="68"/>
      <c r="H461" s="167" t="s">
        <v>279</v>
      </c>
      <c r="I461" s="173">
        <v>41465.482549107437</v>
      </c>
      <c r="J461" s="168">
        <f>IFERROR(MIN('MP Calculations'!$E$30/I461,1),"-")</f>
        <v>0.60889065254951169</v>
      </c>
      <c r="K461" s="12"/>
      <c r="L461" s="159">
        <v>233.113103</v>
      </c>
      <c r="M461" s="159" t="s">
        <v>315</v>
      </c>
      <c r="N461" s="159">
        <v>1787</v>
      </c>
      <c r="O461" s="185">
        <f t="shared" si="23"/>
        <v>416573.11506099999</v>
      </c>
      <c r="P461" s="215">
        <f t="shared" si="21"/>
        <v>253647.4758640751</v>
      </c>
      <c r="Q461" s="215" cm="1">
        <f t="array" ref="Q461">IF(P461="-",0,P461/(1+'General inputs'!$H$32)^IFERROR(INDEX('MP Calculations'!$C$40:$C$130,MATCH(F461,'MP Calculations'!$D$40:$D$130,0),0),-1))</f>
        <v>489907.45504241012</v>
      </c>
    </row>
    <row r="462" spans="3:17">
      <c r="C462" s="159"/>
      <c r="D462" s="165" t="s">
        <v>289</v>
      </c>
      <c r="E462" s="161">
        <v>39050</v>
      </c>
      <c r="F462" s="172" t="str">
        <f t="shared" si="20"/>
        <v>2006-07</v>
      </c>
      <c r="G462" s="68"/>
      <c r="H462" s="167" t="s">
        <v>279</v>
      </c>
      <c r="I462" s="173">
        <v>41465.482549107437</v>
      </c>
      <c r="J462" s="168">
        <f>IFERROR(MIN('MP Calculations'!$E$30/I462,1),"-")</f>
        <v>0.60889065254951169</v>
      </c>
      <c r="K462" s="12"/>
      <c r="L462" s="159">
        <v>1.0123740000000001</v>
      </c>
      <c r="M462" s="159" t="s">
        <v>315</v>
      </c>
      <c r="N462" s="159">
        <v>726</v>
      </c>
      <c r="O462" s="185">
        <f t="shared" si="23"/>
        <v>734.9835240000001</v>
      </c>
      <c r="P462" s="215">
        <f t="shared" si="21"/>
        <v>447.52459754149976</v>
      </c>
      <c r="Q462" s="215" cm="1">
        <f t="array" ref="Q462">IF(P462="-",0,P462/(1+'General inputs'!$H$32)^IFERROR(INDEX('MP Calculations'!$C$40:$C$130,MATCH(F462,'MP Calculations'!$D$40:$D$130,0),0),-1))</f>
        <v>864.37145058728902</v>
      </c>
    </row>
    <row r="463" spans="3:17">
      <c r="C463" s="159"/>
      <c r="D463" s="165" t="s">
        <v>289</v>
      </c>
      <c r="E463" s="161">
        <v>39050</v>
      </c>
      <c r="F463" s="172" t="str">
        <f t="shared" si="20"/>
        <v>2006-07</v>
      </c>
      <c r="G463" s="68"/>
      <c r="H463" s="167" t="s">
        <v>279</v>
      </c>
      <c r="I463" s="173">
        <v>41465.482549107437</v>
      </c>
      <c r="J463" s="168">
        <f>IFERROR(MIN('MP Calculations'!$E$30/I463,1),"-")</f>
        <v>0.60889065254951169</v>
      </c>
      <c r="K463" s="12"/>
      <c r="L463" s="159">
        <v>0.57275200000000004</v>
      </c>
      <c r="M463" s="159" t="s">
        <v>315</v>
      </c>
      <c r="N463" s="159">
        <v>726</v>
      </c>
      <c r="O463" s="185">
        <f t="shared" si="23"/>
        <v>415.81795200000005</v>
      </c>
      <c r="P463" s="215">
        <f t="shared" si="21"/>
        <v>253.18766413508155</v>
      </c>
      <c r="Q463" s="215" cm="1">
        <f t="array" ref="Q463">IF(P463="-",0,P463/(1+'General inputs'!$H$32)^IFERROR(INDEX('MP Calculations'!$C$40:$C$130,MATCH(F463,'MP Calculations'!$D$40:$D$130,0),0),-1))</f>
        <v>489.01935160994941</v>
      </c>
    </row>
    <row r="464" spans="3:17">
      <c r="C464" s="159"/>
      <c r="D464" s="165" t="s">
        <v>298</v>
      </c>
      <c r="E464" s="161">
        <v>39050</v>
      </c>
      <c r="F464" s="172" t="str">
        <f t="shared" si="20"/>
        <v>2006-07</v>
      </c>
      <c r="G464" s="68"/>
      <c r="H464" s="167" t="s">
        <v>279</v>
      </c>
      <c r="I464" s="173">
        <v>41465.482549107437</v>
      </c>
      <c r="J464" s="168">
        <f>IFERROR(MIN('MP Calculations'!$E$30/I464,1),"-")</f>
        <v>0.60889065254951169</v>
      </c>
      <c r="K464" s="12"/>
      <c r="L464" s="159">
        <v>0.81050100000000003</v>
      </c>
      <c r="M464" s="159" t="s">
        <v>315</v>
      </c>
      <c r="N464" s="159">
        <v>1787</v>
      </c>
      <c r="O464" s="185">
        <f t="shared" si="23"/>
        <v>1448.3652870000001</v>
      </c>
      <c r="P464" s="215">
        <f t="shared" si="21"/>
        <v>881.89608473149087</v>
      </c>
      <c r="Q464" s="215" cm="1">
        <f t="array" ref="Q464">IF(P464="-",0,P464/(1+'General inputs'!$H$32)^IFERROR(INDEX('MP Calculations'!$C$40:$C$130,MATCH(F464,'MP Calculations'!$D$40:$D$130,0),0),-1))</f>
        <v>1703.338324226796</v>
      </c>
    </row>
    <row r="465" spans="3:17">
      <c r="C465" s="159"/>
      <c r="D465" s="165" t="s">
        <v>298</v>
      </c>
      <c r="E465" s="161">
        <v>39050</v>
      </c>
      <c r="F465" s="172" t="str">
        <f t="shared" si="20"/>
        <v>2006-07</v>
      </c>
      <c r="G465" s="68"/>
      <c r="H465" s="167" t="s">
        <v>279</v>
      </c>
      <c r="I465" s="173">
        <v>41465.482549107437</v>
      </c>
      <c r="J465" s="168">
        <f>IFERROR(MIN('MP Calculations'!$E$30/I465,1),"-")</f>
        <v>0.60889065254951169</v>
      </c>
      <c r="K465" s="12"/>
      <c r="L465" s="159">
        <v>0.83566600000000002</v>
      </c>
      <c r="M465" s="159" t="s">
        <v>315</v>
      </c>
      <c r="N465" s="159">
        <v>1787</v>
      </c>
      <c r="O465" s="185">
        <f t="shared" si="23"/>
        <v>1493.3351420000001</v>
      </c>
      <c r="P465" s="215">
        <f t="shared" si="21"/>
        <v>909.27780908749776</v>
      </c>
      <c r="Q465" s="215" cm="1">
        <f t="array" ref="Q465">IF(P465="-",0,P465/(1+'General inputs'!$H$32)^IFERROR(INDEX('MP Calculations'!$C$40:$C$130,MATCH(F465,'MP Calculations'!$D$40:$D$130,0),0),-1))</f>
        <v>1756.2247598131398</v>
      </c>
    </row>
    <row r="466" spans="3:17">
      <c r="C466" s="159"/>
      <c r="D466" s="165" t="s">
        <v>282</v>
      </c>
      <c r="E466" s="161">
        <v>39050</v>
      </c>
      <c r="F466" s="172" t="str">
        <f t="shared" si="20"/>
        <v>2006-07</v>
      </c>
      <c r="G466" s="68"/>
      <c r="H466" s="167" t="s">
        <v>279</v>
      </c>
      <c r="I466" s="173">
        <v>41465.482549107437</v>
      </c>
      <c r="J466" s="168">
        <f>IFERROR(MIN('MP Calculations'!$E$30/I466,1),"-")</f>
        <v>0.60889065254951169</v>
      </c>
      <c r="K466" s="12"/>
      <c r="L466" s="159">
        <v>11.564999</v>
      </c>
      <c r="M466" s="159" t="s">
        <v>315</v>
      </c>
      <c r="N466" s="159">
        <v>511</v>
      </c>
      <c r="O466" s="185">
        <f t="shared" si="23"/>
        <v>5909.714489</v>
      </c>
      <c r="P466" s="215">
        <f t="shared" si="21"/>
        <v>3598.3699115885138</v>
      </c>
      <c r="Q466" s="215" cm="1">
        <f t="array" ref="Q466">IF(P466="-",0,P466/(1+'General inputs'!$H$32)^IFERROR(INDEX('MP Calculations'!$C$40:$C$130,MATCH(F466,'MP Calculations'!$D$40:$D$130,0),0),-1))</f>
        <v>6950.0721017708802</v>
      </c>
    </row>
    <row r="467" spans="3:17">
      <c r="C467" s="159"/>
      <c r="D467" s="165" t="s">
        <v>298</v>
      </c>
      <c r="E467" s="161">
        <v>39050</v>
      </c>
      <c r="F467" s="172" t="str">
        <f t="shared" si="20"/>
        <v>2006-07</v>
      </c>
      <c r="G467" s="68"/>
      <c r="H467" s="167" t="s">
        <v>279</v>
      </c>
      <c r="I467" s="173">
        <v>41465.482549107437</v>
      </c>
      <c r="J467" s="168">
        <f>IFERROR(MIN('MP Calculations'!$E$30/I467,1),"-")</f>
        <v>0.60889065254951169</v>
      </c>
      <c r="K467" s="12"/>
      <c r="L467" s="159">
        <v>2.2955489999999998</v>
      </c>
      <c r="M467" s="159" t="s">
        <v>315</v>
      </c>
      <c r="N467" s="159">
        <v>1787</v>
      </c>
      <c r="O467" s="185">
        <f t="shared" si="23"/>
        <v>4102.1460630000001</v>
      </c>
      <c r="P467" s="215">
        <f t="shared" si="21"/>
        <v>2497.7583931534805</v>
      </c>
      <c r="Q467" s="215" cm="1">
        <f t="array" ref="Q467">IF(P467="-",0,P467/(1+'General inputs'!$H$32)^IFERROR(INDEX('MP Calculations'!$C$40:$C$130,MATCH(F467,'MP Calculations'!$D$40:$D$130,0),0),-1))</f>
        <v>4824.2958205363066</v>
      </c>
    </row>
    <row r="468" spans="3:17">
      <c r="C468" s="159"/>
      <c r="D468" s="165" t="s">
        <v>298</v>
      </c>
      <c r="E468" s="161">
        <v>39050</v>
      </c>
      <c r="F468" s="172" t="str">
        <f t="shared" si="20"/>
        <v>2006-07</v>
      </c>
      <c r="G468" s="68"/>
      <c r="H468" s="167" t="s">
        <v>279</v>
      </c>
      <c r="I468" s="173">
        <v>41465.482549107437</v>
      </c>
      <c r="J468" s="168">
        <f>IFERROR(MIN('MP Calculations'!$E$30/I468,1),"-")</f>
        <v>0.60889065254951169</v>
      </c>
      <c r="K468" s="12"/>
      <c r="L468" s="159">
        <v>1.2937209999999999</v>
      </c>
      <c r="M468" s="159" t="s">
        <v>315</v>
      </c>
      <c r="N468" s="159">
        <v>1787</v>
      </c>
      <c r="O468" s="185">
        <f t="shared" si="23"/>
        <v>2311.8794269999999</v>
      </c>
      <c r="P468" s="215">
        <f t="shared" si="21"/>
        <v>1407.681772921821</v>
      </c>
      <c r="Q468" s="215" cm="1">
        <f t="array" ref="Q468">IF(P468="-",0,P468/(1+'General inputs'!$H$32)^IFERROR(INDEX('MP Calculations'!$C$40:$C$130,MATCH(F468,'MP Calculations'!$D$40:$D$130,0),0),-1))</f>
        <v>2718.8671700059767</v>
      </c>
    </row>
    <row r="469" spans="3:17">
      <c r="C469" s="159"/>
      <c r="D469" s="165" t="s">
        <v>282</v>
      </c>
      <c r="E469" s="161">
        <v>39050</v>
      </c>
      <c r="F469" s="172" t="str">
        <f t="shared" si="20"/>
        <v>2006-07</v>
      </c>
      <c r="G469" s="68"/>
      <c r="H469" s="167" t="s">
        <v>279</v>
      </c>
      <c r="I469" s="173">
        <v>41465.482549107437</v>
      </c>
      <c r="J469" s="168">
        <f>IFERROR(MIN('MP Calculations'!$E$30/I469,1),"-")</f>
        <v>0.60889065254951169</v>
      </c>
      <c r="K469" s="12"/>
      <c r="L469" s="159">
        <v>9.9999760000000002</v>
      </c>
      <c r="M469" s="159" t="s">
        <v>315</v>
      </c>
      <c r="N469" s="159">
        <v>511</v>
      </c>
      <c r="O469" s="185">
        <f t="shared" si="23"/>
        <v>5109.987736</v>
      </c>
      <c r="P469" s="215">
        <f t="shared" si="21"/>
        <v>3111.423767093042</v>
      </c>
      <c r="Q469" s="215" cm="1">
        <f t="array" ref="Q469">IF(P469="-",0,P469/(1+'General inputs'!$H$32)^IFERROR(INDEX('MP Calculations'!$C$40:$C$130,MATCH(F469,'MP Calculations'!$D$40:$D$130,0),0),-1))</f>
        <v>6009.5598984468888</v>
      </c>
    </row>
    <row r="470" spans="3:17">
      <c r="C470" s="159"/>
      <c r="D470" s="165" t="s">
        <v>291</v>
      </c>
      <c r="E470" s="161">
        <v>39050</v>
      </c>
      <c r="F470" s="172" t="str">
        <f t="shared" ref="F470:F533" si="24">IF(E470="","-",IF(OR(E470&lt;$E$15,E470&gt;$E$16),"ERROR - date outside of range",IF(MONTH(E470)&gt;=7,YEAR(E470)&amp;"-"&amp;IF(YEAR(E470)=1999,"00",IF(AND(YEAR(E470)&gt;=2000,YEAR(E470)&lt;2009),"0","")&amp;RIGHT(YEAR(E470),2)+1),RIGHT(YEAR(E470),4)-1&amp;"-"&amp;RIGHT(YEAR(E470),2))))</f>
        <v>2006-07</v>
      </c>
      <c r="G470" s="68"/>
      <c r="H470" s="167" t="s">
        <v>279</v>
      </c>
      <c r="I470" s="173">
        <v>41465.482549107437</v>
      </c>
      <c r="J470" s="168">
        <f>IFERROR(MIN('MP Calculations'!$E$30/I470,1),"-")</f>
        <v>0.60889065254951169</v>
      </c>
      <c r="K470" s="12"/>
      <c r="L470" s="159">
        <v>2.516953</v>
      </c>
      <c r="M470" s="159" t="s">
        <v>315</v>
      </c>
      <c r="N470" s="159">
        <v>940</v>
      </c>
      <c r="O470" s="185">
        <f t="shared" si="23"/>
        <v>2365.9358200000001</v>
      </c>
      <c r="P470" s="215">
        <f t="shared" si="21"/>
        <v>1440.5962053300641</v>
      </c>
      <c r="Q470" s="215" cm="1">
        <f t="array" ref="Q470">IF(P470="-",0,P470/(1+'General inputs'!$H$32)^IFERROR(INDEX('MP Calculations'!$C$40:$C$130,MATCH(F470,'MP Calculations'!$D$40:$D$130,0),0),-1))</f>
        <v>2782.4397553839954</v>
      </c>
    </row>
    <row r="471" spans="3:17">
      <c r="C471" s="159"/>
      <c r="D471" s="165" t="s">
        <v>282</v>
      </c>
      <c r="E471" s="161">
        <v>39050</v>
      </c>
      <c r="F471" s="172" t="str">
        <f t="shared" si="24"/>
        <v>2006-07</v>
      </c>
      <c r="G471" s="68"/>
      <c r="H471" s="167" t="s">
        <v>279</v>
      </c>
      <c r="I471" s="173">
        <v>41465.482549107437</v>
      </c>
      <c r="J471" s="168">
        <f>IFERROR(MIN('MP Calculations'!$E$30/I471,1),"-")</f>
        <v>0.60889065254951169</v>
      </c>
      <c r="K471" s="12"/>
      <c r="L471" s="159">
        <v>143.26491799999999</v>
      </c>
      <c r="M471" s="159" t="s">
        <v>315</v>
      </c>
      <c r="N471" s="159">
        <v>511</v>
      </c>
      <c r="O471" s="185">
        <f t="shared" si="23"/>
        <v>73208.373097999996</v>
      </c>
      <c r="P471" s="215">
        <f t="shared" ref="P471:P534" si="25">IF(O471="-","-",IF(OR(E471&lt;$E$15,E471&gt;$E$16),0,O471*J471))</f>
        <v>44575.894067729336</v>
      </c>
      <c r="Q471" s="215" cm="1">
        <f t="array" ref="Q471">IF(P471="-",0,P471/(1+'General inputs'!$H$32)^IFERROR(INDEX('MP Calculations'!$C$40:$C$130,MATCH(F471,'MP Calculations'!$D$40:$D$130,0),0),-1))</f>
        <v>86096.117237389553</v>
      </c>
    </row>
    <row r="472" spans="3:17">
      <c r="C472" s="159"/>
      <c r="D472" s="165" t="s">
        <v>298</v>
      </c>
      <c r="E472" s="161">
        <v>39050</v>
      </c>
      <c r="F472" s="172" t="str">
        <f t="shared" si="24"/>
        <v>2006-07</v>
      </c>
      <c r="G472" s="68"/>
      <c r="H472" s="167" t="s">
        <v>279</v>
      </c>
      <c r="I472" s="173">
        <v>41465.482549107437</v>
      </c>
      <c r="J472" s="168">
        <f>IFERROR(MIN('MP Calculations'!$E$30/I472,1),"-")</f>
        <v>0.60889065254951169</v>
      </c>
      <c r="K472" s="12"/>
      <c r="L472" s="159">
        <v>196.64371299999999</v>
      </c>
      <c r="M472" s="159" t="s">
        <v>315</v>
      </c>
      <c r="N472" s="159">
        <v>1787</v>
      </c>
      <c r="O472" s="185">
        <f t="shared" si="23"/>
        <v>351402.31513100001</v>
      </c>
      <c r="P472" s="215">
        <f t="shared" si="25"/>
        <v>213965.58496752376</v>
      </c>
      <c r="Q472" s="215" cm="1">
        <f t="array" ref="Q472">IF(P472="-",0,P472/(1+'General inputs'!$H$32)^IFERROR(INDEX('MP Calculations'!$C$40:$C$130,MATCH(F472,'MP Calculations'!$D$40:$D$130,0),0),-1))</f>
        <v>413263.86095903028</v>
      </c>
    </row>
    <row r="473" spans="3:17">
      <c r="C473" s="159"/>
      <c r="D473" s="165" t="s">
        <v>298</v>
      </c>
      <c r="E473" s="161">
        <v>39050</v>
      </c>
      <c r="F473" s="172" t="str">
        <f t="shared" si="24"/>
        <v>2006-07</v>
      </c>
      <c r="G473" s="68"/>
      <c r="H473" s="167" t="s">
        <v>279</v>
      </c>
      <c r="I473" s="173">
        <v>41465.482549107437</v>
      </c>
      <c r="J473" s="168">
        <f>IFERROR(MIN('MP Calculations'!$E$30/I473,1),"-")</f>
        <v>0.60889065254951169</v>
      </c>
      <c r="K473" s="12"/>
      <c r="L473" s="159">
        <v>5.0360009999999997</v>
      </c>
      <c r="M473" s="159" t="s">
        <v>315</v>
      </c>
      <c r="N473" s="159">
        <v>1787</v>
      </c>
      <c r="O473" s="185">
        <f t="shared" ref="O473:O500" si="26">IF(N473="","-",L473*N473)</f>
        <v>8999.3337869999996</v>
      </c>
      <c r="P473" s="215">
        <f t="shared" si="25"/>
        <v>5479.6102220772982</v>
      </c>
      <c r="Q473" s="215" cm="1">
        <f t="array" ref="Q473">IF(P473="-",0,P473/(1+'General inputs'!$H$32)^IFERROR(INDEX('MP Calculations'!$C$40:$C$130,MATCH(F473,'MP Calculations'!$D$40:$D$130,0),0),-1))</f>
        <v>10583.593979704488</v>
      </c>
    </row>
    <row r="474" spans="3:17">
      <c r="C474" s="159"/>
      <c r="D474" s="165" t="s">
        <v>298</v>
      </c>
      <c r="E474" s="161">
        <v>39050</v>
      </c>
      <c r="F474" s="172" t="str">
        <f t="shared" si="24"/>
        <v>2006-07</v>
      </c>
      <c r="G474" s="68"/>
      <c r="H474" s="167" t="s">
        <v>279</v>
      </c>
      <c r="I474" s="173">
        <v>41465.482549107437</v>
      </c>
      <c r="J474" s="168">
        <f>IFERROR(MIN('MP Calculations'!$E$30/I474,1),"-")</f>
        <v>0.60889065254951169</v>
      </c>
      <c r="K474" s="12"/>
      <c r="L474" s="159">
        <v>0.63588800000000001</v>
      </c>
      <c r="M474" s="159" t="s">
        <v>315</v>
      </c>
      <c r="N474" s="159">
        <v>1787</v>
      </c>
      <c r="O474" s="185">
        <f t="shared" si="26"/>
        <v>1136.331856</v>
      </c>
      <c r="P474" s="215">
        <f t="shared" si="25"/>
        <v>691.90184531263776</v>
      </c>
      <c r="Q474" s="215" cm="1">
        <f t="array" ref="Q474">IF(P474="-",0,P474/(1+'General inputs'!$H$32)^IFERROR(INDEX('MP Calculations'!$C$40:$C$130,MATCH(F474,'MP Calculations'!$D$40:$D$130,0),0),-1))</f>
        <v>1336.3739221986509</v>
      </c>
    </row>
    <row r="475" spans="3:17">
      <c r="C475" s="159"/>
      <c r="D475" s="165" t="s">
        <v>282</v>
      </c>
      <c r="E475" s="161">
        <v>39050</v>
      </c>
      <c r="F475" s="172" t="str">
        <f t="shared" si="24"/>
        <v>2006-07</v>
      </c>
      <c r="G475" s="68"/>
      <c r="H475" s="167" t="s">
        <v>279</v>
      </c>
      <c r="I475" s="173">
        <v>41465.482549107437</v>
      </c>
      <c r="J475" s="168">
        <f>IFERROR(MIN('MP Calculations'!$E$30/I475,1),"-")</f>
        <v>0.60889065254951169</v>
      </c>
      <c r="K475" s="12"/>
      <c r="L475" s="159">
        <v>21.763338999999998</v>
      </c>
      <c r="M475" s="159" t="s">
        <v>315</v>
      </c>
      <c r="N475" s="159">
        <v>511</v>
      </c>
      <c r="O475" s="185">
        <f t="shared" si="26"/>
        <v>11121.066229</v>
      </c>
      <c r="P475" s="215">
        <f t="shared" si="25"/>
        <v>6771.5132732221473</v>
      </c>
      <c r="Q475" s="215" cm="1">
        <f t="array" ref="Q475">IF(P475="-",0,P475/(1+'General inputs'!$H$32)^IFERROR(INDEX('MP Calculations'!$C$40:$C$130,MATCH(F475,'MP Calculations'!$D$40:$D$130,0),0),-1))</f>
        <v>13078.840320287289</v>
      </c>
    </row>
    <row r="476" spans="3:17">
      <c r="C476" s="159"/>
      <c r="D476" s="165" t="s">
        <v>298</v>
      </c>
      <c r="E476" s="161">
        <v>39050</v>
      </c>
      <c r="F476" s="172" t="str">
        <f t="shared" si="24"/>
        <v>2006-07</v>
      </c>
      <c r="G476" s="68"/>
      <c r="H476" s="167" t="s">
        <v>279</v>
      </c>
      <c r="I476" s="173">
        <v>41465.482549107437</v>
      </c>
      <c r="J476" s="168">
        <f>IFERROR(MIN('MP Calculations'!$E$30/I476,1),"-")</f>
        <v>0.60889065254951169</v>
      </c>
      <c r="K476" s="12"/>
      <c r="L476" s="159">
        <v>2.3934820000000001</v>
      </c>
      <c r="M476" s="159" t="s">
        <v>315</v>
      </c>
      <c r="N476" s="159">
        <v>1787</v>
      </c>
      <c r="O476" s="185">
        <f t="shared" si="26"/>
        <v>4277.1523340000003</v>
      </c>
      <c r="P476" s="215">
        <f t="shared" si="25"/>
        <v>2604.3180757029272</v>
      </c>
      <c r="Q476" s="215" cm="1">
        <f t="array" ref="Q476">IF(P476="-",0,P476/(1+'General inputs'!$H$32)^IFERROR(INDEX('MP Calculations'!$C$40:$C$130,MATCH(F476,'MP Calculations'!$D$40:$D$130,0),0),-1))</f>
        <v>5030.1105352701597</v>
      </c>
    </row>
    <row r="477" spans="3:17">
      <c r="C477" s="159"/>
      <c r="D477" s="165" t="s">
        <v>298</v>
      </c>
      <c r="E477" s="161">
        <v>39050</v>
      </c>
      <c r="F477" s="172" t="str">
        <f t="shared" si="24"/>
        <v>2006-07</v>
      </c>
      <c r="G477" s="68"/>
      <c r="H477" s="167" t="s">
        <v>279</v>
      </c>
      <c r="I477" s="173">
        <v>41465.482549107437</v>
      </c>
      <c r="J477" s="168">
        <f>IFERROR(MIN('MP Calculations'!$E$30/I477,1),"-")</f>
        <v>0.60889065254951169</v>
      </c>
      <c r="K477" s="12"/>
      <c r="L477" s="159">
        <v>10.000165000000001</v>
      </c>
      <c r="M477" s="159" t="s">
        <v>315</v>
      </c>
      <c r="N477" s="159">
        <v>1787</v>
      </c>
      <c r="O477" s="185">
        <f t="shared" si="26"/>
        <v>17870.294855</v>
      </c>
      <c r="P477" s="215">
        <f t="shared" si="25"/>
        <v>10881.055495513132</v>
      </c>
      <c r="Q477" s="215" cm="1">
        <f t="array" ref="Q477">IF(P477="-",0,P477/(1+'General inputs'!$H$32)^IFERROR(INDEX('MP Calculations'!$C$40:$C$130,MATCH(F477,'MP Calculations'!$D$40:$D$130,0),0),-1))</f>
        <v>21016.216257711534</v>
      </c>
    </row>
    <row r="478" spans="3:17">
      <c r="C478" s="159"/>
      <c r="D478" s="165" t="s">
        <v>282</v>
      </c>
      <c r="E478" s="161">
        <v>39050</v>
      </c>
      <c r="F478" s="172" t="str">
        <f t="shared" si="24"/>
        <v>2006-07</v>
      </c>
      <c r="G478" s="68"/>
      <c r="H478" s="167" t="s">
        <v>279</v>
      </c>
      <c r="I478" s="173">
        <v>41465.482549107437</v>
      </c>
      <c r="J478" s="168">
        <f>IFERROR(MIN('MP Calculations'!$E$30/I478,1),"-")</f>
        <v>0.60889065254951169</v>
      </c>
      <c r="K478" s="12"/>
      <c r="L478" s="159">
        <v>71.759739999999994</v>
      </c>
      <c r="M478" s="159" t="s">
        <v>315</v>
      </c>
      <c r="N478" s="159">
        <v>511</v>
      </c>
      <c r="O478" s="185">
        <f t="shared" si="26"/>
        <v>36669.227139999995</v>
      </c>
      <c r="P478" s="215">
        <f t="shared" si="25"/>
        <v>22327.549641760863</v>
      </c>
      <c r="Q478" s="215" cm="1">
        <f t="array" ref="Q478">IF(P478="-",0,P478/(1+'General inputs'!$H$32)^IFERROR(INDEX('MP Calculations'!$C$40:$C$130,MATCH(F478,'MP Calculations'!$D$40:$D$130,0),0),-1))</f>
        <v>43124.549081615303</v>
      </c>
    </row>
    <row r="479" spans="3:17">
      <c r="C479" s="159"/>
      <c r="D479" s="165" t="s">
        <v>298</v>
      </c>
      <c r="E479" s="161">
        <v>39050</v>
      </c>
      <c r="F479" s="172" t="str">
        <f t="shared" si="24"/>
        <v>2006-07</v>
      </c>
      <c r="G479" s="68"/>
      <c r="H479" s="167" t="s">
        <v>279</v>
      </c>
      <c r="I479" s="173">
        <v>41465.482549107437</v>
      </c>
      <c r="J479" s="168">
        <f>IFERROR(MIN('MP Calculations'!$E$30/I479,1),"-")</f>
        <v>0.60889065254951169</v>
      </c>
      <c r="K479" s="12"/>
      <c r="L479" s="159">
        <v>24.756443999999998</v>
      </c>
      <c r="M479" s="159" t="s">
        <v>315</v>
      </c>
      <c r="N479" s="159">
        <v>1787</v>
      </c>
      <c r="O479" s="185">
        <f t="shared" si="26"/>
        <v>44239.765427999999</v>
      </c>
      <c r="P479" s="215">
        <f t="shared" si="25"/>
        <v>26937.179640092247</v>
      </c>
      <c r="Q479" s="215" cm="1">
        <f t="array" ref="Q479">IF(P479="-",0,P479/(1+'General inputs'!$H$32)^IFERROR(INDEX('MP Calculations'!$C$40:$C$130,MATCH(F479,'MP Calculations'!$D$40:$D$130,0),0),-1))</f>
        <v>52027.819628568643</v>
      </c>
    </row>
    <row r="480" spans="3:17">
      <c r="C480" s="159"/>
      <c r="D480" s="165" t="s">
        <v>282</v>
      </c>
      <c r="E480" s="161">
        <v>39050</v>
      </c>
      <c r="F480" s="172" t="str">
        <f t="shared" si="24"/>
        <v>2006-07</v>
      </c>
      <c r="G480" s="68"/>
      <c r="H480" s="167" t="s">
        <v>279</v>
      </c>
      <c r="I480" s="173">
        <v>41465.482549107437</v>
      </c>
      <c r="J480" s="168">
        <f>IFERROR(MIN('MP Calculations'!$E$30/I480,1),"-")</f>
        <v>0.60889065254951169</v>
      </c>
      <c r="K480" s="12"/>
      <c r="L480" s="159">
        <v>51.824176999999999</v>
      </c>
      <c r="M480" s="159" t="s">
        <v>315</v>
      </c>
      <c r="N480" s="159">
        <v>511</v>
      </c>
      <c r="O480" s="185">
        <f t="shared" si="26"/>
        <v>26482.154447000001</v>
      </c>
      <c r="P480" s="215">
        <f t="shared" si="25"/>
        <v>16124.736302150783</v>
      </c>
      <c r="Q480" s="215" cm="1">
        <f t="array" ref="Q480">IF(P480="-",0,P480/(1+'General inputs'!$H$32)^IFERROR(INDEX('MP Calculations'!$C$40:$C$130,MATCH(F480,'MP Calculations'!$D$40:$D$130,0),0),-1))</f>
        <v>31144.124332819756</v>
      </c>
    </row>
    <row r="481" spans="3:17">
      <c r="C481" s="159"/>
      <c r="D481" s="165" t="s">
        <v>289</v>
      </c>
      <c r="E481" s="161">
        <v>39050</v>
      </c>
      <c r="F481" s="172" t="str">
        <f t="shared" si="24"/>
        <v>2006-07</v>
      </c>
      <c r="G481" s="68"/>
      <c r="H481" s="167" t="s">
        <v>279</v>
      </c>
      <c r="I481" s="173">
        <v>41465.482549107437</v>
      </c>
      <c r="J481" s="168">
        <f>IFERROR(MIN('MP Calculations'!$E$30/I481,1),"-")</f>
        <v>0.60889065254951169</v>
      </c>
      <c r="K481" s="12"/>
      <c r="L481" s="159">
        <v>7.4345759999999999</v>
      </c>
      <c r="M481" s="159" t="s">
        <v>315</v>
      </c>
      <c r="N481" s="159">
        <v>726</v>
      </c>
      <c r="O481" s="185">
        <f t="shared" si="26"/>
        <v>5397.502176</v>
      </c>
      <c r="P481" s="215">
        <f t="shared" si="25"/>
        <v>3286.4886220820495</v>
      </c>
      <c r="Q481" s="215" cm="1">
        <f t="array" ref="Q481">IF(P481="-",0,P481/(1+'General inputs'!$H$32)^IFERROR(INDEX('MP Calculations'!$C$40:$C$130,MATCH(F481,'MP Calculations'!$D$40:$D$130,0),0),-1))</f>
        <v>6347.6889386940438</v>
      </c>
    </row>
    <row r="482" spans="3:17">
      <c r="C482" s="159"/>
      <c r="D482" s="165" t="s">
        <v>291</v>
      </c>
      <c r="E482" s="161">
        <v>39050</v>
      </c>
      <c r="F482" s="172" t="str">
        <f t="shared" si="24"/>
        <v>2006-07</v>
      </c>
      <c r="G482" s="68"/>
      <c r="H482" s="167" t="s">
        <v>279</v>
      </c>
      <c r="I482" s="173">
        <v>41465.482549107437</v>
      </c>
      <c r="J482" s="168">
        <f>IFERROR(MIN('MP Calculations'!$E$30/I482,1),"-")</f>
        <v>0.60889065254951169</v>
      </c>
      <c r="K482" s="12"/>
      <c r="L482" s="159">
        <v>22.300281999999999</v>
      </c>
      <c r="M482" s="159" t="s">
        <v>315</v>
      </c>
      <c r="N482" s="159">
        <v>940</v>
      </c>
      <c r="O482" s="185">
        <f t="shared" si="26"/>
        <v>20962.265080000001</v>
      </c>
      <c r="P482" s="215">
        <f t="shared" si="25"/>
        <v>12763.727263477043</v>
      </c>
      <c r="Q482" s="215" cm="1">
        <f t="array" ref="Q482">IF(P482="-",0,P482/(1+'General inputs'!$H$32)^IFERROR(INDEX('MP Calculations'!$C$40:$C$130,MATCH(F482,'MP Calculations'!$D$40:$D$130,0),0),-1))</f>
        <v>24652.502924398716</v>
      </c>
    </row>
    <row r="483" spans="3:17">
      <c r="C483" s="159"/>
      <c r="D483" s="165" t="s">
        <v>298</v>
      </c>
      <c r="E483" s="161">
        <v>39050</v>
      </c>
      <c r="F483" s="172" t="str">
        <f t="shared" si="24"/>
        <v>2006-07</v>
      </c>
      <c r="G483" s="68"/>
      <c r="H483" s="167" t="s">
        <v>279</v>
      </c>
      <c r="I483" s="173">
        <v>41465.482549107437</v>
      </c>
      <c r="J483" s="168">
        <f>IFERROR(MIN('MP Calculations'!$E$30/I483,1),"-")</f>
        <v>0.60889065254951169</v>
      </c>
      <c r="K483" s="12"/>
      <c r="L483" s="159">
        <v>35.589959999999998</v>
      </c>
      <c r="M483" s="159" t="s">
        <v>315</v>
      </c>
      <c r="N483" s="159">
        <v>1787</v>
      </c>
      <c r="O483" s="185">
        <f t="shared" si="26"/>
        <v>63599.258519999996</v>
      </c>
      <c r="P483" s="215">
        <f t="shared" si="25"/>
        <v>38724.994021907885</v>
      </c>
      <c r="Q483" s="215" cm="1">
        <f t="array" ref="Q483">IF(P483="-",0,P483/(1+'General inputs'!$H$32)^IFERROR(INDEX('MP Calculations'!$C$40:$C$130,MATCH(F483,'MP Calculations'!$D$40:$D$130,0),0),-1))</f>
        <v>74795.395472305012</v>
      </c>
    </row>
    <row r="484" spans="3:17">
      <c r="C484" s="159"/>
      <c r="D484" s="165" t="s">
        <v>282</v>
      </c>
      <c r="E484" s="161">
        <v>39050</v>
      </c>
      <c r="F484" s="172" t="str">
        <f t="shared" si="24"/>
        <v>2006-07</v>
      </c>
      <c r="G484" s="68"/>
      <c r="H484" s="167" t="s">
        <v>279</v>
      </c>
      <c r="I484" s="173">
        <v>41465.482549107437</v>
      </c>
      <c r="J484" s="168">
        <f>IFERROR(MIN('MP Calculations'!$E$30/I484,1),"-")</f>
        <v>0.60889065254951169</v>
      </c>
      <c r="K484" s="12"/>
      <c r="L484" s="159">
        <v>27.747505</v>
      </c>
      <c r="M484" s="159" t="s">
        <v>315</v>
      </c>
      <c r="N484" s="159">
        <v>511</v>
      </c>
      <c r="O484" s="185">
        <f t="shared" si="26"/>
        <v>14178.975055000001</v>
      </c>
      <c r="P484" s="215">
        <f t="shared" si="25"/>
        <v>8633.4453737221993</v>
      </c>
      <c r="Q484" s="215" cm="1">
        <f t="array" ref="Q484">IF(P484="-",0,P484/(1+'General inputs'!$H$32)^IFERROR(INDEX('MP Calculations'!$C$40:$C$130,MATCH(F484,'MP Calculations'!$D$40:$D$130,0),0),-1))</f>
        <v>16675.069353161904</v>
      </c>
    </row>
    <row r="485" spans="3:17">
      <c r="C485" s="159"/>
      <c r="D485" s="165" t="s">
        <v>298</v>
      </c>
      <c r="E485" s="161">
        <v>39050</v>
      </c>
      <c r="F485" s="172" t="str">
        <f t="shared" si="24"/>
        <v>2006-07</v>
      </c>
      <c r="G485" s="68"/>
      <c r="H485" s="167" t="s">
        <v>279</v>
      </c>
      <c r="I485" s="173">
        <v>41465.482549107437</v>
      </c>
      <c r="J485" s="168">
        <f>IFERROR(MIN('MP Calculations'!$E$30/I485,1),"-")</f>
        <v>0.60889065254951169</v>
      </c>
      <c r="K485" s="12"/>
      <c r="L485" s="159">
        <v>182.42209600000001</v>
      </c>
      <c r="M485" s="159" t="s">
        <v>315</v>
      </c>
      <c r="N485" s="159">
        <v>1787</v>
      </c>
      <c r="O485" s="185">
        <f t="shared" si="26"/>
        <v>325988.28555200004</v>
      </c>
      <c r="P485" s="215">
        <f t="shared" si="25"/>
        <v>198491.21991325385</v>
      </c>
      <c r="Q485" s="215" cm="1">
        <f t="array" ref="Q485">IF(P485="-",0,P485/(1+'General inputs'!$H$32)^IFERROR(INDEX('MP Calculations'!$C$40:$C$130,MATCH(F485,'MP Calculations'!$D$40:$D$130,0),0),-1))</f>
        <v>383375.89626981301</v>
      </c>
    </row>
    <row r="486" spans="3:17">
      <c r="C486" s="159"/>
      <c r="D486" s="165" t="s">
        <v>282</v>
      </c>
      <c r="E486" s="161">
        <v>39050</v>
      </c>
      <c r="F486" s="172" t="str">
        <f t="shared" si="24"/>
        <v>2006-07</v>
      </c>
      <c r="G486" s="68"/>
      <c r="H486" s="167" t="s">
        <v>279</v>
      </c>
      <c r="I486" s="173">
        <v>41465.482549107437</v>
      </c>
      <c r="J486" s="168">
        <f>IFERROR(MIN('MP Calculations'!$E$30/I486,1),"-")</f>
        <v>0.60889065254951169</v>
      </c>
      <c r="K486" s="12"/>
      <c r="L486" s="159">
        <v>33.637771999999998</v>
      </c>
      <c r="M486" s="159" t="s">
        <v>315</v>
      </c>
      <c r="N486" s="159">
        <v>511</v>
      </c>
      <c r="O486" s="185">
        <f t="shared" si="26"/>
        <v>17188.901492000001</v>
      </c>
      <c r="P486" s="215">
        <f t="shared" si="25"/>
        <v>10466.161446073156</v>
      </c>
      <c r="Q486" s="215" cm="1">
        <f t="array" ref="Q486">IF(P486="-",0,P486/(1+'General inputs'!$H$32)^IFERROR(INDEX('MP Calculations'!$C$40:$C$130,MATCH(F486,'MP Calculations'!$D$40:$D$130,0),0),-1))</f>
        <v>20214.869084115762</v>
      </c>
    </row>
    <row r="487" spans="3:17">
      <c r="C487" s="159"/>
      <c r="D487" s="165" t="s">
        <v>282</v>
      </c>
      <c r="E487" s="161">
        <v>39050</v>
      </c>
      <c r="F487" s="172" t="str">
        <f t="shared" si="24"/>
        <v>2006-07</v>
      </c>
      <c r="G487" s="68"/>
      <c r="H487" s="167" t="s">
        <v>279</v>
      </c>
      <c r="I487" s="173">
        <v>41465.482549107437</v>
      </c>
      <c r="J487" s="168">
        <f>IFERROR(MIN('MP Calculations'!$E$30/I487,1),"-")</f>
        <v>0.60889065254951169</v>
      </c>
      <c r="K487" s="12"/>
      <c r="L487" s="159">
        <v>41.645314999999997</v>
      </c>
      <c r="M487" s="159" t="s">
        <v>315</v>
      </c>
      <c r="N487" s="159">
        <v>511</v>
      </c>
      <c r="O487" s="185">
        <f t="shared" si="26"/>
        <v>21280.755964999997</v>
      </c>
      <c r="P487" s="215">
        <f t="shared" si="25"/>
        <v>12957.653386275761</v>
      </c>
      <c r="Q487" s="215" cm="1">
        <f t="array" ref="Q487">IF(P487="-",0,P487/(1+'General inputs'!$H$32)^IFERROR(INDEX('MP Calculations'!$C$40:$C$130,MATCH(F487,'MP Calculations'!$D$40:$D$130,0),0),-1))</f>
        <v>25027.061563166615</v>
      </c>
    </row>
    <row r="488" spans="3:17">
      <c r="C488" s="159"/>
      <c r="D488" s="165" t="s">
        <v>282</v>
      </c>
      <c r="E488" s="161">
        <v>39050</v>
      </c>
      <c r="F488" s="172" t="str">
        <f t="shared" si="24"/>
        <v>2006-07</v>
      </c>
      <c r="G488" s="68"/>
      <c r="H488" s="167" t="s">
        <v>279</v>
      </c>
      <c r="I488" s="173">
        <v>41465.482549107437</v>
      </c>
      <c r="J488" s="168">
        <f>IFERROR(MIN('MP Calculations'!$E$30/I488,1),"-")</f>
        <v>0.60889065254951169</v>
      </c>
      <c r="K488" s="12"/>
      <c r="L488" s="159">
        <v>192.09656699999999</v>
      </c>
      <c r="M488" s="159" t="s">
        <v>315</v>
      </c>
      <c r="N488" s="159">
        <v>511</v>
      </c>
      <c r="O488" s="185">
        <f t="shared" si="26"/>
        <v>98161.345736999996</v>
      </c>
      <c r="P488" s="215">
        <f t="shared" si="25"/>
        <v>59769.525860940157</v>
      </c>
      <c r="Q488" s="215" cm="1">
        <f t="array" ref="Q488">IF(P488="-",0,P488/(1+'General inputs'!$H$32)^IFERROR(INDEX('MP Calculations'!$C$40:$C$130,MATCH(F488,'MP Calculations'!$D$40:$D$130,0),0),-1))</f>
        <v>115441.8596277147</v>
      </c>
    </row>
    <row r="489" spans="3:17">
      <c r="C489" s="159"/>
      <c r="D489" s="165" t="s">
        <v>298</v>
      </c>
      <c r="E489" s="161">
        <v>39050</v>
      </c>
      <c r="F489" s="172" t="str">
        <f t="shared" si="24"/>
        <v>2006-07</v>
      </c>
      <c r="G489" s="68"/>
      <c r="H489" s="167" t="s">
        <v>279</v>
      </c>
      <c r="I489" s="173">
        <v>41465.482549107437</v>
      </c>
      <c r="J489" s="168">
        <f>IFERROR(MIN('MP Calculations'!$E$30/I489,1),"-")</f>
        <v>0.60889065254951169</v>
      </c>
      <c r="K489" s="12"/>
      <c r="L489" s="159">
        <v>331.046716</v>
      </c>
      <c r="M489" s="159" t="s">
        <v>315</v>
      </c>
      <c r="N489" s="159">
        <v>1787</v>
      </c>
      <c r="O489" s="185">
        <f t="shared" si="26"/>
        <v>591580.48149200005</v>
      </c>
      <c r="P489" s="215">
        <f t="shared" si="25"/>
        <v>360207.82541121822</v>
      </c>
      <c r="Q489" s="215" cm="1">
        <f t="array" ref="Q489">IF(P489="-",0,P489/(1+'General inputs'!$H$32)^IFERROR(INDEX('MP Calculations'!$C$40:$C$130,MATCH(F489,'MP Calculations'!$D$40:$D$130,0),0),-1))</f>
        <v>695723.45804906345</v>
      </c>
    </row>
    <row r="490" spans="3:17">
      <c r="C490" s="159"/>
      <c r="D490" s="165" t="s">
        <v>282</v>
      </c>
      <c r="E490" s="161">
        <v>39050</v>
      </c>
      <c r="F490" s="172" t="str">
        <f t="shared" si="24"/>
        <v>2006-07</v>
      </c>
      <c r="G490" s="68"/>
      <c r="H490" s="167" t="s">
        <v>279</v>
      </c>
      <c r="I490" s="173">
        <v>41465.482549107437</v>
      </c>
      <c r="J490" s="168">
        <f>IFERROR(MIN('MP Calculations'!$E$30/I490,1),"-")</f>
        <v>0.60889065254951169</v>
      </c>
      <c r="K490" s="12"/>
      <c r="L490" s="159">
        <v>6.095561</v>
      </c>
      <c r="M490" s="159" t="s">
        <v>315</v>
      </c>
      <c r="N490" s="159">
        <v>511</v>
      </c>
      <c r="O490" s="185">
        <f t="shared" si="26"/>
        <v>3114.8316709999999</v>
      </c>
      <c r="P490" s="215">
        <f t="shared" si="25"/>
        <v>1896.5918887370758</v>
      </c>
      <c r="Q490" s="215" cm="1">
        <f t="array" ref="Q490">IF(P490="-",0,P490/(1+'General inputs'!$H$32)^IFERROR(INDEX('MP Calculations'!$C$40:$C$130,MATCH(F490,'MP Calculations'!$D$40:$D$130,0),0),-1))</f>
        <v>3663.1726860281278</v>
      </c>
    </row>
    <row r="491" spans="3:17">
      <c r="C491" s="159"/>
      <c r="D491" s="165" t="s">
        <v>282</v>
      </c>
      <c r="E491" s="161">
        <v>39050</v>
      </c>
      <c r="F491" s="172" t="str">
        <f t="shared" si="24"/>
        <v>2006-07</v>
      </c>
      <c r="G491" s="68"/>
      <c r="H491" s="167" t="s">
        <v>279</v>
      </c>
      <c r="I491" s="173">
        <v>41465.482549107437</v>
      </c>
      <c r="J491" s="168">
        <f>IFERROR(MIN('MP Calculations'!$E$30/I491,1),"-")</f>
        <v>0.60889065254951169</v>
      </c>
      <c r="K491" s="12"/>
      <c r="L491" s="159">
        <v>52.110919000000003</v>
      </c>
      <c r="M491" s="159" t="s">
        <v>315</v>
      </c>
      <c r="N491" s="159">
        <v>511</v>
      </c>
      <c r="O491" s="185">
        <f t="shared" si="26"/>
        <v>26628.679609000003</v>
      </c>
      <c r="P491" s="215">
        <f t="shared" si="25"/>
        <v>16213.954103655888</v>
      </c>
      <c r="Q491" s="215" cm="1">
        <f t="array" ref="Q491">IF(P491="-",0,P491/(1+'General inputs'!$H$32)^IFERROR(INDEX('MP Calculations'!$C$40:$C$130,MATCH(F491,'MP Calculations'!$D$40:$D$130,0),0),-1))</f>
        <v>31316.444068827172</v>
      </c>
    </row>
    <row r="492" spans="3:17">
      <c r="C492" s="159"/>
      <c r="D492" s="165" t="s">
        <v>282</v>
      </c>
      <c r="E492" s="161">
        <v>39050</v>
      </c>
      <c r="F492" s="172" t="str">
        <f t="shared" si="24"/>
        <v>2006-07</v>
      </c>
      <c r="G492" s="68"/>
      <c r="H492" s="167" t="s">
        <v>279</v>
      </c>
      <c r="I492" s="173">
        <v>41465.482549107437</v>
      </c>
      <c r="J492" s="168">
        <f>IFERROR(MIN('MP Calculations'!$E$30/I492,1),"-")</f>
        <v>0.60889065254951169</v>
      </c>
      <c r="K492" s="12"/>
      <c r="L492" s="159">
        <v>61.149577000000001</v>
      </c>
      <c r="M492" s="159" t="s">
        <v>315</v>
      </c>
      <c r="N492" s="159">
        <v>511</v>
      </c>
      <c r="O492" s="185">
        <f t="shared" si="26"/>
        <v>31247.433847</v>
      </c>
      <c r="P492" s="215">
        <f t="shared" si="25"/>
        <v>19026.270385597527</v>
      </c>
      <c r="Q492" s="215" cm="1">
        <f t="array" ref="Q492">IF(P492="-",0,P492/(1+'General inputs'!$H$32)^IFERROR(INDEX('MP Calculations'!$C$40:$C$130,MATCH(F492,'MP Calculations'!$D$40:$D$130,0),0),-1))</f>
        <v>36748.292770521664</v>
      </c>
    </row>
    <row r="493" spans="3:17">
      <c r="C493" s="159"/>
      <c r="D493" s="165" t="s">
        <v>282</v>
      </c>
      <c r="E493" s="161">
        <v>39050</v>
      </c>
      <c r="F493" s="172" t="str">
        <f t="shared" si="24"/>
        <v>2006-07</v>
      </c>
      <c r="G493" s="68"/>
      <c r="H493" s="167" t="s">
        <v>279</v>
      </c>
      <c r="I493" s="173">
        <v>41465.482549107437</v>
      </c>
      <c r="J493" s="168">
        <f>IFERROR(MIN('MP Calculations'!$E$30/I493,1),"-")</f>
        <v>0.60889065254951169</v>
      </c>
      <c r="K493" s="12"/>
      <c r="L493" s="159">
        <v>20.000098999999999</v>
      </c>
      <c r="M493" s="159" t="s">
        <v>315</v>
      </c>
      <c r="N493" s="159">
        <v>511</v>
      </c>
      <c r="O493" s="185">
        <f t="shared" si="26"/>
        <v>10220.050588999999</v>
      </c>
      <c r="P493" s="215">
        <f t="shared" si="25"/>
        <v>6222.8932722252302</v>
      </c>
      <c r="Q493" s="215" cm="1">
        <f t="array" ref="Q493">IF(P493="-",0,P493/(1+'General inputs'!$H$32)^IFERROR(INDEX('MP Calculations'!$C$40:$C$130,MATCH(F493,'MP Calculations'!$D$40:$D$130,0),0),-1))</f>
        <v>12019.2081376363</v>
      </c>
    </row>
    <row r="494" spans="3:17">
      <c r="C494" s="159"/>
      <c r="D494" s="165" t="s">
        <v>298</v>
      </c>
      <c r="E494" s="161">
        <v>39050</v>
      </c>
      <c r="F494" s="172" t="str">
        <f t="shared" si="24"/>
        <v>2006-07</v>
      </c>
      <c r="G494" s="68"/>
      <c r="H494" s="167" t="s">
        <v>279</v>
      </c>
      <c r="I494" s="173">
        <v>41465.482549107437</v>
      </c>
      <c r="J494" s="168">
        <f>IFERROR(MIN('MP Calculations'!$E$30/I494,1),"-")</f>
        <v>0.60889065254951169</v>
      </c>
      <c r="K494" s="12"/>
      <c r="L494" s="159">
        <v>82.075297000000006</v>
      </c>
      <c r="M494" s="159" t="s">
        <v>315</v>
      </c>
      <c r="N494" s="159">
        <v>1787</v>
      </c>
      <c r="O494" s="185">
        <f t="shared" si="26"/>
        <v>146668.555739</v>
      </c>
      <c r="P494" s="215">
        <f t="shared" si="25"/>
        <v>89305.112612414145</v>
      </c>
      <c r="Q494" s="215" cm="1">
        <f t="array" ref="Q494">IF(P494="-",0,P494/(1+'General inputs'!$H$32)^IFERROR(INDEX('MP Calculations'!$C$40:$C$130,MATCH(F494,'MP Calculations'!$D$40:$D$130,0),0),-1))</f>
        <v>172488.37305863481</v>
      </c>
    </row>
    <row r="495" spans="3:17">
      <c r="C495" s="159"/>
      <c r="D495" s="165" t="s">
        <v>282</v>
      </c>
      <c r="E495" s="161">
        <v>39050</v>
      </c>
      <c r="F495" s="172" t="str">
        <f t="shared" si="24"/>
        <v>2006-07</v>
      </c>
      <c r="G495" s="68"/>
      <c r="H495" s="167" t="s">
        <v>279</v>
      </c>
      <c r="I495" s="173">
        <v>41465.482549107437</v>
      </c>
      <c r="J495" s="168">
        <f>IFERROR(MIN('MP Calculations'!$E$30/I495,1),"-")</f>
        <v>0.60889065254951169</v>
      </c>
      <c r="K495" s="12"/>
      <c r="L495" s="159">
        <v>159.51187899999999</v>
      </c>
      <c r="M495" s="159" t="s">
        <v>315</v>
      </c>
      <c r="N495" s="159">
        <v>511</v>
      </c>
      <c r="O495" s="185">
        <f t="shared" si="26"/>
        <v>81510.570168999999</v>
      </c>
      <c r="P495" s="215">
        <f t="shared" si="25"/>
        <v>49631.024259885169</v>
      </c>
      <c r="Q495" s="215" cm="1">
        <f t="array" ref="Q495">IF(P495="-",0,P495/(1+'General inputs'!$H$32)^IFERROR(INDEX('MP Calculations'!$C$40:$C$130,MATCH(F495,'MP Calculations'!$D$40:$D$130,0),0),-1))</f>
        <v>95859.849200069308</v>
      </c>
    </row>
    <row r="496" spans="3:17">
      <c r="C496" s="159"/>
      <c r="D496" s="165" t="s">
        <v>298</v>
      </c>
      <c r="E496" s="161">
        <v>39050</v>
      </c>
      <c r="F496" s="172" t="str">
        <f t="shared" si="24"/>
        <v>2006-07</v>
      </c>
      <c r="G496" s="68"/>
      <c r="H496" s="167" t="s">
        <v>279</v>
      </c>
      <c r="I496" s="173">
        <v>41465.482549107437</v>
      </c>
      <c r="J496" s="168">
        <f>IFERROR(MIN('MP Calculations'!$E$30/I496,1),"-")</f>
        <v>0.60889065254951169</v>
      </c>
      <c r="K496" s="12"/>
      <c r="L496" s="159">
        <v>20.000537999999999</v>
      </c>
      <c r="M496" s="159" t="s">
        <v>315</v>
      </c>
      <c r="N496" s="159">
        <v>1787</v>
      </c>
      <c r="O496" s="185">
        <f t="shared" si="26"/>
        <v>35740.961405999995</v>
      </c>
      <c r="P496" s="215">
        <f t="shared" si="25"/>
        <v>21762.337313246251</v>
      </c>
      <c r="Q496" s="215" cm="1">
        <f t="array" ref="Q496">IF(P496="-",0,P496/(1+'General inputs'!$H$32)^IFERROR(INDEX('MP Calculations'!$C$40:$C$130,MATCH(F496,'MP Calculations'!$D$40:$D$130,0),0),-1))</f>
        <v>42032.869645508581</v>
      </c>
    </row>
    <row r="497" spans="3:17">
      <c r="C497" s="159"/>
      <c r="D497" s="165" t="s">
        <v>282</v>
      </c>
      <c r="E497" s="161">
        <v>39050</v>
      </c>
      <c r="F497" s="172" t="str">
        <f t="shared" si="24"/>
        <v>2006-07</v>
      </c>
      <c r="G497" s="68"/>
      <c r="H497" s="167" t="s">
        <v>279</v>
      </c>
      <c r="I497" s="173">
        <v>41465.482549107437</v>
      </c>
      <c r="J497" s="168">
        <f>IFERROR(MIN('MP Calculations'!$E$30/I497,1),"-")</f>
        <v>0.60889065254951169</v>
      </c>
      <c r="K497" s="12"/>
      <c r="L497" s="159">
        <v>44.252208000000003</v>
      </c>
      <c r="M497" s="159" t="s">
        <v>315</v>
      </c>
      <c r="N497" s="159">
        <v>511</v>
      </c>
      <c r="O497" s="185">
        <f t="shared" si="26"/>
        <v>22612.878288</v>
      </c>
      <c r="P497" s="215">
        <f t="shared" si="25"/>
        <v>13768.770216803005</v>
      </c>
      <c r="Q497" s="215" cm="1">
        <f t="array" ref="Q497">IF(P497="-",0,P497/(1+'General inputs'!$H$32)^IFERROR(INDEX('MP Calculations'!$C$40:$C$130,MATCH(F497,'MP Calculations'!$D$40:$D$130,0),0),-1))</f>
        <v>26593.693286316946</v>
      </c>
    </row>
    <row r="498" spans="3:17">
      <c r="C498" s="159"/>
      <c r="D498" s="165" t="s">
        <v>282</v>
      </c>
      <c r="E498" s="161">
        <v>39050</v>
      </c>
      <c r="F498" s="172" t="str">
        <f t="shared" si="24"/>
        <v>2006-07</v>
      </c>
      <c r="G498" s="68"/>
      <c r="H498" s="167" t="s">
        <v>279</v>
      </c>
      <c r="I498" s="173">
        <v>41465.482549107437</v>
      </c>
      <c r="J498" s="168">
        <f>IFERROR(MIN('MP Calculations'!$E$30/I498,1),"-")</f>
        <v>0.60889065254951169</v>
      </c>
      <c r="K498" s="12"/>
      <c r="L498" s="159">
        <v>48.553657000000001</v>
      </c>
      <c r="M498" s="159" t="s">
        <v>315</v>
      </c>
      <c r="N498" s="159">
        <v>511</v>
      </c>
      <c r="O498" s="185">
        <f t="shared" si="26"/>
        <v>24810.918727</v>
      </c>
      <c r="P498" s="215">
        <f t="shared" si="25"/>
        <v>15107.136494035931</v>
      </c>
      <c r="Q498" s="215" cm="1">
        <f t="array" ref="Q498">IF(P498="-",0,P498/(1+'General inputs'!$H$32)^IFERROR(INDEX('MP Calculations'!$C$40:$C$130,MATCH(F498,'MP Calculations'!$D$40:$D$130,0),0),-1))</f>
        <v>29178.681031848984</v>
      </c>
    </row>
    <row r="499" spans="3:17">
      <c r="C499" s="159"/>
      <c r="D499" s="165" t="s">
        <v>282</v>
      </c>
      <c r="E499" s="161">
        <v>39050</v>
      </c>
      <c r="F499" s="172" t="str">
        <f t="shared" si="24"/>
        <v>2006-07</v>
      </c>
      <c r="G499" s="68"/>
      <c r="H499" s="167" t="s">
        <v>279</v>
      </c>
      <c r="I499" s="173">
        <v>41465.482549107437</v>
      </c>
      <c r="J499" s="168">
        <f>IFERROR(MIN('MP Calculations'!$E$30/I499,1),"-")</f>
        <v>0.60889065254951169</v>
      </c>
      <c r="K499" s="12"/>
      <c r="L499" s="159">
        <v>1.6034090000000001</v>
      </c>
      <c r="M499" s="159" t="s">
        <v>315</v>
      </c>
      <c r="N499" s="159">
        <v>511</v>
      </c>
      <c r="O499" s="185">
        <f t="shared" si="26"/>
        <v>819.34199899999999</v>
      </c>
      <c r="P499" s="215">
        <f t="shared" si="25"/>
        <v>498.88968443233136</v>
      </c>
      <c r="Q499" s="215" cm="1">
        <f t="array" ref="Q499">IF(P499="-",0,P499/(1+'General inputs'!$H$32)^IFERROR(INDEX('MP Calculations'!$C$40:$C$130,MATCH(F499,'MP Calculations'!$D$40:$D$130,0),0),-1))</f>
        <v>963.58055531421542</v>
      </c>
    </row>
    <row r="500" spans="3:17">
      <c r="C500" s="159"/>
      <c r="D500" s="165" t="s">
        <v>282</v>
      </c>
      <c r="E500" s="161">
        <v>39050</v>
      </c>
      <c r="F500" s="172" t="str">
        <f t="shared" si="24"/>
        <v>2006-07</v>
      </c>
      <c r="G500" s="68"/>
      <c r="H500" s="167" t="s">
        <v>279</v>
      </c>
      <c r="I500" s="173">
        <v>41465.482549107437</v>
      </c>
      <c r="J500" s="168">
        <f>IFERROR(MIN('MP Calculations'!$E$30/I500,1),"-")</f>
        <v>0.60889065254951169</v>
      </c>
      <c r="K500" s="12"/>
      <c r="L500" s="159">
        <v>13.324237999999999</v>
      </c>
      <c r="M500" s="159" t="s">
        <v>315</v>
      </c>
      <c r="N500" s="159">
        <v>511</v>
      </c>
      <c r="O500" s="185">
        <f t="shared" si="26"/>
        <v>6808.6856179999995</v>
      </c>
      <c r="P500" s="215">
        <f t="shared" si="25"/>
        <v>4145.745028948495</v>
      </c>
      <c r="Q500" s="215" cm="1">
        <f t="array" ref="Q500">IF(P500="-",0,P500/(1+'General inputs'!$H$32)^IFERROR(INDEX('MP Calculations'!$C$40:$C$130,MATCH(F500,'MP Calculations'!$D$40:$D$130,0),0),-1))</f>
        <v>8007.2998537358653</v>
      </c>
    </row>
    <row r="501" spans="3:17">
      <c r="C501" s="159"/>
      <c r="D501" s="165" t="s">
        <v>291</v>
      </c>
      <c r="E501" s="161">
        <v>39175</v>
      </c>
      <c r="F501" s="172" t="str">
        <f t="shared" si="24"/>
        <v>2006-07</v>
      </c>
      <c r="G501" s="68"/>
      <c r="H501" s="167" t="s">
        <v>279</v>
      </c>
      <c r="I501" s="173">
        <v>41465.482549107437</v>
      </c>
      <c r="J501" s="168">
        <f>IFERROR(MIN('MP Calculations'!$E$30/I501,1),"-")</f>
        <v>0.60889065254951169</v>
      </c>
      <c r="K501" s="12"/>
      <c r="L501" s="159">
        <v>0.498913</v>
      </c>
      <c r="M501" s="159" t="s">
        <v>315</v>
      </c>
      <c r="N501" s="159">
        <v>940</v>
      </c>
      <c r="O501" s="185">
        <f t="shared" si="19"/>
        <v>468.97822000000002</v>
      </c>
      <c r="P501" s="215">
        <f t="shared" si="25"/>
        <v>285.55645440730848</v>
      </c>
      <c r="Q501" s="215" cm="1">
        <f t="array" ref="Q501">IF(P501="-",0,P501/(1+'General inputs'!$H$32)^IFERROR(INDEX('MP Calculations'!$C$40:$C$130,MATCH(F501,'MP Calculations'!$D$40:$D$130,0),0),-1))</f>
        <v>551.53805640307758</v>
      </c>
    </row>
    <row r="502" spans="3:17">
      <c r="C502" s="159"/>
      <c r="D502" s="165" t="s">
        <v>291</v>
      </c>
      <c r="E502" s="161">
        <v>39175</v>
      </c>
      <c r="F502" s="172" t="str">
        <f t="shared" si="24"/>
        <v>2006-07</v>
      </c>
      <c r="G502" s="68"/>
      <c r="H502" s="167" t="s">
        <v>279</v>
      </c>
      <c r="I502" s="173">
        <v>41465.482549107437</v>
      </c>
      <c r="J502" s="168">
        <f>IFERROR(MIN('MP Calculations'!$E$30/I502,1),"-")</f>
        <v>0.60889065254951169</v>
      </c>
      <c r="K502" s="12"/>
      <c r="L502" s="159">
        <v>79.491945999999999</v>
      </c>
      <c r="M502" s="159" t="s">
        <v>315</v>
      </c>
      <c r="N502" s="159">
        <v>940</v>
      </c>
      <c r="O502" s="185">
        <f t="shared" si="19"/>
        <v>74722.429239999998</v>
      </c>
      <c r="P502" s="215">
        <f t="shared" si="25"/>
        <v>45497.788700028308</v>
      </c>
      <c r="Q502" s="215" cm="1">
        <f t="array" ref="Q502">IF(P502="-",0,P502/(1+'General inputs'!$H$32)^IFERROR(INDEX('MP Calculations'!$C$40:$C$130,MATCH(F502,'MP Calculations'!$D$40:$D$130,0),0),-1))</f>
        <v>87876.710762273957</v>
      </c>
    </row>
    <row r="503" spans="3:17">
      <c r="C503" s="159"/>
      <c r="D503" s="165" t="s">
        <v>282</v>
      </c>
      <c r="E503" s="161">
        <v>39175</v>
      </c>
      <c r="F503" s="172" t="str">
        <f t="shared" si="24"/>
        <v>2006-07</v>
      </c>
      <c r="G503" s="68"/>
      <c r="H503" s="167" t="s">
        <v>279</v>
      </c>
      <c r="I503" s="173">
        <v>41465.482549107437</v>
      </c>
      <c r="J503" s="168">
        <f>IFERROR(MIN('MP Calculations'!$E$30/I503,1),"-")</f>
        <v>0.60889065254951169</v>
      </c>
      <c r="K503" s="12"/>
      <c r="L503" s="159">
        <v>0.86906799999999995</v>
      </c>
      <c r="M503" s="159" t="s">
        <v>315</v>
      </c>
      <c r="N503" s="159">
        <v>511</v>
      </c>
      <c r="O503" s="185">
        <f t="shared" si="19"/>
        <v>444.09374799999995</v>
      </c>
      <c r="P503" s="215">
        <f t="shared" si="25"/>
        <v>270.40453201287835</v>
      </c>
      <c r="Q503" s="215" cm="1">
        <f t="array" ref="Q503">IF(P503="-",0,P503/(1+'General inputs'!$H$32)^IFERROR(INDEX('MP Calculations'!$C$40:$C$130,MATCH(F503,'MP Calculations'!$D$40:$D$130,0),0),-1))</f>
        <v>522.27287363724065</v>
      </c>
    </row>
    <row r="504" spans="3:17">
      <c r="C504" s="159"/>
      <c r="D504" s="165" t="s">
        <v>291</v>
      </c>
      <c r="E504" s="161">
        <v>39175</v>
      </c>
      <c r="F504" s="172" t="str">
        <f t="shared" si="24"/>
        <v>2006-07</v>
      </c>
      <c r="G504" s="68"/>
      <c r="H504" s="167" t="s">
        <v>279</v>
      </c>
      <c r="I504" s="173">
        <v>41465.482549107437</v>
      </c>
      <c r="J504" s="168">
        <f>IFERROR(MIN('MP Calculations'!$E$30/I504,1),"-")</f>
        <v>0.60889065254951169</v>
      </c>
      <c r="K504" s="12"/>
      <c r="L504" s="159">
        <v>41.424439999999997</v>
      </c>
      <c r="M504" s="159" t="s">
        <v>315</v>
      </c>
      <c r="N504" s="159">
        <v>940</v>
      </c>
      <c r="O504" s="185">
        <f t="shared" si="19"/>
        <v>38938.973599999998</v>
      </c>
      <c r="P504" s="215">
        <f t="shared" si="25"/>
        <v>23709.577044912206</v>
      </c>
      <c r="Q504" s="215" cm="1">
        <f t="array" ref="Q504">IF(P504="-",0,P504/(1+'General inputs'!$H$32)^IFERROR(INDEX('MP Calculations'!$C$40:$C$130,MATCH(F504,'MP Calculations'!$D$40:$D$130,0),0),-1))</f>
        <v>45793.866115306475</v>
      </c>
    </row>
    <row r="505" spans="3:17">
      <c r="C505" s="159"/>
      <c r="D505" s="165" t="s">
        <v>282</v>
      </c>
      <c r="E505" s="161">
        <v>39175</v>
      </c>
      <c r="F505" s="172" t="str">
        <f t="shared" si="24"/>
        <v>2006-07</v>
      </c>
      <c r="G505" s="68"/>
      <c r="H505" s="167" t="s">
        <v>279</v>
      </c>
      <c r="I505" s="173">
        <v>41465.482549107437</v>
      </c>
      <c r="J505" s="168">
        <f>IFERROR(MIN('MP Calculations'!$E$30/I505,1),"-")</f>
        <v>0.60889065254951169</v>
      </c>
      <c r="K505" s="12"/>
      <c r="L505" s="159">
        <v>17.000340999999999</v>
      </c>
      <c r="M505" s="159" t="s">
        <v>315</v>
      </c>
      <c r="N505" s="159">
        <v>511</v>
      </c>
      <c r="O505" s="185">
        <f t="shared" si="19"/>
        <v>8687.1742509999985</v>
      </c>
      <c r="P505" s="215">
        <f t="shared" si="25"/>
        <v>5289.5391985027045</v>
      </c>
      <c r="Q505" s="215" cm="1">
        <f t="array" ref="Q505">IF(P505="-",0,P505/(1+'General inputs'!$H$32)^IFERROR(INDEX('MP Calculations'!$C$40:$C$130,MATCH(F505,'MP Calculations'!$D$40:$D$130,0),0),-1))</f>
        <v>10216.4812729073</v>
      </c>
    </row>
    <row r="506" spans="3:17">
      <c r="C506" s="159"/>
      <c r="D506" s="165" t="s">
        <v>282</v>
      </c>
      <c r="E506" s="161">
        <v>39175</v>
      </c>
      <c r="F506" s="172" t="str">
        <f t="shared" si="24"/>
        <v>2006-07</v>
      </c>
      <c r="G506" s="68"/>
      <c r="H506" s="167" t="s">
        <v>279</v>
      </c>
      <c r="I506" s="173">
        <v>41465.482549107437</v>
      </c>
      <c r="J506" s="168">
        <f>IFERROR(MIN('MP Calculations'!$E$30/I506,1),"-")</f>
        <v>0.60889065254951169</v>
      </c>
      <c r="K506" s="12"/>
      <c r="L506" s="159">
        <v>18.919262</v>
      </c>
      <c r="M506" s="159" t="s">
        <v>315</v>
      </c>
      <c r="N506" s="159">
        <v>511</v>
      </c>
      <c r="O506" s="185">
        <f t="shared" si="19"/>
        <v>9667.7428820000005</v>
      </c>
      <c r="P506" s="215">
        <f t="shared" si="25"/>
        <v>5886.5982721018772</v>
      </c>
      <c r="Q506" s="215" cm="1">
        <f t="array" ref="Q506">IF(P506="-",0,P506/(1+'General inputs'!$H$32)^IFERROR(INDEX('MP Calculations'!$C$40:$C$130,MATCH(F506,'MP Calculations'!$D$40:$D$130,0),0),-1))</f>
        <v>11369.671109551671</v>
      </c>
    </row>
    <row r="507" spans="3:17">
      <c r="C507" s="159"/>
      <c r="D507" s="165" t="s">
        <v>291</v>
      </c>
      <c r="E507" s="161">
        <v>39175</v>
      </c>
      <c r="F507" s="172" t="str">
        <f t="shared" si="24"/>
        <v>2006-07</v>
      </c>
      <c r="G507" s="68"/>
      <c r="H507" s="167" t="s">
        <v>279</v>
      </c>
      <c r="I507" s="173">
        <v>41465.482549107437</v>
      </c>
      <c r="J507" s="168">
        <f>IFERROR(MIN('MP Calculations'!$E$30/I507,1),"-")</f>
        <v>0.60889065254951169</v>
      </c>
      <c r="K507" s="12"/>
      <c r="L507" s="159">
        <v>0.29832900000000001</v>
      </c>
      <c r="M507" s="159" t="s">
        <v>315</v>
      </c>
      <c r="N507" s="159">
        <v>940</v>
      </c>
      <c r="O507" s="185">
        <f t="shared" si="19"/>
        <v>280.42926</v>
      </c>
      <c r="P507" s="215">
        <f t="shared" si="25"/>
        <v>170.75075511537668</v>
      </c>
      <c r="Q507" s="215" cm="1">
        <f t="array" ref="Q507">IF(P507="-",0,P507/(1+'General inputs'!$H$32)^IFERROR(INDEX('MP Calculations'!$C$40:$C$130,MATCH(F507,'MP Calculations'!$D$40:$D$130,0),0),-1))</f>
        <v>329.79657140357881</v>
      </c>
    </row>
    <row r="508" spans="3:17">
      <c r="C508" s="159"/>
      <c r="D508" s="165" t="s">
        <v>281</v>
      </c>
      <c r="E508" s="161">
        <v>39261</v>
      </c>
      <c r="F508" s="172" t="str">
        <f t="shared" si="24"/>
        <v>2006-07</v>
      </c>
      <c r="G508" s="68"/>
      <c r="H508" s="167" t="s">
        <v>279</v>
      </c>
      <c r="I508" s="173">
        <v>41465.482549107437</v>
      </c>
      <c r="J508" s="168">
        <f>IFERROR(MIN('MP Calculations'!$E$30/I508,1),"-")</f>
        <v>0.60889065254951169</v>
      </c>
      <c r="K508" s="12"/>
      <c r="L508" s="159">
        <v>0.75217000000000001</v>
      </c>
      <c r="M508" s="159" t="s">
        <v>315</v>
      </c>
      <c r="N508" s="159">
        <v>350</v>
      </c>
      <c r="O508" s="185">
        <f t="shared" si="19"/>
        <v>263.2595</v>
      </c>
      <c r="P508" s="215">
        <f t="shared" si="25"/>
        <v>160.29624874485816</v>
      </c>
      <c r="Q508" s="215" cm="1">
        <f t="array" ref="Q508">IF(P508="-",0,P508/(1+'General inputs'!$H$32)^IFERROR(INDEX('MP Calculations'!$C$40:$C$130,MATCH(F508,'MP Calculations'!$D$40:$D$130,0),0),-1))</f>
        <v>309.60421351687927</v>
      </c>
    </row>
    <row r="509" spans="3:17">
      <c r="C509" s="159"/>
      <c r="D509" s="165" t="s">
        <v>281</v>
      </c>
      <c r="E509" s="161">
        <v>39261</v>
      </c>
      <c r="F509" s="172" t="str">
        <f t="shared" si="24"/>
        <v>2006-07</v>
      </c>
      <c r="G509" s="68"/>
      <c r="H509" s="167" t="s">
        <v>279</v>
      </c>
      <c r="I509" s="173">
        <v>41465.482549107437</v>
      </c>
      <c r="J509" s="168">
        <f>IFERROR(MIN('MP Calculations'!$E$30/I509,1),"-")</f>
        <v>0.60889065254951169</v>
      </c>
      <c r="K509" s="12"/>
      <c r="L509" s="159">
        <v>0.99970999999999999</v>
      </c>
      <c r="M509" s="159" t="s">
        <v>315</v>
      </c>
      <c r="N509" s="159">
        <v>350</v>
      </c>
      <c r="O509" s="185">
        <f t="shared" si="19"/>
        <v>349.89850000000001</v>
      </c>
      <c r="P509" s="215">
        <f t="shared" si="25"/>
        <v>213.04992599109534</v>
      </c>
      <c r="Q509" s="215" cm="1">
        <f t="array" ref="Q509">IF(P509="-",0,P509/(1+'General inputs'!$H$32)^IFERROR(INDEX('MP Calculations'!$C$40:$C$130,MATCH(F509,'MP Calculations'!$D$40:$D$130,0),0),-1))</f>
        <v>411.49531129260595</v>
      </c>
    </row>
    <row r="510" spans="3:17">
      <c r="C510" s="159"/>
      <c r="D510" s="165" t="s">
        <v>281</v>
      </c>
      <c r="E510" s="161">
        <v>39261</v>
      </c>
      <c r="F510" s="172" t="str">
        <f t="shared" si="24"/>
        <v>2006-07</v>
      </c>
      <c r="G510" s="68"/>
      <c r="H510" s="167" t="s">
        <v>279</v>
      </c>
      <c r="I510" s="173">
        <v>41465.482549107437</v>
      </c>
      <c r="J510" s="168">
        <f>IFERROR(MIN('MP Calculations'!$E$30/I510,1),"-")</f>
        <v>0.60889065254951169</v>
      </c>
      <c r="K510" s="12"/>
      <c r="L510" s="159">
        <v>1.999992</v>
      </c>
      <c r="M510" s="159" t="s">
        <v>315</v>
      </c>
      <c r="N510" s="159">
        <v>350</v>
      </c>
      <c r="O510" s="185">
        <f t="shared" si="19"/>
        <v>699.99720000000002</v>
      </c>
      <c r="P510" s="215">
        <f t="shared" si="25"/>
        <v>426.22175189083106</v>
      </c>
      <c r="Q510" s="215" cm="1">
        <f t="array" ref="Q510">IF(P510="-",0,P510/(1+'General inputs'!$H$32)^IFERROR(INDEX('MP Calculations'!$C$40:$C$130,MATCH(F510,'MP Calculations'!$D$40:$D$130,0),0),-1))</f>
        <v>823.22606618191423</v>
      </c>
    </row>
    <row r="511" spans="3:17">
      <c r="C511" s="159"/>
      <c r="D511" s="165" t="s">
        <v>281</v>
      </c>
      <c r="E511" s="161">
        <v>39261</v>
      </c>
      <c r="F511" s="172" t="str">
        <f t="shared" si="24"/>
        <v>2006-07</v>
      </c>
      <c r="G511" s="68"/>
      <c r="H511" s="167" t="s">
        <v>279</v>
      </c>
      <c r="I511" s="173">
        <v>41465.482549107437</v>
      </c>
      <c r="J511" s="168">
        <f>IFERROR(MIN('MP Calculations'!$E$30/I511,1),"-")</f>
        <v>0.60889065254951169</v>
      </c>
      <c r="K511" s="12"/>
      <c r="L511" s="159">
        <v>1.0002200000000001</v>
      </c>
      <c r="M511" s="159" t="s">
        <v>315</v>
      </c>
      <c r="N511" s="159">
        <v>350</v>
      </c>
      <c r="O511" s="185">
        <f t="shared" si="19"/>
        <v>350.07700000000006</v>
      </c>
      <c r="P511" s="215">
        <f t="shared" si="25"/>
        <v>213.15861297257544</v>
      </c>
      <c r="Q511" s="215" cm="1">
        <f t="array" ref="Q511">IF(P511="-",0,P511/(1+'General inputs'!$H$32)^IFERROR(INDEX('MP Calculations'!$C$40:$C$130,MATCH(F511,'MP Calculations'!$D$40:$D$130,0),0),-1))</f>
        <v>411.70523477917635</v>
      </c>
    </row>
    <row r="512" spans="3:17">
      <c r="C512" s="159"/>
      <c r="D512" s="165" t="s">
        <v>282</v>
      </c>
      <c r="E512" s="161">
        <v>39266</v>
      </c>
      <c r="F512" s="172" t="str">
        <f t="shared" si="24"/>
        <v>2007-08</v>
      </c>
      <c r="G512" s="68"/>
      <c r="H512" s="167" t="s">
        <v>279</v>
      </c>
      <c r="I512" s="173">
        <v>41465.482549107437</v>
      </c>
      <c r="J512" s="168">
        <f>IFERROR(MIN('MP Calculations'!$E$30/I512,1),"-")</f>
        <v>0.60889065254951169</v>
      </c>
      <c r="K512" s="12"/>
      <c r="L512" s="159">
        <v>1.0003519999999999</v>
      </c>
      <c r="M512" s="159" t="s">
        <v>315</v>
      </c>
      <c r="N512" s="159">
        <v>511</v>
      </c>
      <c r="O512" s="185">
        <f t="shared" si="19"/>
        <v>511.17987199999993</v>
      </c>
      <c r="P512" s="215">
        <f t="shared" si="25"/>
        <v>311.25264583225584</v>
      </c>
      <c r="Q512" s="215" cm="1">
        <f t="array" ref="Q512">IF(P512="-",0,P512/(1+'General inputs'!$H$32)^IFERROR(INDEX('MP Calculations'!$C$40:$C$130,MATCH(F512,'MP Calculations'!$D$40:$D$130,0),0),-1))</f>
        <v>576.93759036337826</v>
      </c>
    </row>
    <row r="513" spans="3:17">
      <c r="C513" s="159"/>
      <c r="D513" s="165" t="s">
        <v>282</v>
      </c>
      <c r="E513" s="161">
        <v>39266</v>
      </c>
      <c r="F513" s="172" t="str">
        <f t="shared" si="24"/>
        <v>2007-08</v>
      </c>
      <c r="G513" s="68"/>
      <c r="H513" s="167" t="s">
        <v>279</v>
      </c>
      <c r="I513" s="173">
        <v>41465.482549107437</v>
      </c>
      <c r="J513" s="168">
        <f>IFERROR(MIN('MP Calculations'!$E$30/I513,1),"-")</f>
        <v>0.60889065254951169</v>
      </c>
      <c r="K513" s="12"/>
      <c r="L513" s="159">
        <v>3.0001950000000002</v>
      </c>
      <c r="M513" s="159" t="s">
        <v>315</v>
      </c>
      <c r="N513" s="159">
        <v>511</v>
      </c>
      <c r="O513" s="185">
        <f t="shared" si="19"/>
        <v>1533.099645</v>
      </c>
      <c r="P513" s="215">
        <f t="shared" si="25"/>
        <v>933.49004326747468</v>
      </c>
      <c r="Q513" s="215" cm="1">
        <f t="array" ref="Q513">IF(P513="-",0,P513/(1+'General inputs'!$H$32)^IFERROR(INDEX('MP Calculations'!$C$40:$C$130,MATCH(F513,'MP Calculations'!$D$40:$D$130,0),0),-1))</f>
        <v>1730.3162026169343</v>
      </c>
    </row>
    <row r="514" spans="3:17">
      <c r="C514" s="159"/>
      <c r="D514" s="165" t="s">
        <v>282</v>
      </c>
      <c r="E514" s="161">
        <v>39266</v>
      </c>
      <c r="F514" s="172" t="str">
        <f t="shared" si="24"/>
        <v>2007-08</v>
      </c>
      <c r="G514" s="68"/>
      <c r="H514" s="167" t="s">
        <v>279</v>
      </c>
      <c r="I514" s="173">
        <v>41465.482549107437</v>
      </c>
      <c r="J514" s="168">
        <f>IFERROR(MIN('MP Calculations'!$E$30/I514,1),"-")</f>
        <v>0.60889065254951169</v>
      </c>
      <c r="K514" s="12"/>
      <c r="L514" s="159">
        <v>54.893856</v>
      </c>
      <c r="M514" s="159" t="s">
        <v>315</v>
      </c>
      <c r="N514" s="159">
        <v>511</v>
      </c>
      <c r="O514" s="185">
        <f t="shared" si="19"/>
        <v>28050.760416000001</v>
      </c>
      <c r="P514" s="215">
        <f t="shared" si="25"/>
        <v>17079.845814208253</v>
      </c>
      <c r="Q514" s="215" cm="1">
        <f t="array" ref="Q514">IF(P514="-",0,P514/(1+'General inputs'!$H$32)^IFERROR(INDEX('MP Calculations'!$C$40:$C$130,MATCH(F514,'MP Calculations'!$D$40:$D$130,0),0),-1))</f>
        <v>31659.184973283678</v>
      </c>
    </row>
    <row r="515" spans="3:17">
      <c r="C515" s="159"/>
      <c r="D515" s="165" t="s">
        <v>282</v>
      </c>
      <c r="E515" s="161">
        <v>39266</v>
      </c>
      <c r="F515" s="172" t="str">
        <f t="shared" si="24"/>
        <v>2007-08</v>
      </c>
      <c r="G515" s="68"/>
      <c r="H515" s="167" t="s">
        <v>279</v>
      </c>
      <c r="I515" s="173">
        <v>41465.482549107437</v>
      </c>
      <c r="J515" s="168">
        <f>IFERROR(MIN('MP Calculations'!$E$30/I515,1),"-")</f>
        <v>0.60889065254951169</v>
      </c>
      <c r="K515" s="12"/>
      <c r="L515" s="159">
        <v>154.32338899999999</v>
      </c>
      <c r="M515" s="159" t="s">
        <v>315</v>
      </c>
      <c r="N515" s="159">
        <v>511</v>
      </c>
      <c r="O515" s="185">
        <f t="shared" si="19"/>
        <v>78859.251778999998</v>
      </c>
      <c r="P515" s="215">
        <f t="shared" si="25"/>
        <v>48016.661275281549</v>
      </c>
      <c r="Q515" s="215" cm="1">
        <f t="array" ref="Q515">IF(P515="-",0,P515/(1+'General inputs'!$H$32)^IFERROR(INDEX('MP Calculations'!$C$40:$C$130,MATCH(F515,'MP Calculations'!$D$40:$D$130,0),0),-1))</f>
        <v>89003.634906883046</v>
      </c>
    </row>
    <row r="516" spans="3:17">
      <c r="C516" s="159"/>
      <c r="D516" s="165" t="s">
        <v>282</v>
      </c>
      <c r="E516" s="161">
        <v>39266</v>
      </c>
      <c r="F516" s="172" t="str">
        <f t="shared" si="24"/>
        <v>2007-08</v>
      </c>
      <c r="G516" s="68"/>
      <c r="H516" s="167" t="s">
        <v>279</v>
      </c>
      <c r="I516" s="173">
        <v>41465.482549107437</v>
      </c>
      <c r="J516" s="168">
        <f>IFERROR(MIN('MP Calculations'!$E$30/I516,1),"-")</f>
        <v>0.60889065254951169</v>
      </c>
      <c r="K516" s="12"/>
      <c r="L516" s="159">
        <v>71.326437999999996</v>
      </c>
      <c r="M516" s="159" t="s">
        <v>315</v>
      </c>
      <c r="N516" s="159">
        <v>511</v>
      </c>
      <c r="O516" s="185">
        <f t="shared" si="19"/>
        <v>36447.809818000002</v>
      </c>
      <c r="P516" s="215">
        <f t="shared" si="25"/>
        <v>22192.730704082518</v>
      </c>
      <c r="Q516" s="215" cm="1">
        <f t="array" ref="Q516">IF(P516="-",0,P516/(1+'General inputs'!$H$32)^IFERROR(INDEX('MP Calculations'!$C$40:$C$130,MATCH(F516,'MP Calculations'!$D$40:$D$130,0),0),-1))</f>
        <v>41136.423247939623</v>
      </c>
    </row>
    <row r="517" spans="3:17">
      <c r="C517" s="159"/>
      <c r="D517" s="165" t="s">
        <v>282</v>
      </c>
      <c r="E517" s="161">
        <v>39266</v>
      </c>
      <c r="F517" s="172" t="str">
        <f t="shared" si="24"/>
        <v>2007-08</v>
      </c>
      <c r="G517" s="68"/>
      <c r="H517" s="167" t="s">
        <v>279</v>
      </c>
      <c r="I517" s="173">
        <v>41465.482549107437</v>
      </c>
      <c r="J517" s="168">
        <f>IFERROR(MIN('MP Calculations'!$E$30/I517,1),"-")</f>
        <v>0.60889065254951169</v>
      </c>
      <c r="K517" s="12"/>
      <c r="L517" s="159">
        <v>1.566702</v>
      </c>
      <c r="M517" s="159" t="s">
        <v>315</v>
      </c>
      <c r="N517" s="159">
        <v>511</v>
      </c>
      <c r="O517" s="185">
        <f t="shared" si="19"/>
        <v>800.58472200000006</v>
      </c>
      <c r="P517" s="215">
        <f t="shared" si="25"/>
        <v>487.46855379974943</v>
      </c>
      <c r="Q517" s="215" cm="1">
        <f t="array" ref="Q517">IF(P517="-",0,P517/(1+'General inputs'!$H$32)^IFERROR(INDEX('MP Calculations'!$C$40:$C$130,MATCH(F517,'MP Calculations'!$D$40:$D$130,0),0),-1))</f>
        <v>903.57121962817632</v>
      </c>
    </row>
    <row r="518" spans="3:17">
      <c r="C518" s="159"/>
      <c r="D518" s="165" t="s">
        <v>282</v>
      </c>
      <c r="E518" s="161">
        <v>39266</v>
      </c>
      <c r="F518" s="172" t="str">
        <f t="shared" si="24"/>
        <v>2007-08</v>
      </c>
      <c r="G518" s="68"/>
      <c r="H518" s="167" t="s">
        <v>279</v>
      </c>
      <c r="I518" s="173">
        <v>41465.482549107437</v>
      </c>
      <c r="J518" s="168">
        <f>IFERROR(MIN('MP Calculations'!$E$30/I518,1),"-")</f>
        <v>0.60889065254951169</v>
      </c>
      <c r="K518" s="12"/>
      <c r="L518" s="159">
        <v>90.659245999999996</v>
      </c>
      <c r="M518" s="159" t="s">
        <v>315</v>
      </c>
      <c r="N518" s="159">
        <v>511</v>
      </c>
      <c r="O518" s="185">
        <f t="shared" si="19"/>
        <v>46326.874705999995</v>
      </c>
      <c r="P518" s="215">
        <f t="shared" si="25"/>
        <v>28208.000970315803</v>
      </c>
      <c r="Q518" s="215" cm="1">
        <f t="array" ref="Q518">IF(P518="-",0,P518/(1+'General inputs'!$H$32)^IFERROR(INDEX('MP Calculations'!$C$40:$C$130,MATCH(F518,'MP Calculations'!$D$40:$D$130,0),0),-1))</f>
        <v>52286.322146005339</v>
      </c>
    </row>
    <row r="519" spans="3:17">
      <c r="C519" s="159"/>
      <c r="D519" s="165" t="s">
        <v>282</v>
      </c>
      <c r="E519" s="161">
        <v>39266</v>
      </c>
      <c r="F519" s="172" t="str">
        <f t="shared" si="24"/>
        <v>2007-08</v>
      </c>
      <c r="G519" s="68"/>
      <c r="H519" s="167" t="s">
        <v>279</v>
      </c>
      <c r="I519" s="173">
        <v>41465.482549107437</v>
      </c>
      <c r="J519" s="168">
        <f>IFERROR(MIN('MP Calculations'!$E$30/I519,1),"-")</f>
        <v>0.60889065254951169</v>
      </c>
      <c r="K519" s="12"/>
      <c r="L519" s="159">
        <v>19.756654000000001</v>
      </c>
      <c r="M519" s="159" t="s">
        <v>315</v>
      </c>
      <c r="N519" s="159">
        <v>511</v>
      </c>
      <c r="O519" s="185">
        <f t="shared" si="19"/>
        <v>10095.650194</v>
      </c>
      <c r="P519" s="215">
        <f t="shared" si="25"/>
        <v>6147.1470345362641</v>
      </c>
      <c r="Q519" s="215" cm="1">
        <f t="array" ref="Q519">IF(P519="-",0,P519/(1+'General inputs'!$H$32)^IFERROR(INDEX('MP Calculations'!$C$40:$C$130,MATCH(F519,'MP Calculations'!$D$40:$D$130,0),0),-1))</f>
        <v>11394.345542771942</v>
      </c>
    </row>
    <row r="520" spans="3:17">
      <c r="C520" s="159"/>
      <c r="D520" s="165" t="s">
        <v>282</v>
      </c>
      <c r="E520" s="161">
        <v>39266</v>
      </c>
      <c r="F520" s="172" t="str">
        <f t="shared" si="24"/>
        <v>2007-08</v>
      </c>
      <c r="G520" s="68"/>
      <c r="H520" s="167" t="s">
        <v>279</v>
      </c>
      <c r="I520" s="173">
        <v>41465.482549107437</v>
      </c>
      <c r="J520" s="168">
        <f>IFERROR(MIN('MP Calculations'!$E$30/I520,1),"-")</f>
        <v>0.60889065254951169</v>
      </c>
      <c r="K520" s="12"/>
      <c r="L520" s="159">
        <v>0.43321199999999999</v>
      </c>
      <c r="M520" s="159" t="s">
        <v>315</v>
      </c>
      <c r="N520" s="159">
        <v>511</v>
      </c>
      <c r="O520" s="185">
        <f t="shared" si="19"/>
        <v>221.371332</v>
      </c>
      <c r="P520" s="215">
        <f t="shared" si="25"/>
        <v>134.7909347972346</v>
      </c>
      <c r="Q520" s="215" cm="1">
        <f t="array" ref="Q520">IF(P520="-",0,P520/(1+'General inputs'!$H$32)^IFERROR(INDEX('MP Calculations'!$C$40:$C$130,MATCH(F520,'MP Calculations'!$D$40:$D$130,0),0),-1))</f>
        <v>249.84834078054507</v>
      </c>
    </row>
    <row r="521" spans="3:17">
      <c r="C521" s="159"/>
      <c r="D521" s="165" t="s">
        <v>282</v>
      </c>
      <c r="E521" s="161">
        <v>39266</v>
      </c>
      <c r="F521" s="172" t="str">
        <f t="shared" si="24"/>
        <v>2007-08</v>
      </c>
      <c r="G521" s="68"/>
      <c r="H521" s="167" t="s">
        <v>279</v>
      </c>
      <c r="I521" s="173">
        <v>41465.482549107437</v>
      </c>
      <c r="J521" s="168">
        <f>IFERROR(MIN('MP Calculations'!$E$30/I521,1),"-")</f>
        <v>0.60889065254951169</v>
      </c>
      <c r="K521" s="12"/>
      <c r="L521" s="159">
        <v>22.210007999999998</v>
      </c>
      <c r="M521" s="159" t="s">
        <v>315</v>
      </c>
      <c r="N521" s="159">
        <v>511</v>
      </c>
      <c r="O521" s="185">
        <f t="shared" si="19"/>
        <v>11349.314087999999</v>
      </c>
      <c r="P521" s="215">
        <f t="shared" si="25"/>
        <v>6910.491261031686</v>
      </c>
      <c r="Q521" s="215" cm="1">
        <f t="array" ref="Q521">IF(P521="-",0,P521/(1+'General inputs'!$H$32)^IFERROR(INDEX('MP Calculations'!$C$40:$C$130,MATCH(F521,'MP Calculations'!$D$40:$D$130,0),0),-1))</f>
        <v>12809.279631041227</v>
      </c>
    </row>
    <row r="522" spans="3:17">
      <c r="C522" s="159"/>
      <c r="D522" s="165" t="s">
        <v>282</v>
      </c>
      <c r="E522" s="161">
        <v>39266</v>
      </c>
      <c r="F522" s="172" t="str">
        <f t="shared" si="24"/>
        <v>2007-08</v>
      </c>
      <c r="G522" s="68"/>
      <c r="H522" s="167" t="s">
        <v>279</v>
      </c>
      <c r="I522" s="173">
        <v>41465.482549107437</v>
      </c>
      <c r="J522" s="168">
        <f>IFERROR(MIN('MP Calculations'!$E$30/I522,1),"-")</f>
        <v>0.60889065254951169</v>
      </c>
      <c r="K522" s="12"/>
      <c r="L522" s="159">
        <v>0.40910099999999999</v>
      </c>
      <c r="M522" s="159" t="s">
        <v>315</v>
      </c>
      <c r="N522" s="159">
        <v>511</v>
      </c>
      <c r="O522" s="185">
        <f t="shared" si="19"/>
        <v>209.050611</v>
      </c>
      <c r="P522" s="215">
        <f t="shared" si="25"/>
        <v>127.28896294766413</v>
      </c>
      <c r="Q522" s="215" cm="1">
        <f t="array" ref="Q522">IF(P522="-",0,P522/(1+'General inputs'!$H$32)^IFERROR(INDEX('MP Calculations'!$C$40:$C$130,MATCH(F522,'MP Calculations'!$D$40:$D$130,0),0),-1))</f>
        <v>235.94269332719725</v>
      </c>
    </row>
    <row r="523" spans="3:17">
      <c r="C523" s="159"/>
      <c r="D523" s="165" t="s">
        <v>282</v>
      </c>
      <c r="E523" s="161">
        <v>39266</v>
      </c>
      <c r="F523" s="172" t="str">
        <f t="shared" si="24"/>
        <v>2007-08</v>
      </c>
      <c r="G523" s="68"/>
      <c r="H523" s="167" t="s">
        <v>279</v>
      </c>
      <c r="I523" s="173">
        <v>41465.482549107437</v>
      </c>
      <c r="J523" s="168">
        <f>IFERROR(MIN('MP Calculations'!$E$30/I523,1),"-")</f>
        <v>0.60889065254951169</v>
      </c>
      <c r="K523" s="12"/>
      <c r="L523" s="159">
        <v>0.43300499999999997</v>
      </c>
      <c r="M523" s="159" t="s">
        <v>315</v>
      </c>
      <c r="N523" s="159">
        <v>511</v>
      </c>
      <c r="O523" s="185">
        <f t="shared" si="19"/>
        <v>221.26555499999998</v>
      </c>
      <c r="P523" s="215">
        <f t="shared" si="25"/>
        <v>134.72652817067984</v>
      </c>
      <c r="Q523" s="215" cm="1">
        <f t="array" ref="Q523">IF(P523="-",0,P523/(1+'General inputs'!$H$32)^IFERROR(INDEX('MP Calculations'!$C$40:$C$130,MATCH(F523,'MP Calculations'!$D$40:$D$130,0),0),-1))</f>
        <v>249.72895672252821</v>
      </c>
    </row>
    <row r="524" spans="3:17">
      <c r="C524" s="159"/>
      <c r="D524" s="165" t="s">
        <v>282</v>
      </c>
      <c r="E524" s="161">
        <v>39266</v>
      </c>
      <c r="F524" s="172" t="str">
        <f t="shared" si="24"/>
        <v>2007-08</v>
      </c>
      <c r="G524" s="68"/>
      <c r="H524" s="167" t="s">
        <v>279</v>
      </c>
      <c r="I524" s="173">
        <v>41465.482549107437</v>
      </c>
      <c r="J524" s="168">
        <f>IFERROR(MIN('MP Calculations'!$E$30/I524,1),"-")</f>
        <v>0.60889065254951169</v>
      </c>
      <c r="K524" s="12"/>
      <c r="L524" s="159">
        <v>5.7067969999999999</v>
      </c>
      <c r="M524" s="159" t="s">
        <v>315</v>
      </c>
      <c r="N524" s="159">
        <v>511</v>
      </c>
      <c r="O524" s="185">
        <f t="shared" si="19"/>
        <v>2916.1732670000001</v>
      </c>
      <c r="P524" s="215">
        <f t="shared" si="25"/>
        <v>1775.6306434910714</v>
      </c>
      <c r="Q524" s="215" cm="1">
        <f t="array" ref="Q524">IF(P524="-",0,P524/(1+'General inputs'!$H$32)^IFERROR(INDEX('MP Calculations'!$C$40:$C$130,MATCH(F524,'MP Calculations'!$D$40:$D$130,0),0),-1))</f>
        <v>3291.3071697492041</v>
      </c>
    </row>
    <row r="525" spans="3:17">
      <c r="C525" s="159"/>
      <c r="D525" s="165" t="s">
        <v>282</v>
      </c>
      <c r="E525" s="161">
        <v>39266</v>
      </c>
      <c r="F525" s="172" t="str">
        <f t="shared" si="24"/>
        <v>2007-08</v>
      </c>
      <c r="G525" s="68"/>
      <c r="H525" s="167" t="s">
        <v>279</v>
      </c>
      <c r="I525" s="173">
        <v>41465.482549107437</v>
      </c>
      <c r="J525" s="168">
        <f>IFERROR(MIN('MP Calculations'!$E$30/I525,1),"-")</f>
        <v>0.60889065254951169</v>
      </c>
      <c r="K525" s="12"/>
      <c r="L525" s="159">
        <v>5.5004790000000003</v>
      </c>
      <c r="M525" s="159" t="s">
        <v>315</v>
      </c>
      <c r="N525" s="159">
        <v>511</v>
      </c>
      <c r="O525" s="185">
        <f t="shared" si="19"/>
        <v>2810.7447690000004</v>
      </c>
      <c r="P525" s="215">
        <f t="shared" si="25"/>
        <v>1711.4362165465368</v>
      </c>
      <c r="Q525" s="215" cm="1">
        <f t="array" ref="Q525">IF(P525="-",0,P525/(1+'General inputs'!$H$32)^IFERROR(INDEX('MP Calculations'!$C$40:$C$130,MATCH(F525,'MP Calculations'!$D$40:$D$130,0),0),-1))</f>
        <v>3172.3164447158251</v>
      </c>
    </row>
    <row r="526" spans="3:17">
      <c r="C526" s="159"/>
      <c r="D526" s="165" t="s">
        <v>282</v>
      </c>
      <c r="E526" s="161">
        <v>39266</v>
      </c>
      <c r="F526" s="172" t="str">
        <f t="shared" si="24"/>
        <v>2007-08</v>
      </c>
      <c r="G526" s="68"/>
      <c r="H526" s="167" t="s">
        <v>279</v>
      </c>
      <c r="I526" s="173">
        <v>41465.482549107437</v>
      </c>
      <c r="J526" s="168">
        <f>IFERROR(MIN('MP Calculations'!$E$30/I526,1),"-")</f>
        <v>0.60889065254951169</v>
      </c>
      <c r="K526" s="12"/>
      <c r="L526" s="159">
        <v>99.612297999999996</v>
      </c>
      <c r="M526" s="159" t="s">
        <v>315</v>
      </c>
      <c r="N526" s="159">
        <v>511</v>
      </c>
      <c r="O526" s="185">
        <f t="shared" si="19"/>
        <v>50901.884277999998</v>
      </c>
      <c r="P526" s="215">
        <f t="shared" si="25"/>
        <v>30993.681534031148</v>
      </c>
      <c r="Q526" s="215" cm="1">
        <f t="array" ref="Q526">IF(P526="-",0,P526/(1+'General inputs'!$H$32)^IFERROR(INDEX('MP Calculations'!$C$40:$C$130,MATCH(F526,'MP Calculations'!$D$40:$D$130,0),0),-1))</f>
        <v>57449.856829074924</v>
      </c>
    </row>
    <row r="527" spans="3:17">
      <c r="C527" s="159"/>
      <c r="D527" s="165" t="s">
        <v>282</v>
      </c>
      <c r="E527" s="161">
        <v>39266</v>
      </c>
      <c r="F527" s="172" t="str">
        <f t="shared" si="24"/>
        <v>2007-08</v>
      </c>
      <c r="G527" s="68"/>
      <c r="H527" s="167" t="s">
        <v>279</v>
      </c>
      <c r="I527" s="173">
        <v>41465.482549107437</v>
      </c>
      <c r="J527" s="168">
        <f>IFERROR(MIN('MP Calculations'!$E$30/I527,1),"-")</f>
        <v>0.60889065254951169</v>
      </c>
      <c r="K527" s="12"/>
      <c r="L527" s="159">
        <v>0.31057699999999999</v>
      </c>
      <c r="M527" s="159" t="s">
        <v>315</v>
      </c>
      <c r="N527" s="159">
        <v>511</v>
      </c>
      <c r="O527" s="185">
        <f t="shared" si="19"/>
        <v>158.704847</v>
      </c>
      <c r="P527" s="215">
        <f t="shared" si="25"/>
        <v>96.633897852600413</v>
      </c>
      <c r="Q527" s="215" cm="1">
        <f t="array" ref="Q527">IF(P527="-",0,P527/(1+'General inputs'!$H$32)^IFERROR(INDEX('MP Calculations'!$C$40:$C$130,MATCH(F527,'MP Calculations'!$D$40:$D$130,0),0),-1))</f>
        <v>179.12049558784</v>
      </c>
    </row>
    <row r="528" spans="3:17">
      <c r="C528" s="159"/>
      <c r="D528" s="165" t="s">
        <v>282</v>
      </c>
      <c r="E528" s="161">
        <v>39266</v>
      </c>
      <c r="F528" s="172" t="str">
        <f t="shared" si="24"/>
        <v>2007-08</v>
      </c>
      <c r="G528" s="68"/>
      <c r="H528" s="167" t="s">
        <v>279</v>
      </c>
      <c r="I528" s="173">
        <v>41465.482549107437</v>
      </c>
      <c r="J528" s="168">
        <f>IFERROR(MIN('MP Calculations'!$E$30/I528,1),"-")</f>
        <v>0.60889065254951169</v>
      </c>
      <c r="K528" s="12"/>
      <c r="L528" s="159">
        <v>12.988147</v>
      </c>
      <c r="M528" s="159" t="s">
        <v>315</v>
      </c>
      <c r="N528" s="159">
        <v>511</v>
      </c>
      <c r="O528" s="185">
        <f t="shared" si="19"/>
        <v>6636.9431169999998</v>
      </c>
      <c r="P528" s="215">
        <f t="shared" si="25"/>
        <v>4041.1726254441201</v>
      </c>
      <c r="Q528" s="215" cm="1">
        <f t="array" ref="Q528">IF(P528="-",0,P528/(1+'General inputs'!$H$32)^IFERROR(INDEX('MP Calculations'!$C$40:$C$130,MATCH(F528,'MP Calculations'!$D$40:$D$130,0),0),-1))</f>
        <v>7490.7135023125265</v>
      </c>
    </row>
    <row r="529" spans="3:17">
      <c r="C529" s="159"/>
      <c r="D529" s="165" t="s">
        <v>282</v>
      </c>
      <c r="E529" s="161">
        <v>39266</v>
      </c>
      <c r="F529" s="172" t="str">
        <f t="shared" si="24"/>
        <v>2007-08</v>
      </c>
      <c r="G529" s="68"/>
      <c r="H529" s="167" t="s">
        <v>279</v>
      </c>
      <c r="I529" s="173">
        <v>41465.482549107437</v>
      </c>
      <c r="J529" s="168">
        <f>IFERROR(MIN('MP Calculations'!$E$30/I529,1),"-")</f>
        <v>0.60889065254951169</v>
      </c>
      <c r="K529" s="12"/>
      <c r="L529" s="159">
        <v>11.077812</v>
      </c>
      <c r="M529" s="159" t="s">
        <v>315</v>
      </c>
      <c r="N529" s="159">
        <v>511</v>
      </c>
      <c r="O529" s="185">
        <f t="shared" si="19"/>
        <v>5660.7619319999994</v>
      </c>
      <c r="P529" s="215">
        <f t="shared" si="25"/>
        <v>3446.7850267029144</v>
      </c>
      <c r="Q529" s="215" cm="1">
        <f t="array" ref="Q529">IF(P529="-",0,P529/(1+'General inputs'!$H$32)^IFERROR(INDEX('MP Calculations'!$C$40:$C$130,MATCH(F529,'MP Calculations'!$D$40:$D$130,0),0),-1))</f>
        <v>6388.9572488269287</v>
      </c>
    </row>
    <row r="530" spans="3:17">
      <c r="C530" s="159"/>
      <c r="D530" s="165" t="s">
        <v>282</v>
      </c>
      <c r="E530" s="161">
        <v>39266</v>
      </c>
      <c r="F530" s="172" t="str">
        <f t="shared" si="24"/>
        <v>2007-08</v>
      </c>
      <c r="G530" s="68"/>
      <c r="H530" s="167" t="s">
        <v>279</v>
      </c>
      <c r="I530" s="173">
        <v>41465.482549107437</v>
      </c>
      <c r="J530" s="168">
        <f>IFERROR(MIN('MP Calculations'!$E$30/I530,1),"-")</f>
        <v>0.60889065254951169</v>
      </c>
      <c r="K530" s="12"/>
      <c r="L530" s="159">
        <v>1.2</v>
      </c>
      <c r="M530" s="159" t="s">
        <v>315</v>
      </c>
      <c r="N530" s="159">
        <v>511</v>
      </c>
      <c r="O530" s="185">
        <f t="shared" si="19"/>
        <v>613.19999999999993</v>
      </c>
      <c r="P530" s="215">
        <f t="shared" si="25"/>
        <v>373.37174814336055</v>
      </c>
      <c r="Q530" s="215" cm="1">
        <f t="array" ref="Q530">IF(P530="-",0,P530/(1+'General inputs'!$H$32)^IFERROR(INDEX('MP Calculations'!$C$40:$C$130,MATCH(F530,'MP Calculations'!$D$40:$D$130,0),0),-1))</f>
        <v>692.08149574955007</v>
      </c>
    </row>
    <row r="531" spans="3:17">
      <c r="C531" s="159"/>
      <c r="D531" s="165" t="s">
        <v>282</v>
      </c>
      <c r="E531" s="161">
        <v>39266</v>
      </c>
      <c r="F531" s="172" t="str">
        <f t="shared" si="24"/>
        <v>2007-08</v>
      </c>
      <c r="G531" s="68"/>
      <c r="H531" s="167" t="s">
        <v>279</v>
      </c>
      <c r="I531" s="173">
        <v>41465.482549107437</v>
      </c>
      <c r="J531" s="168">
        <f>IFERROR(MIN('MP Calculations'!$E$30/I531,1),"-")</f>
        <v>0.60889065254951169</v>
      </c>
      <c r="K531" s="12"/>
      <c r="L531" s="159">
        <v>3.260383</v>
      </c>
      <c r="M531" s="159" t="s">
        <v>315</v>
      </c>
      <c r="N531" s="159">
        <v>511</v>
      </c>
      <c r="O531" s="185">
        <f t="shared" si="19"/>
        <v>1666.055713</v>
      </c>
      <c r="P531" s="215">
        <f t="shared" si="25"/>
        <v>1014.4457502724119</v>
      </c>
      <c r="Q531" s="215" cm="1">
        <f t="array" ref="Q531">IF(P531="-",0,P531/(1+'General inputs'!$H$32)^IFERROR(INDEX('MP Calculations'!$C$40:$C$130,MATCH(F531,'MP Calculations'!$D$40:$D$130,0),0),-1))</f>
        <v>1880.375619463671</v>
      </c>
    </row>
    <row r="532" spans="3:17">
      <c r="C532" s="159"/>
      <c r="D532" s="165" t="s">
        <v>282</v>
      </c>
      <c r="E532" s="161">
        <v>39266</v>
      </c>
      <c r="F532" s="172" t="str">
        <f t="shared" si="24"/>
        <v>2007-08</v>
      </c>
      <c r="G532" s="68"/>
      <c r="H532" s="167" t="s">
        <v>279</v>
      </c>
      <c r="I532" s="173">
        <v>41465.482549107437</v>
      </c>
      <c r="J532" s="168">
        <f>IFERROR(MIN('MP Calculations'!$E$30/I532,1),"-")</f>
        <v>0.60889065254951169</v>
      </c>
      <c r="K532" s="12"/>
      <c r="L532" s="159">
        <v>0.25622299999999998</v>
      </c>
      <c r="M532" s="159" t="s">
        <v>315</v>
      </c>
      <c r="N532" s="159">
        <v>511</v>
      </c>
      <c r="O532" s="185">
        <f t="shared" si="19"/>
        <v>130.92995299999998</v>
      </c>
      <c r="P532" s="215">
        <f t="shared" si="25"/>
        <v>79.72202452044688</v>
      </c>
      <c r="Q532" s="215" cm="1">
        <f t="array" ref="Q532">IF(P532="-",0,P532/(1+'General inputs'!$H$32)^IFERROR(INDEX('MP Calculations'!$C$40:$C$130,MATCH(F532,'MP Calculations'!$D$40:$D$130,0),0),-1))</f>
        <v>147.77266423786412</v>
      </c>
    </row>
    <row r="533" spans="3:17">
      <c r="C533" s="159"/>
      <c r="D533" s="165" t="s">
        <v>282</v>
      </c>
      <c r="E533" s="161">
        <v>39266</v>
      </c>
      <c r="F533" s="172" t="str">
        <f t="shared" si="24"/>
        <v>2007-08</v>
      </c>
      <c r="G533" s="68"/>
      <c r="H533" s="167" t="s">
        <v>279</v>
      </c>
      <c r="I533" s="173">
        <v>41465.482549107437</v>
      </c>
      <c r="J533" s="168">
        <f>IFERROR(MIN('MP Calculations'!$E$30/I533,1),"-")</f>
        <v>0.60889065254951169</v>
      </c>
      <c r="K533" s="12"/>
      <c r="L533" s="159">
        <v>16.503437000000002</v>
      </c>
      <c r="M533" s="159" t="s">
        <v>315</v>
      </c>
      <c r="N533" s="159">
        <v>511</v>
      </c>
      <c r="O533" s="185">
        <f t="shared" si="19"/>
        <v>8433.2563070000015</v>
      </c>
      <c r="P533" s="215">
        <f t="shared" si="25"/>
        <v>5134.9309358865157</v>
      </c>
      <c r="Q533" s="215" cm="1">
        <f t="array" ref="Q533">IF(P533="-",0,P533/(1+'General inputs'!$H$32)^IFERROR(INDEX('MP Calculations'!$C$40:$C$130,MATCH(F533,'MP Calculations'!$D$40:$D$130,0),0),-1))</f>
        <v>9518.1028033070579</v>
      </c>
    </row>
    <row r="534" spans="3:17">
      <c r="C534" s="159"/>
      <c r="D534" s="165" t="s">
        <v>282</v>
      </c>
      <c r="E534" s="161">
        <v>39266</v>
      </c>
      <c r="F534" s="172" t="str">
        <f t="shared" ref="F534:F597" si="27">IF(E534="","-",IF(OR(E534&lt;$E$15,E534&gt;$E$16),"ERROR - date outside of range",IF(MONTH(E534)&gt;=7,YEAR(E534)&amp;"-"&amp;IF(YEAR(E534)=1999,"00",IF(AND(YEAR(E534)&gt;=2000,YEAR(E534)&lt;2009),"0","")&amp;RIGHT(YEAR(E534),2)+1),RIGHT(YEAR(E534),4)-1&amp;"-"&amp;RIGHT(YEAR(E534),2))))</f>
        <v>2007-08</v>
      </c>
      <c r="G534" s="68"/>
      <c r="H534" s="167" t="s">
        <v>279</v>
      </c>
      <c r="I534" s="173">
        <v>41465.482549107437</v>
      </c>
      <c r="J534" s="168">
        <f>IFERROR(MIN('MP Calculations'!$E$30/I534,1),"-")</f>
        <v>0.60889065254951169</v>
      </c>
      <c r="K534" s="12"/>
      <c r="L534" s="159">
        <v>0.63826099999999997</v>
      </c>
      <c r="M534" s="159" t="s">
        <v>315</v>
      </c>
      <c r="N534" s="159">
        <v>511</v>
      </c>
      <c r="O534" s="185">
        <f t="shared" si="19"/>
        <v>326.15137099999998</v>
      </c>
      <c r="P534" s="215">
        <f t="shared" si="25"/>
        <v>198.59052111810789</v>
      </c>
      <c r="Q534" s="215" cm="1">
        <f t="array" ref="Q534">IF(P534="-",0,P534/(1+'General inputs'!$H$32)^IFERROR(INDEX('MP Calculations'!$C$40:$C$130,MATCH(F534,'MP Calculations'!$D$40:$D$130,0),0),-1))</f>
        <v>368.10718963216965</v>
      </c>
    </row>
    <row r="535" spans="3:17">
      <c r="C535" s="159"/>
      <c r="D535" s="165" t="s">
        <v>282</v>
      </c>
      <c r="E535" s="161">
        <v>39266</v>
      </c>
      <c r="F535" s="172" t="str">
        <f t="shared" si="27"/>
        <v>2007-08</v>
      </c>
      <c r="G535" s="68"/>
      <c r="H535" s="167" t="s">
        <v>279</v>
      </c>
      <c r="I535" s="173">
        <v>41465.482549107437</v>
      </c>
      <c r="J535" s="168">
        <f>IFERROR(MIN('MP Calculations'!$E$30/I535,1),"-")</f>
        <v>0.60889065254951169</v>
      </c>
      <c r="K535" s="12"/>
      <c r="L535" s="159">
        <v>1.2163919999999999</v>
      </c>
      <c r="M535" s="159" t="s">
        <v>315</v>
      </c>
      <c r="N535" s="159">
        <v>511</v>
      </c>
      <c r="O535" s="185">
        <f t="shared" si="19"/>
        <v>621.57631199999992</v>
      </c>
      <c r="P535" s="215">
        <f t="shared" ref="P535:P597" si="28">IF(O535="-","-",IF(OR(E535&lt;$E$15,E535&gt;$E$16),0,O535*J535))</f>
        <v>378.4720062229988</v>
      </c>
      <c r="Q535" s="215" cm="1">
        <f t="array" ref="Q535">IF(P535="-",0,P535/(1+'General inputs'!$H$32)^IFERROR(INDEX('MP Calculations'!$C$40:$C$130,MATCH(F535,'MP Calculations'!$D$40:$D$130,0),0),-1))</f>
        <v>701.53532898148876</v>
      </c>
    </row>
    <row r="536" spans="3:17">
      <c r="C536" s="159"/>
      <c r="D536" s="165" t="s">
        <v>282</v>
      </c>
      <c r="E536" s="161">
        <v>39266</v>
      </c>
      <c r="F536" s="172" t="str">
        <f t="shared" si="27"/>
        <v>2007-08</v>
      </c>
      <c r="G536" s="68"/>
      <c r="H536" s="167" t="s">
        <v>279</v>
      </c>
      <c r="I536" s="173">
        <v>41465.482549107437</v>
      </c>
      <c r="J536" s="168">
        <f>IFERROR(MIN('MP Calculations'!$E$30/I536,1),"-")</f>
        <v>0.60889065254951169</v>
      </c>
      <c r="K536" s="12"/>
      <c r="L536" s="159">
        <v>3.4953150000000002</v>
      </c>
      <c r="M536" s="159" t="s">
        <v>315</v>
      </c>
      <c r="N536" s="159">
        <v>511</v>
      </c>
      <c r="O536" s="185">
        <f t="shared" si="19"/>
        <v>1786.1059650000002</v>
      </c>
      <c r="P536" s="215">
        <f t="shared" si="28"/>
        <v>1087.5432265514255</v>
      </c>
      <c r="Q536" s="215" cm="1">
        <f t="array" ref="Q536">IF(P536="-",0,P536/(1+'General inputs'!$H$32)^IFERROR(INDEX('MP Calculations'!$C$40:$C$130,MATCH(F536,'MP Calculations'!$D$40:$D$130,0),0),-1))</f>
        <v>2015.8690277631993</v>
      </c>
    </row>
    <row r="537" spans="3:17">
      <c r="C537" s="159"/>
      <c r="D537" s="165" t="s">
        <v>282</v>
      </c>
      <c r="E537" s="161">
        <v>39266</v>
      </c>
      <c r="F537" s="172" t="str">
        <f t="shared" si="27"/>
        <v>2007-08</v>
      </c>
      <c r="G537" s="68"/>
      <c r="H537" s="167" t="s">
        <v>279</v>
      </c>
      <c r="I537" s="173">
        <v>41465.482549107437</v>
      </c>
      <c r="J537" s="168">
        <f>IFERROR(MIN('MP Calculations'!$E$30/I537,1),"-")</f>
        <v>0.60889065254951169</v>
      </c>
      <c r="K537" s="12"/>
      <c r="L537" s="159">
        <v>65.645047000000005</v>
      </c>
      <c r="M537" s="159" t="s">
        <v>315</v>
      </c>
      <c r="N537" s="159">
        <v>511</v>
      </c>
      <c r="O537" s="185">
        <f t="shared" si="19"/>
        <v>33544.619017000005</v>
      </c>
      <c r="P537" s="215">
        <f t="shared" si="28"/>
        <v>20425.004962785893</v>
      </c>
      <c r="Q537" s="215" cm="1">
        <f t="array" ref="Q537">IF(P537="-",0,P537/(1+'General inputs'!$H$32)^IFERROR(INDEX('MP Calculations'!$C$40:$C$130,MATCH(F537,'MP Calculations'!$D$40:$D$130,0),0),-1))</f>
        <v>37859.768596924601</v>
      </c>
    </row>
    <row r="538" spans="3:17">
      <c r="C538" s="159"/>
      <c r="D538" s="165" t="s">
        <v>282</v>
      </c>
      <c r="E538" s="161">
        <v>39266</v>
      </c>
      <c r="F538" s="172" t="str">
        <f t="shared" si="27"/>
        <v>2007-08</v>
      </c>
      <c r="G538" s="68"/>
      <c r="H538" s="167" t="s">
        <v>279</v>
      </c>
      <c r="I538" s="173">
        <v>41465.482549107437</v>
      </c>
      <c r="J538" s="168">
        <f>IFERROR(MIN('MP Calculations'!$E$30/I538,1),"-")</f>
        <v>0.60889065254951169</v>
      </c>
      <c r="K538" s="12"/>
      <c r="L538" s="159">
        <v>55.973185000000001</v>
      </c>
      <c r="M538" s="159" t="s">
        <v>315</v>
      </c>
      <c r="N538" s="159">
        <v>511</v>
      </c>
      <c r="O538" s="185">
        <f t="shared" si="19"/>
        <v>28602.297535000002</v>
      </c>
      <c r="P538" s="215">
        <f t="shared" si="28"/>
        <v>17415.671610501442</v>
      </c>
      <c r="Q538" s="215" cm="1">
        <f t="array" ref="Q538">IF(P538="-",0,P538/(1+'General inputs'!$H$32)^IFERROR(INDEX('MP Calculations'!$C$40:$C$130,MATCH(F538,'MP Calculations'!$D$40:$D$130,0),0),-1))</f>
        <v>32281.671330555237</v>
      </c>
    </row>
    <row r="539" spans="3:17">
      <c r="C539" s="159"/>
      <c r="D539" s="165" t="s">
        <v>282</v>
      </c>
      <c r="E539" s="161">
        <v>39266</v>
      </c>
      <c r="F539" s="172" t="str">
        <f t="shared" si="27"/>
        <v>2007-08</v>
      </c>
      <c r="G539" s="68"/>
      <c r="H539" s="167" t="s">
        <v>279</v>
      </c>
      <c r="I539" s="173">
        <v>41465.482549107437</v>
      </c>
      <c r="J539" s="168">
        <f>IFERROR(MIN('MP Calculations'!$E$30/I539,1),"-")</f>
        <v>0.60889065254951169</v>
      </c>
      <c r="K539" s="12"/>
      <c r="L539" s="159">
        <v>33.099778000000001</v>
      </c>
      <c r="M539" s="159" t="s">
        <v>315</v>
      </c>
      <c r="N539" s="159">
        <v>511</v>
      </c>
      <c r="O539" s="185">
        <f t="shared" si="19"/>
        <v>16913.986558000001</v>
      </c>
      <c r="P539" s="215">
        <f t="shared" si="28"/>
        <v>10298.76831251429</v>
      </c>
      <c r="Q539" s="215" cm="1">
        <f t="array" ref="Q539">IF(P539="-",0,P539/(1+'General inputs'!$H$32)^IFERROR(INDEX('MP Calculations'!$C$40:$C$130,MATCH(F539,'MP Calculations'!$D$40:$D$130,0),0),-1))</f>
        <v>19089.786556015046</v>
      </c>
    </row>
    <row r="540" spans="3:17">
      <c r="C540" s="159"/>
      <c r="D540" s="165" t="s">
        <v>282</v>
      </c>
      <c r="E540" s="161">
        <v>39266</v>
      </c>
      <c r="F540" s="172" t="str">
        <f t="shared" si="27"/>
        <v>2007-08</v>
      </c>
      <c r="G540" s="68"/>
      <c r="H540" s="167" t="s">
        <v>279</v>
      </c>
      <c r="I540" s="173">
        <v>41465.482549107437</v>
      </c>
      <c r="J540" s="168">
        <f>IFERROR(MIN('MP Calculations'!$E$30/I540,1),"-")</f>
        <v>0.60889065254951169</v>
      </c>
      <c r="K540" s="12"/>
      <c r="L540" s="159">
        <v>117.558216</v>
      </c>
      <c r="M540" s="159" t="s">
        <v>315</v>
      </c>
      <c r="N540" s="159">
        <v>511</v>
      </c>
      <c r="O540" s="185">
        <f t="shared" si="19"/>
        <v>60072.248376000003</v>
      </c>
      <c r="P540" s="215">
        <f t="shared" si="28"/>
        <v>36577.430513778985</v>
      </c>
      <c r="Q540" s="215" cm="1">
        <f t="array" ref="Q540">IF(P540="-",0,P540/(1+'General inputs'!$H$32)^IFERROR(INDEX('MP Calculations'!$C$40:$C$130,MATCH(F540,'MP Calculations'!$D$40:$D$130,0),0),-1))</f>
        <v>67799.888305773915</v>
      </c>
    </row>
    <row r="541" spans="3:17">
      <c r="C541" s="159"/>
      <c r="D541" s="165" t="s">
        <v>282</v>
      </c>
      <c r="E541" s="161">
        <v>39266</v>
      </c>
      <c r="F541" s="172" t="str">
        <f t="shared" si="27"/>
        <v>2007-08</v>
      </c>
      <c r="G541" s="68"/>
      <c r="H541" s="167" t="s">
        <v>279</v>
      </c>
      <c r="I541" s="173">
        <v>41465.482549107437</v>
      </c>
      <c r="J541" s="168">
        <f>IFERROR(MIN('MP Calculations'!$E$30/I541,1),"-")</f>
        <v>0.60889065254951169</v>
      </c>
      <c r="K541" s="12"/>
      <c r="L541" s="159">
        <v>1.0003169999999999</v>
      </c>
      <c r="M541" s="159" t="s">
        <v>315</v>
      </c>
      <c r="N541" s="159">
        <v>511</v>
      </c>
      <c r="O541" s="185">
        <f t="shared" si="19"/>
        <v>511.16198699999995</v>
      </c>
      <c r="P541" s="215">
        <f t="shared" si="28"/>
        <v>311.24175582293498</v>
      </c>
      <c r="Q541" s="215" cm="1">
        <f t="array" ref="Q541">IF(P541="-",0,P541/(1+'General inputs'!$H$32)^IFERROR(INDEX('MP Calculations'!$C$40:$C$130,MATCH(F541,'MP Calculations'!$D$40:$D$130,0),0),-1))</f>
        <v>576.91740465308555</v>
      </c>
    </row>
    <row r="542" spans="3:17">
      <c r="C542" s="159"/>
      <c r="D542" s="165" t="s">
        <v>282</v>
      </c>
      <c r="E542" s="161">
        <v>39266</v>
      </c>
      <c r="F542" s="172" t="str">
        <f t="shared" si="27"/>
        <v>2007-08</v>
      </c>
      <c r="G542" s="68"/>
      <c r="H542" s="167" t="s">
        <v>279</v>
      </c>
      <c r="I542" s="173">
        <v>41465.482549107437</v>
      </c>
      <c r="J542" s="168">
        <f>IFERROR(MIN('MP Calculations'!$E$30/I542,1),"-")</f>
        <v>0.60889065254951169</v>
      </c>
      <c r="K542" s="12"/>
      <c r="L542" s="159">
        <v>0.23025399999999999</v>
      </c>
      <c r="M542" s="159" t="s">
        <v>315</v>
      </c>
      <c r="N542" s="159">
        <v>511</v>
      </c>
      <c r="O542" s="185">
        <f t="shared" ref="O542:O597" si="29">IF(N542="","-",L542*N542)</f>
        <v>117.65979399999999</v>
      </c>
      <c r="P542" s="215">
        <f t="shared" si="28"/>
        <v>71.641948747501118</v>
      </c>
      <c r="Q542" s="215" cm="1">
        <f t="array" ref="Q542">IF(P542="-",0,P542/(1+'General inputs'!$H$32)^IFERROR(INDEX('MP Calculations'!$C$40:$C$130,MATCH(F542,'MP Calculations'!$D$40:$D$130,0),0),-1))</f>
        <v>132.79544393526407</v>
      </c>
    </row>
    <row r="543" spans="3:17">
      <c r="C543" s="159"/>
      <c r="D543" s="165" t="s">
        <v>282</v>
      </c>
      <c r="E543" s="161">
        <v>39266</v>
      </c>
      <c r="F543" s="172" t="str">
        <f t="shared" si="27"/>
        <v>2007-08</v>
      </c>
      <c r="G543" s="68"/>
      <c r="H543" s="167" t="s">
        <v>279</v>
      </c>
      <c r="I543" s="173">
        <v>41465.482549107437</v>
      </c>
      <c r="J543" s="168">
        <f>IFERROR(MIN('MP Calculations'!$E$30/I543,1),"-")</f>
        <v>0.60889065254951169</v>
      </c>
      <c r="K543" s="12"/>
      <c r="L543" s="159">
        <v>53.500081999999999</v>
      </c>
      <c r="M543" s="159" t="s">
        <v>315</v>
      </c>
      <c r="N543" s="159">
        <v>511</v>
      </c>
      <c r="O543" s="185">
        <f t="shared" si="29"/>
        <v>27338.541902000001</v>
      </c>
      <c r="P543" s="215">
        <f t="shared" si="28"/>
        <v>16646.182618460949</v>
      </c>
      <c r="Q543" s="215" cm="1">
        <f t="array" ref="Q543">IF(P543="-",0,P543/(1+'General inputs'!$H$32)^IFERROR(INDEX('MP Calculations'!$C$40:$C$130,MATCH(F543,'MP Calculations'!$D$40:$D$130,0),0),-1))</f>
        <v>30855.34731106965</v>
      </c>
    </row>
    <row r="544" spans="3:17">
      <c r="C544" s="159"/>
      <c r="D544" s="165" t="s">
        <v>282</v>
      </c>
      <c r="E544" s="161">
        <v>39266</v>
      </c>
      <c r="F544" s="172" t="str">
        <f t="shared" si="27"/>
        <v>2007-08</v>
      </c>
      <c r="G544" s="68"/>
      <c r="H544" s="167" t="s">
        <v>279</v>
      </c>
      <c r="I544" s="173">
        <v>41465.482549107437</v>
      </c>
      <c r="J544" s="168">
        <f>IFERROR(MIN('MP Calculations'!$E$30/I544,1),"-")</f>
        <v>0.60889065254951169</v>
      </c>
      <c r="K544" s="12"/>
      <c r="L544" s="159">
        <v>11.145552</v>
      </c>
      <c r="M544" s="159" t="s">
        <v>315</v>
      </c>
      <c r="N544" s="159">
        <v>511</v>
      </c>
      <c r="O544" s="185">
        <f t="shared" si="29"/>
        <v>5695.3770720000002</v>
      </c>
      <c r="P544" s="215">
        <f t="shared" si="28"/>
        <v>3467.8618618856071</v>
      </c>
      <c r="Q544" s="215" cm="1">
        <f t="array" ref="Q544">IF(P544="-",0,P544/(1+'General inputs'!$H$32)^IFERROR(INDEX('MP Calculations'!$C$40:$C$130,MATCH(F544,'MP Calculations'!$D$40:$D$130,0),0),-1))</f>
        <v>6428.0252492619911</v>
      </c>
    </row>
    <row r="545" spans="3:17">
      <c r="C545" s="159"/>
      <c r="D545" s="165" t="s">
        <v>282</v>
      </c>
      <c r="E545" s="161">
        <v>39266</v>
      </c>
      <c r="F545" s="172" t="str">
        <f t="shared" si="27"/>
        <v>2007-08</v>
      </c>
      <c r="G545" s="68"/>
      <c r="H545" s="167" t="s">
        <v>279</v>
      </c>
      <c r="I545" s="173">
        <v>41465.482549107437</v>
      </c>
      <c r="J545" s="168">
        <f>IFERROR(MIN('MP Calculations'!$E$30/I545,1),"-")</f>
        <v>0.60889065254951169</v>
      </c>
      <c r="K545" s="12"/>
      <c r="L545" s="159">
        <v>2.2282959999999998</v>
      </c>
      <c r="M545" s="159" t="s">
        <v>315</v>
      </c>
      <c r="N545" s="159">
        <v>511</v>
      </c>
      <c r="O545" s="185">
        <f t="shared" si="29"/>
        <v>1138.6592559999999</v>
      </c>
      <c r="P545" s="215">
        <f t="shared" si="28"/>
        <v>693.31897741738146</v>
      </c>
      <c r="Q545" s="215" cm="1">
        <f t="array" ref="Q545">IF(P545="-",0,P545/(1+'General inputs'!$H$32)^IFERROR(INDEX('MP Calculations'!$C$40:$C$130,MATCH(F545,'MP Calculations'!$D$40:$D$130,0),0),-1))</f>
        <v>1285.1353572106161</v>
      </c>
    </row>
    <row r="546" spans="3:17">
      <c r="C546" s="159"/>
      <c r="D546" s="165" t="s">
        <v>282</v>
      </c>
      <c r="E546" s="161">
        <v>39266</v>
      </c>
      <c r="F546" s="172" t="str">
        <f t="shared" si="27"/>
        <v>2007-08</v>
      </c>
      <c r="G546" s="68"/>
      <c r="H546" s="167" t="s">
        <v>279</v>
      </c>
      <c r="I546" s="173">
        <v>41465.482549107437</v>
      </c>
      <c r="J546" s="168">
        <f>IFERROR(MIN('MP Calculations'!$E$30/I546,1),"-")</f>
        <v>0.60889065254951169</v>
      </c>
      <c r="K546" s="12"/>
      <c r="L546" s="159">
        <v>12.040122999999999</v>
      </c>
      <c r="M546" s="159" t="s">
        <v>315</v>
      </c>
      <c r="N546" s="159">
        <v>511</v>
      </c>
      <c r="O546" s="185">
        <f t="shared" si="29"/>
        <v>6152.502853</v>
      </c>
      <c r="P546" s="215">
        <f t="shared" si="28"/>
        <v>3746.2014769759026</v>
      </c>
      <c r="Q546" s="215" cm="1">
        <f t="array" ref="Q546">IF(P546="-",0,P546/(1+'General inputs'!$H$32)^IFERROR(INDEX('MP Calculations'!$C$40:$C$130,MATCH(F546,'MP Calculations'!$D$40:$D$130,0),0),-1))</f>
        <v>6943.9552790404668</v>
      </c>
    </row>
    <row r="547" spans="3:17">
      <c r="C547" s="159"/>
      <c r="D547" s="165" t="s">
        <v>282</v>
      </c>
      <c r="E547" s="161">
        <v>39266</v>
      </c>
      <c r="F547" s="172" t="str">
        <f t="shared" si="27"/>
        <v>2007-08</v>
      </c>
      <c r="G547" s="68"/>
      <c r="H547" s="167" t="s">
        <v>279</v>
      </c>
      <c r="I547" s="173">
        <v>41465.482549107437</v>
      </c>
      <c r="J547" s="168">
        <f>IFERROR(MIN('MP Calculations'!$E$30/I547,1),"-")</f>
        <v>0.60889065254951169</v>
      </c>
      <c r="K547" s="12"/>
      <c r="L547" s="159">
        <v>3.2803360000000001</v>
      </c>
      <c r="M547" s="159" t="s">
        <v>315</v>
      </c>
      <c r="N547" s="159">
        <v>511</v>
      </c>
      <c r="O547" s="185">
        <f t="shared" si="29"/>
        <v>1676.251696</v>
      </c>
      <c r="P547" s="215">
        <f t="shared" si="28"/>
        <v>1020.6539890146657</v>
      </c>
      <c r="Q547" s="215" cm="1">
        <f t="array" ref="Q547">IF(P547="-",0,P547/(1+'General inputs'!$H$32)^IFERROR(INDEX('MP Calculations'!$C$40:$C$130,MATCH(F547,'MP Calculations'!$D$40:$D$130,0),0),-1))</f>
        <v>1891.8832045342467</v>
      </c>
    </row>
    <row r="548" spans="3:17">
      <c r="C548" s="159"/>
      <c r="D548" s="165" t="s">
        <v>282</v>
      </c>
      <c r="E548" s="161">
        <v>39266</v>
      </c>
      <c r="F548" s="172" t="str">
        <f t="shared" si="27"/>
        <v>2007-08</v>
      </c>
      <c r="G548" s="68"/>
      <c r="H548" s="167" t="s">
        <v>279</v>
      </c>
      <c r="I548" s="173">
        <v>41465.482549107437</v>
      </c>
      <c r="J548" s="168">
        <f>IFERROR(MIN('MP Calculations'!$E$30/I548,1),"-")</f>
        <v>0.60889065254951169</v>
      </c>
      <c r="K548" s="12"/>
      <c r="L548" s="159">
        <v>0.37570500000000001</v>
      </c>
      <c r="M548" s="159" t="s">
        <v>315</v>
      </c>
      <c r="N548" s="159">
        <v>511</v>
      </c>
      <c r="O548" s="185">
        <f t="shared" si="29"/>
        <v>191.985255</v>
      </c>
      <c r="P548" s="215">
        <f t="shared" si="28"/>
        <v>116.89802719683441</v>
      </c>
      <c r="Q548" s="215" cm="1">
        <f t="array" ref="Q548">IF(P548="-",0,P548/(1+'General inputs'!$H$32)^IFERROR(INDEX('MP Calculations'!$C$40:$C$130,MATCH(F548,'MP Calculations'!$D$40:$D$130,0),0),-1))</f>
        <v>216.68206530048727</v>
      </c>
    </row>
    <row r="549" spans="3:17">
      <c r="C549" s="159"/>
      <c r="D549" s="165" t="s">
        <v>282</v>
      </c>
      <c r="E549" s="161">
        <v>39266</v>
      </c>
      <c r="F549" s="172" t="str">
        <f t="shared" si="27"/>
        <v>2007-08</v>
      </c>
      <c r="G549" s="68"/>
      <c r="H549" s="167" t="s">
        <v>279</v>
      </c>
      <c r="I549" s="173">
        <v>41465.482549107437</v>
      </c>
      <c r="J549" s="168">
        <f>IFERROR(MIN('MP Calculations'!$E$30/I549,1),"-")</f>
        <v>0.60889065254951169</v>
      </c>
      <c r="K549" s="12"/>
      <c r="L549" s="159">
        <v>43.194693000000001</v>
      </c>
      <c r="M549" s="159" t="s">
        <v>315</v>
      </c>
      <c r="N549" s="159">
        <v>511</v>
      </c>
      <c r="O549" s="185">
        <f t="shared" si="29"/>
        <v>22072.488122999999</v>
      </c>
      <c r="P549" s="215">
        <f t="shared" si="28"/>
        <v>13439.731696604817</v>
      </c>
      <c r="Q549" s="215" cm="1">
        <f t="array" ref="Q549">IF(P549="-",0,P549/(1+'General inputs'!$H$32)^IFERROR(INDEX('MP Calculations'!$C$40:$C$130,MATCH(F549,'MP Calculations'!$D$40:$D$130,0),0),-1))</f>
        <v>24911.873116568851</v>
      </c>
    </row>
    <row r="550" spans="3:17">
      <c r="C550" s="159"/>
      <c r="D550" s="165" t="s">
        <v>282</v>
      </c>
      <c r="E550" s="161">
        <v>39266</v>
      </c>
      <c r="F550" s="172" t="str">
        <f t="shared" si="27"/>
        <v>2007-08</v>
      </c>
      <c r="G550" s="68"/>
      <c r="H550" s="167" t="s">
        <v>279</v>
      </c>
      <c r="I550" s="173">
        <v>41465.482549107437</v>
      </c>
      <c r="J550" s="168">
        <f>IFERROR(MIN('MP Calculations'!$E$30/I550,1),"-")</f>
        <v>0.60889065254951169</v>
      </c>
      <c r="K550" s="12"/>
      <c r="L550" s="159">
        <v>9.9999649999999995</v>
      </c>
      <c r="M550" s="159" t="s">
        <v>315</v>
      </c>
      <c r="N550" s="159">
        <v>511</v>
      </c>
      <c r="O550" s="185">
        <f t="shared" si="29"/>
        <v>5109.9821149999998</v>
      </c>
      <c r="P550" s="215">
        <f t="shared" si="28"/>
        <v>3111.4203445186836</v>
      </c>
      <c r="Q550" s="215" cm="1">
        <f t="array" ref="Q550">IF(P550="-",0,P550/(1+'General inputs'!$H$32)^IFERROR(INDEX('MP Calculations'!$C$40:$C$130,MATCH(F550,'MP Calculations'!$D$40:$D$130,0),0),-1))</f>
        <v>5767.3256122026241</v>
      </c>
    </row>
    <row r="551" spans="3:17">
      <c r="C551" s="159"/>
      <c r="D551" s="165" t="s">
        <v>282</v>
      </c>
      <c r="E551" s="161">
        <v>39266</v>
      </c>
      <c r="F551" s="172" t="str">
        <f t="shared" si="27"/>
        <v>2007-08</v>
      </c>
      <c r="G551" s="68"/>
      <c r="H551" s="167" t="s">
        <v>279</v>
      </c>
      <c r="I551" s="173">
        <v>41465.482549107437</v>
      </c>
      <c r="J551" s="168">
        <f>IFERROR(MIN('MP Calculations'!$E$30/I551,1),"-")</f>
        <v>0.60889065254951169</v>
      </c>
      <c r="K551" s="12"/>
      <c r="L551" s="159">
        <v>9.5385779999999993</v>
      </c>
      <c r="M551" s="159" t="s">
        <v>315</v>
      </c>
      <c r="N551" s="159">
        <v>511</v>
      </c>
      <c r="O551" s="185">
        <f t="shared" si="29"/>
        <v>4874.213358</v>
      </c>
      <c r="P551" s="215">
        <f t="shared" si="28"/>
        <v>2967.8629522181668</v>
      </c>
      <c r="Q551" s="215" cm="1">
        <f t="array" ref="Q551">IF(P551="-",0,P551/(1+'General inputs'!$H$32)^IFERROR(INDEX('MP Calculations'!$C$40:$C$130,MATCH(F551,'MP Calculations'!$D$40:$D$130,0),0),-1))</f>
        <v>5501.2277746364598</v>
      </c>
    </row>
    <row r="552" spans="3:17">
      <c r="C552" s="159"/>
      <c r="D552" s="165" t="s">
        <v>281</v>
      </c>
      <c r="E552" s="161">
        <v>39266</v>
      </c>
      <c r="F552" s="172" t="str">
        <f t="shared" si="27"/>
        <v>2007-08</v>
      </c>
      <c r="G552" s="68"/>
      <c r="H552" s="167" t="s">
        <v>279</v>
      </c>
      <c r="I552" s="173">
        <v>41465.482549107437</v>
      </c>
      <c r="J552" s="168">
        <f>IFERROR(MIN('MP Calculations'!$E$30/I552,1),"-")</f>
        <v>0.60889065254951169</v>
      </c>
      <c r="K552" s="12"/>
      <c r="L552" s="159">
        <v>0.80005300000000001</v>
      </c>
      <c r="M552" s="159" t="s">
        <v>315</v>
      </c>
      <c r="N552" s="159">
        <v>350</v>
      </c>
      <c r="O552" s="185">
        <f t="shared" si="29"/>
        <v>280.01855</v>
      </c>
      <c r="P552" s="215">
        <f t="shared" si="28"/>
        <v>170.50067763546807</v>
      </c>
      <c r="Q552" s="215" cm="1">
        <f t="array" ref="Q552">IF(P552="-",0,P552/(1+'General inputs'!$H$32)^IFERROR(INDEX('MP Calculations'!$C$40:$C$130,MATCH(F552,'MP Calculations'!$D$40:$D$130,0),0),-1))</f>
        <v>316.03988408613856</v>
      </c>
    </row>
    <row r="553" spans="3:17">
      <c r="C553" s="159"/>
      <c r="D553" s="165" t="s">
        <v>282</v>
      </c>
      <c r="E553" s="161">
        <v>39266</v>
      </c>
      <c r="F553" s="172" t="str">
        <f t="shared" si="27"/>
        <v>2007-08</v>
      </c>
      <c r="G553" s="68"/>
      <c r="H553" s="167" t="s">
        <v>279</v>
      </c>
      <c r="I553" s="173">
        <v>41465.482549107437</v>
      </c>
      <c r="J553" s="168">
        <f>IFERROR(MIN('MP Calculations'!$E$30/I553,1),"-")</f>
        <v>0.60889065254951169</v>
      </c>
      <c r="K553" s="12"/>
      <c r="L553" s="159">
        <v>66.053402000000006</v>
      </c>
      <c r="M553" s="159" t="s">
        <v>315</v>
      </c>
      <c r="N553" s="159">
        <v>511</v>
      </c>
      <c r="O553" s="185">
        <f t="shared" si="29"/>
        <v>33753.288422000005</v>
      </c>
      <c r="P553" s="215">
        <f t="shared" si="28"/>
        <v>20552.06181296346</v>
      </c>
      <c r="Q553" s="215" cm="1">
        <f t="array" ref="Q553">IF(P553="-",0,P553/(1+'General inputs'!$H$32)^IFERROR(INDEX('MP Calculations'!$C$40:$C$130,MATCH(F553,'MP Calculations'!$D$40:$D$130,0),0),-1))</f>
        <v>38095.281046255273</v>
      </c>
    </row>
    <row r="554" spans="3:17">
      <c r="C554" s="159"/>
      <c r="D554" s="165" t="s">
        <v>281</v>
      </c>
      <c r="E554" s="161">
        <v>39266</v>
      </c>
      <c r="F554" s="172" t="str">
        <f t="shared" si="27"/>
        <v>2007-08</v>
      </c>
      <c r="G554" s="68"/>
      <c r="H554" s="167" t="s">
        <v>279</v>
      </c>
      <c r="I554" s="173">
        <v>41465.482549107437</v>
      </c>
      <c r="J554" s="168">
        <f>IFERROR(MIN('MP Calculations'!$E$30/I554,1),"-")</f>
        <v>0.60889065254951169</v>
      </c>
      <c r="K554" s="12"/>
      <c r="L554" s="159">
        <v>0.71425099999999997</v>
      </c>
      <c r="M554" s="159" t="s">
        <v>315</v>
      </c>
      <c r="N554" s="159">
        <v>350</v>
      </c>
      <c r="O554" s="185">
        <f t="shared" si="29"/>
        <v>249.98784999999998</v>
      </c>
      <c r="P554" s="215">
        <f t="shared" si="28"/>
        <v>152.21526511594942</v>
      </c>
      <c r="Q554" s="215" cm="1">
        <f t="array" ref="Q554">IF(P554="-",0,P554/(1+'General inputs'!$H$32)^IFERROR(INDEX('MP Calculations'!$C$40:$C$130,MATCH(F554,'MP Calculations'!$D$40:$D$130,0),0),-1))</f>
        <v>282.14606188391087</v>
      </c>
    </row>
    <row r="555" spans="3:17">
      <c r="C555" s="159"/>
      <c r="D555" s="165" t="s">
        <v>282</v>
      </c>
      <c r="E555" s="161">
        <v>39266</v>
      </c>
      <c r="F555" s="172" t="str">
        <f t="shared" si="27"/>
        <v>2007-08</v>
      </c>
      <c r="G555" s="68"/>
      <c r="H555" s="167" t="s">
        <v>279</v>
      </c>
      <c r="I555" s="173">
        <v>41465.482549107437</v>
      </c>
      <c r="J555" s="168">
        <f>IFERROR(MIN('MP Calculations'!$E$30/I555,1),"-")</f>
        <v>0.60889065254951169</v>
      </c>
      <c r="K555" s="12"/>
      <c r="L555" s="159">
        <v>1.2903150000000001</v>
      </c>
      <c r="M555" s="159" t="s">
        <v>315</v>
      </c>
      <c r="N555" s="159">
        <v>511</v>
      </c>
      <c r="O555" s="185">
        <f t="shared" si="29"/>
        <v>659.35096500000009</v>
      </c>
      <c r="P555" s="215">
        <f t="shared" si="28"/>
        <v>401.47263933800031</v>
      </c>
      <c r="Q555" s="215" cm="1">
        <f t="array" ref="Q555">IF(P555="-",0,P555/(1+'General inputs'!$H$32)^IFERROR(INDEX('MP Calculations'!$C$40:$C$130,MATCH(F555,'MP Calculations'!$D$40:$D$130,0),0),-1))</f>
        <v>744.1692793234007</v>
      </c>
    </row>
    <row r="556" spans="3:17">
      <c r="C556" s="159"/>
      <c r="D556" s="165" t="s">
        <v>281</v>
      </c>
      <c r="E556" s="161">
        <v>39266</v>
      </c>
      <c r="F556" s="172" t="str">
        <f t="shared" si="27"/>
        <v>2007-08</v>
      </c>
      <c r="G556" s="68"/>
      <c r="H556" s="167" t="s">
        <v>279</v>
      </c>
      <c r="I556" s="173">
        <v>41465.482549107437</v>
      </c>
      <c r="J556" s="168">
        <f>IFERROR(MIN('MP Calculations'!$E$30/I556,1),"-")</f>
        <v>0.60889065254951169</v>
      </c>
      <c r="K556" s="12"/>
      <c r="L556" s="159">
        <v>1.9392860000000001</v>
      </c>
      <c r="M556" s="159" t="s">
        <v>315</v>
      </c>
      <c r="N556" s="159">
        <v>350</v>
      </c>
      <c r="O556" s="185">
        <f t="shared" si="29"/>
        <v>678.75009999999997</v>
      </c>
      <c r="P556" s="215">
        <f t="shared" si="28"/>
        <v>413.2845913070463</v>
      </c>
      <c r="Q556" s="215" cm="1">
        <f t="array" ref="Q556">IF(P556="-",0,P556/(1+'General inputs'!$H$32)^IFERROR(INDEX('MP Calculations'!$C$40:$C$130,MATCH(F556,'MP Calculations'!$D$40:$D$130,0),0),-1))</f>
        <v>766.06390157885949</v>
      </c>
    </row>
    <row r="557" spans="3:17">
      <c r="C557" s="159"/>
      <c r="D557" s="165" t="s">
        <v>282</v>
      </c>
      <c r="E557" s="161">
        <v>39266</v>
      </c>
      <c r="F557" s="172" t="str">
        <f t="shared" si="27"/>
        <v>2007-08</v>
      </c>
      <c r="G557" s="68"/>
      <c r="H557" s="167" t="s">
        <v>279</v>
      </c>
      <c r="I557" s="173">
        <v>41465.482549107437</v>
      </c>
      <c r="J557" s="168">
        <f>IFERROR(MIN('MP Calculations'!$E$30/I557,1),"-")</f>
        <v>0.60889065254951169</v>
      </c>
      <c r="K557" s="12"/>
      <c r="L557" s="159">
        <v>1.5899719999999999</v>
      </c>
      <c r="M557" s="159" t="s">
        <v>315</v>
      </c>
      <c r="N557" s="159">
        <v>511</v>
      </c>
      <c r="O557" s="185">
        <f t="shared" si="29"/>
        <v>812.47569199999998</v>
      </c>
      <c r="P557" s="215">
        <f t="shared" si="28"/>
        <v>494.70885428249608</v>
      </c>
      <c r="Q557" s="215" cm="1">
        <f t="array" ref="Q557">IF(P557="-",0,P557/(1+'General inputs'!$H$32)^IFERROR(INDEX('MP Calculations'!$C$40:$C$130,MATCH(F557,'MP Calculations'!$D$40:$D$130,0),0),-1))</f>
        <v>916.99183329991968</v>
      </c>
    </row>
    <row r="558" spans="3:17">
      <c r="C558" s="159"/>
      <c r="D558" s="165" t="s">
        <v>282</v>
      </c>
      <c r="E558" s="161">
        <v>39266</v>
      </c>
      <c r="F558" s="172" t="str">
        <f t="shared" si="27"/>
        <v>2007-08</v>
      </c>
      <c r="G558" s="68"/>
      <c r="H558" s="167" t="s">
        <v>279</v>
      </c>
      <c r="I558" s="173">
        <v>41465.482549107437</v>
      </c>
      <c r="J558" s="168">
        <f>IFERROR(MIN('MP Calculations'!$E$30/I558,1),"-")</f>
        <v>0.60889065254951169</v>
      </c>
      <c r="K558" s="12"/>
      <c r="L558" s="159">
        <v>169.982732</v>
      </c>
      <c r="M558" s="159" t="s">
        <v>315</v>
      </c>
      <c r="N558" s="159">
        <v>511</v>
      </c>
      <c r="O558" s="185">
        <f t="shared" si="29"/>
        <v>86861.176051999995</v>
      </c>
      <c r="P558" s="215">
        <f t="shared" si="28"/>
        <v>52888.958167520294</v>
      </c>
      <c r="Q558" s="215" cm="1">
        <f t="array" ref="Q558">IF(P558="-",0,P558/(1+'General inputs'!$H$32)^IFERROR(INDEX('MP Calculations'!$C$40:$C$130,MATCH(F558,'MP Calculations'!$D$40:$D$130,0),0),-1))</f>
        <v>98034.919511795757</v>
      </c>
    </row>
    <row r="559" spans="3:17">
      <c r="C559" s="159"/>
      <c r="D559" s="165" t="s">
        <v>282</v>
      </c>
      <c r="E559" s="161">
        <v>39266</v>
      </c>
      <c r="F559" s="172" t="str">
        <f t="shared" si="27"/>
        <v>2007-08</v>
      </c>
      <c r="G559" s="68"/>
      <c r="H559" s="167" t="s">
        <v>279</v>
      </c>
      <c r="I559" s="173">
        <v>41465.482549107437</v>
      </c>
      <c r="J559" s="168">
        <f>IFERROR(MIN('MP Calculations'!$E$30/I559,1),"-")</f>
        <v>0.60889065254951169</v>
      </c>
      <c r="K559" s="12"/>
      <c r="L559" s="159">
        <v>119.598455</v>
      </c>
      <c r="M559" s="159" t="s">
        <v>315</v>
      </c>
      <c r="N559" s="159">
        <v>511</v>
      </c>
      <c r="O559" s="185">
        <f t="shared" si="29"/>
        <v>61114.810505000001</v>
      </c>
      <c r="P559" s="215">
        <f t="shared" si="28"/>
        <v>37212.236848829205</v>
      </c>
      <c r="Q559" s="215" cm="1">
        <f t="array" ref="Q559">IF(P559="-",0,P559/(1+'General inputs'!$H$32)^IFERROR(INDEX('MP Calculations'!$C$40:$C$130,MATCH(F559,'MP Calculations'!$D$40:$D$130,0),0),-1))</f>
        <v>68976.564688112718</v>
      </c>
    </row>
    <row r="560" spans="3:17">
      <c r="C560" s="159"/>
      <c r="D560" s="165" t="s">
        <v>281</v>
      </c>
      <c r="E560" s="161">
        <v>39266</v>
      </c>
      <c r="F560" s="172" t="str">
        <f t="shared" si="27"/>
        <v>2007-08</v>
      </c>
      <c r="G560" s="68"/>
      <c r="H560" s="167" t="s">
        <v>279</v>
      </c>
      <c r="I560" s="173">
        <v>41465.482549107437</v>
      </c>
      <c r="J560" s="168">
        <f>IFERROR(MIN('MP Calculations'!$E$30/I560,1),"-")</f>
        <v>0.60889065254951169</v>
      </c>
      <c r="K560" s="12"/>
      <c r="L560" s="159">
        <v>0.404534</v>
      </c>
      <c r="M560" s="159" t="s">
        <v>315</v>
      </c>
      <c r="N560" s="159">
        <v>350</v>
      </c>
      <c r="O560" s="185">
        <f t="shared" si="29"/>
        <v>141.58690000000001</v>
      </c>
      <c r="P560" s="215">
        <f t="shared" si="28"/>
        <v>86.21093993346247</v>
      </c>
      <c r="Q560" s="215" cm="1">
        <f t="array" ref="Q560">IF(P560="-",0,P560/(1+'General inputs'!$H$32)^IFERROR(INDEX('MP Calculations'!$C$40:$C$130,MATCH(F560,'MP Calculations'!$D$40:$D$130,0),0),-1))</f>
        <v>159.80051130225374</v>
      </c>
    </row>
    <row r="561" spans="3:17">
      <c r="C561" s="159"/>
      <c r="D561" s="165" t="s">
        <v>282</v>
      </c>
      <c r="E561" s="161">
        <v>39266</v>
      </c>
      <c r="F561" s="172" t="str">
        <f t="shared" si="27"/>
        <v>2007-08</v>
      </c>
      <c r="G561" s="68"/>
      <c r="H561" s="167" t="s">
        <v>279</v>
      </c>
      <c r="I561" s="173">
        <v>41465.482549107437</v>
      </c>
      <c r="J561" s="168">
        <f>IFERROR(MIN('MP Calculations'!$E$30/I561,1),"-")</f>
        <v>0.60889065254951169</v>
      </c>
      <c r="K561" s="12"/>
      <c r="L561" s="159">
        <v>164.64405300000001</v>
      </c>
      <c r="M561" s="159" t="s">
        <v>315</v>
      </c>
      <c r="N561" s="159">
        <v>511</v>
      </c>
      <c r="O561" s="185">
        <f t="shared" si="29"/>
        <v>84133.111083000011</v>
      </c>
      <c r="P561" s="215">
        <f t="shared" si="28"/>
        <v>51227.864908348434</v>
      </c>
      <c r="Q561" s="215" cm="1">
        <f t="array" ref="Q561">IF(P561="-",0,P561/(1+'General inputs'!$H$32)^IFERROR(INDEX('MP Calculations'!$C$40:$C$130,MATCH(F561,'MP Calculations'!$D$40:$D$130,0),0),-1))</f>
        <v>94955.91872209018</v>
      </c>
    </row>
    <row r="562" spans="3:17">
      <c r="C562" s="159"/>
      <c r="D562" s="165" t="s">
        <v>282</v>
      </c>
      <c r="E562" s="161">
        <v>39266</v>
      </c>
      <c r="F562" s="172" t="str">
        <f t="shared" si="27"/>
        <v>2007-08</v>
      </c>
      <c r="G562" s="68"/>
      <c r="H562" s="167" t="s">
        <v>279</v>
      </c>
      <c r="I562" s="173">
        <v>41465.482549107437</v>
      </c>
      <c r="J562" s="168">
        <f>IFERROR(MIN('MP Calculations'!$E$30/I562,1),"-")</f>
        <v>0.60889065254951169</v>
      </c>
      <c r="K562" s="12"/>
      <c r="L562" s="159">
        <v>93.698553000000004</v>
      </c>
      <c r="M562" s="159" t="s">
        <v>315</v>
      </c>
      <c r="N562" s="159">
        <v>511</v>
      </c>
      <c r="O562" s="185">
        <f t="shared" si="29"/>
        <v>47879.960583</v>
      </c>
      <c r="P562" s="215">
        <f t="shared" si="28"/>
        <v>29153.660443427769</v>
      </c>
      <c r="Q562" s="215" cm="1">
        <f t="array" ref="Q562">IF(P562="-",0,P562/(1+'General inputs'!$H$32)^IFERROR(INDEX('MP Calculations'!$C$40:$C$130,MATCH(F562,'MP Calculations'!$D$40:$D$130,0),0),-1))</f>
        <v>54039.195591507079</v>
      </c>
    </row>
    <row r="563" spans="3:17">
      <c r="C563" s="159"/>
      <c r="D563" s="165" t="s">
        <v>282</v>
      </c>
      <c r="E563" s="161">
        <v>39266</v>
      </c>
      <c r="F563" s="172" t="str">
        <f t="shared" si="27"/>
        <v>2007-08</v>
      </c>
      <c r="G563" s="68"/>
      <c r="H563" s="167" t="s">
        <v>279</v>
      </c>
      <c r="I563" s="173">
        <v>41465.482549107437</v>
      </c>
      <c r="J563" s="168">
        <f>IFERROR(MIN('MP Calculations'!$E$30/I563,1),"-")</f>
        <v>0.60889065254951169</v>
      </c>
      <c r="K563" s="12"/>
      <c r="L563" s="159">
        <v>131.78963999999999</v>
      </c>
      <c r="M563" s="159" t="s">
        <v>315</v>
      </c>
      <c r="N563" s="159">
        <v>511</v>
      </c>
      <c r="O563" s="185">
        <f t="shared" si="29"/>
        <v>67344.506039999993</v>
      </c>
      <c r="P563" s="215">
        <f t="shared" si="28"/>
        <v>41005.440228320127</v>
      </c>
      <c r="Q563" s="215" cm="1">
        <f t="array" ref="Q563">IF(P563="-",0,P563/(1+'General inputs'!$H$32)^IFERROR(INDEX('MP Calculations'!$C$40:$C$130,MATCH(F563,'MP Calculations'!$D$40:$D$130,0),0),-1))</f>
        <v>76007.6426462456</v>
      </c>
    </row>
    <row r="564" spans="3:17">
      <c r="C564" s="159"/>
      <c r="D564" s="165" t="s">
        <v>282</v>
      </c>
      <c r="E564" s="161">
        <v>39266</v>
      </c>
      <c r="F564" s="172" t="str">
        <f t="shared" si="27"/>
        <v>2007-08</v>
      </c>
      <c r="G564" s="68"/>
      <c r="H564" s="167" t="s">
        <v>279</v>
      </c>
      <c r="I564" s="173">
        <v>41465.482549107437</v>
      </c>
      <c r="J564" s="168">
        <f>IFERROR(MIN('MP Calculations'!$E$30/I564,1),"-")</f>
        <v>0.60889065254951169</v>
      </c>
      <c r="K564" s="12"/>
      <c r="L564" s="159">
        <v>136.73047600000001</v>
      </c>
      <c r="M564" s="159" t="s">
        <v>315</v>
      </c>
      <c r="N564" s="159">
        <v>511</v>
      </c>
      <c r="O564" s="185">
        <f t="shared" si="29"/>
        <v>69869.273236000008</v>
      </c>
      <c r="P564" s="215">
        <f t="shared" si="28"/>
        <v>42542.747373828177</v>
      </c>
      <c r="Q564" s="215" cm="1">
        <f t="array" ref="Q564">IF(P564="-",0,P564/(1+'General inputs'!$H$32)^IFERROR(INDEX('MP Calculations'!$C$40:$C$130,MATCH(F564,'MP Calculations'!$D$40:$D$130,0),0),-1))</f>
        <v>78857.193620523307</v>
      </c>
    </row>
    <row r="565" spans="3:17">
      <c r="C565" s="159"/>
      <c r="D565" s="165" t="s">
        <v>282</v>
      </c>
      <c r="E565" s="161">
        <v>39266</v>
      </c>
      <c r="F565" s="172" t="str">
        <f t="shared" si="27"/>
        <v>2007-08</v>
      </c>
      <c r="G565" s="68"/>
      <c r="H565" s="167" t="s">
        <v>279</v>
      </c>
      <c r="I565" s="173">
        <v>41465.482549107437</v>
      </c>
      <c r="J565" s="168">
        <f>IFERROR(MIN('MP Calculations'!$E$30/I565,1),"-")</f>
        <v>0.60889065254951169</v>
      </c>
      <c r="K565" s="12"/>
      <c r="L565" s="159">
        <v>142.68327199999999</v>
      </c>
      <c r="M565" s="159" t="s">
        <v>315</v>
      </c>
      <c r="N565" s="159">
        <v>511</v>
      </c>
      <c r="O565" s="185">
        <f t="shared" si="29"/>
        <v>72911.151991999999</v>
      </c>
      <c r="P565" s="215">
        <f t="shared" si="28"/>
        <v>44394.918914545509</v>
      </c>
      <c r="Q565" s="215" cm="1">
        <f t="array" ref="Q565">IF(P565="-",0,P565/(1+'General inputs'!$H$32)^IFERROR(INDEX('MP Calculations'!$C$40:$C$130,MATCH(F565,'MP Calculations'!$D$40:$D$130,0),0),-1))</f>
        <v>82290.376920166585</v>
      </c>
    </row>
    <row r="566" spans="3:17">
      <c r="C566" s="159"/>
      <c r="D566" s="165" t="s">
        <v>282</v>
      </c>
      <c r="E566" s="161">
        <v>39266</v>
      </c>
      <c r="F566" s="172" t="str">
        <f t="shared" si="27"/>
        <v>2007-08</v>
      </c>
      <c r="G566" s="68"/>
      <c r="H566" s="167" t="s">
        <v>279</v>
      </c>
      <c r="I566" s="173">
        <v>41465.482549107437</v>
      </c>
      <c r="J566" s="168">
        <f>IFERROR(MIN('MP Calculations'!$E$30/I566,1),"-")</f>
        <v>0.60889065254951169</v>
      </c>
      <c r="K566" s="12"/>
      <c r="L566" s="159">
        <v>87.843266999999997</v>
      </c>
      <c r="M566" s="159" t="s">
        <v>315</v>
      </c>
      <c r="N566" s="159">
        <v>511</v>
      </c>
      <c r="O566" s="185">
        <f t="shared" si="29"/>
        <v>44887.909437000002</v>
      </c>
      <c r="P566" s="215">
        <f t="shared" si="28"/>
        <v>27331.828468678315</v>
      </c>
      <c r="Q566" s="215" cm="1">
        <f t="array" ref="Q566">IF(P566="-",0,P566/(1+'General inputs'!$H$32)^IFERROR(INDEX('MP Calculations'!$C$40:$C$130,MATCH(F566,'MP Calculations'!$D$40:$D$130,0),0),-1))</f>
        <v>50662.249680739245</v>
      </c>
    </row>
    <row r="567" spans="3:17">
      <c r="C567" s="159"/>
      <c r="D567" s="165" t="s">
        <v>282</v>
      </c>
      <c r="E567" s="161">
        <v>39266</v>
      </c>
      <c r="F567" s="172" t="str">
        <f t="shared" si="27"/>
        <v>2007-08</v>
      </c>
      <c r="G567" s="68"/>
      <c r="H567" s="167" t="s">
        <v>279</v>
      </c>
      <c r="I567" s="173">
        <v>41465.482549107437</v>
      </c>
      <c r="J567" s="168">
        <f>IFERROR(MIN('MP Calculations'!$E$30/I567,1),"-")</f>
        <v>0.60889065254951169</v>
      </c>
      <c r="K567" s="12"/>
      <c r="L567" s="159">
        <v>71.671205</v>
      </c>
      <c r="M567" s="159" t="s">
        <v>315</v>
      </c>
      <c r="N567" s="159">
        <v>511</v>
      </c>
      <c r="O567" s="185">
        <f t="shared" si="29"/>
        <v>36623.985755000002</v>
      </c>
      <c r="P567" s="215">
        <f t="shared" si="28"/>
        <v>22300.002585325972</v>
      </c>
      <c r="Q567" s="215" cm="1">
        <f t="array" ref="Q567">IF(P567="-",0,P567/(1+'General inputs'!$H$32)^IFERROR(INDEX('MP Calculations'!$C$40:$C$130,MATCH(F567,'MP Calculations'!$D$40:$D$130,0),0),-1))</f>
        <v>41335.262298810529</v>
      </c>
    </row>
    <row r="568" spans="3:17">
      <c r="C568" s="159"/>
      <c r="D568" s="165" t="s">
        <v>282</v>
      </c>
      <c r="E568" s="161">
        <v>39266</v>
      </c>
      <c r="F568" s="172" t="str">
        <f t="shared" si="27"/>
        <v>2007-08</v>
      </c>
      <c r="G568" s="68"/>
      <c r="H568" s="167" t="s">
        <v>279</v>
      </c>
      <c r="I568" s="173">
        <v>41465.482549107437</v>
      </c>
      <c r="J568" s="168">
        <f>IFERROR(MIN('MP Calculations'!$E$30/I568,1),"-")</f>
        <v>0.60889065254951169</v>
      </c>
      <c r="K568" s="12"/>
      <c r="L568" s="159">
        <v>110.03575499999999</v>
      </c>
      <c r="M568" s="159" t="s">
        <v>315</v>
      </c>
      <c r="N568" s="159">
        <v>511</v>
      </c>
      <c r="O568" s="185">
        <f t="shared" si="29"/>
        <v>56228.270805</v>
      </c>
      <c r="P568" s="215">
        <f t="shared" si="28"/>
        <v>34236.868502187106</v>
      </c>
      <c r="Q568" s="215" cm="1">
        <f t="array" ref="Q568">IF(P568="-",0,P568/(1+'General inputs'!$H$32)^IFERROR(INDEX('MP Calculations'!$C$40:$C$130,MATCH(F568,'MP Calculations'!$D$40:$D$130,0),0),-1))</f>
        <v>63461.424921942526</v>
      </c>
    </row>
    <row r="569" spans="3:17">
      <c r="C569" s="159"/>
      <c r="D569" s="165" t="s">
        <v>282</v>
      </c>
      <c r="E569" s="161">
        <v>39266</v>
      </c>
      <c r="F569" s="172" t="str">
        <f t="shared" si="27"/>
        <v>2007-08</v>
      </c>
      <c r="G569" s="68"/>
      <c r="H569" s="167" t="s">
        <v>279</v>
      </c>
      <c r="I569" s="173">
        <v>41465.482549107437</v>
      </c>
      <c r="J569" s="168">
        <f>IFERROR(MIN('MP Calculations'!$E$30/I569,1),"-")</f>
        <v>0.60889065254951169</v>
      </c>
      <c r="K569" s="12"/>
      <c r="L569" s="159">
        <v>136.928123</v>
      </c>
      <c r="M569" s="159" t="s">
        <v>315</v>
      </c>
      <c r="N569" s="159">
        <v>511</v>
      </c>
      <c r="O569" s="185">
        <f t="shared" si="29"/>
        <v>69970.270852999995</v>
      </c>
      <c r="P569" s="215">
        <f t="shared" si="28"/>
        <v>42604.243878749243</v>
      </c>
      <c r="Q569" s="215" cm="1">
        <f t="array" ref="Q569">IF(P569="-",0,P569/(1+'General inputs'!$H$32)^IFERROR(INDEX('MP Calculations'!$C$40:$C$130,MATCH(F569,'MP Calculations'!$D$40:$D$130,0),0),-1))</f>
        <v>78971.183480015301</v>
      </c>
    </row>
    <row r="570" spans="3:17">
      <c r="C570" s="159"/>
      <c r="D570" s="165" t="s">
        <v>282</v>
      </c>
      <c r="E570" s="161">
        <v>39266</v>
      </c>
      <c r="F570" s="172" t="str">
        <f t="shared" si="27"/>
        <v>2007-08</v>
      </c>
      <c r="G570" s="68"/>
      <c r="H570" s="167" t="s">
        <v>279</v>
      </c>
      <c r="I570" s="173">
        <v>41465.482549107437</v>
      </c>
      <c r="J570" s="168">
        <f>IFERROR(MIN('MP Calculations'!$E$30/I570,1),"-")</f>
        <v>0.60889065254951169</v>
      </c>
      <c r="K570" s="12"/>
      <c r="L570" s="159">
        <v>0.31755299999999997</v>
      </c>
      <c r="M570" s="159" t="s">
        <v>315</v>
      </c>
      <c r="N570" s="159">
        <v>511</v>
      </c>
      <c r="O570" s="185">
        <f t="shared" si="29"/>
        <v>162.26958299999998</v>
      </c>
      <c r="P570" s="215">
        <f t="shared" si="28"/>
        <v>98.804432281807138</v>
      </c>
      <c r="Q570" s="215" cm="1">
        <f t="array" ref="Q570">IF(P570="-",0,P570/(1+'General inputs'!$H$32)^IFERROR(INDEX('MP Calculations'!$C$40:$C$130,MATCH(F570,'MP Calculations'!$D$40:$D$130,0),0),-1))</f>
        <v>183.14379601646405</v>
      </c>
    </row>
    <row r="571" spans="3:17">
      <c r="C571" s="159"/>
      <c r="D571" s="165" t="s">
        <v>282</v>
      </c>
      <c r="E571" s="161">
        <v>39266</v>
      </c>
      <c r="F571" s="172" t="str">
        <f t="shared" si="27"/>
        <v>2007-08</v>
      </c>
      <c r="G571" s="68"/>
      <c r="H571" s="167" t="s">
        <v>279</v>
      </c>
      <c r="I571" s="173">
        <v>41465.482549107437</v>
      </c>
      <c r="J571" s="168">
        <f>IFERROR(MIN('MP Calculations'!$E$30/I571,1),"-")</f>
        <v>0.60889065254951169</v>
      </c>
      <c r="K571" s="12"/>
      <c r="L571" s="159">
        <v>120.903932</v>
      </c>
      <c r="M571" s="159" t="s">
        <v>315</v>
      </c>
      <c r="N571" s="159">
        <v>511</v>
      </c>
      <c r="O571" s="185">
        <f t="shared" si="29"/>
        <v>61781.909251999998</v>
      </c>
      <c r="P571" s="215">
        <f t="shared" si="28"/>
        <v>37618.427040204995</v>
      </c>
      <c r="Q571" s="215" cm="1">
        <f t="array" ref="Q571">IF(P571="-",0,P571/(1+'General inputs'!$H$32)^IFERROR(INDEX('MP Calculations'!$C$40:$C$130,MATCH(F571,'MP Calculations'!$D$40:$D$130,0),0),-1))</f>
        <v>69729.478417134917</v>
      </c>
    </row>
    <row r="572" spans="3:17">
      <c r="C572" s="159"/>
      <c r="D572" s="165" t="s">
        <v>282</v>
      </c>
      <c r="E572" s="161">
        <v>39266</v>
      </c>
      <c r="F572" s="172" t="str">
        <f t="shared" si="27"/>
        <v>2007-08</v>
      </c>
      <c r="G572" s="68"/>
      <c r="H572" s="167" t="s">
        <v>279</v>
      </c>
      <c r="I572" s="173">
        <v>41465.482549107437</v>
      </c>
      <c r="J572" s="168">
        <f>IFERROR(MIN('MP Calculations'!$E$30/I572,1),"-")</f>
        <v>0.60889065254951169</v>
      </c>
      <c r="K572" s="12"/>
      <c r="L572" s="159">
        <v>142.712299</v>
      </c>
      <c r="M572" s="159" t="s">
        <v>315</v>
      </c>
      <c r="N572" s="159">
        <v>511</v>
      </c>
      <c r="O572" s="185">
        <f t="shared" si="29"/>
        <v>72925.984788999995</v>
      </c>
      <c r="P572" s="215">
        <f t="shared" si="28"/>
        <v>44403.950465989969</v>
      </c>
      <c r="Q572" s="215" cm="1">
        <f t="array" ref="Q572">IF(P572="-",0,P572/(1+'General inputs'!$H$32)^IFERROR(INDEX('MP Calculations'!$C$40:$C$130,MATCH(F572,'MP Calculations'!$D$40:$D$130,0),0),-1))</f>
        <v>82307.11779481417</v>
      </c>
    </row>
    <row r="573" spans="3:17">
      <c r="C573" s="159"/>
      <c r="D573" s="165" t="s">
        <v>281</v>
      </c>
      <c r="E573" s="161">
        <v>39266</v>
      </c>
      <c r="F573" s="172" t="str">
        <f t="shared" si="27"/>
        <v>2007-08</v>
      </c>
      <c r="G573" s="68"/>
      <c r="H573" s="167" t="s">
        <v>279</v>
      </c>
      <c r="I573" s="173">
        <v>41465.482549107437</v>
      </c>
      <c r="J573" s="168">
        <f>IFERROR(MIN('MP Calculations'!$E$30/I573,1),"-")</f>
        <v>0.60889065254951169</v>
      </c>
      <c r="K573" s="12"/>
      <c r="L573" s="159">
        <v>0.40833599999999998</v>
      </c>
      <c r="M573" s="159" t="s">
        <v>315</v>
      </c>
      <c r="N573" s="159">
        <v>350</v>
      </c>
      <c r="O573" s="185">
        <f t="shared" si="29"/>
        <v>142.91759999999999</v>
      </c>
      <c r="P573" s="215">
        <f t="shared" si="28"/>
        <v>87.021190724810083</v>
      </c>
      <c r="Q573" s="215" cm="1">
        <f t="array" ref="Q573">IF(P573="-",0,P573/(1+'General inputs'!$H$32)^IFERROR(INDEX('MP Calculations'!$C$40:$C$130,MATCH(F573,'MP Calculations'!$D$40:$D$130,0),0),-1))</f>
        <v>161.30239135181978</v>
      </c>
    </row>
    <row r="574" spans="3:17">
      <c r="C574" s="159"/>
      <c r="D574" s="165" t="s">
        <v>282</v>
      </c>
      <c r="E574" s="161">
        <v>39266</v>
      </c>
      <c r="F574" s="172" t="str">
        <f t="shared" si="27"/>
        <v>2007-08</v>
      </c>
      <c r="G574" s="68"/>
      <c r="H574" s="167" t="s">
        <v>279</v>
      </c>
      <c r="I574" s="173">
        <v>41465.482549107437</v>
      </c>
      <c r="J574" s="168">
        <f>IFERROR(MIN('MP Calculations'!$E$30/I574,1),"-")</f>
        <v>0.60889065254951169</v>
      </c>
      <c r="K574" s="12"/>
      <c r="L574" s="159">
        <v>1.2377290000000001</v>
      </c>
      <c r="M574" s="159" t="s">
        <v>315</v>
      </c>
      <c r="N574" s="159">
        <v>511</v>
      </c>
      <c r="O574" s="185">
        <f t="shared" si="29"/>
        <v>632.4795190000001</v>
      </c>
      <c r="P574" s="215">
        <f t="shared" si="28"/>
        <v>385.11086704811134</v>
      </c>
      <c r="Q574" s="215" cm="1">
        <f t="array" ref="Q574">IF(P574="-",0,P574/(1+'General inputs'!$H$32)^IFERROR(INDEX('MP Calculations'!$C$40:$C$130,MATCH(F574,'MP Calculations'!$D$40:$D$130,0),0),-1))</f>
        <v>713.84111471049584</v>
      </c>
    </row>
    <row r="575" spans="3:17">
      <c r="C575" s="159"/>
      <c r="D575" s="165" t="s">
        <v>282</v>
      </c>
      <c r="E575" s="161">
        <v>39266</v>
      </c>
      <c r="F575" s="172" t="str">
        <f t="shared" si="27"/>
        <v>2007-08</v>
      </c>
      <c r="G575" s="68"/>
      <c r="H575" s="167" t="s">
        <v>279</v>
      </c>
      <c r="I575" s="173">
        <v>41465.482549107437</v>
      </c>
      <c r="J575" s="168">
        <f>IFERROR(MIN('MP Calculations'!$E$30/I575,1),"-")</f>
        <v>0.60889065254951169</v>
      </c>
      <c r="K575" s="12"/>
      <c r="L575" s="159">
        <v>60.619112999999999</v>
      </c>
      <c r="M575" s="159" t="s">
        <v>315</v>
      </c>
      <c r="N575" s="159">
        <v>511</v>
      </c>
      <c r="O575" s="185">
        <f t="shared" si="29"/>
        <v>30976.366742999999</v>
      </c>
      <c r="P575" s="215">
        <f t="shared" si="28"/>
        <v>18861.220159758261</v>
      </c>
      <c r="Q575" s="215" cm="1">
        <f t="array" ref="Q575">IF(P575="-",0,P575/(1+'General inputs'!$H$32)^IFERROR(INDEX('MP Calculations'!$C$40:$C$130,MATCH(F575,'MP Calculations'!$D$40:$D$130,0),0),-1))</f>
        <v>34961.13866337583</v>
      </c>
    </row>
    <row r="576" spans="3:17">
      <c r="C576" s="159"/>
      <c r="D576" s="165" t="s">
        <v>282</v>
      </c>
      <c r="E576" s="161">
        <v>39266</v>
      </c>
      <c r="F576" s="172" t="str">
        <f t="shared" si="27"/>
        <v>2007-08</v>
      </c>
      <c r="G576" s="68"/>
      <c r="H576" s="167" t="s">
        <v>279</v>
      </c>
      <c r="I576" s="173">
        <v>41465.482549107437</v>
      </c>
      <c r="J576" s="168">
        <f>IFERROR(MIN('MP Calculations'!$E$30/I576,1),"-")</f>
        <v>0.60889065254951169</v>
      </c>
      <c r="K576" s="12"/>
      <c r="L576" s="159">
        <v>100.955322</v>
      </c>
      <c r="M576" s="159" t="s">
        <v>315</v>
      </c>
      <c r="N576" s="159">
        <v>511</v>
      </c>
      <c r="O576" s="185">
        <f t="shared" si="29"/>
        <v>51588.169541999996</v>
      </c>
      <c r="P576" s="215">
        <f t="shared" si="28"/>
        <v>31411.554216263223</v>
      </c>
      <c r="Q576" s="215" cm="1">
        <f t="array" ref="Q576">IF(P576="-",0,P576/(1+'General inputs'!$H$32)^IFERROR(INDEX('MP Calculations'!$C$40:$C$130,MATCH(F576,'MP Calculations'!$D$40:$D$130,0),0),-1))</f>
        <v>58224.425211364549</v>
      </c>
    </row>
    <row r="577" spans="3:17">
      <c r="C577" s="159"/>
      <c r="D577" s="165" t="s">
        <v>282</v>
      </c>
      <c r="E577" s="161">
        <v>39266</v>
      </c>
      <c r="F577" s="172" t="str">
        <f t="shared" si="27"/>
        <v>2007-08</v>
      </c>
      <c r="G577" s="68"/>
      <c r="H577" s="167" t="s">
        <v>279</v>
      </c>
      <c r="I577" s="173">
        <v>41465.482549107437</v>
      </c>
      <c r="J577" s="168">
        <f>IFERROR(MIN('MP Calculations'!$E$30/I577,1),"-")</f>
        <v>0.60889065254951169</v>
      </c>
      <c r="K577" s="12"/>
      <c r="L577" s="159">
        <v>137.24519000000001</v>
      </c>
      <c r="M577" s="159" t="s">
        <v>315</v>
      </c>
      <c r="N577" s="159">
        <v>511</v>
      </c>
      <c r="O577" s="185">
        <f t="shared" si="29"/>
        <v>70132.292090000003</v>
      </c>
      <c r="P577" s="215">
        <f t="shared" si="28"/>
        <v>42702.897095473061</v>
      </c>
      <c r="Q577" s="215" cm="1">
        <f t="array" ref="Q577">IF(P577="-",0,P577/(1+'General inputs'!$H$32)^IFERROR(INDEX('MP Calculations'!$C$40:$C$130,MATCH(F577,'MP Calculations'!$D$40:$D$130,0),0),-1))</f>
        <v>79154.046983025997</v>
      </c>
    </row>
    <row r="578" spans="3:17">
      <c r="C578" s="159"/>
      <c r="D578" s="165" t="s">
        <v>282</v>
      </c>
      <c r="E578" s="161">
        <v>39266</v>
      </c>
      <c r="F578" s="172" t="str">
        <f t="shared" si="27"/>
        <v>2007-08</v>
      </c>
      <c r="G578" s="68"/>
      <c r="H578" s="167" t="s">
        <v>279</v>
      </c>
      <c r="I578" s="173">
        <v>41465.482549107437</v>
      </c>
      <c r="J578" s="168">
        <f>IFERROR(MIN('MP Calculations'!$E$30/I578,1),"-")</f>
        <v>0.60889065254951169</v>
      </c>
      <c r="K578" s="12"/>
      <c r="L578" s="159">
        <v>142.71719899999999</v>
      </c>
      <c r="M578" s="159" t="s">
        <v>315</v>
      </c>
      <c r="N578" s="159">
        <v>511</v>
      </c>
      <c r="O578" s="185">
        <f t="shared" si="29"/>
        <v>72928.488688999991</v>
      </c>
      <c r="P578" s="215">
        <f t="shared" si="28"/>
        <v>44405.475067294887</v>
      </c>
      <c r="Q578" s="215" cm="1">
        <f t="array" ref="Q578">IF(P578="-",0,P578/(1+'General inputs'!$H$32)^IFERROR(INDEX('MP Calculations'!$C$40:$C$130,MATCH(F578,'MP Calculations'!$D$40:$D$130,0),0),-1))</f>
        <v>82309.943794255145</v>
      </c>
    </row>
    <row r="579" spans="3:17">
      <c r="C579" s="159"/>
      <c r="D579" s="165" t="s">
        <v>282</v>
      </c>
      <c r="E579" s="161">
        <v>39266</v>
      </c>
      <c r="F579" s="172" t="str">
        <f t="shared" si="27"/>
        <v>2007-08</v>
      </c>
      <c r="G579" s="68"/>
      <c r="H579" s="167" t="s">
        <v>279</v>
      </c>
      <c r="I579" s="173">
        <v>41465.482549107437</v>
      </c>
      <c r="J579" s="168">
        <f>IFERROR(MIN('MP Calculations'!$E$30/I579,1),"-")</f>
        <v>0.60889065254951169</v>
      </c>
      <c r="K579" s="12"/>
      <c r="L579" s="159">
        <v>31.777456999999998</v>
      </c>
      <c r="M579" s="159" t="s">
        <v>315</v>
      </c>
      <c r="N579" s="159">
        <v>511</v>
      </c>
      <c r="O579" s="185">
        <f t="shared" si="29"/>
        <v>16238.280526999999</v>
      </c>
      <c r="P579" s="215">
        <f t="shared" si="28"/>
        <v>9887.3372263670572</v>
      </c>
      <c r="Q579" s="215" cm="1">
        <f t="array" ref="Q579">IF(P579="-",0,P579/(1+'General inputs'!$H$32)^IFERROR(INDEX('MP Calculations'!$C$40:$C$130,MATCH(F579,'MP Calculations'!$D$40:$D$130,0),0),-1))</f>
        <v>18327.158309730839</v>
      </c>
    </row>
    <row r="580" spans="3:17">
      <c r="C580" s="159"/>
      <c r="D580" s="165" t="s">
        <v>282</v>
      </c>
      <c r="E580" s="161">
        <v>39266</v>
      </c>
      <c r="F580" s="172" t="str">
        <f t="shared" si="27"/>
        <v>2007-08</v>
      </c>
      <c r="G580" s="68"/>
      <c r="H580" s="167" t="s">
        <v>279</v>
      </c>
      <c r="I580" s="173">
        <v>41465.482549107437</v>
      </c>
      <c r="J580" s="168">
        <f>IFERROR(MIN('MP Calculations'!$E$30/I580,1),"-")</f>
        <v>0.60889065254951169</v>
      </c>
      <c r="K580" s="12"/>
      <c r="L580" s="159">
        <v>122.928636</v>
      </c>
      <c r="M580" s="159" t="s">
        <v>315</v>
      </c>
      <c r="N580" s="159">
        <v>511</v>
      </c>
      <c r="O580" s="185">
        <f t="shared" si="29"/>
        <v>62816.532996000002</v>
      </c>
      <c r="P580" s="215">
        <f t="shared" si="28"/>
        <v>38248.399766832372</v>
      </c>
      <c r="Q580" s="215" cm="1">
        <f t="array" ref="Q580">IF(P580="-",0,P580/(1+'General inputs'!$H$32)^IFERROR(INDEX('MP Calculations'!$C$40:$C$130,MATCH(F580,'MP Calculations'!$D$40:$D$130,0),0),-1))</f>
        <v>70897.195227776654</v>
      </c>
    </row>
    <row r="581" spans="3:17">
      <c r="C581" s="159"/>
      <c r="D581" s="165" t="s">
        <v>282</v>
      </c>
      <c r="E581" s="161">
        <v>39266</v>
      </c>
      <c r="F581" s="172" t="str">
        <f t="shared" si="27"/>
        <v>2007-08</v>
      </c>
      <c r="G581" s="68"/>
      <c r="H581" s="167" t="s">
        <v>279</v>
      </c>
      <c r="I581" s="173">
        <v>41465.482549107437</v>
      </c>
      <c r="J581" s="168">
        <f>IFERROR(MIN('MP Calculations'!$E$30/I581,1),"-")</f>
        <v>0.60889065254951169</v>
      </c>
      <c r="K581" s="12"/>
      <c r="L581" s="159">
        <v>66.554496999999998</v>
      </c>
      <c r="M581" s="159" t="s">
        <v>315</v>
      </c>
      <c r="N581" s="159">
        <v>511</v>
      </c>
      <c r="O581" s="185">
        <f t="shared" si="29"/>
        <v>34009.347967000002</v>
      </c>
      <c r="P581" s="215">
        <f t="shared" si="28"/>
        <v>20707.974076410039</v>
      </c>
      <c r="Q581" s="215" cm="1">
        <f t="array" ref="Q581">IF(P581="-",0,P581/(1+'General inputs'!$H$32)^IFERROR(INDEX('MP Calculations'!$C$40:$C$130,MATCH(F581,'MP Calculations'!$D$40:$D$130,0),0),-1))</f>
        <v>38384.279860515788</v>
      </c>
    </row>
    <row r="582" spans="3:17">
      <c r="C582" s="159"/>
      <c r="D582" s="165" t="s">
        <v>281</v>
      </c>
      <c r="E582" s="161">
        <v>39282</v>
      </c>
      <c r="F582" s="172" t="str">
        <f t="shared" si="27"/>
        <v>2007-08</v>
      </c>
      <c r="G582" s="68"/>
      <c r="H582" s="167" t="s">
        <v>279</v>
      </c>
      <c r="I582" s="173">
        <v>41465.482549107437</v>
      </c>
      <c r="J582" s="168">
        <f>IFERROR(MIN('MP Calculations'!$E$30/I582,1),"-")</f>
        <v>0.60889065254951169</v>
      </c>
      <c r="K582" s="12"/>
      <c r="L582" s="159">
        <v>1.0001660000000001</v>
      </c>
      <c r="M582" s="159" t="s">
        <v>315</v>
      </c>
      <c r="N582" s="159">
        <v>350</v>
      </c>
      <c r="O582" s="185">
        <f t="shared" si="29"/>
        <v>350.05810000000002</v>
      </c>
      <c r="P582" s="215">
        <f t="shared" si="28"/>
        <v>213.14710493924224</v>
      </c>
      <c r="Q582" s="215" cm="1">
        <f t="array" ref="Q582">IF(P582="-",0,P582/(1+'General inputs'!$H$32)^IFERROR(INDEX('MP Calculations'!$C$40:$C$130,MATCH(F582,'MP Calculations'!$D$40:$D$130,0),0),-1))</f>
        <v>395.08925872023093</v>
      </c>
    </row>
    <row r="583" spans="3:17">
      <c r="C583" s="159"/>
      <c r="D583" s="165" t="s">
        <v>281</v>
      </c>
      <c r="E583" s="161">
        <v>39282</v>
      </c>
      <c r="F583" s="172" t="str">
        <f t="shared" si="27"/>
        <v>2007-08</v>
      </c>
      <c r="G583" s="68"/>
      <c r="H583" s="167" t="s">
        <v>279</v>
      </c>
      <c r="I583" s="173">
        <v>41465.482549107437</v>
      </c>
      <c r="J583" s="168">
        <f>IFERROR(MIN('MP Calculations'!$E$30/I583,1),"-")</f>
        <v>0.60889065254951169</v>
      </c>
      <c r="K583" s="12"/>
      <c r="L583" s="159">
        <v>2.7999860000000001</v>
      </c>
      <c r="M583" s="159" t="s">
        <v>315</v>
      </c>
      <c r="N583" s="159">
        <v>350</v>
      </c>
      <c r="O583" s="185">
        <f t="shared" si="29"/>
        <v>979.99509999999998</v>
      </c>
      <c r="P583" s="215">
        <f t="shared" si="28"/>
        <v>596.70985593432397</v>
      </c>
      <c r="Q583" s="215" cm="1">
        <f t="array" ref="Q583">IF(P583="-",0,P583/(1+'General inputs'!$H$32)^IFERROR(INDEX('MP Calculations'!$C$40:$C$130,MATCH(F583,'MP Calculations'!$D$40:$D$130,0),0),-1))</f>
        <v>1106.0607870763697</v>
      </c>
    </row>
    <row r="584" spans="3:17">
      <c r="C584" s="159"/>
      <c r="D584" s="165" t="s">
        <v>281</v>
      </c>
      <c r="E584" s="161">
        <v>39282</v>
      </c>
      <c r="F584" s="172" t="str">
        <f t="shared" si="27"/>
        <v>2007-08</v>
      </c>
      <c r="G584" s="68"/>
      <c r="H584" s="167" t="s">
        <v>279</v>
      </c>
      <c r="I584" s="173">
        <v>41465.482549107437</v>
      </c>
      <c r="J584" s="168">
        <f>IFERROR(MIN('MP Calculations'!$E$30/I584,1),"-")</f>
        <v>0.60889065254951169</v>
      </c>
      <c r="K584" s="12"/>
      <c r="L584" s="159">
        <v>0.80044599999999999</v>
      </c>
      <c r="M584" s="159" t="s">
        <v>315</v>
      </c>
      <c r="N584" s="159">
        <v>350</v>
      </c>
      <c r="O584" s="185">
        <f t="shared" si="29"/>
        <v>280.15609999999998</v>
      </c>
      <c r="P584" s="215">
        <f t="shared" si="28"/>
        <v>170.58443054472625</v>
      </c>
      <c r="Q584" s="215" cm="1">
        <f t="array" ref="Q584">IF(P584="-",0,P584/(1+'General inputs'!$H$32)^IFERROR(INDEX('MP Calculations'!$C$40:$C$130,MATCH(F584,'MP Calculations'!$D$40:$D$130,0),0),-1))</f>
        <v>316.19512839426045</v>
      </c>
    </row>
    <row r="585" spans="3:17">
      <c r="C585" s="159"/>
      <c r="D585" s="165" t="s">
        <v>281</v>
      </c>
      <c r="E585" s="161">
        <v>39541</v>
      </c>
      <c r="F585" s="172" t="str">
        <f t="shared" si="27"/>
        <v>2007-08</v>
      </c>
      <c r="G585" s="68"/>
      <c r="H585" s="167" t="s">
        <v>279</v>
      </c>
      <c r="I585" s="173">
        <v>41465.482549107437</v>
      </c>
      <c r="J585" s="168">
        <f>IFERROR(MIN('MP Calculations'!$E$30/I585,1),"-")</f>
        <v>0.60889065254951169</v>
      </c>
      <c r="K585" s="12"/>
      <c r="L585" s="159">
        <v>10.69969</v>
      </c>
      <c r="M585" s="159" t="s">
        <v>315</v>
      </c>
      <c r="N585" s="159">
        <v>350</v>
      </c>
      <c r="O585" s="185">
        <f t="shared" si="29"/>
        <v>3744.8915000000002</v>
      </c>
      <c r="P585" s="215">
        <f t="shared" si="28"/>
        <v>2280.2294291621197</v>
      </c>
      <c r="Q585" s="215" cm="1">
        <f t="array" ref="Q585">IF(P585="-",0,P585/(1+'General inputs'!$H$32)^IFERROR(INDEX('MP Calculations'!$C$40:$C$130,MATCH(F585,'MP Calculations'!$D$40:$D$130,0),0),-1))</f>
        <v>4226.6309698952646</v>
      </c>
    </row>
    <row r="586" spans="3:17">
      <c r="C586" s="159"/>
      <c r="D586" s="165" t="s">
        <v>352</v>
      </c>
      <c r="E586" s="161">
        <v>39630</v>
      </c>
      <c r="F586" s="172" t="str">
        <f t="shared" si="27"/>
        <v>2008-09</v>
      </c>
      <c r="G586" s="68"/>
      <c r="H586" s="167" t="s">
        <v>279</v>
      </c>
      <c r="I586" s="173">
        <v>41465.482549107437</v>
      </c>
      <c r="J586" s="168">
        <f>IFERROR(MIN('MP Calculations'!$E$30/I586,1),"-")</f>
        <v>0.60889065254951169</v>
      </c>
      <c r="K586" s="12"/>
      <c r="L586" s="159">
        <v>1</v>
      </c>
      <c r="M586" s="159" t="s">
        <v>316</v>
      </c>
      <c r="N586" s="159">
        <v>355.11</v>
      </c>
      <c r="O586" s="185">
        <f t="shared" si="29"/>
        <v>355.11</v>
      </c>
      <c r="P586" s="215">
        <f t="shared" si="28"/>
        <v>216.2231596268571</v>
      </c>
      <c r="Q586" s="215" cm="1">
        <f t="array" ref="Q586">IF(P586="-",0,P586/(1+'General inputs'!$H$32)^IFERROR(INDEX('MP Calculations'!$C$40:$C$130,MATCH(F586,'MP Calculations'!$D$40:$D$130,0),0),-1))</f>
        <v>384.63630574517163</v>
      </c>
    </row>
    <row r="587" spans="3:17">
      <c r="C587" s="159"/>
      <c r="D587" s="165" t="s">
        <v>353</v>
      </c>
      <c r="E587" s="161">
        <v>39630</v>
      </c>
      <c r="F587" s="172" t="str">
        <f t="shared" si="27"/>
        <v>2008-09</v>
      </c>
      <c r="G587" s="68"/>
      <c r="H587" s="167" t="s">
        <v>279</v>
      </c>
      <c r="I587" s="173">
        <v>41465.482549107437</v>
      </c>
      <c r="J587" s="168">
        <f>IFERROR(MIN('MP Calculations'!$E$30/I587,1),"-")</f>
        <v>0.60889065254951169</v>
      </c>
      <c r="K587" s="12"/>
      <c r="L587" s="159">
        <v>1</v>
      </c>
      <c r="M587" s="159" t="s">
        <v>316</v>
      </c>
      <c r="N587" s="159">
        <v>916.06</v>
      </c>
      <c r="O587" s="185">
        <f t="shared" si="29"/>
        <v>916.06</v>
      </c>
      <c r="P587" s="215">
        <f t="shared" si="28"/>
        <v>557.7803711745056</v>
      </c>
      <c r="Q587" s="215" cm="1">
        <f t="array" ref="Q587">IF(P587="-",0,P587/(1+'General inputs'!$H$32)^IFERROR(INDEX('MP Calculations'!$C$40:$C$130,MATCH(F587,'MP Calculations'!$D$40:$D$130,0),0),-1))</f>
        <v>992.22757523280643</v>
      </c>
    </row>
    <row r="588" spans="3:17">
      <c r="C588" s="159"/>
      <c r="D588" s="165" t="s">
        <v>354</v>
      </c>
      <c r="E588" s="161">
        <v>39762</v>
      </c>
      <c r="F588" s="172" t="str">
        <f t="shared" si="27"/>
        <v>2008-09</v>
      </c>
      <c r="G588" s="68"/>
      <c r="H588" s="167" t="s">
        <v>279</v>
      </c>
      <c r="I588" s="173">
        <v>41465.482549107437</v>
      </c>
      <c r="J588" s="168">
        <f>IFERROR(MIN('MP Calculations'!$E$30/I588,1),"-")</f>
        <v>0.60889065254951169</v>
      </c>
      <c r="K588" s="12"/>
      <c r="L588" s="159">
        <v>1</v>
      </c>
      <c r="M588" s="159" t="s">
        <v>316</v>
      </c>
      <c r="N588" s="159">
        <v>36274.47</v>
      </c>
      <c r="O588" s="185">
        <f t="shared" si="29"/>
        <v>36274.47</v>
      </c>
      <c r="P588" s="215">
        <f t="shared" si="28"/>
        <v>22087.185709187685</v>
      </c>
      <c r="Q588" s="215" cm="1">
        <f t="array" ref="Q588">IF(P588="-",0,P588/(1+'General inputs'!$H$32)^IFERROR(INDEX('MP Calculations'!$C$40:$C$130,MATCH(F588,'MP Calculations'!$D$40:$D$130,0),0),-1))</f>
        <v>39290.580759944962</v>
      </c>
    </row>
    <row r="589" spans="3:17">
      <c r="C589" s="159"/>
      <c r="D589" s="165" t="s">
        <v>282</v>
      </c>
      <c r="E589" s="161">
        <v>39790</v>
      </c>
      <c r="F589" s="172" t="str">
        <f t="shared" si="27"/>
        <v>2008-09</v>
      </c>
      <c r="G589" s="68"/>
      <c r="H589" s="167" t="s">
        <v>279</v>
      </c>
      <c r="I589" s="173">
        <v>41465.482549107437</v>
      </c>
      <c r="J589" s="168">
        <f>IFERROR(MIN('MP Calculations'!$E$30/I589,1),"-")</f>
        <v>0.60889065254951169</v>
      </c>
      <c r="K589" s="12"/>
      <c r="L589" s="159">
        <v>27.500454999999999</v>
      </c>
      <c r="M589" s="159" t="s">
        <v>315</v>
      </c>
      <c r="N589" s="159">
        <v>511</v>
      </c>
      <c r="O589" s="185">
        <f t="shared" si="29"/>
        <v>14052.732505</v>
      </c>
      <c r="P589" s="215">
        <f t="shared" si="28"/>
        <v>8556.5774650731837</v>
      </c>
      <c r="Q589" s="215" cm="1">
        <f t="array" ref="Q589">IF(P589="-",0,P589/(1+'General inputs'!$H$32)^IFERROR(INDEX('MP Calculations'!$C$40:$C$130,MATCH(F589,'MP Calculations'!$D$40:$D$130,0),0),-1))</f>
        <v>15221.174048459045</v>
      </c>
    </row>
    <row r="590" spans="3:17">
      <c r="C590" s="159"/>
      <c r="D590" s="165" t="s">
        <v>282</v>
      </c>
      <c r="E590" s="161">
        <v>39790</v>
      </c>
      <c r="F590" s="172" t="str">
        <f t="shared" si="27"/>
        <v>2008-09</v>
      </c>
      <c r="G590" s="68"/>
      <c r="H590" s="167" t="s">
        <v>279</v>
      </c>
      <c r="I590" s="173">
        <v>41465.482549107437</v>
      </c>
      <c r="J590" s="168">
        <f>IFERROR(MIN('MP Calculations'!$E$30/I590,1),"-")</f>
        <v>0.60889065254951169</v>
      </c>
      <c r="K590" s="12"/>
      <c r="L590" s="159">
        <v>3.5696430000000001</v>
      </c>
      <c r="M590" s="159" t="s">
        <v>315</v>
      </c>
      <c r="N590" s="159">
        <v>511</v>
      </c>
      <c r="O590" s="185">
        <f t="shared" si="29"/>
        <v>1824.087573</v>
      </c>
      <c r="P590" s="215">
        <f t="shared" si="28"/>
        <v>1110.6698726314251</v>
      </c>
      <c r="Q590" s="215" cm="1">
        <f t="array" ref="Q590">IF(P590="-",0,P590/(1+'General inputs'!$H$32)^IFERROR(INDEX('MP Calculations'!$C$40:$C$130,MATCH(F590,'MP Calculations'!$D$40:$D$130,0),0),-1))</f>
        <v>1975.7548518329422</v>
      </c>
    </row>
    <row r="591" spans="3:17">
      <c r="C591" s="159"/>
      <c r="D591" s="165" t="s">
        <v>282</v>
      </c>
      <c r="E591" s="161">
        <v>39790</v>
      </c>
      <c r="F591" s="172" t="str">
        <f t="shared" si="27"/>
        <v>2008-09</v>
      </c>
      <c r="G591" s="68"/>
      <c r="H591" s="167" t="s">
        <v>279</v>
      </c>
      <c r="I591" s="173">
        <v>41465.482549107437</v>
      </c>
      <c r="J591" s="168">
        <f>IFERROR(MIN('MP Calculations'!$E$30/I591,1),"-")</f>
        <v>0.60889065254951169</v>
      </c>
      <c r="K591" s="12"/>
      <c r="L591" s="159">
        <v>139.21181799999999</v>
      </c>
      <c r="M591" s="159" t="s">
        <v>315</v>
      </c>
      <c r="N591" s="159">
        <v>511</v>
      </c>
      <c r="O591" s="185">
        <f t="shared" si="29"/>
        <v>71137.238998000001</v>
      </c>
      <c r="P591" s="215">
        <f t="shared" si="28"/>
        <v>43314.799874062788</v>
      </c>
      <c r="Q591" s="215" cm="1">
        <f t="array" ref="Q591">IF(P591="-",0,P591/(1+'General inputs'!$H$32)^IFERROR(INDEX('MP Calculations'!$C$40:$C$130,MATCH(F591,'MP Calculations'!$D$40:$D$130,0),0),-1))</f>
        <v>77052.081915750256</v>
      </c>
    </row>
    <row r="592" spans="3:17">
      <c r="C592" s="159"/>
      <c r="D592" s="165" t="s">
        <v>282</v>
      </c>
      <c r="E592" s="161">
        <v>39790</v>
      </c>
      <c r="F592" s="172" t="str">
        <f t="shared" si="27"/>
        <v>2008-09</v>
      </c>
      <c r="G592" s="68"/>
      <c r="H592" s="167" t="s">
        <v>279</v>
      </c>
      <c r="I592" s="173">
        <v>41465.482549107437</v>
      </c>
      <c r="J592" s="168">
        <f>IFERROR(MIN('MP Calculations'!$E$30/I592,1),"-")</f>
        <v>0.60889065254951169</v>
      </c>
      <c r="K592" s="12"/>
      <c r="L592" s="159">
        <v>17.781179999999999</v>
      </c>
      <c r="M592" s="159" t="s">
        <v>315</v>
      </c>
      <c r="N592" s="159">
        <v>511</v>
      </c>
      <c r="O592" s="185">
        <f t="shared" si="29"/>
        <v>9086.1829799999996</v>
      </c>
      <c r="P592" s="215">
        <f t="shared" si="28"/>
        <v>5532.4918838764661</v>
      </c>
      <c r="Q592" s="215" cm="1">
        <f t="array" ref="Q592">IF(P592="-",0,P592/(1+'General inputs'!$H$32)^IFERROR(INDEX('MP Calculations'!$C$40:$C$130,MATCH(F592,'MP Calculations'!$D$40:$D$130,0),0),-1))</f>
        <v>9841.6711856941638</v>
      </c>
    </row>
    <row r="593" spans="3:17">
      <c r="C593" s="159"/>
      <c r="D593" s="165" t="s">
        <v>281</v>
      </c>
      <c r="E593" s="161">
        <v>39805</v>
      </c>
      <c r="F593" s="172" t="str">
        <f t="shared" si="27"/>
        <v>2008-09</v>
      </c>
      <c r="G593" s="68"/>
      <c r="H593" s="167" t="s">
        <v>279</v>
      </c>
      <c r="I593" s="173">
        <v>41465.482549107437</v>
      </c>
      <c r="J593" s="168">
        <f>IFERROR(MIN('MP Calculations'!$E$30/I593,1),"-")</f>
        <v>0.60889065254951169</v>
      </c>
      <c r="K593" s="12"/>
      <c r="L593" s="159">
        <v>1.4058889999999999</v>
      </c>
      <c r="M593" s="159" t="s">
        <v>315</v>
      </c>
      <c r="N593" s="159">
        <v>350</v>
      </c>
      <c r="O593" s="185">
        <f t="shared" si="29"/>
        <v>492.06115</v>
      </c>
      <c r="P593" s="215">
        <f t="shared" si="28"/>
        <v>299.61143471776313</v>
      </c>
      <c r="Q593" s="215" cm="1">
        <f t="array" ref="Q593">IF(P593="-",0,P593/(1+'General inputs'!$H$32)^IFERROR(INDEX('MP Calculations'!$C$40:$C$130,MATCH(F593,'MP Calculations'!$D$40:$D$130,0),0),-1))</f>
        <v>532.9745232089233</v>
      </c>
    </row>
    <row r="594" spans="3:17">
      <c r="C594" s="159"/>
      <c r="D594" s="165" t="s">
        <v>281</v>
      </c>
      <c r="E594" s="161">
        <v>39805</v>
      </c>
      <c r="F594" s="172" t="str">
        <f t="shared" si="27"/>
        <v>2008-09</v>
      </c>
      <c r="G594" s="68"/>
      <c r="H594" s="167" t="s">
        <v>279</v>
      </c>
      <c r="I594" s="173">
        <v>41465.482549107437</v>
      </c>
      <c r="J594" s="168">
        <f>IFERROR(MIN('MP Calculations'!$E$30/I594,1),"-")</f>
        <v>0.60889065254951169</v>
      </c>
      <c r="K594" s="12"/>
      <c r="L594" s="159">
        <v>9.6002679999999998</v>
      </c>
      <c r="M594" s="159" t="s">
        <v>315</v>
      </c>
      <c r="N594" s="159">
        <v>350</v>
      </c>
      <c r="O594" s="185">
        <f t="shared" si="29"/>
        <v>3360.0938000000001</v>
      </c>
      <c r="P594" s="215">
        <f t="shared" si="28"/>
        <v>2045.9297065095684</v>
      </c>
      <c r="Q594" s="215" cm="1">
        <f t="array" ref="Q594">IF(P594="-",0,P594/(1+'General inputs'!$H$32)^IFERROR(INDEX('MP Calculations'!$C$40:$C$130,MATCH(F594,'MP Calculations'!$D$40:$D$130,0),0),-1))</f>
        <v>3639.4752786157969</v>
      </c>
    </row>
    <row r="595" spans="3:17">
      <c r="C595" s="159"/>
      <c r="D595" s="165" t="s">
        <v>288</v>
      </c>
      <c r="E595" s="161">
        <v>39805</v>
      </c>
      <c r="F595" s="172" t="str">
        <f t="shared" si="27"/>
        <v>2008-09</v>
      </c>
      <c r="G595" s="68"/>
      <c r="H595" s="167" t="s">
        <v>279</v>
      </c>
      <c r="I595" s="173">
        <v>41465.482549107437</v>
      </c>
      <c r="J595" s="168">
        <f>IFERROR(MIN('MP Calculations'!$E$30/I595,1),"-")</f>
        <v>0.60889065254951169</v>
      </c>
      <c r="K595" s="12"/>
      <c r="L595" s="159">
        <v>176.74381399999999</v>
      </c>
      <c r="M595" s="159" t="s">
        <v>315</v>
      </c>
      <c r="N595" s="159">
        <v>589</v>
      </c>
      <c r="O595" s="185">
        <f t="shared" si="29"/>
        <v>104102.10644599999</v>
      </c>
      <c r="P595" s="215">
        <f t="shared" si="28"/>
        <v>63386.799525683658</v>
      </c>
      <c r="Q595" s="215" cm="1">
        <f t="array" ref="Q595">IF(P595="-",0,P595/(1+'General inputs'!$H$32)^IFERROR(INDEX('MP Calculations'!$C$40:$C$130,MATCH(F595,'MP Calculations'!$D$40:$D$130,0),0),-1))</f>
        <v>112757.87683726184</v>
      </c>
    </row>
    <row r="596" spans="3:17">
      <c r="C596" s="159"/>
      <c r="D596" s="165" t="s">
        <v>281</v>
      </c>
      <c r="E596" s="161">
        <v>39805</v>
      </c>
      <c r="F596" s="172" t="str">
        <f t="shared" si="27"/>
        <v>2008-09</v>
      </c>
      <c r="G596" s="68"/>
      <c r="H596" s="167" t="s">
        <v>279</v>
      </c>
      <c r="I596" s="173">
        <v>41465.482549107437</v>
      </c>
      <c r="J596" s="168">
        <f>IFERROR(MIN('MP Calculations'!$E$30/I596,1),"-")</f>
        <v>0.60889065254951169</v>
      </c>
      <c r="K596" s="12"/>
      <c r="L596" s="159">
        <v>5.7997540000000001</v>
      </c>
      <c r="M596" s="159" t="s">
        <v>315</v>
      </c>
      <c r="N596" s="159">
        <v>350</v>
      </c>
      <c r="O596" s="185">
        <f t="shared" si="29"/>
        <v>2029.9139</v>
      </c>
      <c r="P596" s="215">
        <f t="shared" si="28"/>
        <v>1235.9955991903241</v>
      </c>
      <c r="Q596" s="215" cm="1">
        <f t="array" ref="Q596">IF(P596="-",0,P596/(1+'General inputs'!$H$32)^IFERROR(INDEX('MP Calculations'!$C$40:$C$130,MATCH(F596,'MP Calculations'!$D$40:$D$130,0),0),-1))</f>
        <v>2198.6950057074532</v>
      </c>
    </row>
    <row r="597" spans="3:17">
      <c r="C597" s="159"/>
      <c r="D597" s="165" t="s">
        <v>281</v>
      </c>
      <c r="E597" s="161">
        <v>39805</v>
      </c>
      <c r="F597" s="172" t="str">
        <f t="shared" si="27"/>
        <v>2008-09</v>
      </c>
      <c r="G597" s="68"/>
      <c r="H597" s="167" t="s">
        <v>279</v>
      </c>
      <c r="I597" s="173">
        <v>41465.482549107437</v>
      </c>
      <c r="J597" s="168">
        <f>IFERROR(MIN('MP Calculations'!$E$30/I597,1),"-")</f>
        <v>0.60889065254951169</v>
      </c>
      <c r="K597" s="12"/>
      <c r="L597" s="159">
        <v>3.0187659999999998</v>
      </c>
      <c r="M597" s="159" t="s">
        <v>315</v>
      </c>
      <c r="N597" s="159">
        <v>350</v>
      </c>
      <c r="O597" s="185">
        <f t="shared" si="29"/>
        <v>1056.5681</v>
      </c>
      <c r="P597" s="215">
        <f t="shared" si="28"/>
        <v>643.33443987199769</v>
      </c>
      <c r="Q597" s="215" cm="1">
        <f t="array" ref="Q597">IF(P597="-",0,P597/(1+'General inputs'!$H$32)^IFERROR(INDEX('MP Calculations'!$C$40:$C$130,MATCH(F597,'MP Calculations'!$D$40:$D$130,0),0),-1))</f>
        <v>1144.418492163541</v>
      </c>
    </row>
    <row r="598" spans="3:17">
      <c r="C598" s="159"/>
      <c r="D598" s="165" t="s">
        <v>281</v>
      </c>
      <c r="E598" s="161">
        <v>39805</v>
      </c>
      <c r="F598" s="172" t="str">
        <f t="shared" ref="F598:F661" si="30">IF(E598="","-",IF(OR(E598&lt;$E$15,E598&gt;$E$16),"ERROR - date outside of range",IF(MONTH(E598)&gt;=7,YEAR(E598)&amp;"-"&amp;IF(YEAR(E598)=1999,"00",IF(AND(YEAR(E598)&gt;=2000,YEAR(E598)&lt;2009),"0","")&amp;RIGHT(YEAR(E598),2)+1),RIGHT(YEAR(E598),4)-1&amp;"-"&amp;RIGHT(YEAR(E598),2))))</f>
        <v>2008-09</v>
      </c>
      <c r="G598" s="68"/>
      <c r="H598" s="167" t="s">
        <v>279</v>
      </c>
      <c r="I598" s="173">
        <v>41465.482549107437</v>
      </c>
      <c r="J598" s="168">
        <f>IFERROR(MIN('MP Calculations'!$E$30/I598,1),"-")</f>
        <v>0.60889065254951169</v>
      </c>
      <c r="K598" s="12"/>
      <c r="L598" s="159">
        <v>2.9552049999999999</v>
      </c>
      <c r="M598" s="159" t="s">
        <v>315</v>
      </c>
      <c r="N598" s="159">
        <v>350</v>
      </c>
      <c r="O598" s="185">
        <f t="shared" ref="O598:O661" si="31">IF(N598="","-",L598*N598)</f>
        <v>1034.3217499999998</v>
      </c>
      <c r="P598" s="215">
        <f t="shared" ref="P598:P661" si="32">IF(O598="-","-",IF(OR(E598&lt;$E$15,E598&gt;$E$16),0,O598*J598))</f>
        <v>629.78884530365281</v>
      </c>
      <c r="Q598" s="215" cm="1">
        <f t="array" ref="Q598">IF(P598="-",0,P598/(1+'General inputs'!$H$32)^IFERROR(INDEX('MP Calculations'!$C$40:$C$130,MATCH(F598,'MP Calculations'!$D$40:$D$130,0),0),-1))</f>
        <v>1120.322426492864</v>
      </c>
    </row>
    <row r="599" spans="3:17">
      <c r="C599" s="159"/>
      <c r="D599" s="165" t="s">
        <v>281</v>
      </c>
      <c r="E599" s="161">
        <v>39805</v>
      </c>
      <c r="F599" s="172" t="str">
        <f t="shared" si="30"/>
        <v>2008-09</v>
      </c>
      <c r="G599" s="68"/>
      <c r="H599" s="167" t="s">
        <v>279</v>
      </c>
      <c r="I599" s="173">
        <v>41465.482549107437</v>
      </c>
      <c r="J599" s="168">
        <f>IFERROR(MIN('MP Calculations'!$E$30/I599,1),"-")</f>
        <v>0.60889065254951169</v>
      </c>
      <c r="K599" s="12"/>
      <c r="L599" s="159">
        <v>5.9665749999999997</v>
      </c>
      <c r="M599" s="159" t="s">
        <v>315</v>
      </c>
      <c r="N599" s="159">
        <v>350</v>
      </c>
      <c r="O599" s="185">
        <f t="shared" si="31"/>
        <v>2088.30125</v>
      </c>
      <c r="P599" s="215">
        <f t="shared" si="32"/>
        <v>1271.5471108324609</v>
      </c>
      <c r="Q599" s="215" cm="1">
        <f t="array" ref="Q599">IF(P599="-",0,P599/(1+'General inputs'!$H$32)^IFERROR(INDEX('MP Calculations'!$C$40:$C$130,MATCH(F599,'MP Calculations'!$D$40:$D$130,0),0),-1))</f>
        <v>2261.9370845175413</v>
      </c>
    </row>
    <row r="600" spans="3:17">
      <c r="C600" s="159"/>
      <c r="D600" s="165" t="s">
        <v>281</v>
      </c>
      <c r="E600" s="161">
        <v>39805</v>
      </c>
      <c r="F600" s="172" t="str">
        <f t="shared" si="30"/>
        <v>2008-09</v>
      </c>
      <c r="G600" s="68"/>
      <c r="H600" s="167" t="s">
        <v>279</v>
      </c>
      <c r="I600" s="173">
        <v>41465.482549107437</v>
      </c>
      <c r="J600" s="168">
        <f>IFERROR(MIN('MP Calculations'!$E$30/I600,1),"-")</f>
        <v>0.60889065254951169</v>
      </c>
      <c r="K600" s="12"/>
      <c r="L600" s="159">
        <v>0.74390999999999996</v>
      </c>
      <c r="M600" s="159" t="s">
        <v>315</v>
      </c>
      <c r="N600" s="159">
        <v>350</v>
      </c>
      <c r="O600" s="185">
        <f t="shared" si="31"/>
        <v>260.36849999999998</v>
      </c>
      <c r="P600" s="215">
        <f t="shared" si="32"/>
        <v>158.53594586833754</v>
      </c>
      <c r="Q600" s="215" cm="1">
        <f t="array" ref="Q600">IF(P600="-",0,P600/(1+'General inputs'!$H$32)^IFERROR(INDEX('MP Calculations'!$C$40:$C$130,MATCH(F600,'MP Calculations'!$D$40:$D$130,0),0),-1))</f>
        <v>282.0173410278835</v>
      </c>
    </row>
    <row r="601" spans="3:17">
      <c r="C601" s="159"/>
      <c r="D601" s="165" t="s">
        <v>355</v>
      </c>
      <c r="E601" s="161">
        <v>39814</v>
      </c>
      <c r="F601" s="172" t="str">
        <f t="shared" si="30"/>
        <v>2008-09</v>
      </c>
      <c r="G601" s="68"/>
      <c r="H601" s="167" t="s">
        <v>279</v>
      </c>
      <c r="I601" s="173">
        <v>41465.482549107437</v>
      </c>
      <c r="J601" s="168">
        <f>IFERROR(MIN('MP Calculations'!$E$30/I601,1),"-")</f>
        <v>0.60889065254951169</v>
      </c>
      <c r="K601" s="12"/>
      <c r="L601" s="159">
        <v>1</v>
      </c>
      <c r="M601" s="159" t="s">
        <v>316</v>
      </c>
      <c r="N601" s="159">
        <v>1081.24</v>
      </c>
      <c r="O601" s="185">
        <f t="shared" si="31"/>
        <v>1081.24</v>
      </c>
      <c r="P601" s="215">
        <f t="shared" si="32"/>
        <v>658.35692916263406</v>
      </c>
      <c r="Q601" s="215" cm="1">
        <f t="array" ref="Q601">IF(P601="-",0,P601/(1+'General inputs'!$H$32)^IFERROR(INDEX('MP Calculations'!$C$40:$C$130,MATCH(F601,'MP Calculations'!$D$40:$D$130,0),0),-1))</f>
        <v>1171.1417848664059</v>
      </c>
    </row>
    <row r="602" spans="3:17">
      <c r="C602" s="159"/>
      <c r="D602" s="165" t="s">
        <v>355</v>
      </c>
      <c r="E602" s="161">
        <v>39814</v>
      </c>
      <c r="F602" s="172" t="str">
        <f t="shared" si="30"/>
        <v>2008-09</v>
      </c>
      <c r="G602" s="68"/>
      <c r="H602" s="167" t="s">
        <v>279</v>
      </c>
      <c r="I602" s="173">
        <v>41465.482549107437</v>
      </c>
      <c r="J602" s="168">
        <f>IFERROR(MIN('MP Calculations'!$E$30/I602,1),"-")</f>
        <v>0.60889065254951169</v>
      </c>
      <c r="K602" s="12"/>
      <c r="L602" s="159">
        <v>1</v>
      </c>
      <c r="M602" s="159" t="s">
        <v>316</v>
      </c>
      <c r="N602" s="159">
        <v>9151.4599999999991</v>
      </c>
      <c r="O602" s="185">
        <f t="shared" si="31"/>
        <v>9151.4599999999991</v>
      </c>
      <c r="P602" s="215">
        <f t="shared" si="32"/>
        <v>5572.2384511807541</v>
      </c>
      <c r="Q602" s="215" cm="1">
        <f t="array" ref="Q602">IF(P602="-",0,P602/(1+'General inputs'!$H$32)^IFERROR(INDEX('MP Calculations'!$C$40:$C$130,MATCH(F602,'MP Calculations'!$D$40:$D$130,0),0),-1))</f>
        <v>9912.375789402462</v>
      </c>
    </row>
    <row r="603" spans="3:17">
      <c r="C603" s="159"/>
      <c r="D603" s="165" t="s">
        <v>356</v>
      </c>
      <c r="E603" s="161">
        <v>39814</v>
      </c>
      <c r="F603" s="172" t="str">
        <f t="shared" si="30"/>
        <v>2008-09</v>
      </c>
      <c r="G603" s="68"/>
      <c r="H603" s="167" t="s">
        <v>279</v>
      </c>
      <c r="I603" s="173">
        <v>41465.482549107437</v>
      </c>
      <c r="J603" s="168">
        <f>IFERROR(MIN('MP Calculations'!$E$30/I603,1),"-")</f>
        <v>0.60889065254951169</v>
      </c>
      <c r="K603" s="12"/>
      <c r="L603" s="159">
        <v>1</v>
      </c>
      <c r="M603" s="159" t="s">
        <v>316</v>
      </c>
      <c r="N603" s="159">
        <v>3184.2</v>
      </c>
      <c r="O603" s="185">
        <f t="shared" si="31"/>
        <v>3184.2</v>
      </c>
      <c r="P603" s="215">
        <f t="shared" si="32"/>
        <v>1938.8296158481551</v>
      </c>
      <c r="Q603" s="215" cm="1">
        <f t="array" ref="Q603">IF(P603="-",0,P603/(1+'General inputs'!$H$32)^IFERROR(INDEX('MP Calculations'!$C$40:$C$130,MATCH(F603,'MP Calculations'!$D$40:$D$130,0),0),-1))</f>
        <v>3448.9564494206738</v>
      </c>
    </row>
    <row r="604" spans="3:17">
      <c r="C604" s="159"/>
      <c r="D604" s="165" t="s">
        <v>357</v>
      </c>
      <c r="E604" s="161">
        <v>39814</v>
      </c>
      <c r="F604" s="172" t="str">
        <f t="shared" si="30"/>
        <v>2008-09</v>
      </c>
      <c r="G604" s="68"/>
      <c r="H604" s="167" t="s">
        <v>279</v>
      </c>
      <c r="I604" s="173">
        <v>41465.482549107437</v>
      </c>
      <c r="J604" s="168">
        <f>IFERROR(MIN('MP Calculations'!$E$30/I604,1),"-")</f>
        <v>0.60889065254951169</v>
      </c>
      <c r="K604" s="12"/>
      <c r="L604" s="159">
        <v>1</v>
      </c>
      <c r="M604" s="159" t="s">
        <v>316</v>
      </c>
      <c r="N604" s="159">
        <v>2473.44</v>
      </c>
      <c r="O604" s="185">
        <f t="shared" si="31"/>
        <v>2473.44</v>
      </c>
      <c r="P604" s="215">
        <f t="shared" si="32"/>
        <v>1506.0544956420642</v>
      </c>
      <c r="Q604" s="215" cm="1">
        <f t="array" ref="Q604">IF(P604="-",0,P604/(1+'General inputs'!$H$32)^IFERROR(INDEX('MP Calculations'!$C$40:$C$130,MATCH(F604,'MP Calculations'!$D$40:$D$130,0),0),-1))</f>
        <v>2679.098938588993</v>
      </c>
    </row>
    <row r="605" spans="3:17">
      <c r="C605" s="159"/>
      <c r="D605" s="165" t="s">
        <v>357</v>
      </c>
      <c r="E605" s="161">
        <v>39814</v>
      </c>
      <c r="F605" s="172" t="str">
        <f t="shared" si="30"/>
        <v>2008-09</v>
      </c>
      <c r="G605" s="68"/>
      <c r="H605" s="167" t="s">
        <v>279</v>
      </c>
      <c r="I605" s="173">
        <v>41465.482549107437</v>
      </c>
      <c r="J605" s="168">
        <f>IFERROR(MIN('MP Calculations'!$E$30/I605,1),"-")</f>
        <v>0.60889065254951169</v>
      </c>
      <c r="K605" s="12"/>
      <c r="L605" s="159">
        <v>1</v>
      </c>
      <c r="M605" s="159" t="s">
        <v>316</v>
      </c>
      <c r="N605" s="159">
        <v>1288.05</v>
      </c>
      <c r="O605" s="185">
        <f t="shared" si="31"/>
        <v>1288.05</v>
      </c>
      <c r="P605" s="215">
        <f t="shared" si="32"/>
        <v>784.28160501639854</v>
      </c>
      <c r="Q605" s="215" cm="1">
        <f t="array" ref="Q605">IF(P605="-",0,P605/(1+'General inputs'!$H$32)^IFERROR(INDEX('MP Calculations'!$C$40:$C$130,MATCH(F605,'MP Calculations'!$D$40:$D$130,0),0),-1))</f>
        <v>1395.1474011294199</v>
      </c>
    </row>
    <row r="606" spans="3:17">
      <c r="C606" s="159"/>
      <c r="D606" s="165" t="s">
        <v>281</v>
      </c>
      <c r="E606" s="161">
        <v>39835</v>
      </c>
      <c r="F606" s="172" t="str">
        <f t="shared" si="30"/>
        <v>2008-09</v>
      </c>
      <c r="G606" s="68"/>
      <c r="H606" s="167" t="s">
        <v>279</v>
      </c>
      <c r="I606" s="173">
        <v>41465.482549107437</v>
      </c>
      <c r="J606" s="168">
        <f>IFERROR(MIN('MP Calculations'!$E$30/I606,1),"-")</f>
        <v>0.60889065254951169</v>
      </c>
      <c r="K606" s="12"/>
      <c r="L606" s="159">
        <v>65.738225999999997</v>
      </c>
      <c r="M606" s="159" t="s">
        <v>315</v>
      </c>
      <c r="N606" s="159">
        <v>350</v>
      </c>
      <c r="O606" s="185">
        <f t="shared" si="31"/>
        <v>23008.379099999998</v>
      </c>
      <c r="P606" s="215">
        <f t="shared" si="32"/>
        <v>14009.586964305545</v>
      </c>
      <c r="Q606" s="215" cm="1">
        <f t="array" ref="Q606">IF(P606="-",0,P606/(1+'General inputs'!$H$32)^IFERROR(INDEX('MP Calculations'!$C$40:$C$130,MATCH(F606,'MP Calculations'!$D$40:$D$130,0),0),-1))</f>
        <v>24921.455149695634</v>
      </c>
    </row>
    <row r="607" spans="3:17">
      <c r="C607" s="159"/>
      <c r="D607" s="165" t="s">
        <v>281</v>
      </c>
      <c r="E607" s="161">
        <v>39835</v>
      </c>
      <c r="F607" s="172" t="str">
        <f t="shared" si="30"/>
        <v>2008-09</v>
      </c>
      <c r="G607" s="68"/>
      <c r="H607" s="167" t="s">
        <v>279</v>
      </c>
      <c r="I607" s="173">
        <v>41465.482549107437</v>
      </c>
      <c r="J607" s="168">
        <f>IFERROR(MIN('MP Calculations'!$E$30/I607,1),"-")</f>
        <v>0.60889065254951169</v>
      </c>
      <c r="K607" s="12"/>
      <c r="L607" s="159">
        <v>63.803365999999997</v>
      </c>
      <c r="M607" s="159" t="s">
        <v>315</v>
      </c>
      <c r="N607" s="159">
        <v>350</v>
      </c>
      <c r="O607" s="185">
        <f t="shared" si="31"/>
        <v>22331.178099999997</v>
      </c>
      <c r="P607" s="215">
        <f t="shared" si="32"/>
        <v>13597.245605508362</v>
      </c>
      <c r="Q607" s="215" cm="1">
        <f t="array" ref="Q607">IF(P607="-",0,P607/(1+'General inputs'!$H$32)^IFERROR(INDEX('MP Calculations'!$C$40:$C$130,MATCH(F607,'MP Calculations'!$D$40:$D$130,0),0),-1))</f>
        <v>24187.946966634223</v>
      </c>
    </row>
    <row r="608" spans="3:17">
      <c r="C608" s="159"/>
      <c r="D608" s="165" t="s">
        <v>281</v>
      </c>
      <c r="E608" s="161">
        <v>39835</v>
      </c>
      <c r="F608" s="172" t="str">
        <f t="shared" si="30"/>
        <v>2008-09</v>
      </c>
      <c r="G608" s="68"/>
      <c r="H608" s="167" t="s">
        <v>279</v>
      </c>
      <c r="I608" s="173">
        <v>41465.482549107437</v>
      </c>
      <c r="J608" s="168">
        <f>IFERROR(MIN('MP Calculations'!$E$30/I608,1),"-")</f>
        <v>0.60889065254951169</v>
      </c>
      <c r="K608" s="12"/>
      <c r="L608" s="159">
        <v>18.117926000000001</v>
      </c>
      <c r="M608" s="159" t="s">
        <v>315</v>
      </c>
      <c r="N608" s="159">
        <v>350</v>
      </c>
      <c r="O608" s="185">
        <f t="shared" si="31"/>
        <v>6341.2741000000005</v>
      </c>
      <c r="P608" s="215">
        <f t="shared" si="32"/>
        <v>3861.1425247443176</v>
      </c>
      <c r="Q608" s="215" cm="1">
        <f t="array" ref="Q608">IF(P608="-",0,P608/(1+'General inputs'!$H$32)^IFERROR(INDEX('MP Calculations'!$C$40:$C$130,MATCH(F608,'MP Calculations'!$D$40:$D$130,0),0),-1))</f>
        <v>6868.5315635761826</v>
      </c>
    </row>
    <row r="609" spans="3:17">
      <c r="C609" s="159"/>
      <c r="D609" s="165" t="s">
        <v>281</v>
      </c>
      <c r="E609" s="161">
        <v>39835</v>
      </c>
      <c r="F609" s="172" t="str">
        <f t="shared" si="30"/>
        <v>2008-09</v>
      </c>
      <c r="G609" s="68"/>
      <c r="H609" s="167" t="s">
        <v>279</v>
      </c>
      <c r="I609" s="173">
        <v>41465.482549107437</v>
      </c>
      <c r="J609" s="168">
        <f>IFERROR(MIN('MP Calculations'!$E$30/I609,1),"-")</f>
        <v>0.60889065254951169</v>
      </c>
      <c r="K609" s="12"/>
      <c r="L609" s="159">
        <v>8.1998540000000002</v>
      </c>
      <c r="M609" s="159" t="s">
        <v>315</v>
      </c>
      <c r="N609" s="159">
        <v>350</v>
      </c>
      <c r="O609" s="185">
        <f t="shared" si="31"/>
        <v>2869.9488999999999</v>
      </c>
      <c r="P609" s="215">
        <f t="shared" si="32"/>
        <v>1747.4850585047532</v>
      </c>
      <c r="Q609" s="215" cm="1">
        <f t="array" ref="Q609">IF(P609="-",0,P609/(1+'General inputs'!$H$32)^IFERROR(INDEX('MP Calculations'!$C$40:$C$130,MATCH(F609,'MP Calculations'!$D$40:$D$130,0),0),-1))</f>
        <v>3108.5763357084252</v>
      </c>
    </row>
    <row r="610" spans="3:17">
      <c r="C610" s="159"/>
      <c r="D610" s="165" t="s">
        <v>281</v>
      </c>
      <c r="E610" s="161">
        <v>39835</v>
      </c>
      <c r="F610" s="172" t="str">
        <f t="shared" si="30"/>
        <v>2008-09</v>
      </c>
      <c r="G610" s="68"/>
      <c r="H610" s="167" t="s">
        <v>279</v>
      </c>
      <c r="I610" s="173">
        <v>41465.482549107437</v>
      </c>
      <c r="J610" s="168">
        <f>IFERROR(MIN('MP Calculations'!$E$30/I610,1),"-")</f>
        <v>0.60889065254951169</v>
      </c>
      <c r="K610" s="12"/>
      <c r="L610" s="159">
        <v>60.097022000000003</v>
      </c>
      <c r="M610" s="159" t="s">
        <v>315</v>
      </c>
      <c r="N610" s="159">
        <v>350</v>
      </c>
      <c r="O610" s="185">
        <f t="shared" si="31"/>
        <v>21033.957700000003</v>
      </c>
      <c r="P610" s="215">
        <f t="shared" si="32"/>
        <v>12807.380229651828</v>
      </c>
      <c r="Q610" s="215" cm="1">
        <f t="array" ref="Q610">IF(P610="-",0,P610/(1+'General inputs'!$H$32)^IFERROR(INDEX('MP Calculations'!$C$40:$C$130,MATCH(F610,'MP Calculations'!$D$40:$D$130,0),0),-1))</f>
        <v>22782.866674912584</v>
      </c>
    </row>
    <row r="611" spans="3:17">
      <c r="C611" s="159"/>
      <c r="D611" s="165" t="s">
        <v>358</v>
      </c>
      <c r="E611" s="161">
        <v>39844</v>
      </c>
      <c r="F611" s="172" t="str">
        <f t="shared" si="30"/>
        <v>2008-09</v>
      </c>
      <c r="G611" s="68"/>
      <c r="H611" s="167" t="s">
        <v>279</v>
      </c>
      <c r="I611" s="173">
        <v>41465.482549107437</v>
      </c>
      <c r="J611" s="168">
        <f>IFERROR(MIN('MP Calculations'!$E$30/I611,1),"-")</f>
        <v>0.60889065254951169</v>
      </c>
      <c r="K611" s="12"/>
      <c r="L611" s="159">
        <v>1</v>
      </c>
      <c r="M611" s="159" t="s">
        <v>316</v>
      </c>
      <c r="N611" s="159">
        <v>226.02</v>
      </c>
      <c r="O611" s="185">
        <f t="shared" si="31"/>
        <v>226.02</v>
      </c>
      <c r="P611" s="215">
        <f t="shared" si="32"/>
        <v>137.62146528924063</v>
      </c>
      <c r="Q611" s="215" cm="1">
        <f t="array" ref="Q611">IF(P611="-",0,P611/(1+'General inputs'!$H$32)^IFERROR(INDEX('MP Calculations'!$C$40:$C$130,MATCH(F611,'MP Calculations'!$D$40:$D$130,0),0),-1))</f>
        <v>244.81286875763479</v>
      </c>
    </row>
    <row r="612" spans="3:17">
      <c r="C612" s="159"/>
      <c r="D612" s="165" t="s">
        <v>289</v>
      </c>
      <c r="E612" s="161">
        <v>39869</v>
      </c>
      <c r="F612" s="172" t="str">
        <f t="shared" si="30"/>
        <v>2008-09</v>
      </c>
      <c r="G612" s="68"/>
      <c r="H612" s="167" t="s">
        <v>279</v>
      </c>
      <c r="I612" s="173">
        <v>41465.482549107437</v>
      </c>
      <c r="J612" s="168">
        <f>IFERROR(MIN('MP Calculations'!$E$30/I612,1),"-")</f>
        <v>0.60889065254951169</v>
      </c>
      <c r="K612" s="12"/>
      <c r="L612" s="159">
        <v>51.000141999999997</v>
      </c>
      <c r="M612" s="159" t="s">
        <v>315</v>
      </c>
      <c r="N612" s="159">
        <v>726</v>
      </c>
      <c r="O612" s="185">
        <f t="shared" si="31"/>
        <v>37026.103091999998</v>
      </c>
      <c r="P612" s="215">
        <f t="shared" si="32"/>
        <v>22544.84807305337</v>
      </c>
      <c r="Q612" s="215" cm="1">
        <f t="array" ref="Q612">IF(P612="-",0,P612/(1+'General inputs'!$H$32)^IFERROR(INDEX('MP Calculations'!$C$40:$C$130,MATCH(F612,'MP Calculations'!$D$40:$D$130,0),0),-1))</f>
        <v>40104.70983483077</v>
      </c>
    </row>
    <row r="613" spans="3:17">
      <c r="C613" s="159"/>
      <c r="D613" s="165" t="s">
        <v>359</v>
      </c>
      <c r="E613" s="161">
        <v>39873</v>
      </c>
      <c r="F613" s="172" t="str">
        <f t="shared" si="30"/>
        <v>2008-09</v>
      </c>
      <c r="G613" s="68"/>
      <c r="H613" s="167" t="s">
        <v>279</v>
      </c>
      <c r="I613" s="173">
        <v>41465.482549107437</v>
      </c>
      <c r="J613" s="168">
        <f>IFERROR(MIN('MP Calculations'!$E$30/I613,1),"-")</f>
        <v>0.60889065254951169</v>
      </c>
      <c r="K613" s="12"/>
      <c r="L613" s="159">
        <v>1</v>
      </c>
      <c r="M613" s="159" t="s">
        <v>316</v>
      </c>
      <c r="N613" s="159">
        <v>478.79</v>
      </c>
      <c r="O613" s="185">
        <f t="shared" si="31"/>
        <v>478.79</v>
      </c>
      <c r="P613" s="215">
        <f t="shared" si="32"/>
        <v>291.53075553418074</v>
      </c>
      <c r="Q613" s="215" cm="1">
        <f t="array" ref="Q613">IF(P613="-",0,P613/(1+'General inputs'!$H$32)^IFERROR(INDEX('MP Calculations'!$C$40:$C$130,MATCH(F613,'MP Calculations'!$D$40:$D$130,0),0),-1))</f>
        <v>518.59991785004854</v>
      </c>
    </row>
    <row r="614" spans="3:17">
      <c r="C614" s="159"/>
      <c r="D614" s="165" t="s">
        <v>281</v>
      </c>
      <c r="E614" s="161">
        <v>40052</v>
      </c>
      <c r="F614" s="172" t="str">
        <f t="shared" si="30"/>
        <v>2009-10</v>
      </c>
      <c r="G614" s="68"/>
      <c r="H614" s="167" t="s">
        <v>279</v>
      </c>
      <c r="I614" s="173">
        <v>41465.482549107437</v>
      </c>
      <c r="J614" s="168">
        <f>IFERROR(MIN('MP Calculations'!$E$30/I614,1),"-")</f>
        <v>0.60889065254951169</v>
      </c>
      <c r="K614" s="12"/>
      <c r="L614" s="159">
        <v>0.50216400000000005</v>
      </c>
      <c r="M614" s="159" t="s">
        <v>315</v>
      </c>
      <c r="N614" s="159">
        <v>350</v>
      </c>
      <c r="O614" s="185">
        <f t="shared" si="31"/>
        <v>175.75740000000002</v>
      </c>
      <c r="P614" s="215">
        <f t="shared" si="32"/>
        <v>107.01703797640556</v>
      </c>
      <c r="Q614" s="215" cm="1">
        <f t="array" ref="Q614">IF(P614="-",0,P614/(1+'General inputs'!$H$32)^IFERROR(INDEX('MP Calculations'!$C$40:$C$130,MATCH(F614,'MP Calculations'!$D$40:$D$130,0),0),-1))</f>
        <v>182.69778114595843</v>
      </c>
    </row>
    <row r="615" spans="3:17">
      <c r="C615" s="159"/>
      <c r="D615" s="165" t="s">
        <v>281</v>
      </c>
      <c r="E615" s="161">
        <v>40052</v>
      </c>
      <c r="F615" s="172" t="str">
        <f t="shared" si="30"/>
        <v>2009-10</v>
      </c>
      <c r="G615" s="68"/>
      <c r="H615" s="167" t="s">
        <v>279</v>
      </c>
      <c r="I615" s="173">
        <v>41465.482549107437</v>
      </c>
      <c r="J615" s="168">
        <f>IFERROR(MIN('MP Calculations'!$E$30/I615,1),"-")</f>
        <v>0.60889065254951169</v>
      </c>
      <c r="K615" s="12"/>
      <c r="L615" s="159">
        <v>0.29903299999999999</v>
      </c>
      <c r="M615" s="159" t="s">
        <v>315</v>
      </c>
      <c r="N615" s="159">
        <v>350</v>
      </c>
      <c r="O615" s="185">
        <f t="shared" si="31"/>
        <v>104.66154999999999</v>
      </c>
      <c r="P615" s="215">
        <f t="shared" si="32"/>
        <v>63.727439476343342</v>
      </c>
      <c r="Q615" s="215" cm="1">
        <f t="array" ref="Q615">IF(P615="-",0,P615/(1+'General inputs'!$H$32)^IFERROR(INDEX('MP Calculations'!$C$40:$C$130,MATCH(F615,'MP Calculations'!$D$40:$D$130,0),0),-1))</f>
        <v>108.79446871822627</v>
      </c>
    </row>
    <row r="616" spans="3:17">
      <c r="C616" s="159"/>
      <c r="D616" s="165" t="s">
        <v>281</v>
      </c>
      <c r="E616" s="161">
        <v>40052</v>
      </c>
      <c r="F616" s="172" t="str">
        <f t="shared" si="30"/>
        <v>2009-10</v>
      </c>
      <c r="G616" s="68"/>
      <c r="H616" s="167" t="s">
        <v>279</v>
      </c>
      <c r="I616" s="173">
        <v>41465.482549107437</v>
      </c>
      <c r="J616" s="168">
        <f>IFERROR(MIN('MP Calculations'!$E$30/I616,1),"-")</f>
        <v>0.60889065254951169</v>
      </c>
      <c r="K616" s="12"/>
      <c r="L616" s="159">
        <v>1.1038159999999999</v>
      </c>
      <c r="M616" s="159" t="s">
        <v>315</v>
      </c>
      <c r="N616" s="159">
        <v>350</v>
      </c>
      <c r="O616" s="185">
        <f t="shared" si="31"/>
        <v>386.33559999999994</v>
      </c>
      <c r="P616" s="215">
        <f t="shared" si="32"/>
        <v>235.2361355871071</v>
      </c>
      <c r="Q616" s="215" cm="1">
        <f t="array" ref="Q616">IF(P616="-",0,P616/(1+'General inputs'!$H$32)^IFERROR(INDEX('MP Calculations'!$C$40:$C$130,MATCH(F616,'MP Calculations'!$D$40:$D$130,0),0),-1))</f>
        <v>401.59138049204483</v>
      </c>
    </row>
    <row r="617" spans="3:17">
      <c r="C617" s="159"/>
      <c r="D617" s="165" t="s">
        <v>360</v>
      </c>
      <c r="E617" s="161">
        <v>40087</v>
      </c>
      <c r="F617" s="172" t="str">
        <f t="shared" si="30"/>
        <v>2009-10</v>
      </c>
      <c r="G617" s="68"/>
      <c r="H617" s="167" t="s">
        <v>279</v>
      </c>
      <c r="I617" s="173">
        <v>41465.482549107437</v>
      </c>
      <c r="J617" s="168">
        <f>IFERROR(MIN('MP Calculations'!$E$30/I617,1),"-")</f>
        <v>0.60889065254951169</v>
      </c>
      <c r="K617" s="12"/>
      <c r="L617" s="159">
        <v>1</v>
      </c>
      <c r="M617" s="159" t="s">
        <v>316</v>
      </c>
      <c r="N617" s="159">
        <v>1234.0899999999999</v>
      </c>
      <c r="O617" s="185">
        <f t="shared" si="31"/>
        <v>1234.0899999999999</v>
      </c>
      <c r="P617" s="215">
        <f t="shared" si="32"/>
        <v>751.42586540482682</v>
      </c>
      <c r="Q617" s="215" cm="1">
        <f t="array" ref="Q617">IF(P617="-",0,P617/(1+'General inputs'!$H$32)^IFERROR(INDEX('MP Calculations'!$C$40:$C$130,MATCH(F617,'MP Calculations'!$D$40:$D$130,0),0),-1))</f>
        <v>1282.8222580353136</v>
      </c>
    </row>
    <row r="618" spans="3:17">
      <c r="C618" s="159"/>
      <c r="D618" s="165" t="s">
        <v>298</v>
      </c>
      <c r="E618" s="161">
        <v>40123</v>
      </c>
      <c r="F618" s="172" t="str">
        <f t="shared" si="30"/>
        <v>2009-10</v>
      </c>
      <c r="G618" s="68"/>
      <c r="H618" s="167" t="s">
        <v>279</v>
      </c>
      <c r="I618" s="173">
        <v>41465.482549107437</v>
      </c>
      <c r="J618" s="168">
        <f>IFERROR(MIN('MP Calculations'!$E$30/I618,1),"-")</f>
        <v>0.60889065254951169</v>
      </c>
      <c r="K618" s="12"/>
      <c r="L618" s="159">
        <v>214.777537</v>
      </c>
      <c r="M618" s="159" t="s">
        <v>315</v>
      </c>
      <c r="N618" s="159">
        <v>1787</v>
      </c>
      <c r="O618" s="185">
        <f t="shared" si="31"/>
        <v>383807.45861899998</v>
      </c>
      <c r="P618" s="215">
        <f t="shared" si="32"/>
        <v>233696.77393189262</v>
      </c>
      <c r="Q618" s="215" cm="1">
        <f t="array" ref="Q618">IF(P618="-",0,P618/(1+'General inputs'!$H$32)^IFERROR(INDEX('MP Calculations'!$C$40:$C$130,MATCH(F618,'MP Calculations'!$D$40:$D$130,0),0),-1))</f>
        <v>398963.40681507892</v>
      </c>
    </row>
    <row r="619" spans="3:17">
      <c r="C619" s="159"/>
      <c r="D619" s="165" t="s">
        <v>289</v>
      </c>
      <c r="E619" s="161">
        <v>40123</v>
      </c>
      <c r="F619" s="172" t="str">
        <f t="shared" si="30"/>
        <v>2009-10</v>
      </c>
      <c r="G619" s="68"/>
      <c r="H619" s="167" t="s">
        <v>279</v>
      </c>
      <c r="I619" s="173">
        <v>41465.482549107437</v>
      </c>
      <c r="J619" s="168">
        <f>IFERROR(MIN('MP Calculations'!$E$30/I619,1),"-")</f>
        <v>0.60889065254951169</v>
      </c>
      <c r="K619" s="12"/>
      <c r="L619" s="159">
        <v>0.74210500000000001</v>
      </c>
      <c r="M619" s="159" t="s">
        <v>315</v>
      </c>
      <c r="N619" s="159">
        <v>726</v>
      </c>
      <c r="O619" s="185">
        <f t="shared" si="31"/>
        <v>538.76823000000002</v>
      </c>
      <c r="P619" s="215">
        <f t="shared" si="32"/>
        <v>328.0509391376454</v>
      </c>
      <c r="Q619" s="215" cm="1">
        <f t="array" ref="Q619">IF(P619="-",0,P619/(1+'General inputs'!$H$32)^IFERROR(INDEX('MP Calculations'!$C$40:$C$130,MATCH(F619,'MP Calculations'!$D$40:$D$130,0),0),-1))</f>
        <v>560.04333344106931</v>
      </c>
    </row>
    <row r="620" spans="3:17">
      <c r="C620" s="159"/>
      <c r="D620" s="165" t="s">
        <v>298</v>
      </c>
      <c r="E620" s="161">
        <v>40123</v>
      </c>
      <c r="F620" s="172" t="str">
        <f t="shared" si="30"/>
        <v>2009-10</v>
      </c>
      <c r="G620" s="68"/>
      <c r="H620" s="167" t="s">
        <v>279</v>
      </c>
      <c r="I620" s="173">
        <v>41465.482549107437</v>
      </c>
      <c r="J620" s="168">
        <f>IFERROR(MIN('MP Calculations'!$E$30/I620,1),"-")</f>
        <v>0.60889065254951169</v>
      </c>
      <c r="K620" s="12"/>
      <c r="L620" s="159">
        <v>10.000163000000001</v>
      </c>
      <c r="M620" s="159" t="s">
        <v>315</v>
      </c>
      <c r="N620" s="159">
        <v>1787</v>
      </c>
      <c r="O620" s="185">
        <f t="shared" si="31"/>
        <v>17870.291281000002</v>
      </c>
      <c r="P620" s="215">
        <f t="shared" si="32"/>
        <v>10881.05331933794</v>
      </c>
      <c r="Q620" s="215" cm="1">
        <f t="array" ref="Q620">IF(P620="-",0,P620/(1+'General inputs'!$H$32)^IFERROR(INDEX('MP Calculations'!$C$40:$C$130,MATCH(F620,'MP Calculations'!$D$40:$D$130,0),0),-1))</f>
        <v>18575.960758811107</v>
      </c>
    </row>
    <row r="621" spans="3:17">
      <c r="C621" s="159"/>
      <c r="D621" s="165" t="s">
        <v>298</v>
      </c>
      <c r="E621" s="161">
        <v>40123</v>
      </c>
      <c r="F621" s="172" t="str">
        <f t="shared" si="30"/>
        <v>2009-10</v>
      </c>
      <c r="G621" s="68"/>
      <c r="H621" s="167" t="s">
        <v>279</v>
      </c>
      <c r="I621" s="173">
        <v>41465.482549107437</v>
      </c>
      <c r="J621" s="168">
        <f>IFERROR(MIN('MP Calculations'!$E$30/I621,1),"-")</f>
        <v>0.60889065254951169</v>
      </c>
      <c r="K621" s="12"/>
      <c r="L621" s="159">
        <v>32.929478000000003</v>
      </c>
      <c r="M621" s="159" t="s">
        <v>315</v>
      </c>
      <c r="N621" s="159">
        <v>1787</v>
      </c>
      <c r="O621" s="185">
        <f t="shared" si="31"/>
        <v>58844.977186000004</v>
      </c>
      <c r="P621" s="215">
        <f t="shared" si="32"/>
        <v>35830.15655804467</v>
      </c>
      <c r="Q621" s="215" cm="1">
        <f t="array" ref="Q621">IF(P621="-",0,P621/(1+'General inputs'!$H$32)^IFERROR(INDEX('MP Calculations'!$C$40:$C$130,MATCH(F621,'MP Calculations'!$D$40:$D$130,0),0),-1))</f>
        <v>61168.67206425871</v>
      </c>
    </row>
    <row r="622" spans="3:17">
      <c r="C622" s="159"/>
      <c r="D622" s="165" t="s">
        <v>298</v>
      </c>
      <c r="E622" s="161">
        <v>40123</v>
      </c>
      <c r="F622" s="172" t="str">
        <f t="shared" si="30"/>
        <v>2009-10</v>
      </c>
      <c r="G622" s="68"/>
      <c r="H622" s="167" t="s">
        <v>279</v>
      </c>
      <c r="I622" s="173">
        <v>41465.482549107437</v>
      </c>
      <c r="J622" s="168">
        <f>IFERROR(MIN('MP Calculations'!$E$30/I622,1),"-")</f>
        <v>0.60889065254951169</v>
      </c>
      <c r="K622" s="12"/>
      <c r="L622" s="159">
        <v>28.916174999999999</v>
      </c>
      <c r="M622" s="159" t="s">
        <v>315</v>
      </c>
      <c r="N622" s="159">
        <v>1787</v>
      </c>
      <c r="O622" s="185">
        <f t="shared" si="31"/>
        <v>51673.204724999996</v>
      </c>
      <c r="P622" s="215">
        <f t="shared" si="32"/>
        <v>31463.331344329759</v>
      </c>
      <c r="Q622" s="215" cm="1">
        <f t="array" ref="Q622">IF(P622="-",0,P622/(1+'General inputs'!$H$32)^IFERROR(INDEX('MP Calculations'!$C$40:$C$130,MATCH(F622,'MP Calculations'!$D$40:$D$130,0),0),-1))</f>
        <v>53713.697676219344</v>
      </c>
    </row>
    <row r="623" spans="3:17">
      <c r="C623" s="159"/>
      <c r="D623" s="165" t="s">
        <v>298</v>
      </c>
      <c r="E623" s="161">
        <v>40123</v>
      </c>
      <c r="F623" s="172" t="str">
        <f t="shared" si="30"/>
        <v>2009-10</v>
      </c>
      <c r="G623" s="68"/>
      <c r="H623" s="167" t="s">
        <v>279</v>
      </c>
      <c r="I623" s="173">
        <v>41465.482549107437</v>
      </c>
      <c r="J623" s="168">
        <f>IFERROR(MIN('MP Calculations'!$E$30/I623,1),"-")</f>
        <v>0.60889065254951169</v>
      </c>
      <c r="K623" s="12"/>
      <c r="L623" s="159">
        <v>58.762306000000002</v>
      </c>
      <c r="M623" s="159" t="s">
        <v>315</v>
      </c>
      <c r="N623" s="159">
        <v>1787</v>
      </c>
      <c r="O623" s="185">
        <f t="shared" si="31"/>
        <v>105008.24082200001</v>
      </c>
      <c r="P623" s="215">
        <f t="shared" si="32"/>
        <v>63938.536277183855</v>
      </c>
      <c r="Q623" s="215" cm="1">
        <f t="array" ref="Q623">IF(P623="-",0,P623/(1+'General inputs'!$H$32)^IFERROR(INDEX('MP Calculations'!$C$40:$C$130,MATCH(F623,'MP Calculations'!$D$40:$D$130,0),0),-1))</f>
        <v>109154.84981127312</v>
      </c>
    </row>
    <row r="624" spans="3:17">
      <c r="C624" s="159"/>
      <c r="D624" s="165" t="s">
        <v>298</v>
      </c>
      <c r="E624" s="161">
        <v>40123</v>
      </c>
      <c r="F624" s="172" t="str">
        <f t="shared" si="30"/>
        <v>2009-10</v>
      </c>
      <c r="G624" s="68"/>
      <c r="H624" s="167" t="s">
        <v>279</v>
      </c>
      <c r="I624" s="173">
        <v>41465.482549107437</v>
      </c>
      <c r="J624" s="168">
        <f>IFERROR(MIN('MP Calculations'!$E$30/I624,1),"-")</f>
        <v>0.60889065254951169</v>
      </c>
      <c r="K624" s="12"/>
      <c r="L624" s="159">
        <v>115.486825</v>
      </c>
      <c r="M624" s="159" t="s">
        <v>315</v>
      </c>
      <c r="N624" s="159">
        <v>1787</v>
      </c>
      <c r="O624" s="185">
        <f t="shared" si="31"/>
        <v>206374.956275</v>
      </c>
      <c r="P624" s="215">
        <f t="shared" si="32"/>
        <v>125659.7817961617</v>
      </c>
      <c r="Q624" s="215" cm="1">
        <f t="array" ref="Q624">IF(P624="-",0,P624/(1+'General inputs'!$H$32)^IFERROR(INDEX('MP Calculations'!$C$40:$C$130,MATCH(F624,'MP Calculations'!$D$40:$D$130,0),0),-1))</f>
        <v>214524.37618863667</v>
      </c>
    </row>
    <row r="625" spans="3:17">
      <c r="C625" s="159"/>
      <c r="D625" s="165" t="s">
        <v>298</v>
      </c>
      <c r="E625" s="161">
        <v>40123</v>
      </c>
      <c r="F625" s="172" t="str">
        <f t="shared" si="30"/>
        <v>2009-10</v>
      </c>
      <c r="G625" s="68"/>
      <c r="H625" s="167" t="s">
        <v>279</v>
      </c>
      <c r="I625" s="173">
        <v>41465.482549107437</v>
      </c>
      <c r="J625" s="168">
        <f>IFERROR(MIN('MP Calculations'!$E$30/I625,1),"-")</f>
        <v>0.60889065254951169</v>
      </c>
      <c r="K625" s="12"/>
      <c r="L625" s="159">
        <v>135.11070100000001</v>
      </c>
      <c r="M625" s="159" t="s">
        <v>315</v>
      </c>
      <c r="N625" s="159">
        <v>1787</v>
      </c>
      <c r="O625" s="185">
        <f t="shared" si="31"/>
        <v>241442.82268700001</v>
      </c>
      <c r="P625" s="215">
        <f t="shared" si="32"/>
        <v>147012.27785928347</v>
      </c>
      <c r="Q625" s="215" cm="1">
        <f t="array" ref="Q625">IF(P625="-",0,P625/(1+'General inputs'!$H$32)^IFERROR(INDEX('MP Calculations'!$C$40:$C$130,MATCH(F625,'MP Calculations'!$D$40:$D$130,0),0),-1))</f>
        <v>250977.0170617679</v>
      </c>
    </row>
    <row r="626" spans="3:17">
      <c r="C626" s="159"/>
      <c r="D626" s="165" t="s">
        <v>282</v>
      </c>
      <c r="E626" s="161">
        <v>40123</v>
      </c>
      <c r="F626" s="172" t="str">
        <f t="shared" si="30"/>
        <v>2009-10</v>
      </c>
      <c r="G626" s="68"/>
      <c r="H626" s="167" t="s">
        <v>279</v>
      </c>
      <c r="I626" s="173">
        <v>41465.482549107437</v>
      </c>
      <c r="J626" s="168">
        <f>IFERROR(MIN('MP Calculations'!$E$30/I626,1),"-")</f>
        <v>0.60889065254951169</v>
      </c>
      <c r="K626" s="12"/>
      <c r="L626" s="159">
        <v>8.5397119999999997</v>
      </c>
      <c r="M626" s="159" t="s">
        <v>315</v>
      </c>
      <c r="N626" s="159">
        <v>511</v>
      </c>
      <c r="O626" s="185">
        <f t="shared" si="31"/>
        <v>4363.7928320000001</v>
      </c>
      <c r="P626" s="215">
        <f t="shared" si="32"/>
        <v>2657.0726650673619</v>
      </c>
      <c r="Q626" s="215" cm="1">
        <f t="array" ref="Q626">IF(P626="-",0,P626/(1+'General inputs'!$H$32)^IFERROR(INDEX('MP Calculations'!$C$40:$C$130,MATCH(F626,'MP Calculations'!$D$40:$D$130,0),0),-1))</f>
        <v>4536.1120942107591</v>
      </c>
    </row>
    <row r="627" spans="3:17">
      <c r="C627" s="159"/>
      <c r="D627" s="165" t="s">
        <v>298</v>
      </c>
      <c r="E627" s="161">
        <v>40123</v>
      </c>
      <c r="F627" s="172" t="str">
        <f t="shared" si="30"/>
        <v>2009-10</v>
      </c>
      <c r="G627" s="68"/>
      <c r="H627" s="167" t="s">
        <v>279</v>
      </c>
      <c r="I627" s="173">
        <v>41465.482549107437</v>
      </c>
      <c r="J627" s="168">
        <f>IFERROR(MIN('MP Calculations'!$E$30/I627,1),"-")</f>
        <v>0.60889065254951169</v>
      </c>
      <c r="K627" s="12"/>
      <c r="L627" s="159">
        <v>0.69430999999999998</v>
      </c>
      <c r="M627" s="159" t="s">
        <v>315</v>
      </c>
      <c r="N627" s="159">
        <v>1787</v>
      </c>
      <c r="O627" s="185">
        <f t="shared" si="31"/>
        <v>1240.73197</v>
      </c>
      <c r="P627" s="215">
        <f t="shared" si="32"/>
        <v>755.47009885234115</v>
      </c>
      <c r="Q627" s="215" cm="1">
        <f t="array" ref="Q627">IF(P627="-",0,P627/(1+'General inputs'!$H$32)^IFERROR(INDEX('MP Calculations'!$C$40:$C$130,MATCH(F627,'MP Calculations'!$D$40:$D$130,0),0),-1))</f>
        <v>1289.7265089029186</v>
      </c>
    </row>
    <row r="628" spans="3:17">
      <c r="C628" s="159"/>
      <c r="D628" s="165" t="s">
        <v>288</v>
      </c>
      <c r="E628" s="161">
        <v>40123</v>
      </c>
      <c r="F628" s="172" t="str">
        <f t="shared" si="30"/>
        <v>2009-10</v>
      </c>
      <c r="G628" s="68"/>
      <c r="H628" s="167" t="s">
        <v>279</v>
      </c>
      <c r="I628" s="173">
        <v>41465.482549107437</v>
      </c>
      <c r="J628" s="168">
        <f>IFERROR(MIN('MP Calculations'!$E$30/I628,1),"-")</f>
        <v>0.60889065254951169</v>
      </c>
      <c r="K628" s="12"/>
      <c r="L628" s="159">
        <v>2.830838</v>
      </c>
      <c r="M628" s="159" t="s">
        <v>315</v>
      </c>
      <c r="N628" s="159">
        <v>589</v>
      </c>
      <c r="O628" s="185">
        <f t="shared" si="31"/>
        <v>1667.363582</v>
      </c>
      <c r="P628" s="215">
        <f t="shared" si="32"/>
        <v>1015.2420994812712</v>
      </c>
      <c r="Q628" s="215" cm="1">
        <f t="array" ref="Q628">IF(P628="-",0,P628/(1+'General inputs'!$H$32)^IFERROR(INDEX('MP Calculations'!$C$40:$C$130,MATCH(F628,'MP Calculations'!$D$40:$D$130,0),0),-1))</f>
        <v>1733.2051270386185</v>
      </c>
    </row>
    <row r="629" spans="3:17">
      <c r="C629" s="159"/>
      <c r="D629" s="165" t="s">
        <v>298</v>
      </c>
      <c r="E629" s="161">
        <v>40123</v>
      </c>
      <c r="F629" s="172" t="str">
        <f t="shared" si="30"/>
        <v>2009-10</v>
      </c>
      <c r="G629" s="68"/>
      <c r="H629" s="167" t="s">
        <v>279</v>
      </c>
      <c r="I629" s="173">
        <v>41465.482549107437</v>
      </c>
      <c r="J629" s="168">
        <f>IFERROR(MIN('MP Calculations'!$E$30/I629,1),"-")</f>
        <v>0.60889065254951169</v>
      </c>
      <c r="K629" s="12"/>
      <c r="L629" s="159">
        <v>0.99716199999999999</v>
      </c>
      <c r="M629" s="159" t="s">
        <v>315</v>
      </c>
      <c r="N629" s="159">
        <v>1787</v>
      </c>
      <c r="O629" s="185">
        <f t="shared" si="31"/>
        <v>1781.928494</v>
      </c>
      <c r="P629" s="215">
        <f t="shared" si="32"/>
        <v>1084.9996035082286</v>
      </c>
      <c r="Q629" s="215" cm="1">
        <f t="array" ref="Q629">IF(P629="-",0,P629/(1+'General inputs'!$H$32)^IFERROR(INDEX('MP Calculations'!$C$40:$C$130,MATCH(F629,'MP Calculations'!$D$40:$D$130,0),0),-1))</f>
        <v>1852.2940258251388</v>
      </c>
    </row>
    <row r="630" spans="3:17">
      <c r="C630" s="159"/>
      <c r="D630" s="165" t="s">
        <v>298</v>
      </c>
      <c r="E630" s="161">
        <v>40123</v>
      </c>
      <c r="F630" s="172" t="str">
        <f t="shared" si="30"/>
        <v>2009-10</v>
      </c>
      <c r="G630" s="68"/>
      <c r="H630" s="167" t="s">
        <v>279</v>
      </c>
      <c r="I630" s="173">
        <v>41465.482549107437</v>
      </c>
      <c r="J630" s="168">
        <f>IFERROR(MIN('MP Calculations'!$E$30/I630,1),"-")</f>
        <v>0.60889065254951169</v>
      </c>
      <c r="K630" s="12"/>
      <c r="L630" s="159">
        <v>89.953137999999996</v>
      </c>
      <c r="M630" s="159" t="s">
        <v>315</v>
      </c>
      <c r="N630" s="159">
        <v>1787</v>
      </c>
      <c r="O630" s="185">
        <f t="shared" si="31"/>
        <v>160746.257606</v>
      </c>
      <c r="P630" s="215">
        <f t="shared" si="32"/>
        <v>97876.893688609242</v>
      </c>
      <c r="Q630" s="215" cm="1">
        <f t="array" ref="Q630">IF(P630="-",0,P630/(1+'General inputs'!$H$32)^IFERROR(INDEX('MP Calculations'!$C$40:$C$130,MATCH(F630,'MP Calculations'!$D$40:$D$130,0),0),-1))</f>
        <v>167093.87253186971</v>
      </c>
    </row>
    <row r="631" spans="3:17">
      <c r="C631" s="159"/>
      <c r="D631" s="165" t="s">
        <v>298</v>
      </c>
      <c r="E631" s="161">
        <v>40123</v>
      </c>
      <c r="F631" s="172" t="str">
        <f t="shared" si="30"/>
        <v>2009-10</v>
      </c>
      <c r="G631" s="68"/>
      <c r="H631" s="167" t="s">
        <v>279</v>
      </c>
      <c r="I631" s="173">
        <v>41465.482549107437</v>
      </c>
      <c r="J631" s="168">
        <f>IFERROR(MIN('MP Calculations'!$E$30/I631,1),"-")</f>
        <v>0.60889065254951169</v>
      </c>
      <c r="K631" s="12"/>
      <c r="L631" s="159">
        <v>16.909981999999999</v>
      </c>
      <c r="M631" s="159" t="s">
        <v>315</v>
      </c>
      <c r="N631" s="159">
        <v>1787</v>
      </c>
      <c r="O631" s="185">
        <f t="shared" si="31"/>
        <v>30218.137833999997</v>
      </c>
      <c r="P631" s="215">
        <f t="shared" si="32"/>
        <v>18399.541664575347</v>
      </c>
      <c r="Q631" s="215" cm="1">
        <f t="array" ref="Q631">IF(P631="-",0,P631/(1+'General inputs'!$H$32)^IFERROR(INDEX('MP Calculations'!$C$40:$C$130,MATCH(F631,'MP Calculations'!$D$40:$D$130,0),0),-1))</f>
        <v>31411.404200531742</v>
      </c>
    </row>
    <row r="632" spans="3:17">
      <c r="C632" s="159"/>
      <c r="D632" s="165" t="s">
        <v>291</v>
      </c>
      <c r="E632" s="161">
        <v>40123</v>
      </c>
      <c r="F632" s="172" t="str">
        <f t="shared" si="30"/>
        <v>2009-10</v>
      </c>
      <c r="G632" s="68"/>
      <c r="H632" s="167" t="s">
        <v>279</v>
      </c>
      <c r="I632" s="173">
        <v>41465.482549107437</v>
      </c>
      <c r="J632" s="168">
        <f>IFERROR(MIN('MP Calculations'!$E$30/I632,1),"-")</f>
        <v>0.60889065254951169</v>
      </c>
      <c r="K632" s="12"/>
      <c r="L632" s="159">
        <v>4.1985190000000001</v>
      </c>
      <c r="M632" s="159" t="s">
        <v>315</v>
      </c>
      <c r="N632" s="159">
        <v>940</v>
      </c>
      <c r="O632" s="185">
        <f t="shared" si="31"/>
        <v>3946.6078600000001</v>
      </c>
      <c r="P632" s="215">
        <f t="shared" si="32"/>
        <v>2403.0526352324318</v>
      </c>
      <c r="Q632" s="215" cm="1">
        <f t="array" ref="Q632">IF(P632="-",0,P632/(1+'General inputs'!$H$32)^IFERROR(INDEX('MP Calculations'!$C$40:$C$130,MATCH(F632,'MP Calculations'!$D$40:$D$130,0),0),-1))</f>
        <v>4102.4531489154897</v>
      </c>
    </row>
    <row r="633" spans="3:17">
      <c r="C633" s="159"/>
      <c r="D633" s="165" t="s">
        <v>291</v>
      </c>
      <c r="E633" s="161">
        <v>40123</v>
      </c>
      <c r="F633" s="172" t="str">
        <f t="shared" si="30"/>
        <v>2009-10</v>
      </c>
      <c r="G633" s="68"/>
      <c r="H633" s="167" t="s">
        <v>279</v>
      </c>
      <c r="I633" s="173">
        <v>41465.482549107437</v>
      </c>
      <c r="J633" s="168">
        <f>IFERROR(MIN('MP Calculations'!$E$30/I633,1),"-")</f>
        <v>0.60889065254951169</v>
      </c>
      <c r="K633" s="12"/>
      <c r="L633" s="159">
        <v>4.6014650000000001</v>
      </c>
      <c r="M633" s="159" t="s">
        <v>315</v>
      </c>
      <c r="N633" s="159">
        <v>940</v>
      </c>
      <c r="O633" s="185">
        <f t="shared" si="31"/>
        <v>4325.3770999999997</v>
      </c>
      <c r="P633" s="215">
        <f t="shared" si="32"/>
        <v>2633.6816849417141</v>
      </c>
      <c r="Q633" s="215" cm="1">
        <f t="array" ref="Q633">IF(P633="-",0,P633/(1+'General inputs'!$H$32)^IFERROR(INDEX('MP Calculations'!$C$40:$C$130,MATCH(F633,'MP Calculations'!$D$40:$D$130,0),0),-1))</f>
        <v>4496.1793858440114</v>
      </c>
    </row>
    <row r="634" spans="3:17">
      <c r="C634" s="159"/>
      <c r="D634" s="165" t="s">
        <v>291</v>
      </c>
      <c r="E634" s="161">
        <v>40123</v>
      </c>
      <c r="F634" s="172" t="str">
        <f t="shared" si="30"/>
        <v>2009-10</v>
      </c>
      <c r="G634" s="68"/>
      <c r="H634" s="167" t="s">
        <v>279</v>
      </c>
      <c r="I634" s="173">
        <v>41465.482549107437</v>
      </c>
      <c r="J634" s="168">
        <f>IFERROR(MIN('MP Calculations'!$E$30/I634,1),"-")</f>
        <v>0.60889065254951169</v>
      </c>
      <c r="K634" s="12"/>
      <c r="L634" s="159">
        <v>0.57401400000000002</v>
      </c>
      <c r="M634" s="159" t="s">
        <v>315</v>
      </c>
      <c r="N634" s="159">
        <v>940</v>
      </c>
      <c r="O634" s="185">
        <f t="shared" si="31"/>
        <v>539.57316000000003</v>
      </c>
      <c r="P634" s="215">
        <f t="shared" si="32"/>
        <v>328.54105349060211</v>
      </c>
      <c r="Q634" s="215" cm="1">
        <f t="array" ref="Q634">IF(P634="-",0,P634/(1+'General inputs'!$H$32)^IFERROR(INDEX('MP Calculations'!$C$40:$C$130,MATCH(F634,'MP Calculations'!$D$40:$D$130,0),0),-1))</f>
        <v>560.88004885093437</v>
      </c>
    </row>
    <row r="635" spans="3:17">
      <c r="C635" s="159"/>
      <c r="D635" s="165" t="s">
        <v>288</v>
      </c>
      <c r="E635" s="161">
        <v>40123</v>
      </c>
      <c r="F635" s="172" t="str">
        <f t="shared" si="30"/>
        <v>2009-10</v>
      </c>
      <c r="G635" s="68"/>
      <c r="H635" s="167" t="s">
        <v>279</v>
      </c>
      <c r="I635" s="173">
        <v>41465.482549107437</v>
      </c>
      <c r="J635" s="168">
        <f>IFERROR(MIN('MP Calculations'!$E$30/I635,1),"-")</f>
        <v>0.60889065254951169</v>
      </c>
      <c r="K635" s="12"/>
      <c r="L635" s="159">
        <v>0.25784099999999999</v>
      </c>
      <c r="M635" s="159" t="s">
        <v>315</v>
      </c>
      <c r="N635" s="159">
        <v>589</v>
      </c>
      <c r="O635" s="185">
        <f t="shared" si="31"/>
        <v>151.86834899999999</v>
      </c>
      <c r="P635" s="215">
        <f t="shared" si="32"/>
        <v>92.471218124226979</v>
      </c>
      <c r="Q635" s="215" cm="1">
        <f t="array" ref="Q635">IF(P635="-",0,P635/(1+'General inputs'!$H$32)^IFERROR(INDEX('MP Calculations'!$C$40:$C$130,MATCH(F635,'MP Calculations'!$D$40:$D$130,0),0),-1))</f>
        <v>157.86538938673439</v>
      </c>
    </row>
    <row r="636" spans="3:17">
      <c r="C636" s="159"/>
      <c r="D636" s="165" t="s">
        <v>298</v>
      </c>
      <c r="E636" s="161">
        <v>40123</v>
      </c>
      <c r="F636" s="172" t="str">
        <f t="shared" si="30"/>
        <v>2009-10</v>
      </c>
      <c r="G636" s="68"/>
      <c r="H636" s="167" t="s">
        <v>279</v>
      </c>
      <c r="I636" s="173">
        <v>41465.482549107437</v>
      </c>
      <c r="J636" s="168">
        <f>IFERROR(MIN('MP Calculations'!$E$30/I636,1),"-")</f>
        <v>0.60889065254951169</v>
      </c>
      <c r="K636" s="12"/>
      <c r="L636" s="159">
        <v>0.90399300000000005</v>
      </c>
      <c r="M636" s="159" t="s">
        <v>315</v>
      </c>
      <c r="N636" s="159">
        <v>1787</v>
      </c>
      <c r="O636" s="185">
        <f t="shared" si="31"/>
        <v>1615.4354910000002</v>
      </c>
      <c r="P636" s="215">
        <f t="shared" si="32"/>
        <v>983.62357026663096</v>
      </c>
      <c r="Q636" s="215" cm="1">
        <f t="array" ref="Q636">IF(P636="-",0,P636/(1+'General inputs'!$H$32)^IFERROR(INDEX('MP Calculations'!$C$40:$C$130,MATCH(F636,'MP Calculations'!$D$40:$D$130,0),0),-1))</f>
        <v>1679.226478032401</v>
      </c>
    </row>
    <row r="637" spans="3:17">
      <c r="C637" s="159"/>
      <c r="D637" s="165" t="s">
        <v>298</v>
      </c>
      <c r="E637" s="161">
        <v>40123</v>
      </c>
      <c r="F637" s="172" t="str">
        <f t="shared" si="30"/>
        <v>2009-10</v>
      </c>
      <c r="G637" s="68"/>
      <c r="H637" s="167" t="s">
        <v>279</v>
      </c>
      <c r="I637" s="173">
        <v>41465.482549107437</v>
      </c>
      <c r="J637" s="168">
        <f>IFERROR(MIN('MP Calculations'!$E$30/I637,1),"-")</f>
        <v>0.60889065254951169</v>
      </c>
      <c r="K637" s="12"/>
      <c r="L637" s="159">
        <v>83.881540000000001</v>
      </c>
      <c r="M637" s="159" t="s">
        <v>315</v>
      </c>
      <c r="N637" s="159">
        <v>1787</v>
      </c>
      <c r="O637" s="185">
        <f t="shared" si="31"/>
        <v>149896.31198</v>
      </c>
      <c r="P637" s="215">
        <f t="shared" si="32"/>
        <v>91270.463216267381</v>
      </c>
      <c r="Q637" s="215" cm="1">
        <f t="array" ref="Q637">IF(P637="-",0,P637/(1+'General inputs'!$H$32)^IFERROR(INDEX('MP Calculations'!$C$40:$C$130,MATCH(F637,'MP Calculations'!$D$40:$D$130,0),0),-1))</f>
        <v>155815.47975054444</v>
      </c>
    </row>
    <row r="638" spans="3:17">
      <c r="C638" s="159"/>
      <c r="D638" s="165" t="s">
        <v>298</v>
      </c>
      <c r="E638" s="161">
        <v>40123</v>
      </c>
      <c r="F638" s="172" t="str">
        <f t="shared" si="30"/>
        <v>2009-10</v>
      </c>
      <c r="G638" s="68"/>
      <c r="H638" s="167" t="s">
        <v>279</v>
      </c>
      <c r="I638" s="173">
        <v>41465.482549107437</v>
      </c>
      <c r="J638" s="168">
        <f>IFERROR(MIN('MP Calculations'!$E$30/I638,1),"-")</f>
        <v>0.60889065254951169</v>
      </c>
      <c r="K638" s="12"/>
      <c r="L638" s="159">
        <v>0.403061</v>
      </c>
      <c r="M638" s="159" t="s">
        <v>315</v>
      </c>
      <c r="N638" s="159">
        <v>1787</v>
      </c>
      <c r="O638" s="185">
        <f t="shared" si="31"/>
        <v>720.27000699999996</v>
      </c>
      <c r="P638" s="215">
        <f t="shared" si="32"/>
        <v>438.56567457407135</v>
      </c>
      <c r="Q638" s="215" cm="1">
        <f t="array" ref="Q638">IF(P638="-",0,P638/(1+'General inputs'!$H$32)^IFERROR(INDEX('MP Calculations'!$C$40:$C$130,MATCH(F638,'MP Calculations'!$D$40:$D$130,0),0),-1))</f>
        <v>748.71232792977105</v>
      </c>
    </row>
    <row r="639" spans="3:17">
      <c r="C639" s="159"/>
      <c r="D639" s="165" t="s">
        <v>289</v>
      </c>
      <c r="E639" s="161">
        <v>40123</v>
      </c>
      <c r="F639" s="172" t="str">
        <f t="shared" si="30"/>
        <v>2009-10</v>
      </c>
      <c r="G639" s="68"/>
      <c r="H639" s="167" t="s">
        <v>279</v>
      </c>
      <c r="I639" s="173">
        <v>41465.482549107437</v>
      </c>
      <c r="J639" s="168">
        <f>IFERROR(MIN('MP Calculations'!$E$30/I639,1),"-")</f>
        <v>0.60889065254951169</v>
      </c>
      <c r="K639" s="12"/>
      <c r="L639" s="159">
        <v>53.529313000000002</v>
      </c>
      <c r="M639" s="159" t="s">
        <v>315</v>
      </c>
      <c r="N639" s="159">
        <v>726</v>
      </c>
      <c r="O639" s="185">
        <f t="shared" si="31"/>
        <v>38862.281238000003</v>
      </c>
      <c r="P639" s="215">
        <f t="shared" si="32"/>
        <v>23662.879782568467</v>
      </c>
      <c r="Q639" s="215" cm="1">
        <f t="array" ref="Q639">IF(P639="-",0,P639/(1+'General inputs'!$H$32)^IFERROR(INDEX('MP Calculations'!$C$40:$C$130,MATCH(F639,'MP Calculations'!$D$40:$D$130,0),0),-1))</f>
        <v>40396.891126364011</v>
      </c>
    </row>
    <row r="640" spans="3:17">
      <c r="C640" s="159"/>
      <c r="D640" s="165" t="s">
        <v>298</v>
      </c>
      <c r="E640" s="161">
        <v>40123</v>
      </c>
      <c r="F640" s="172" t="str">
        <f t="shared" si="30"/>
        <v>2009-10</v>
      </c>
      <c r="G640" s="68"/>
      <c r="H640" s="167" t="s">
        <v>279</v>
      </c>
      <c r="I640" s="173">
        <v>41465.482549107437</v>
      </c>
      <c r="J640" s="168">
        <f>IFERROR(MIN('MP Calculations'!$E$30/I640,1),"-")</f>
        <v>0.60889065254951169</v>
      </c>
      <c r="K640" s="12"/>
      <c r="L640" s="159">
        <v>64.610017999999997</v>
      </c>
      <c r="M640" s="159" t="s">
        <v>315</v>
      </c>
      <c r="N640" s="159">
        <v>1787</v>
      </c>
      <c r="O640" s="185">
        <f t="shared" si="31"/>
        <v>115458.102166</v>
      </c>
      <c r="P640" s="215">
        <f t="shared" si="32"/>
        <v>70301.359169983931</v>
      </c>
      <c r="Q640" s="215" cm="1">
        <f t="array" ref="Q640">IF(P640="-",0,P640/(1+'General inputs'!$H$32)^IFERROR(INDEX('MP Calculations'!$C$40:$C$130,MATCH(F640,'MP Calculations'!$D$40:$D$130,0),0),-1))</f>
        <v>120017.35961644616</v>
      </c>
    </row>
    <row r="641" spans="3:17">
      <c r="C641" s="159"/>
      <c r="D641" s="165" t="s">
        <v>298</v>
      </c>
      <c r="E641" s="161">
        <v>40123</v>
      </c>
      <c r="F641" s="172" t="str">
        <f t="shared" si="30"/>
        <v>2009-10</v>
      </c>
      <c r="G641" s="68"/>
      <c r="H641" s="167" t="s">
        <v>279</v>
      </c>
      <c r="I641" s="173">
        <v>41465.482549107437</v>
      </c>
      <c r="J641" s="168">
        <f>IFERROR(MIN('MP Calculations'!$E$30/I641,1),"-")</f>
        <v>0.60889065254951169</v>
      </c>
      <c r="K641" s="12"/>
      <c r="L641" s="159">
        <v>10.000749000000001</v>
      </c>
      <c r="M641" s="159" t="s">
        <v>315</v>
      </c>
      <c r="N641" s="159">
        <v>1787</v>
      </c>
      <c r="O641" s="185">
        <f t="shared" si="31"/>
        <v>17871.338463</v>
      </c>
      <c r="P641" s="215">
        <f t="shared" si="32"/>
        <v>10881.690938669257</v>
      </c>
      <c r="Q641" s="215" cm="1">
        <f t="array" ref="Q641">IF(P641="-",0,P641/(1+'General inputs'!$H$32)^IFERROR(INDEX('MP Calculations'!$C$40:$C$130,MATCH(F641,'MP Calculations'!$D$40:$D$130,0),0),-1))</f>
        <v>18577.049292368472</v>
      </c>
    </row>
    <row r="642" spans="3:17">
      <c r="C642" s="159"/>
      <c r="D642" s="165" t="s">
        <v>298</v>
      </c>
      <c r="E642" s="161">
        <v>40123</v>
      </c>
      <c r="F642" s="172" t="str">
        <f t="shared" si="30"/>
        <v>2009-10</v>
      </c>
      <c r="G642" s="68"/>
      <c r="H642" s="167" t="s">
        <v>279</v>
      </c>
      <c r="I642" s="173">
        <v>41465.482549107437</v>
      </c>
      <c r="J642" s="168">
        <f>IFERROR(MIN('MP Calculations'!$E$30/I642,1),"-")</f>
        <v>0.60889065254951169</v>
      </c>
      <c r="K642" s="12"/>
      <c r="L642" s="159">
        <v>199.379412</v>
      </c>
      <c r="M642" s="159" t="s">
        <v>315</v>
      </c>
      <c r="N642" s="159">
        <v>1787</v>
      </c>
      <c r="O642" s="185">
        <f t="shared" si="31"/>
        <v>356291.00924400002</v>
      </c>
      <c r="P642" s="215">
        <f t="shared" si="32"/>
        <v>216942.26511610328</v>
      </c>
      <c r="Q642" s="215" cm="1">
        <f t="array" ref="Q642">IF(P642="-",0,P642/(1+'General inputs'!$H$32)^IFERROR(INDEX('MP Calculations'!$C$40:$C$130,MATCH(F642,'MP Calculations'!$D$40:$D$130,0),0),-1))</f>
        <v>370360.3764685468</v>
      </c>
    </row>
    <row r="643" spans="3:17">
      <c r="C643" s="159"/>
      <c r="D643" s="165" t="s">
        <v>298</v>
      </c>
      <c r="E643" s="161">
        <v>40123</v>
      </c>
      <c r="F643" s="172" t="str">
        <f t="shared" si="30"/>
        <v>2009-10</v>
      </c>
      <c r="G643" s="68"/>
      <c r="H643" s="167" t="s">
        <v>279</v>
      </c>
      <c r="I643" s="173">
        <v>41465.482549107437</v>
      </c>
      <c r="J643" s="168">
        <f>IFERROR(MIN('MP Calculations'!$E$30/I643,1),"-")</f>
        <v>0.60889065254951169</v>
      </c>
      <c r="K643" s="12"/>
      <c r="L643" s="159">
        <v>0.70255100000000004</v>
      </c>
      <c r="M643" s="159" t="s">
        <v>315</v>
      </c>
      <c r="N643" s="159">
        <v>1787</v>
      </c>
      <c r="O643" s="185">
        <f t="shared" si="31"/>
        <v>1255.458637</v>
      </c>
      <c r="P643" s="215">
        <f t="shared" si="32"/>
        <v>764.43702873185055</v>
      </c>
      <c r="Q643" s="215" cm="1">
        <f t="array" ref="Q643">IF(P643="-",0,P643/(1+'General inputs'!$H$32)^IFERROR(INDEX('MP Calculations'!$C$40:$C$130,MATCH(F643,'MP Calculations'!$D$40:$D$130,0),0),-1))</f>
        <v>1305.0347086405993</v>
      </c>
    </row>
    <row r="644" spans="3:17">
      <c r="C644" s="159"/>
      <c r="D644" s="165" t="s">
        <v>298</v>
      </c>
      <c r="E644" s="161">
        <v>40123</v>
      </c>
      <c r="F644" s="172" t="str">
        <f t="shared" si="30"/>
        <v>2009-10</v>
      </c>
      <c r="G644" s="68"/>
      <c r="H644" s="167" t="s">
        <v>279</v>
      </c>
      <c r="I644" s="173">
        <v>41465.482549107437</v>
      </c>
      <c r="J644" s="168">
        <f>IFERROR(MIN('MP Calculations'!$E$30/I644,1),"-")</f>
        <v>0.60889065254951169</v>
      </c>
      <c r="K644" s="12"/>
      <c r="L644" s="159">
        <v>124.518742</v>
      </c>
      <c r="M644" s="159" t="s">
        <v>315</v>
      </c>
      <c r="N644" s="159">
        <v>1787</v>
      </c>
      <c r="O644" s="185">
        <f t="shared" si="31"/>
        <v>222514.991954</v>
      </c>
      <c r="P644" s="215">
        <f t="shared" si="32"/>
        <v>135487.29865292041</v>
      </c>
      <c r="Q644" s="215" cm="1">
        <f t="array" ref="Q644">IF(P644="-",0,P644/(1+'General inputs'!$H$32)^IFERROR(INDEX('MP Calculations'!$C$40:$C$130,MATCH(F644,'MP Calculations'!$D$40:$D$130,0),0),-1))</f>
        <v>231301.75629422482</v>
      </c>
    </row>
    <row r="645" spans="3:17">
      <c r="C645" s="159"/>
      <c r="D645" s="165" t="s">
        <v>298</v>
      </c>
      <c r="E645" s="161">
        <v>40123</v>
      </c>
      <c r="F645" s="172" t="str">
        <f t="shared" si="30"/>
        <v>2009-10</v>
      </c>
      <c r="G645" s="68"/>
      <c r="H645" s="167" t="s">
        <v>279</v>
      </c>
      <c r="I645" s="173">
        <v>41465.482549107437</v>
      </c>
      <c r="J645" s="168">
        <f>IFERROR(MIN('MP Calculations'!$E$30/I645,1),"-")</f>
        <v>0.60889065254951169</v>
      </c>
      <c r="K645" s="12"/>
      <c r="L645" s="159">
        <v>18.569669000000001</v>
      </c>
      <c r="M645" s="159" t="s">
        <v>315</v>
      </c>
      <c r="N645" s="159">
        <v>1787</v>
      </c>
      <c r="O645" s="185">
        <f t="shared" si="31"/>
        <v>33183.998503000003</v>
      </c>
      <c r="P645" s="215">
        <f t="shared" si="32"/>
        <v>20205.426502693692</v>
      </c>
      <c r="Q645" s="215" cm="1">
        <f t="array" ref="Q645">IF(P645="-",0,P645/(1+'General inputs'!$H$32)^IFERROR(INDEX('MP Calculations'!$C$40:$C$130,MATCH(F645,'MP Calculations'!$D$40:$D$130,0),0),-1))</f>
        <v>34494.382006384403</v>
      </c>
    </row>
    <row r="646" spans="3:17">
      <c r="C646" s="159"/>
      <c r="D646" s="165" t="s">
        <v>298</v>
      </c>
      <c r="E646" s="161">
        <v>40123</v>
      </c>
      <c r="F646" s="172" t="str">
        <f t="shared" si="30"/>
        <v>2009-10</v>
      </c>
      <c r="G646" s="68"/>
      <c r="H646" s="167" t="s">
        <v>279</v>
      </c>
      <c r="I646" s="173">
        <v>41465.482549107437</v>
      </c>
      <c r="J646" s="168">
        <f>IFERROR(MIN('MP Calculations'!$E$30/I646,1),"-")</f>
        <v>0.60889065254951169</v>
      </c>
      <c r="K646" s="12"/>
      <c r="L646" s="159">
        <v>1.051145</v>
      </c>
      <c r="M646" s="159" t="s">
        <v>315</v>
      </c>
      <c r="N646" s="159">
        <v>1787</v>
      </c>
      <c r="O646" s="185">
        <f t="shared" si="31"/>
        <v>1878.396115</v>
      </c>
      <c r="P646" s="215">
        <f t="shared" si="32"/>
        <v>1143.7378362088175</v>
      </c>
      <c r="Q646" s="215" cm="1">
        <f t="array" ref="Q646">IF(P646="-",0,P646/(1+'General inputs'!$H$32)^IFERROR(INDEX('MP Calculations'!$C$40:$C$130,MATCH(F646,'MP Calculations'!$D$40:$D$130,0),0),-1))</f>
        <v>1952.5710002747453</v>
      </c>
    </row>
    <row r="647" spans="3:17">
      <c r="C647" s="159"/>
      <c r="D647" s="165" t="s">
        <v>282</v>
      </c>
      <c r="E647" s="161">
        <v>40123</v>
      </c>
      <c r="F647" s="172" t="str">
        <f t="shared" si="30"/>
        <v>2009-10</v>
      </c>
      <c r="G647" s="68"/>
      <c r="H647" s="167" t="s">
        <v>279</v>
      </c>
      <c r="I647" s="173">
        <v>41465.482549107437</v>
      </c>
      <c r="J647" s="168">
        <f>IFERROR(MIN('MP Calculations'!$E$30/I647,1),"-")</f>
        <v>0.60889065254951169</v>
      </c>
      <c r="K647" s="12"/>
      <c r="L647" s="159">
        <v>0.44488299999999997</v>
      </c>
      <c r="M647" s="159" t="s">
        <v>315</v>
      </c>
      <c r="N647" s="159">
        <v>511</v>
      </c>
      <c r="O647" s="185">
        <f t="shared" si="31"/>
        <v>227.33521299999998</v>
      </c>
      <c r="P647" s="215">
        <f t="shared" si="32"/>
        <v>138.42228619105222</v>
      </c>
      <c r="Q647" s="215" cm="1">
        <f t="array" ref="Q647">IF(P647="-",0,P647/(1+'General inputs'!$H$32)^IFERROR(INDEX('MP Calculations'!$C$40:$C$130,MATCH(F647,'MP Calculations'!$D$40:$D$130,0),0),-1))</f>
        <v>236.31232022915586</v>
      </c>
    </row>
    <row r="648" spans="3:17">
      <c r="C648" s="159"/>
      <c r="D648" s="165" t="s">
        <v>291</v>
      </c>
      <c r="E648" s="161">
        <v>40123</v>
      </c>
      <c r="F648" s="172" t="str">
        <f t="shared" si="30"/>
        <v>2009-10</v>
      </c>
      <c r="G648" s="68"/>
      <c r="H648" s="167" t="s">
        <v>279</v>
      </c>
      <c r="I648" s="173">
        <v>41465.482549107437</v>
      </c>
      <c r="J648" s="168">
        <f>IFERROR(MIN('MP Calculations'!$E$30/I648,1),"-")</f>
        <v>0.60889065254951169</v>
      </c>
      <c r="K648" s="12"/>
      <c r="L648" s="159">
        <v>0.63012100000000004</v>
      </c>
      <c r="M648" s="159" t="s">
        <v>315</v>
      </c>
      <c r="N648" s="159">
        <v>940</v>
      </c>
      <c r="O648" s="185">
        <f t="shared" si="31"/>
        <v>592.31374000000005</v>
      </c>
      <c r="P648" s="215">
        <f t="shared" si="32"/>
        <v>360.65429966264185</v>
      </c>
      <c r="Q648" s="215" cm="1">
        <f t="array" ref="Q648">IF(P648="-",0,P648/(1+'General inputs'!$H$32)^IFERROR(INDEX('MP Calculations'!$C$40:$C$130,MATCH(F648,'MP Calculations'!$D$40:$D$130,0),0),-1))</f>
        <v>615.70327075994601</v>
      </c>
    </row>
    <row r="649" spans="3:17">
      <c r="C649" s="159"/>
      <c r="D649" s="165" t="s">
        <v>298</v>
      </c>
      <c r="E649" s="161">
        <v>40123</v>
      </c>
      <c r="F649" s="172" t="str">
        <f t="shared" si="30"/>
        <v>2009-10</v>
      </c>
      <c r="G649" s="68"/>
      <c r="H649" s="167" t="s">
        <v>279</v>
      </c>
      <c r="I649" s="173">
        <v>41465.482549107437</v>
      </c>
      <c r="J649" s="168">
        <f>IFERROR(MIN('MP Calculations'!$E$30/I649,1),"-")</f>
        <v>0.60889065254951169</v>
      </c>
      <c r="K649" s="12"/>
      <c r="L649" s="159">
        <v>7.0002040000000001</v>
      </c>
      <c r="M649" s="159" t="s">
        <v>315</v>
      </c>
      <c r="N649" s="159">
        <v>1787</v>
      </c>
      <c r="O649" s="185">
        <f t="shared" si="31"/>
        <v>12509.364548</v>
      </c>
      <c r="P649" s="215">
        <f t="shared" si="32"/>
        <v>7616.8351426114468</v>
      </c>
      <c r="Q649" s="215" cm="1">
        <f t="array" ref="Q649">IF(P649="-",0,P649/(1+'General inputs'!$H$32)^IFERROR(INDEX('MP Calculations'!$C$40:$C$130,MATCH(F649,'MP Calculations'!$D$40:$D$130,0),0),-1))</f>
        <v>13003.339526332973</v>
      </c>
    </row>
    <row r="650" spans="3:17">
      <c r="C650" s="159"/>
      <c r="D650" s="165" t="s">
        <v>298</v>
      </c>
      <c r="E650" s="161">
        <v>40123</v>
      </c>
      <c r="F650" s="172" t="str">
        <f t="shared" si="30"/>
        <v>2009-10</v>
      </c>
      <c r="G650" s="68"/>
      <c r="H650" s="167" t="s">
        <v>279</v>
      </c>
      <c r="I650" s="173">
        <v>41465.482549107437</v>
      </c>
      <c r="J650" s="168">
        <f>IFERROR(MIN('MP Calculations'!$E$30/I650,1),"-")</f>
        <v>0.60889065254951169</v>
      </c>
      <c r="K650" s="12"/>
      <c r="L650" s="159">
        <v>0.50383500000000003</v>
      </c>
      <c r="M650" s="159" t="s">
        <v>315</v>
      </c>
      <c r="N650" s="159">
        <v>1787</v>
      </c>
      <c r="O650" s="185">
        <f t="shared" si="31"/>
        <v>900.35314500000004</v>
      </c>
      <c r="P650" s="215">
        <f t="shared" si="32"/>
        <v>548.21661398405513</v>
      </c>
      <c r="Q650" s="215" cm="1">
        <f t="array" ref="Q650">IF(P650="-",0,P650/(1+'General inputs'!$H$32)^IFERROR(INDEX('MP Calculations'!$C$40:$C$130,MATCH(F650,'MP Calculations'!$D$40:$D$130,0),0),-1))</f>
        <v>935.90666361294245</v>
      </c>
    </row>
    <row r="651" spans="3:17">
      <c r="C651" s="159"/>
      <c r="D651" s="165" t="s">
        <v>298</v>
      </c>
      <c r="E651" s="161">
        <v>40123</v>
      </c>
      <c r="F651" s="172" t="str">
        <f t="shared" si="30"/>
        <v>2009-10</v>
      </c>
      <c r="G651" s="68"/>
      <c r="H651" s="167" t="s">
        <v>279</v>
      </c>
      <c r="I651" s="173">
        <v>41465.482549107437</v>
      </c>
      <c r="J651" s="168">
        <f>IFERROR(MIN('MP Calculations'!$E$30/I651,1),"-")</f>
        <v>0.60889065254951169</v>
      </c>
      <c r="K651" s="12"/>
      <c r="L651" s="159">
        <v>31.849467000000001</v>
      </c>
      <c r="M651" s="159" t="s">
        <v>315</v>
      </c>
      <c r="N651" s="159">
        <v>1787</v>
      </c>
      <c r="O651" s="185">
        <f t="shared" si="31"/>
        <v>56914.997529</v>
      </c>
      <c r="P651" s="215">
        <f t="shared" si="32"/>
        <v>34655.009985286655</v>
      </c>
      <c r="Q651" s="215" cm="1">
        <f t="array" ref="Q651">IF(P651="-",0,P651/(1+'General inputs'!$H$32)^IFERROR(INDEX('MP Calculations'!$C$40:$C$130,MATCH(F651,'MP Calculations'!$D$40:$D$130,0),0),-1))</f>
        <v>59162.480569671636</v>
      </c>
    </row>
    <row r="652" spans="3:17">
      <c r="C652" s="159"/>
      <c r="D652" s="165" t="s">
        <v>298</v>
      </c>
      <c r="E652" s="161">
        <v>40123</v>
      </c>
      <c r="F652" s="172" t="str">
        <f t="shared" si="30"/>
        <v>2009-10</v>
      </c>
      <c r="G652" s="68"/>
      <c r="H652" s="167" t="s">
        <v>279</v>
      </c>
      <c r="I652" s="173">
        <v>41465.482549107437</v>
      </c>
      <c r="J652" s="168">
        <f>IFERROR(MIN('MP Calculations'!$E$30/I652,1),"-")</f>
        <v>0.60889065254951169</v>
      </c>
      <c r="K652" s="12"/>
      <c r="L652" s="159">
        <v>15.000052</v>
      </c>
      <c r="M652" s="159" t="s">
        <v>315</v>
      </c>
      <c r="N652" s="159">
        <v>1787</v>
      </c>
      <c r="O652" s="185">
        <f t="shared" si="31"/>
        <v>26805.092924</v>
      </c>
      <c r="P652" s="215">
        <f t="shared" si="32"/>
        <v>16321.370522144658</v>
      </c>
      <c r="Q652" s="215" cm="1">
        <f t="array" ref="Q652">IF(P652="-",0,P652/(1+'General inputs'!$H$32)^IFERROR(INDEX('MP Calculations'!$C$40:$C$130,MATCH(F652,'MP Calculations'!$D$40:$D$130,0),0),-1))</f>
        <v>27863.583556800626</v>
      </c>
    </row>
    <row r="653" spans="3:17">
      <c r="C653" s="159"/>
      <c r="D653" s="165" t="s">
        <v>298</v>
      </c>
      <c r="E653" s="161">
        <v>40123</v>
      </c>
      <c r="F653" s="172" t="str">
        <f t="shared" si="30"/>
        <v>2009-10</v>
      </c>
      <c r="G653" s="68"/>
      <c r="H653" s="167" t="s">
        <v>279</v>
      </c>
      <c r="I653" s="173">
        <v>41465.482549107437</v>
      </c>
      <c r="J653" s="168">
        <f>IFERROR(MIN('MP Calculations'!$E$30/I653,1),"-")</f>
        <v>0.60889065254951169</v>
      </c>
      <c r="K653" s="12"/>
      <c r="L653" s="159">
        <v>6.0033300000000001</v>
      </c>
      <c r="M653" s="159" t="s">
        <v>315</v>
      </c>
      <c r="N653" s="159">
        <v>1787</v>
      </c>
      <c r="O653" s="185">
        <f t="shared" si="31"/>
        <v>10727.950710000001</v>
      </c>
      <c r="P653" s="215">
        <f t="shared" si="32"/>
        <v>6532.1489083308979</v>
      </c>
      <c r="Q653" s="215" cm="1">
        <f t="array" ref="Q653">IF(P653="-",0,P653/(1+'General inputs'!$H$32)^IFERROR(INDEX('MP Calculations'!$C$40:$C$130,MATCH(F653,'MP Calculations'!$D$40:$D$130,0),0),-1))</f>
        <v>11151.580479457532</v>
      </c>
    </row>
    <row r="654" spans="3:17">
      <c r="C654" s="159"/>
      <c r="D654" s="165" t="s">
        <v>298</v>
      </c>
      <c r="E654" s="161">
        <v>40123</v>
      </c>
      <c r="F654" s="172" t="str">
        <f t="shared" si="30"/>
        <v>2009-10</v>
      </c>
      <c r="G654" s="68"/>
      <c r="H654" s="167" t="s">
        <v>279</v>
      </c>
      <c r="I654" s="173">
        <v>41465.482549107437</v>
      </c>
      <c r="J654" s="168">
        <f>IFERROR(MIN('MP Calculations'!$E$30/I654,1),"-")</f>
        <v>0.60889065254951169</v>
      </c>
      <c r="K654" s="12"/>
      <c r="L654" s="159">
        <v>14.610158</v>
      </c>
      <c r="M654" s="159" t="s">
        <v>315</v>
      </c>
      <c r="N654" s="159">
        <v>1787</v>
      </c>
      <c r="O654" s="185">
        <f t="shared" si="31"/>
        <v>26108.352346</v>
      </c>
      <c r="P654" s="215">
        <f t="shared" si="32"/>
        <v>15897.131696948514</v>
      </c>
      <c r="Q654" s="215" cm="1">
        <f t="array" ref="Q654">IF(P654="-",0,P654/(1+'General inputs'!$H$32)^IFERROR(INDEX('MP Calculations'!$C$40:$C$130,MATCH(F654,'MP Calculations'!$D$40:$D$130,0),0),-1))</f>
        <v>27139.329797727311</v>
      </c>
    </row>
    <row r="655" spans="3:17">
      <c r="C655" s="159"/>
      <c r="D655" s="165" t="s">
        <v>281</v>
      </c>
      <c r="E655" s="161">
        <v>40127</v>
      </c>
      <c r="F655" s="172" t="str">
        <f t="shared" si="30"/>
        <v>2009-10</v>
      </c>
      <c r="G655" s="68"/>
      <c r="H655" s="167" t="s">
        <v>279</v>
      </c>
      <c r="I655" s="173">
        <v>41465.482549107437</v>
      </c>
      <c r="J655" s="168">
        <f>IFERROR(MIN('MP Calculations'!$E$30/I655,1),"-")</f>
        <v>0.60889065254951169</v>
      </c>
      <c r="K655" s="12"/>
      <c r="L655" s="159">
        <v>0.59980800000000001</v>
      </c>
      <c r="M655" s="159" t="s">
        <v>315</v>
      </c>
      <c r="N655" s="159">
        <v>350</v>
      </c>
      <c r="O655" s="185">
        <f t="shared" si="31"/>
        <v>209.93280000000001</v>
      </c>
      <c r="P655" s="215">
        <f t="shared" si="32"/>
        <v>127.82611958354613</v>
      </c>
      <c r="Q655" s="215" cm="1">
        <f t="array" ref="Q655">IF(P655="-",0,P655/(1+'General inputs'!$H$32)^IFERROR(INDEX('MP Calculations'!$C$40:$C$130,MATCH(F655,'MP Calculations'!$D$40:$D$130,0),0),-1))</f>
        <v>218.22271352306225</v>
      </c>
    </row>
    <row r="656" spans="3:17">
      <c r="C656" s="159"/>
      <c r="D656" s="165" t="s">
        <v>281</v>
      </c>
      <c r="E656" s="161">
        <v>40127</v>
      </c>
      <c r="F656" s="172" t="str">
        <f t="shared" si="30"/>
        <v>2009-10</v>
      </c>
      <c r="G656" s="68"/>
      <c r="H656" s="167" t="s">
        <v>279</v>
      </c>
      <c r="I656" s="173">
        <v>41465.482549107437</v>
      </c>
      <c r="J656" s="168">
        <f>IFERROR(MIN('MP Calculations'!$E$30/I656,1),"-")</f>
        <v>0.60889065254951169</v>
      </c>
      <c r="K656" s="12"/>
      <c r="L656" s="159">
        <v>1.001655</v>
      </c>
      <c r="M656" s="159" t="s">
        <v>315</v>
      </c>
      <c r="N656" s="159">
        <v>350</v>
      </c>
      <c r="O656" s="185">
        <f t="shared" si="31"/>
        <v>350.57925</v>
      </c>
      <c r="P656" s="215">
        <f t="shared" si="32"/>
        <v>213.46442830281839</v>
      </c>
      <c r="Q656" s="215" cm="1">
        <f t="array" ref="Q656">IF(P656="-",0,P656/(1+'General inputs'!$H$32)^IFERROR(INDEX('MP Calculations'!$C$40:$C$130,MATCH(F656,'MP Calculations'!$D$40:$D$130,0),0),-1))</f>
        <v>364.42306890528783</v>
      </c>
    </row>
    <row r="657" spans="3:17">
      <c r="C657" s="159"/>
      <c r="D657" s="165" t="s">
        <v>281</v>
      </c>
      <c r="E657" s="161">
        <v>40127</v>
      </c>
      <c r="F657" s="172" t="str">
        <f t="shared" si="30"/>
        <v>2009-10</v>
      </c>
      <c r="G657" s="68"/>
      <c r="H657" s="167" t="s">
        <v>279</v>
      </c>
      <c r="I657" s="173">
        <v>41465.482549107437</v>
      </c>
      <c r="J657" s="168">
        <f>IFERROR(MIN('MP Calculations'!$E$30/I657,1),"-")</f>
        <v>0.60889065254951169</v>
      </c>
      <c r="K657" s="12"/>
      <c r="L657" s="159">
        <v>0.60112200000000005</v>
      </c>
      <c r="M657" s="159" t="s">
        <v>315</v>
      </c>
      <c r="N657" s="159">
        <v>350</v>
      </c>
      <c r="O657" s="185">
        <f t="shared" si="31"/>
        <v>210.39270000000002</v>
      </c>
      <c r="P657" s="215">
        <f t="shared" si="32"/>
        <v>128.10614839465367</v>
      </c>
      <c r="Q657" s="215" cm="1">
        <f t="array" ref="Q657">IF(P657="-",0,P657/(1+'General inputs'!$H$32)^IFERROR(INDEX('MP Calculations'!$C$40:$C$130,MATCH(F657,'MP Calculations'!$D$40:$D$130,0),0),-1))</f>
        <v>218.70077424510885</v>
      </c>
    </row>
    <row r="658" spans="3:17">
      <c r="C658" s="159"/>
      <c r="D658" s="165" t="s">
        <v>281</v>
      </c>
      <c r="E658" s="161">
        <v>40232</v>
      </c>
      <c r="F658" s="172" t="str">
        <f t="shared" si="30"/>
        <v>2009-10</v>
      </c>
      <c r="G658" s="68"/>
      <c r="H658" s="167" t="s">
        <v>279</v>
      </c>
      <c r="I658" s="173">
        <v>41465.482549107437</v>
      </c>
      <c r="J658" s="168">
        <f>IFERROR(MIN('MP Calculations'!$E$30/I658,1),"-")</f>
        <v>0.60889065254951169</v>
      </c>
      <c r="K658" s="12"/>
      <c r="L658" s="159">
        <v>1.990464</v>
      </c>
      <c r="M658" s="159" t="s">
        <v>315</v>
      </c>
      <c r="N658" s="159">
        <v>350</v>
      </c>
      <c r="O658" s="185">
        <f t="shared" si="31"/>
        <v>696.66240000000005</v>
      </c>
      <c r="P658" s="215">
        <f t="shared" si="32"/>
        <v>424.19122334270895</v>
      </c>
      <c r="Q658" s="215" cm="1">
        <f t="array" ref="Q658">IF(P658="-",0,P658/(1+'General inputs'!$H$32)^IFERROR(INDEX('MP Calculations'!$C$40:$C$130,MATCH(F658,'MP Calculations'!$D$40:$D$130,0),0),-1))</f>
        <v>724.17249394801092</v>
      </c>
    </row>
    <row r="659" spans="3:17">
      <c r="C659" s="159"/>
      <c r="D659" s="165" t="s">
        <v>281</v>
      </c>
      <c r="E659" s="161">
        <v>40232</v>
      </c>
      <c r="F659" s="172" t="str">
        <f t="shared" si="30"/>
        <v>2009-10</v>
      </c>
      <c r="G659" s="68"/>
      <c r="H659" s="167" t="s">
        <v>279</v>
      </c>
      <c r="I659" s="173">
        <v>41465.482549107437</v>
      </c>
      <c r="J659" s="168">
        <f>IFERROR(MIN('MP Calculations'!$E$30/I659,1),"-")</f>
        <v>0.60889065254951169</v>
      </c>
      <c r="K659" s="12"/>
      <c r="L659" s="159">
        <v>1.0274319999999999</v>
      </c>
      <c r="M659" s="159" t="s">
        <v>315</v>
      </c>
      <c r="N659" s="159">
        <v>350</v>
      </c>
      <c r="O659" s="185">
        <f t="shared" si="31"/>
        <v>359.60119999999995</v>
      </c>
      <c r="P659" s="215">
        <f t="shared" si="32"/>
        <v>218.95780932558742</v>
      </c>
      <c r="Q659" s="215" cm="1">
        <f t="array" ref="Q659">IF(P659="-",0,P659/(1+'General inputs'!$H$32)^IFERROR(INDEX('MP Calculations'!$C$40:$C$130,MATCH(F659,'MP Calculations'!$D$40:$D$130,0),0),-1))</f>
        <v>373.80128141076284</v>
      </c>
    </row>
    <row r="660" spans="3:17">
      <c r="C660" s="159"/>
      <c r="D660" s="165" t="s">
        <v>281</v>
      </c>
      <c r="E660" s="161">
        <v>40232</v>
      </c>
      <c r="F660" s="172" t="str">
        <f t="shared" si="30"/>
        <v>2009-10</v>
      </c>
      <c r="G660" s="68"/>
      <c r="H660" s="167" t="s">
        <v>279</v>
      </c>
      <c r="I660" s="173">
        <v>41465.482549107437</v>
      </c>
      <c r="J660" s="168">
        <f>IFERROR(MIN('MP Calculations'!$E$30/I660,1),"-")</f>
        <v>0.60889065254951169</v>
      </c>
      <c r="K660" s="12"/>
      <c r="L660" s="159">
        <v>393.81633299999999</v>
      </c>
      <c r="M660" s="159" t="s">
        <v>315</v>
      </c>
      <c r="N660" s="159">
        <v>350</v>
      </c>
      <c r="O660" s="185">
        <f t="shared" si="31"/>
        <v>137835.71654999998</v>
      </c>
      <c r="P660" s="215">
        <f t="shared" si="32"/>
        <v>83926.879394759017</v>
      </c>
      <c r="Q660" s="215" cm="1">
        <f t="array" ref="Q660">IF(P660="-",0,P660/(1+'General inputs'!$H$32)^IFERROR(INDEX('MP Calculations'!$C$40:$C$130,MATCH(F660,'MP Calculations'!$D$40:$D$130,0),0),-1))</f>
        <v>143278.63052337058</v>
      </c>
    </row>
    <row r="661" spans="3:17">
      <c r="C661" s="159"/>
      <c r="D661" s="165" t="s">
        <v>281</v>
      </c>
      <c r="E661" s="161">
        <v>40232</v>
      </c>
      <c r="F661" s="172" t="str">
        <f t="shared" si="30"/>
        <v>2009-10</v>
      </c>
      <c r="G661" s="68"/>
      <c r="H661" s="167" t="s">
        <v>279</v>
      </c>
      <c r="I661" s="173">
        <v>41465.482549107437</v>
      </c>
      <c r="J661" s="168">
        <f>IFERROR(MIN('MP Calculations'!$E$30/I661,1),"-")</f>
        <v>0.60889065254951169</v>
      </c>
      <c r="K661" s="12"/>
      <c r="L661" s="159">
        <v>10.596748</v>
      </c>
      <c r="M661" s="159" t="s">
        <v>315</v>
      </c>
      <c r="N661" s="159">
        <v>350</v>
      </c>
      <c r="O661" s="185">
        <f t="shared" si="31"/>
        <v>3708.8618000000001</v>
      </c>
      <c r="P661" s="215">
        <f t="shared" si="32"/>
        <v>2258.2912816179564</v>
      </c>
      <c r="Q661" s="215" cm="1">
        <f t="array" ref="Q661">IF(P661="-",0,P661/(1+'General inputs'!$H$32)^IFERROR(INDEX('MP Calculations'!$C$40:$C$130,MATCH(F661,'MP Calculations'!$D$40:$D$130,0),0),-1))</f>
        <v>3855.3188738397666</v>
      </c>
    </row>
    <row r="662" spans="3:17">
      <c r="C662" s="159"/>
      <c r="D662" s="165" t="s">
        <v>281</v>
      </c>
      <c r="E662" s="161">
        <v>40232</v>
      </c>
      <c r="F662" s="172" t="str">
        <f t="shared" ref="F662:F725" si="33">IF(E662="","-",IF(OR(E662&lt;$E$15,E662&gt;$E$16),"ERROR - date outside of range",IF(MONTH(E662)&gt;=7,YEAR(E662)&amp;"-"&amp;IF(YEAR(E662)=1999,"00",IF(AND(YEAR(E662)&gt;=2000,YEAR(E662)&lt;2009),"0","")&amp;RIGHT(YEAR(E662),2)+1),RIGHT(YEAR(E662),4)-1&amp;"-"&amp;RIGHT(YEAR(E662),2))))</f>
        <v>2009-10</v>
      </c>
      <c r="G662" s="68"/>
      <c r="H662" s="167" t="s">
        <v>279</v>
      </c>
      <c r="I662" s="173">
        <v>41465.482549107437</v>
      </c>
      <c r="J662" s="168">
        <f>IFERROR(MIN('MP Calculations'!$E$30/I662,1),"-")</f>
        <v>0.60889065254951169</v>
      </c>
      <c r="K662" s="12"/>
      <c r="L662" s="159">
        <v>1.0995569999999999</v>
      </c>
      <c r="M662" s="159" t="s">
        <v>315</v>
      </c>
      <c r="N662" s="159">
        <v>350</v>
      </c>
      <c r="O662" s="185">
        <f t="shared" ref="O662:O725" si="34">IF(N662="","-",L662*N662)</f>
        <v>384.84494999999998</v>
      </c>
      <c r="P662" s="215">
        <f t="shared" ref="P662:P725" si="35">IF(O662="-","-",IF(OR(E662&lt;$E$15,E662&gt;$E$16),0,O662*J662))</f>
        <v>234.3284927358842</v>
      </c>
      <c r="Q662" s="215" cm="1">
        <f t="array" ref="Q662">IF(P662="-",0,P662/(1+'General inputs'!$H$32)^IFERROR(INDEX('MP Calculations'!$C$40:$C$130,MATCH(F662,'MP Calculations'!$D$40:$D$130,0),0),-1))</f>
        <v>400.04186708626384</v>
      </c>
    </row>
    <row r="663" spans="3:17">
      <c r="C663" s="159"/>
      <c r="D663" s="165" t="s">
        <v>291</v>
      </c>
      <c r="E663" s="161">
        <v>40314</v>
      </c>
      <c r="F663" s="172" t="str">
        <f t="shared" si="33"/>
        <v>2009-10</v>
      </c>
      <c r="G663" s="68"/>
      <c r="H663" s="167" t="s">
        <v>279</v>
      </c>
      <c r="I663" s="173">
        <v>41465.482549107437</v>
      </c>
      <c r="J663" s="168">
        <f>IFERROR(MIN('MP Calculations'!$E$30/I663,1),"-")</f>
        <v>0.60889065254951169</v>
      </c>
      <c r="K663" s="12"/>
      <c r="L663" s="159">
        <v>7.0034929999999997</v>
      </c>
      <c r="M663" s="159" t="s">
        <v>315</v>
      </c>
      <c r="N663" s="159">
        <v>940</v>
      </c>
      <c r="O663" s="185">
        <f t="shared" si="34"/>
        <v>6583.2834199999998</v>
      </c>
      <c r="P663" s="215">
        <f t="shared" si="35"/>
        <v>4008.499737522181</v>
      </c>
      <c r="Q663" s="215" cm="1">
        <f t="array" ref="Q663">IF(P663="-",0,P663/(1+'General inputs'!$H$32)^IFERROR(INDEX('MP Calculations'!$C$40:$C$130,MATCH(F663,'MP Calculations'!$D$40:$D$130,0),0),-1))</f>
        <v>6843.24684758068</v>
      </c>
    </row>
    <row r="664" spans="3:17">
      <c r="C664" s="159"/>
      <c r="D664" s="165" t="s">
        <v>361</v>
      </c>
      <c r="E664" s="161">
        <v>40360</v>
      </c>
      <c r="F664" s="172" t="str">
        <f t="shared" si="33"/>
        <v>2010-11</v>
      </c>
      <c r="G664" s="68"/>
      <c r="H664" s="167" t="s">
        <v>279</v>
      </c>
      <c r="I664" s="173">
        <v>41465.482549107437</v>
      </c>
      <c r="J664" s="168">
        <f>IFERROR(MIN('MP Calculations'!$E$30/I664,1),"-")</f>
        <v>0.60889065254951169</v>
      </c>
      <c r="K664" s="12"/>
      <c r="L664" s="159">
        <v>1</v>
      </c>
      <c r="M664" s="159" t="s">
        <v>316</v>
      </c>
      <c r="N664" s="159">
        <v>4328.5600000000004</v>
      </c>
      <c r="O664" s="185">
        <f t="shared" si="34"/>
        <v>4328.5600000000004</v>
      </c>
      <c r="P664" s="215">
        <f t="shared" si="35"/>
        <v>2635.6197229997147</v>
      </c>
      <c r="Q664" s="215" cm="1">
        <f t="array" ref="Q664">IF(P664="-",0,P664/(1+'General inputs'!$H$32)^IFERROR(INDEX('MP Calculations'!$C$40:$C$130,MATCH(F664,'MP Calculations'!$D$40:$D$130,0),0),-1))</f>
        <v>4318.1266540499346</v>
      </c>
    </row>
    <row r="665" spans="3:17">
      <c r="C665" s="159"/>
      <c r="D665" s="165" t="s">
        <v>362</v>
      </c>
      <c r="E665" s="161">
        <v>40360</v>
      </c>
      <c r="F665" s="172" t="str">
        <f t="shared" si="33"/>
        <v>2010-11</v>
      </c>
      <c r="G665" s="68"/>
      <c r="H665" s="167" t="s">
        <v>279</v>
      </c>
      <c r="I665" s="173">
        <v>41465.482549107437</v>
      </c>
      <c r="J665" s="168">
        <f>IFERROR(MIN('MP Calculations'!$E$30/I665,1),"-")</f>
        <v>0.60889065254951169</v>
      </c>
      <c r="K665" s="12"/>
      <c r="L665" s="159">
        <v>1</v>
      </c>
      <c r="M665" s="159" t="s">
        <v>316</v>
      </c>
      <c r="N665" s="159">
        <v>10014.77</v>
      </c>
      <c r="O665" s="185">
        <f t="shared" si="34"/>
        <v>10014.77</v>
      </c>
      <c r="P665" s="215">
        <f t="shared" si="35"/>
        <v>6097.8998404332733</v>
      </c>
      <c r="Q665" s="215" cm="1">
        <f t="array" ref="Q665">IF(P665="-",0,P665/(1+'General inputs'!$H$32)^IFERROR(INDEX('MP Calculations'!$C$40:$C$130,MATCH(F665,'MP Calculations'!$D$40:$D$130,0),0),-1))</f>
        <v>9990.6308959976668</v>
      </c>
    </row>
    <row r="666" spans="3:17">
      <c r="C666" s="159"/>
      <c r="D666" s="165" t="s">
        <v>282</v>
      </c>
      <c r="E666" s="161">
        <v>40394</v>
      </c>
      <c r="F666" s="172" t="str">
        <f t="shared" si="33"/>
        <v>2010-11</v>
      </c>
      <c r="G666" s="68"/>
      <c r="H666" s="167" t="s">
        <v>279</v>
      </c>
      <c r="I666" s="173">
        <v>41465.482549107437</v>
      </c>
      <c r="J666" s="168">
        <f>IFERROR(MIN('MP Calculations'!$E$30/I666,1),"-")</f>
        <v>0.60889065254951169</v>
      </c>
      <c r="K666" s="12"/>
      <c r="L666" s="159">
        <v>12.999459</v>
      </c>
      <c r="M666" s="159" t="s">
        <v>315</v>
      </c>
      <c r="N666" s="159">
        <v>511</v>
      </c>
      <c r="O666" s="185">
        <f t="shared" si="34"/>
        <v>6642.7235490000003</v>
      </c>
      <c r="P666" s="215">
        <f t="shared" si="35"/>
        <v>4044.6922764566184</v>
      </c>
      <c r="Q666" s="215" cm="1">
        <f t="array" ref="Q666">IF(P666="-",0,P666/(1+'General inputs'!$H$32)^IFERROR(INDEX('MP Calculations'!$C$40:$C$130,MATCH(F666,'MP Calculations'!$D$40:$D$130,0),0),-1))</f>
        <v>6626.7122582156826</v>
      </c>
    </row>
    <row r="667" spans="3:17">
      <c r="C667" s="159"/>
      <c r="D667" s="165" t="s">
        <v>282</v>
      </c>
      <c r="E667" s="161">
        <v>40397</v>
      </c>
      <c r="F667" s="172" t="str">
        <f t="shared" si="33"/>
        <v>2010-11</v>
      </c>
      <c r="G667" s="68"/>
      <c r="H667" s="167" t="s">
        <v>279</v>
      </c>
      <c r="I667" s="173">
        <v>41465.482549107437</v>
      </c>
      <c r="J667" s="168">
        <f>IFERROR(MIN('MP Calculations'!$E$30/I667,1),"-")</f>
        <v>0.60889065254951169</v>
      </c>
      <c r="K667" s="12"/>
      <c r="L667" s="159">
        <v>131.739754</v>
      </c>
      <c r="M667" s="159" t="s">
        <v>315</v>
      </c>
      <c r="N667" s="159">
        <v>511</v>
      </c>
      <c r="O667" s="185">
        <f t="shared" si="34"/>
        <v>67319.014294000008</v>
      </c>
      <c r="P667" s="215">
        <f t="shared" si="35"/>
        <v>40989.918542463573</v>
      </c>
      <c r="Q667" s="215" cm="1">
        <f t="array" ref="Q667">IF(P667="-",0,P667/(1+'General inputs'!$H$32)^IFERROR(INDEX('MP Calculations'!$C$40:$C$130,MATCH(F667,'MP Calculations'!$D$40:$D$130,0),0),-1))</f>
        <v>67156.75188683765</v>
      </c>
    </row>
    <row r="668" spans="3:17">
      <c r="C668" s="159"/>
      <c r="D668" s="165" t="s">
        <v>282</v>
      </c>
      <c r="E668" s="161">
        <v>40397</v>
      </c>
      <c r="F668" s="172" t="str">
        <f t="shared" si="33"/>
        <v>2010-11</v>
      </c>
      <c r="G668" s="68"/>
      <c r="H668" s="167" t="s">
        <v>279</v>
      </c>
      <c r="I668" s="173">
        <v>41465.482549107437</v>
      </c>
      <c r="J668" s="168">
        <f>IFERROR(MIN('MP Calculations'!$E$30/I668,1),"-")</f>
        <v>0.60889065254951169</v>
      </c>
      <c r="K668" s="12"/>
      <c r="L668" s="159">
        <v>0.69947400000000004</v>
      </c>
      <c r="M668" s="159" t="s">
        <v>315</v>
      </c>
      <c r="N668" s="159">
        <v>511</v>
      </c>
      <c r="O668" s="185">
        <f t="shared" si="34"/>
        <v>357.43121400000001</v>
      </c>
      <c r="P668" s="215">
        <f t="shared" si="35"/>
        <v>217.63652513402417</v>
      </c>
      <c r="Q668" s="215" cm="1">
        <f t="array" ref="Q668">IF(P668="-",0,P668/(1+'General inputs'!$H$32)^IFERROR(INDEX('MP Calculations'!$C$40:$C$130,MATCH(F668,'MP Calculations'!$D$40:$D$130,0),0),-1))</f>
        <v>356.569679561523</v>
      </c>
    </row>
    <row r="669" spans="3:17">
      <c r="C669" s="159"/>
      <c r="D669" s="165" t="s">
        <v>282</v>
      </c>
      <c r="E669" s="161">
        <v>40397</v>
      </c>
      <c r="F669" s="172" t="str">
        <f t="shared" si="33"/>
        <v>2010-11</v>
      </c>
      <c r="G669" s="68"/>
      <c r="H669" s="167" t="s">
        <v>279</v>
      </c>
      <c r="I669" s="173">
        <v>41465.482549107437</v>
      </c>
      <c r="J669" s="168">
        <f>IFERROR(MIN('MP Calculations'!$E$30/I669,1),"-")</f>
        <v>0.60889065254951169</v>
      </c>
      <c r="K669" s="12"/>
      <c r="L669" s="159">
        <v>40.420265999999998</v>
      </c>
      <c r="M669" s="159" t="s">
        <v>315</v>
      </c>
      <c r="N669" s="159">
        <v>511</v>
      </c>
      <c r="O669" s="185">
        <f t="shared" si="34"/>
        <v>20654.755925999998</v>
      </c>
      <c r="P669" s="215">
        <f t="shared" si="35"/>
        <v>12576.487814033033</v>
      </c>
      <c r="Q669" s="215" cm="1">
        <f t="array" ref="Q669">IF(P669="-",0,P669/(1+'General inputs'!$H$32)^IFERROR(INDEX('MP Calculations'!$C$40:$C$130,MATCH(F669,'MP Calculations'!$D$40:$D$130,0),0),-1))</f>
        <v>20604.970728592518</v>
      </c>
    </row>
    <row r="670" spans="3:17">
      <c r="C670" s="159"/>
      <c r="D670" s="165" t="s">
        <v>282</v>
      </c>
      <c r="E670" s="161">
        <v>40397</v>
      </c>
      <c r="F670" s="172" t="str">
        <f t="shared" si="33"/>
        <v>2010-11</v>
      </c>
      <c r="G670" s="68"/>
      <c r="H670" s="167" t="s">
        <v>279</v>
      </c>
      <c r="I670" s="173">
        <v>41465.482549107437</v>
      </c>
      <c r="J670" s="168">
        <f>IFERROR(MIN('MP Calculations'!$E$30/I670,1),"-")</f>
        <v>0.60889065254951169</v>
      </c>
      <c r="K670" s="12"/>
      <c r="L670" s="159">
        <v>39.999782000000003</v>
      </c>
      <c r="M670" s="159" t="s">
        <v>315</v>
      </c>
      <c r="N670" s="159">
        <v>511</v>
      </c>
      <c r="O670" s="185">
        <f t="shared" si="34"/>
        <v>20439.888602000003</v>
      </c>
      <c r="P670" s="215">
        <f t="shared" si="35"/>
        <v>12445.657108911108</v>
      </c>
      <c r="Q670" s="215" cm="1">
        <f t="array" ref="Q670">IF(P670="-",0,P670/(1+'General inputs'!$H$32)^IFERROR(INDEX('MP Calculations'!$C$40:$C$130,MATCH(F670,'MP Calculations'!$D$40:$D$130,0),0),-1))</f>
        <v>20390.62131011414</v>
      </c>
    </row>
    <row r="671" spans="3:17">
      <c r="C671" s="159"/>
      <c r="D671" s="165" t="s">
        <v>282</v>
      </c>
      <c r="E671" s="161">
        <v>40397</v>
      </c>
      <c r="F671" s="172" t="str">
        <f t="shared" si="33"/>
        <v>2010-11</v>
      </c>
      <c r="G671" s="68"/>
      <c r="H671" s="167" t="s">
        <v>279</v>
      </c>
      <c r="I671" s="173">
        <v>41465.482549107437</v>
      </c>
      <c r="J671" s="168">
        <f>IFERROR(MIN('MP Calculations'!$E$30/I671,1),"-")</f>
        <v>0.60889065254951169</v>
      </c>
      <c r="K671" s="12"/>
      <c r="L671" s="159">
        <v>68.209348000000006</v>
      </c>
      <c r="M671" s="159" t="s">
        <v>315</v>
      </c>
      <c r="N671" s="159">
        <v>511</v>
      </c>
      <c r="O671" s="185">
        <f t="shared" si="34"/>
        <v>34854.976828000006</v>
      </c>
      <c r="P671" s="215">
        <f t="shared" si="35"/>
        <v>21222.869585399032</v>
      </c>
      <c r="Q671" s="215" cm="1">
        <f t="array" ref="Q671">IF(P671="-",0,P671/(1+'General inputs'!$H$32)^IFERROR(INDEX('MP Calculations'!$C$40:$C$130,MATCH(F671,'MP Calculations'!$D$40:$D$130,0),0),-1))</f>
        <v>34770.964123699254</v>
      </c>
    </row>
    <row r="672" spans="3:17">
      <c r="C672" s="159"/>
      <c r="D672" s="165" t="s">
        <v>282</v>
      </c>
      <c r="E672" s="161">
        <v>40397</v>
      </c>
      <c r="F672" s="172" t="str">
        <f t="shared" si="33"/>
        <v>2010-11</v>
      </c>
      <c r="G672" s="68"/>
      <c r="H672" s="167" t="s">
        <v>279</v>
      </c>
      <c r="I672" s="173">
        <v>41465.482549107437</v>
      </c>
      <c r="J672" s="168">
        <f>IFERROR(MIN('MP Calculations'!$E$30/I672,1),"-")</f>
        <v>0.60889065254951169</v>
      </c>
      <c r="K672" s="12"/>
      <c r="L672" s="159">
        <v>6.891832</v>
      </c>
      <c r="M672" s="159" t="s">
        <v>315</v>
      </c>
      <c r="N672" s="159">
        <v>511</v>
      </c>
      <c r="O672" s="185">
        <f t="shared" si="34"/>
        <v>3521.7261520000002</v>
      </c>
      <c r="P672" s="215">
        <f t="shared" si="35"/>
        <v>2144.346134791961</v>
      </c>
      <c r="Q672" s="215" cm="1">
        <f t="array" ref="Q672">IF(P672="-",0,P672/(1+'General inputs'!$H$32)^IFERROR(INDEX('MP Calculations'!$C$40:$C$130,MATCH(F672,'MP Calculations'!$D$40:$D$130,0),0),-1))</f>
        <v>3513.2375582678565</v>
      </c>
    </row>
    <row r="673" spans="3:17">
      <c r="C673" s="159"/>
      <c r="D673" s="165" t="s">
        <v>282</v>
      </c>
      <c r="E673" s="161">
        <v>40397</v>
      </c>
      <c r="F673" s="172" t="str">
        <f t="shared" si="33"/>
        <v>2010-11</v>
      </c>
      <c r="G673" s="68"/>
      <c r="H673" s="167" t="s">
        <v>279</v>
      </c>
      <c r="I673" s="173">
        <v>41465.482549107437</v>
      </c>
      <c r="J673" s="168">
        <f>IFERROR(MIN('MP Calculations'!$E$30/I673,1),"-")</f>
        <v>0.60889065254951169</v>
      </c>
      <c r="K673" s="12"/>
      <c r="L673" s="159">
        <v>2.118522</v>
      </c>
      <c r="M673" s="159" t="s">
        <v>315</v>
      </c>
      <c r="N673" s="159">
        <v>511</v>
      </c>
      <c r="O673" s="185">
        <f t="shared" si="34"/>
        <v>1082.564742</v>
      </c>
      <c r="P673" s="215">
        <f t="shared" si="35"/>
        <v>659.16355218347383</v>
      </c>
      <c r="Q673" s="215" cm="1">
        <f t="array" ref="Q673">IF(P673="-",0,P673/(1+'General inputs'!$H$32)^IFERROR(INDEX('MP Calculations'!$C$40:$C$130,MATCH(F673,'MP Calculations'!$D$40:$D$130,0),0),-1))</f>
        <v>1079.9553817354711</v>
      </c>
    </row>
    <row r="674" spans="3:17">
      <c r="C674" s="159"/>
      <c r="D674" s="165" t="s">
        <v>282</v>
      </c>
      <c r="E674" s="161">
        <v>40397</v>
      </c>
      <c r="F674" s="172" t="str">
        <f t="shared" si="33"/>
        <v>2010-11</v>
      </c>
      <c r="G674" s="68"/>
      <c r="H674" s="167" t="s">
        <v>279</v>
      </c>
      <c r="I674" s="173">
        <v>41465.482549107437</v>
      </c>
      <c r="J674" s="168">
        <f>IFERROR(MIN('MP Calculations'!$E$30/I674,1),"-")</f>
        <v>0.60889065254951169</v>
      </c>
      <c r="K674" s="12"/>
      <c r="L674" s="159">
        <v>39.657454000000001</v>
      </c>
      <c r="M674" s="159" t="s">
        <v>315</v>
      </c>
      <c r="N674" s="159">
        <v>511</v>
      </c>
      <c r="O674" s="185">
        <f t="shared" si="34"/>
        <v>20264.958994000001</v>
      </c>
      <c r="P674" s="215">
        <f t="shared" si="35"/>
        <v>12339.144105745756</v>
      </c>
      <c r="Q674" s="215" cm="1">
        <f t="array" ref="Q674">IF(P674="-",0,P674/(1+'General inputs'!$H$32)^IFERROR(INDEX('MP Calculations'!$C$40:$C$130,MATCH(F674,'MP Calculations'!$D$40:$D$130,0),0),-1))</f>
        <v>20216.113343749501</v>
      </c>
    </row>
    <row r="675" spans="3:17">
      <c r="C675" s="159"/>
      <c r="D675" s="165" t="s">
        <v>282</v>
      </c>
      <c r="E675" s="161">
        <v>40397</v>
      </c>
      <c r="F675" s="172" t="str">
        <f t="shared" si="33"/>
        <v>2010-11</v>
      </c>
      <c r="G675" s="68"/>
      <c r="H675" s="167" t="s">
        <v>279</v>
      </c>
      <c r="I675" s="173">
        <v>41465.482549107437</v>
      </c>
      <c r="J675" s="168">
        <f>IFERROR(MIN('MP Calculations'!$E$30/I675,1),"-")</f>
        <v>0.60889065254951169</v>
      </c>
      <c r="K675" s="12"/>
      <c r="L675" s="159">
        <v>0.57618100000000005</v>
      </c>
      <c r="M675" s="159" t="s">
        <v>315</v>
      </c>
      <c r="N675" s="159">
        <v>511</v>
      </c>
      <c r="O675" s="185">
        <f t="shared" si="34"/>
        <v>294.42849100000001</v>
      </c>
      <c r="P675" s="215">
        <f t="shared" si="35"/>
        <v>179.27475601415804</v>
      </c>
      <c r="Q675" s="215" cm="1">
        <f t="array" ref="Q675">IF(P675="-",0,P675/(1+'General inputs'!$H$32)^IFERROR(INDEX('MP Calculations'!$C$40:$C$130,MATCH(F675,'MP Calculations'!$D$40:$D$130,0),0),-1))</f>
        <v>293.71881519461465</v>
      </c>
    </row>
    <row r="676" spans="3:17">
      <c r="C676" s="159"/>
      <c r="D676" s="165" t="s">
        <v>282</v>
      </c>
      <c r="E676" s="161">
        <v>40397</v>
      </c>
      <c r="F676" s="172" t="str">
        <f t="shared" si="33"/>
        <v>2010-11</v>
      </c>
      <c r="G676" s="68"/>
      <c r="H676" s="167" t="s">
        <v>279</v>
      </c>
      <c r="I676" s="173">
        <v>41465.482549107437</v>
      </c>
      <c r="J676" s="168">
        <f>IFERROR(MIN('MP Calculations'!$E$30/I676,1),"-")</f>
        <v>0.60889065254951169</v>
      </c>
      <c r="K676" s="12"/>
      <c r="L676" s="159">
        <v>18.000254000000002</v>
      </c>
      <c r="M676" s="159" t="s">
        <v>315</v>
      </c>
      <c r="N676" s="159">
        <v>511</v>
      </c>
      <c r="O676" s="185">
        <f t="shared" si="34"/>
        <v>9198.1297940000004</v>
      </c>
      <c r="P676" s="215">
        <f t="shared" si="35"/>
        <v>5600.655252503766</v>
      </c>
      <c r="Q676" s="215" cm="1">
        <f t="array" ref="Q676">IF(P676="-",0,P676/(1+'General inputs'!$H$32)^IFERROR(INDEX('MP Calculations'!$C$40:$C$130,MATCH(F676,'MP Calculations'!$D$40:$D$130,0),0),-1))</f>
        <v>9175.9590789736612</v>
      </c>
    </row>
    <row r="677" spans="3:17">
      <c r="C677" s="159"/>
      <c r="D677" s="165" t="s">
        <v>298</v>
      </c>
      <c r="E677" s="161">
        <v>40397</v>
      </c>
      <c r="F677" s="172" t="str">
        <f t="shared" si="33"/>
        <v>2010-11</v>
      </c>
      <c r="G677" s="68"/>
      <c r="H677" s="167" t="s">
        <v>279</v>
      </c>
      <c r="I677" s="173">
        <v>41465.482549107437</v>
      </c>
      <c r="J677" s="168">
        <f>IFERROR(MIN('MP Calculations'!$E$30/I677,1),"-")</f>
        <v>0.60889065254951169</v>
      </c>
      <c r="K677" s="12"/>
      <c r="L677" s="159">
        <v>379.04380400000002</v>
      </c>
      <c r="M677" s="159" t="s">
        <v>315</v>
      </c>
      <c r="N677" s="159">
        <v>1787</v>
      </c>
      <c r="O677" s="185">
        <f t="shared" si="34"/>
        <v>677351.27774799999</v>
      </c>
      <c r="P677" s="215">
        <f t="shared" si="35"/>
        <v>412432.86151322525</v>
      </c>
      <c r="Q677" s="215" cm="1">
        <f t="array" ref="Q677">IF(P677="-",0,P677/(1+'General inputs'!$H$32)^IFERROR(INDEX('MP Calculations'!$C$40:$C$130,MATCH(F677,'MP Calculations'!$D$40:$D$130,0),0),-1))</f>
        <v>675718.62388379022</v>
      </c>
    </row>
    <row r="678" spans="3:17">
      <c r="C678" s="159"/>
      <c r="D678" s="165" t="s">
        <v>298</v>
      </c>
      <c r="E678" s="161">
        <v>40397</v>
      </c>
      <c r="F678" s="172" t="str">
        <f t="shared" si="33"/>
        <v>2010-11</v>
      </c>
      <c r="G678" s="68"/>
      <c r="H678" s="167" t="s">
        <v>279</v>
      </c>
      <c r="I678" s="173">
        <v>41465.482549107437</v>
      </c>
      <c r="J678" s="168">
        <f>IFERROR(MIN('MP Calculations'!$E$30/I678,1),"-")</f>
        <v>0.60889065254951169</v>
      </c>
      <c r="K678" s="12"/>
      <c r="L678" s="159">
        <v>0.64940699999999996</v>
      </c>
      <c r="M678" s="159" t="s">
        <v>315</v>
      </c>
      <c r="N678" s="159">
        <v>1787</v>
      </c>
      <c r="O678" s="185">
        <f t="shared" si="34"/>
        <v>1160.490309</v>
      </c>
      <c r="P678" s="215">
        <f t="shared" si="35"/>
        <v>706.61170152439445</v>
      </c>
      <c r="Q678" s="215" cm="1">
        <f t="array" ref="Q678">IF(P678="-",0,P678/(1+'General inputs'!$H$32)^IFERROR(INDEX('MP Calculations'!$C$40:$C$130,MATCH(F678,'MP Calculations'!$D$40:$D$130,0),0),-1))</f>
        <v>1157.6931208206759</v>
      </c>
    </row>
    <row r="679" spans="3:17">
      <c r="C679" s="159"/>
      <c r="D679" s="165" t="s">
        <v>298</v>
      </c>
      <c r="E679" s="161">
        <v>40397</v>
      </c>
      <c r="F679" s="172" t="str">
        <f t="shared" si="33"/>
        <v>2010-11</v>
      </c>
      <c r="G679" s="68"/>
      <c r="H679" s="167" t="s">
        <v>279</v>
      </c>
      <c r="I679" s="173">
        <v>41465.482549107437</v>
      </c>
      <c r="J679" s="168">
        <f>IFERROR(MIN('MP Calculations'!$E$30/I679,1),"-")</f>
        <v>0.60889065254951169</v>
      </c>
      <c r="K679" s="12"/>
      <c r="L679" s="159">
        <v>0.500004</v>
      </c>
      <c r="M679" s="159" t="s">
        <v>315</v>
      </c>
      <c r="N679" s="159">
        <v>1787</v>
      </c>
      <c r="O679" s="185">
        <f t="shared" si="34"/>
        <v>893.50714800000003</v>
      </c>
      <c r="P679" s="215">
        <f t="shared" si="35"/>
        <v>544.04815040337314</v>
      </c>
      <c r="Q679" s="215" cm="1">
        <f t="array" ref="Q679">IF(P679="-",0,P679/(1+'General inputs'!$H$32)^IFERROR(INDEX('MP Calculations'!$C$40:$C$130,MATCH(F679,'MP Calculations'!$D$40:$D$130,0),0),-1))</f>
        <v>891.35348276631021</v>
      </c>
    </row>
    <row r="680" spans="3:17">
      <c r="C680" s="159"/>
      <c r="D680" s="165" t="s">
        <v>298</v>
      </c>
      <c r="E680" s="161">
        <v>40397</v>
      </c>
      <c r="F680" s="172" t="str">
        <f t="shared" si="33"/>
        <v>2010-11</v>
      </c>
      <c r="G680" s="68"/>
      <c r="H680" s="167" t="s">
        <v>279</v>
      </c>
      <c r="I680" s="173">
        <v>41465.482549107437</v>
      </c>
      <c r="J680" s="168">
        <f>IFERROR(MIN('MP Calculations'!$E$30/I680,1),"-")</f>
        <v>0.60889065254951169</v>
      </c>
      <c r="K680" s="12"/>
      <c r="L680" s="159">
        <v>0.26960200000000001</v>
      </c>
      <c r="M680" s="159" t="s">
        <v>315</v>
      </c>
      <c r="N680" s="159">
        <v>1787</v>
      </c>
      <c r="O680" s="185">
        <f t="shared" si="34"/>
        <v>481.778774</v>
      </c>
      <c r="P680" s="215">
        <f t="shared" si="35"/>
        <v>293.3505920853637</v>
      </c>
      <c r="Q680" s="215" cm="1">
        <f t="array" ref="Q680">IF(P680="-",0,P680/(1+'General inputs'!$H$32)^IFERROR(INDEX('MP Calculations'!$C$40:$C$130,MATCH(F680,'MP Calculations'!$D$40:$D$130,0),0),-1))</f>
        <v>480.61751838137843</v>
      </c>
    </row>
    <row r="681" spans="3:17">
      <c r="C681" s="159"/>
      <c r="D681" s="165" t="s">
        <v>298</v>
      </c>
      <c r="E681" s="161">
        <v>40397</v>
      </c>
      <c r="F681" s="172" t="str">
        <f t="shared" si="33"/>
        <v>2010-11</v>
      </c>
      <c r="G681" s="68"/>
      <c r="H681" s="167" t="s">
        <v>279</v>
      </c>
      <c r="I681" s="173">
        <v>41465.482549107437</v>
      </c>
      <c r="J681" s="168">
        <f>IFERROR(MIN('MP Calculations'!$E$30/I681,1),"-")</f>
        <v>0.60889065254951169</v>
      </c>
      <c r="K681" s="12"/>
      <c r="L681" s="159">
        <v>5.3600269999999997</v>
      </c>
      <c r="M681" s="159" t="s">
        <v>315</v>
      </c>
      <c r="N681" s="159">
        <v>1787</v>
      </c>
      <c r="O681" s="185">
        <f t="shared" si="34"/>
        <v>9578.3682489999992</v>
      </c>
      <c r="P681" s="215">
        <f t="shared" si="35"/>
        <v>5832.1788934931328</v>
      </c>
      <c r="Q681" s="215" cm="1">
        <f t="array" ref="Q681">IF(P681="-",0,P681/(1+'General inputs'!$H$32)^IFERROR(INDEX('MP Calculations'!$C$40:$C$130,MATCH(F681,'MP Calculations'!$D$40:$D$130,0),0),-1))</f>
        <v>9555.2810260947044</v>
      </c>
    </row>
    <row r="682" spans="3:17">
      <c r="C682" s="159"/>
      <c r="D682" s="165" t="s">
        <v>298</v>
      </c>
      <c r="E682" s="161">
        <v>40397</v>
      </c>
      <c r="F682" s="172" t="str">
        <f t="shared" si="33"/>
        <v>2010-11</v>
      </c>
      <c r="G682" s="68"/>
      <c r="H682" s="167" t="s">
        <v>279</v>
      </c>
      <c r="I682" s="173">
        <v>41465.482549107437</v>
      </c>
      <c r="J682" s="168">
        <f>IFERROR(MIN('MP Calculations'!$E$30/I682,1),"-")</f>
        <v>0.60889065254951169</v>
      </c>
      <c r="K682" s="12"/>
      <c r="L682" s="159">
        <v>27.851139</v>
      </c>
      <c r="M682" s="159" t="s">
        <v>315</v>
      </c>
      <c r="N682" s="159">
        <v>1787</v>
      </c>
      <c r="O682" s="185">
        <f t="shared" si="34"/>
        <v>49769.985393000003</v>
      </c>
      <c r="P682" s="215">
        <f t="shared" si="35"/>
        <v>30304.478883323438</v>
      </c>
      <c r="Q682" s="215" cm="1">
        <f t="array" ref="Q682">IF(P682="-",0,P682/(1+'General inputs'!$H$32)^IFERROR(INDEX('MP Calculations'!$C$40:$C$130,MATCH(F682,'MP Calculations'!$D$40:$D$130,0),0),-1))</f>
        <v>49650.022293138878</v>
      </c>
    </row>
    <row r="683" spans="3:17">
      <c r="C683" s="159"/>
      <c r="D683" s="165" t="s">
        <v>298</v>
      </c>
      <c r="E683" s="161">
        <v>40397</v>
      </c>
      <c r="F683" s="172" t="str">
        <f t="shared" si="33"/>
        <v>2010-11</v>
      </c>
      <c r="G683" s="68"/>
      <c r="H683" s="167" t="s">
        <v>279</v>
      </c>
      <c r="I683" s="173">
        <v>41465.482549107437</v>
      </c>
      <c r="J683" s="168">
        <f>IFERROR(MIN('MP Calculations'!$E$30/I683,1),"-")</f>
        <v>0.60889065254951169</v>
      </c>
      <c r="K683" s="12"/>
      <c r="L683" s="159">
        <v>17.750088000000002</v>
      </c>
      <c r="M683" s="159" t="s">
        <v>315</v>
      </c>
      <c r="N683" s="159">
        <v>1787</v>
      </c>
      <c r="O683" s="185">
        <f t="shared" si="34"/>
        <v>31719.407256000002</v>
      </c>
      <c r="P683" s="215">
        <f t="shared" si="35"/>
        <v>19313.650582589558</v>
      </c>
      <c r="Q683" s="215" cm="1">
        <f t="array" ref="Q683">IF(P683="-",0,P683/(1+'General inputs'!$H$32)^IFERROR(INDEX('MP Calculations'!$C$40:$C$130,MATCH(F683,'MP Calculations'!$D$40:$D$130,0),0),-1))</f>
        <v>31642.952372797998</v>
      </c>
    </row>
    <row r="684" spans="3:17">
      <c r="C684" s="159"/>
      <c r="D684" s="165" t="s">
        <v>289</v>
      </c>
      <c r="E684" s="161">
        <v>40397</v>
      </c>
      <c r="F684" s="172" t="str">
        <f t="shared" si="33"/>
        <v>2010-11</v>
      </c>
      <c r="G684" s="68"/>
      <c r="H684" s="167" t="s">
        <v>279</v>
      </c>
      <c r="I684" s="173">
        <v>41465.482549107437</v>
      </c>
      <c r="J684" s="168">
        <f>IFERROR(MIN('MP Calculations'!$E$30/I684,1),"-")</f>
        <v>0.60889065254951169</v>
      </c>
      <c r="K684" s="12"/>
      <c r="L684" s="159">
        <v>14.004003000000001</v>
      </c>
      <c r="M684" s="159" t="s">
        <v>315</v>
      </c>
      <c r="N684" s="159">
        <v>726</v>
      </c>
      <c r="O684" s="185">
        <f t="shared" si="34"/>
        <v>10166.906178000001</v>
      </c>
      <c r="P684" s="215">
        <f t="shared" si="35"/>
        <v>6190.5341371320828</v>
      </c>
      <c r="Q684" s="215" cm="1">
        <f t="array" ref="Q684">IF(P684="-",0,P684/(1+'General inputs'!$H$32)^IFERROR(INDEX('MP Calculations'!$C$40:$C$130,MATCH(F684,'MP Calculations'!$D$40:$D$130,0),0),-1))</f>
        <v>10142.400372513435</v>
      </c>
    </row>
    <row r="685" spans="3:17">
      <c r="C685" s="159"/>
      <c r="D685" s="165" t="s">
        <v>298</v>
      </c>
      <c r="E685" s="161">
        <v>40397</v>
      </c>
      <c r="F685" s="172" t="str">
        <f t="shared" si="33"/>
        <v>2010-11</v>
      </c>
      <c r="G685" s="68"/>
      <c r="H685" s="167" t="s">
        <v>279</v>
      </c>
      <c r="I685" s="173">
        <v>41465.482549107437</v>
      </c>
      <c r="J685" s="168">
        <f>IFERROR(MIN('MP Calculations'!$E$30/I685,1),"-")</f>
        <v>0.60889065254951169</v>
      </c>
      <c r="K685" s="12"/>
      <c r="L685" s="159">
        <v>79.558159000000003</v>
      </c>
      <c r="M685" s="159" t="s">
        <v>315</v>
      </c>
      <c r="N685" s="159">
        <v>1787</v>
      </c>
      <c r="O685" s="185">
        <f t="shared" si="34"/>
        <v>142170.43013300002</v>
      </c>
      <c r="P685" s="215">
        <f t="shared" si="35"/>
        <v>86566.245976927137</v>
      </c>
      <c r="Q685" s="215" cm="1">
        <f t="array" ref="Q685">IF(P685="-",0,P685/(1+'General inputs'!$H$32)^IFERROR(INDEX('MP Calculations'!$C$40:$C$130,MATCH(F685,'MP Calculations'!$D$40:$D$130,0),0),-1))</f>
        <v>141827.74959225499</v>
      </c>
    </row>
    <row r="686" spans="3:17">
      <c r="C686" s="159"/>
      <c r="D686" s="165" t="s">
        <v>298</v>
      </c>
      <c r="E686" s="161">
        <v>40397</v>
      </c>
      <c r="F686" s="172" t="str">
        <f t="shared" si="33"/>
        <v>2010-11</v>
      </c>
      <c r="G686" s="68"/>
      <c r="H686" s="167" t="s">
        <v>279</v>
      </c>
      <c r="I686" s="173">
        <v>41465.482549107437</v>
      </c>
      <c r="J686" s="168">
        <f>IFERROR(MIN('MP Calculations'!$E$30/I686,1),"-")</f>
        <v>0.60889065254951169</v>
      </c>
      <c r="K686" s="12"/>
      <c r="L686" s="159">
        <v>26</v>
      </c>
      <c r="M686" s="159" t="s">
        <v>315</v>
      </c>
      <c r="N686" s="159">
        <v>1787</v>
      </c>
      <c r="O686" s="185">
        <f t="shared" si="34"/>
        <v>46462</v>
      </c>
      <c r="P686" s="215">
        <f t="shared" si="35"/>
        <v>28290.277498755411</v>
      </c>
      <c r="Q686" s="215" cm="1">
        <f t="array" ref="Q686">IF(P686="-",0,P686/(1+'General inputs'!$H$32)^IFERROR(INDEX('MP Calculations'!$C$40:$C$130,MATCH(F686,'MP Calculations'!$D$40:$D$130,0),0),-1))</f>
        <v>46350.010303765695</v>
      </c>
    </row>
    <row r="687" spans="3:17">
      <c r="C687" s="159"/>
      <c r="D687" s="165" t="s">
        <v>298</v>
      </c>
      <c r="E687" s="161">
        <v>40397</v>
      </c>
      <c r="F687" s="172" t="str">
        <f t="shared" si="33"/>
        <v>2010-11</v>
      </c>
      <c r="G687" s="68"/>
      <c r="H687" s="167" t="s">
        <v>279</v>
      </c>
      <c r="I687" s="173">
        <v>41465.482549107437</v>
      </c>
      <c r="J687" s="168">
        <f>IFERROR(MIN('MP Calculations'!$E$30/I687,1),"-")</f>
        <v>0.60889065254951169</v>
      </c>
      <c r="K687" s="12"/>
      <c r="L687" s="159">
        <v>0.50000900000000004</v>
      </c>
      <c r="M687" s="159" t="s">
        <v>315</v>
      </c>
      <c r="N687" s="159">
        <v>1787</v>
      </c>
      <c r="O687" s="185">
        <f t="shared" si="34"/>
        <v>893.51608300000009</v>
      </c>
      <c r="P687" s="215">
        <f t="shared" si="35"/>
        <v>544.05359084135375</v>
      </c>
      <c r="Q687" s="215" cm="1">
        <f t="array" ref="Q687">IF(P687="-",0,P687/(1+'General inputs'!$H$32)^IFERROR(INDEX('MP Calculations'!$C$40:$C$130,MATCH(F687,'MP Calculations'!$D$40:$D$130,0),0),-1))</f>
        <v>891.36239622983032</v>
      </c>
    </row>
    <row r="688" spans="3:17">
      <c r="C688" s="159"/>
      <c r="D688" s="165" t="s">
        <v>282</v>
      </c>
      <c r="E688" s="161">
        <v>40397</v>
      </c>
      <c r="F688" s="172" t="str">
        <f t="shared" si="33"/>
        <v>2010-11</v>
      </c>
      <c r="G688" s="68"/>
      <c r="H688" s="167" t="s">
        <v>279</v>
      </c>
      <c r="I688" s="173">
        <v>41465.482549107437</v>
      </c>
      <c r="J688" s="168">
        <f>IFERROR(MIN('MP Calculations'!$E$30/I688,1),"-")</f>
        <v>0.60889065254951169</v>
      </c>
      <c r="K688" s="12"/>
      <c r="L688" s="159">
        <v>0.600163</v>
      </c>
      <c r="M688" s="159" t="s">
        <v>315</v>
      </c>
      <c r="N688" s="159">
        <v>511</v>
      </c>
      <c r="O688" s="185">
        <f t="shared" si="34"/>
        <v>306.68329299999999</v>
      </c>
      <c r="P688" s="215">
        <f t="shared" si="35"/>
        <v>186.7365904008031</v>
      </c>
      <c r="Q688" s="215" cm="1">
        <f t="array" ref="Q688">IF(P688="-",0,P688/(1+'General inputs'!$H$32)^IFERROR(INDEX('MP Calculations'!$C$40:$C$130,MATCH(F688,'MP Calculations'!$D$40:$D$130,0),0),-1))</f>
        <v>305.94407882878039</v>
      </c>
    </row>
    <row r="689" spans="3:17">
      <c r="C689" s="159"/>
      <c r="D689" s="165" t="s">
        <v>298</v>
      </c>
      <c r="E689" s="161">
        <v>40397</v>
      </c>
      <c r="F689" s="172" t="str">
        <f t="shared" si="33"/>
        <v>2010-11</v>
      </c>
      <c r="G689" s="68"/>
      <c r="H689" s="167" t="s">
        <v>279</v>
      </c>
      <c r="I689" s="173">
        <v>41465.482549107437</v>
      </c>
      <c r="J689" s="168">
        <f>IFERROR(MIN('MP Calculations'!$E$30/I689,1),"-")</f>
        <v>0.60889065254951169</v>
      </c>
      <c r="K689" s="12"/>
      <c r="L689" s="159">
        <v>148.83888899999999</v>
      </c>
      <c r="M689" s="159" t="s">
        <v>315</v>
      </c>
      <c r="N689" s="159">
        <v>1787</v>
      </c>
      <c r="O689" s="185">
        <f t="shared" si="34"/>
        <v>265975.09464299999</v>
      </c>
      <c r="P689" s="215">
        <f t="shared" si="35"/>
        <v>161949.7489390944</v>
      </c>
      <c r="Q689" s="215" cm="1">
        <f t="array" ref="Q689">IF(P689="-",0,P689/(1+'General inputs'!$H$32)^IFERROR(INDEX('MP Calculations'!$C$40:$C$130,MATCH(F689,'MP Calculations'!$D$40:$D$130,0),0),-1))</f>
        <v>265334.00149042456</v>
      </c>
    </row>
    <row r="690" spans="3:17">
      <c r="C690" s="159"/>
      <c r="D690" s="165" t="s">
        <v>298</v>
      </c>
      <c r="E690" s="161">
        <v>40397</v>
      </c>
      <c r="F690" s="172" t="str">
        <f t="shared" si="33"/>
        <v>2010-11</v>
      </c>
      <c r="G690" s="68"/>
      <c r="H690" s="167" t="s">
        <v>279</v>
      </c>
      <c r="I690" s="173">
        <v>41465.482549107437</v>
      </c>
      <c r="J690" s="168">
        <f>IFERROR(MIN('MP Calculations'!$E$30/I690,1),"-")</f>
        <v>0.60889065254951169</v>
      </c>
      <c r="K690" s="12"/>
      <c r="L690" s="159">
        <v>473.78572000000003</v>
      </c>
      <c r="M690" s="159" t="s">
        <v>315</v>
      </c>
      <c r="N690" s="159">
        <v>1787</v>
      </c>
      <c r="O690" s="185">
        <f t="shared" si="34"/>
        <v>846655.08163999999</v>
      </c>
      <c r="P690" s="215">
        <f t="shared" si="35"/>
        <v>515520.36514413968</v>
      </c>
      <c r="Q690" s="215" cm="1">
        <f t="array" ref="Q690">IF(P690="-",0,P690/(1+'General inputs'!$H$32)^IFERROR(INDEX('MP Calculations'!$C$40:$C$130,MATCH(F690,'MP Calculations'!$D$40:$D$130,0),0),-1))</f>
        <v>844614.34629911731</v>
      </c>
    </row>
    <row r="691" spans="3:17">
      <c r="C691" s="159"/>
      <c r="D691" s="165" t="s">
        <v>298</v>
      </c>
      <c r="E691" s="161">
        <v>40397</v>
      </c>
      <c r="F691" s="172" t="str">
        <f t="shared" si="33"/>
        <v>2010-11</v>
      </c>
      <c r="G691" s="68"/>
      <c r="H691" s="167" t="s">
        <v>279</v>
      </c>
      <c r="I691" s="173">
        <v>41465.482549107437</v>
      </c>
      <c r="J691" s="168">
        <f>IFERROR(MIN('MP Calculations'!$E$30/I691,1),"-")</f>
        <v>0.60889065254951169</v>
      </c>
      <c r="K691" s="12"/>
      <c r="L691" s="159">
        <v>82.753439999999998</v>
      </c>
      <c r="M691" s="159" t="s">
        <v>315</v>
      </c>
      <c r="N691" s="159">
        <v>1787</v>
      </c>
      <c r="O691" s="185">
        <f t="shared" si="34"/>
        <v>147880.39728</v>
      </c>
      <c r="P691" s="215">
        <f t="shared" si="35"/>
        <v>90042.991599100234</v>
      </c>
      <c r="Q691" s="215" cm="1">
        <f t="array" ref="Q691">IF(P691="-",0,P691/(1+'General inputs'!$H$32)^IFERROR(INDEX('MP Calculations'!$C$40:$C$130,MATCH(F691,'MP Calculations'!$D$40:$D$130,0),0),-1))</f>
        <v>147523.95371815603</v>
      </c>
    </row>
    <row r="692" spans="3:17">
      <c r="C692" s="159"/>
      <c r="D692" s="165" t="s">
        <v>298</v>
      </c>
      <c r="E692" s="161">
        <v>40397</v>
      </c>
      <c r="F692" s="172" t="str">
        <f t="shared" si="33"/>
        <v>2010-11</v>
      </c>
      <c r="G692" s="68"/>
      <c r="H692" s="167" t="s">
        <v>279</v>
      </c>
      <c r="I692" s="173">
        <v>41465.482549107437</v>
      </c>
      <c r="J692" s="168">
        <f>IFERROR(MIN('MP Calculations'!$E$30/I692,1),"-")</f>
        <v>0.60889065254951169</v>
      </c>
      <c r="K692" s="12"/>
      <c r="L692" s="159">
        <v>0.54000400000000004</v>
      </c>
      <c r="M692" s="159" t="s">
        <v>315</v>
      </c>
      <c r="N692" s="159">
        <v>1787</v>
      </c>
      <c r="O692" s="185">
        <f t="shared" si="34"/>
        <v>964.98714800000005</v>
      </c>
      <c r="P692" s="215">
        <f t="shared" si="35"/>
        <v>587.57165424761229</v>
      </c>
      <c r="Q692" s="215" cm="1">
        <f t="array" ref="Q692">IF(P692="-",0,P692/(1+'General inputs'!$H$32)^IFERROR(INDEX('MP Calculations'!$C$40:$C$130,MATCH(F692,'MP Calculations'!$D$40:$D$130,0),0),-1))</f>
        <v>962.66119092594977</v>
      </c>
    </row>
    <row r="693" spans="3:17">
      <c r="C693" s="159"/>
      <c r="D693" s="165" t="s">
        <v>298</v>
      </c>
      <c r="E693" s="161">
        <v>40397</v>
      </c>
      <c r="F693" s="172" t="str">
        <f t="shared" si="33"/>
        <v>2010-11</v>
      </c>
      <c r="G693" s="68"/>
      <c r="H693" s="167" t="s">
        <v>279</v>
      </c>
      <c r="I693" s="173">
        <v>41465.482549107437</v>
      </c>
      <c r="J693" s="168">
        <f>IFERROR(MIN('MP Calculations'!$E$30/I693,1),"-")</f>
        <v>0.60889065254951169</v>
      </c>
      <c r="K693" s="12"/>
      <c r="L693" s="159">
        <v>0.80954599999999999</v>
      </c>
      <c r="M693" s="159" t="s">
        <v>315</v>
      </c>
      <c r="N693" s="159">
        <v>1787</v>
      </c>
      <c r="O693" s="185">
        <f t="shared" si="34"/>
        <v>1446.6587019999999</v>
      </c>
      <c r="P693" s="215">
        <f t="shared" si="35"/>
        <v>880.85696107720958</v>
      </c>
      <c r="Q693" s="215" cm="1">
        <f t="array" ref="Q693">IF(P693="-",0,P693/(1+'General inputs'!$H$32)^IFERROR(INDEX('MP Calculations'!$C$40:$C$130,MATCH(F693,'MP Calculations'!$D$40:$D$130,0),0),-1))</f>
        <v>1443.1717477450886</v>
      </c>
    </row>
    <row r="694" spans="3:17">
      <c r="C694" s="159"/>
      <c r="D694" s="165" t="s">
        <v>289</v>
      </c>
      <c r="E694" s="161">
        <v>40397</v>
      </c>
      <c r="F694" s="172" t="str">
        <f t="shared" si="33"/>
        <v>2010-11</v>
      </c>
      <c r="G694" s="68"/>
      <c r="H694" s="167" t="s">
        <v>279</v>
      </c>
      <c r="I694" s="173">
        <v>41465.482549107437</v>
      </c>
      <c r="J694" s="168">
        <f>IFERROR(MIN('MP Calculations'!$E$30/I694,1),"-")</f>
        <v>0.60889065254951169</v>
      </c>
      <c r="K694" s="12"/>
      <c r="L694" s="159">
        <v>0.66371800000000003</v>
      </c>
      <c r="M694" s="159" t="s">
        <v>315</v>
      </c>
      <c r="N694" s="159">
        <v>726</v>
      </c>
      <c r="O694" s="185">
        <f t="shared" si="34"/>
        <v>481.85926800000004</v>
      </c>
      <c r="P694" s="215">
        <f t="shared" si="35"/>
        <v>293.39960412955008</v>
      </c>
      <c r="Q694" s="215" cm="1">
        <f t="array" ref="Q694">IF(P694="-",0,P694/(1+'General inputs'!$H$32)^IFERROR(INDEX('MP Calculations'!$C$40:$C$130,MATCH(F694,'MP Calculations'!$D$40:$D$130,0),0),-1))</f>
        <v>480.69781836264042</v>
      </c>
    </row>
    <row r="695" spans="3:17">
      <c r="C695" s="159"/>
      <c r="D695" s="165" t="s">
        <v>282</v>
      </c>
      <c r="E695" s="161">
        <v>40397</v>
      </c>
      <c r="F695" s="172" t="str">
        <f t="shared" si="33"/>
        <v>2010-11</v>
      </c>
      <c r="G695" s="68"/>
      <c r="H695" s="167" t="s">
        <v>279</v>
      </c>
      <c r="I695" s="173">
        <v>41465.482549107437</v>
      </c>
      <c r="J695" s="168">
        <f>IFERROR(MIN('MP Calculations'!$E$30/I695,1),"-")</f>
        <v>0.60889065254951169</v>
      </c>
      <c r="K695" s="12"/>
      <c r="L695" s="159">
        <v>1.3090459999999999</v>
      </c>
      <c r="M695" s="159" t="s">
        <v>315</v>
      </c>
      <c r="N695" s="159">
        <v>511</v>
      </c>
      <c r="O695" s="185">
        <f t="shared" si="34"/>
        <v>668.922506</v>
      </c>
      <c r="P695" s="215">
        <f t="shared" si="35"/>
        <v>407.30066118339465</v>
      </c>
      <c r="Q695" s="215" cm="1">
        <f t="array" ref="Q695">IF(P695="-",0,P695/(1+'General inputs'!$H$32)^IFERROR(INDEX('MP Calculations'!$C$40:$C$130,MATCH(F695,'MP Calculations'!$D$40:$D$130,0),0),-1))</f>
        <v>667.31016842840972</v>
      </c>
    </row>
    <row r="696" spans="3:17">
      <c r="C696" s="159"/>
      <c r="D696" s="165" t="s">
        <v>289</v>
      </c>
      <c r="E696" s="161">
        <v>40397</v>
      </c>
      <c r="F696" s="172" t="str">
        <f t="shared" si="33"/>
        <v>2010-11</v>
      </c>
      <c r="G696" s="68"/>
      <c r="H696" s="167" t="s">
        <v>279</v>
      </c>
      <c r="I696" s="173">
        <v>41465.482549107437</v>
      </c>
      <c r="J696" s="168">
        <f>IFERROR(MIN('MP Calculations'!$E$30/I696,1),"-")</f>
        <v>0.60889065254951169</v>
      </c>
      <c r="K696" s="12"/>
      <c r="L696" s="159">
        <v>0.52011600000000002</v>
      </c>
      <c r="M696" s="159" t="s">
        <v>315</v>
      </c>
      <c r="N696" s="159">
        <v>726</v>
      </c>
      <c r="O696" s="185">
        <f t="shared" si="34"/>
        <v>377.60421600000001</v>
      </c>
      <c r="P696" s="215">
        <f t="shared" si="35"/>
        <v>229.91967748568678</v>
      </c>
      <c r="Q696" s="215" cm="1">
        <f t="array" ref="Q696">IF(P696="-",0,P696/(1+'General inputs'!$H$32)^IFERROR(INDEX('MP Calculations'!$C$40:$C$130,MATCH(F696,'MP Calculations'!$D$40:$D$130,0),0),-1))</f>
        <v>376.69405755984178</v>
      </c>
    </row>
    <row r="697" spans="3:17">
      <c r="C697" s="159"/>
      <c r="D697" s="165" t="s">
        <v>282</v>
      </c>
      <c r="E697" s="161">
        <v>40397</v>
      </c>
      <c r="F697" s="172" t="str">
        <f t="shared" si="33"/>
        <v>2010-11</v>
      </c>
      <c r="G697" s="68"/>
      <c r="H697" s="167" t="s">
        <v>279</v>
      </c>
      <c r="I697" s="173">
        <v>41465.482549107437</v>
      </c>
      <c r="J697" s="168">
        <f>IFERROR(MIN('MP Calculations'!$E$30/I697,1),"-")</f>
        <v>0.60889065254951169</v>
      </c>
      <c r="K697" s="12"/>
      <c r="L697" s="159">
        <v>0.600163</v>
      </c>
      <c r="M697" s="159" t="s">
        <v>315</v>
      </c>
      <c r="N697" s="159">
        <v>511</v>
      </c>
      <c r="O697" s="185">
        <f t="shared" si="34"/>
        <v>306.68329299999999</v>
      </c>
      <c r="P697" s="215">
        <f t="shared" si="35"/>
        <v>186.7365904008031</v>
      </c>
      <c r="Q697" s="215" cm="1">
        <f t="array" ref="Q697">IF(P697="-",0,P697/(1+'General inputs'!$H$32)^IFERROR(INDEX('MP Calculations'!$C$40:$C$130,MATCH(F697,'MP Calculations'!$D$40:$D$130,0),0),-1))</f>
        <v>305.94407882878039</v>
      </c>
    </row>
    <row r="698" spans="3:17">
      <c r="C698" s="159"/>
      <c r="D698" s="165" t="s">
        <v>282</v>
      </c>
      <c r="E698" s="161">
        <v>40397</v>
      </c>
      <c r="F698" s="172" t="str">
        <f t="shared" si="33"/>
        <v>2010-11</v>
      </c>
      <c r="G698" s="68"/>
      <c r="H698" s="167" t="s">
        <v>279</v>
      </c>
      <c r="I698" s="173">
        <v>41465.482549107437</v>
      </c>
      <c r="J698" s="168">
        <f>IFERROR(MIN('MP Calculations'!$E$30/I698,1),"-")</f>
        <v>0.60889065254951169</v>
      </c>
      <c r="K698" s="12"/>
      <c r="L698" s="159">
        <v>5.8051740000000001</v>
      </c>
      <c r="M698" s="159" t="s">
        <v>315</v>
      </c>
      <c r="N698" s="159">
        <v>511</v>
      </c>
      <c r="O698" s="185">
        <f t="shared" si="34"/>
        <v>2966.4439139999999</v>
      </c>
      <c r="P698" s="215">
        <f t="shared" si="35"/>
        <v>1806.2399705469875</v>
      </c>
      <c r="Q698" s="215" cm="1">
        <f t="array" ref="Q698">IF(P698="-",0,P698/(1+'General inputs'!$H$32)^IFERROR(INDEX('MP Calculations'!$C$40:$C$130,MATCH(F698,'MP Calculations'!$D$40:$D$130,0),0),-1))</f>
        <v>2959.2937449839233</v>
      </c>
    </row>
    <row r="699" spans="3:17">
      <c r="C699" s="159"/>
      <c r="D699" s="165" t="s">
        <v>298</v>
      </c>
      <c r="E699" s="161">
        <v>40397</v>
      </c>
      <c r="F699" s="172" t="str">
        <f t="shared" si="33"/>
        <v>2010-11</v>
      </c>
      <c r="G699" s="68"/>
      <c r="H699" s="167" t="s">
        <v>279</v>
      </c>
      <c r="I699" s="173">
        <v>41465.482549107437</v>
      </c>
      <c r="J699" s="168">
        <f>IFERROR(MIN('MP Calculations'!$E$30/I699,1),"-")</f>
        <v>0.60889065254951169</v>
      </c>
      <c r="K699" s="12"/>
      <c r="L699" s="159">
        <v>95.998485000000002</v>
      </c>
      <c r="M699" s="159" t="s">
        <v>315</v>
      </c>
      <c r="N699" s="159">
        <v>1787</v>
      </c>
      <c r="O699" s="185">
        <f t="shared" si="34"/>
        <v>171549.29269500001</v>
      </c>
      <c r="P699" s="215">
        <f t="shared" si="35"/>
        <v>104454.76077346574</v>
      </c>
      <c r="Q699" s="215" cm="1">
        <f t="array" ref="Q699">IF(P699="-",0,P699/(1+'General inputs'!$H$32)^IFERROR(INDEX('MP Calculations'!$C$40:$C$130,MATCH(F699,'MP Calculations'!$D$40:$D$130,0),0),-1))</f>
        <v>171135.79880368835</v>
      </c>
    </row>
    <row r="700" spans="3:17">
      <c r="C700" s="159"/>
      <c r="D700" s="165" t="s">
        <v>298</v>
      </c>
      <c r="E700" s="161">
        <v>40397</v>
      </c>
      <c r="F700" s="172" t="str">
        <f t="shared" si="33"/>
        <v>2010-11</v>
      </c>
      <c r="G700" s="68"/>
      <c r="H700" s="167" t="s">
        <v>279</v>
      </c>
      <c r="I700" s="173">
        <v>41465.482549107437</v>
      </c>
      <c r="J700" s="168">
        <f>IFERROR(MIN('MP Calculations'!$E$30/I700,1),"-")</f>
        <v>0.60889065254951169</v>
      </c>
      <c r="K700" s="12"/>
      <c r="L700" s="159">
        <v>61.212932000000002</v>
      </c>
      <c r="M700" s="159" t="s">
        <v>315</v>
      </c>
      <c r="N700" s="159">
        <v>1787</v>
      </c>
      <c r="O700" s="185">
        <f t="shared" si="34"/>
        <v>109387.50948400001</v>
      </c>
      <c r="P700" s="215">
        <f t="shared" si="35"/>
        <v>66605.032030478658</v>
      </c>
      <c r="Q700" s="215" cm="1">
        <f t="array" ref="Q700">IF(P700="-",0,P700/(1+'General inputs'!$H$32)^IFERROR(INDEX('MP Calculations'!$C$40:$C$130,MATCH(F700,'MP Calculations'!$D$40:$D$130,0),0),-1))</f>
        <v>109123.84726629649</v>
      </c>
    </row>
    <row r="701" spans="3:17">
      <c r="C701" s="159"/>
      <c r="D701" s="165" t="s">
        <v>298</v>
      </c>
      <c r="E701" s="161">
        <v>40397</v>
      </c>
      <c r="F701" s="172" t="str">
        <f t="shared" si="33"/>
        <v>2010-11</v>
      </c>
      <c r="G701" s="68"/>
      <c r="H701" s="167" t="s">
        <v>279</v>
      </c>
      <c r="I701" s="173">
        <v>41465.482549107437</v>
      </c>
      <c r="J701" s="168">
        <f>IFERROR(MIN('MP Calculations'!$E$30/I701,1),"-")</f>
        <v>0.60889065254951169</v>
      </c>
      <c r="K701" s="12"/>
      <c r="L701" s="159">
        <v>164.60672099999999</v>
      </c>
      <c r="M701" s="159" t="s">
        <v>315</v>
      </c>
      <c r="N701" s="159">
        <v>1787</v>
      </c>
      <c r="O701" s="185">
        <f t="shared" si="34"/>
        <v>294152.21042700001</v>
      </c>
      <c r="P701" s="215">
        <f t="shared" si="35"/>
        <v>179106.53135577732</v>
      </c>
      <c r="Q701" s="215" cm="1">
        <f t="array" ref="Q701">IF(P701="-",0,P701/(1+'General inputs'!$H$32)^IFERROR(INDEX('MP Calculations'!$C$40:$C$130,MATCH(F701,'MP Calculations'!$D$40:$D$130,0),0),-1))</f>
        <v>293443.20055458025</v>
      </c>
    </row>
    <row r="702" spans="3:17">
      <c r="C702" s="159"/>
      <c r="D702" s="165" t="s">
        <v>289</v>
      </c>
      <c r="E702" s="161">
        <v>40397</v>
      </c>
      <c r="F702" s="172" t="str">
        <f t="shared" si="33"/>
        <v>2010-11</v>
      </c>
      <c r="G702" s="68"/>
      <c r="H702" s="167" t="s">
        <v>279</v>
      </c>
      <c r="I702" s="173">
        <v>41465.482549107437</v>
      </c>
      <c r="J702" s="168">
        <f>IFERROR(MIN('MP Calculations'!$E$30/I702,1),"-")</f>
        <v>0.60889065254951169</v>
      </c>
      <c r="K702" s="12"/>
      <c r="L702" s="159">
        <v>0.936052</v>
      </c>
      <c r="M702" s="159" t="s">
        <v>315</v>
      </c>
      <c r="N702" s="159">
        <v>726</v>
      </c>
      <c r="O702" s="185">
        <f t="shared" si="34"/>
        <v>679.57375200000001</v>
      </c>
      <c r="P702" s="215">
        <f t="shared" si="35"/>
        <v>413.78610531080005</v>
      </c>
      <c r="Q702" s="215" cm="1">
        <f t="array" ref="Q702">IF(P702="-",0,P702/(1+'General inputs'!$H$32)^IFERROR(INDEX('MP Calculations'!$C$40:$C$130,MATCH(F702,'MP Calculations'!$D$40:$D$130,0),0),-1))</f>
        <v>677.93574119428172</v>
      </c>
    </row>
    <row r="703" spans="3:17">
      <c r="C703" s="159"/>
      <c r="D703" s="165" t="s">
        <v>289</v>
      </c>
      <c r="E703" s="161">
        <v>40397</v>
      </c>
      <c r="F703" s="172" t="str">
        <f t="shared" si="33"/>
        <v>2010-11</v>
      </c>
      <c r="G703" s="68"/>
      <c r="H703" s="167" t="s">
        <v>279</v>
      </c>
      <c r="I703" s="173">
        <v>41465.482549107437</v>
      </c>
      <c r="J703" s="168">
        <f>IFERROR(MIN('MP Calculations'!$E$30/I703,1),"-")</f>
        <v>0.60889065254951169</v>
      </c>
      <c r="K703" s="12"/>
      <c r="L703" s="159">
        <v>5.791512</v>
      </c>
      <c r="M703" s="159" t="s">
        <v>315</v>
      </c>
      <c r="N703" s="159">
        <v>726</v>
      </c>
      <c r="O703" s="185">
        <f t="shared" si="34"/>
        <v>4204.6377119999997</v>
      </c>
      <c r="P703" s="215">
        <f t="shared" si="35"/>
        <v>2560.1646001939657</v>
      </c>
      <c r="Q703" s="215" cm="1">
        <f t="array" ref="Q703">IF(P703="-",0,P703/(1+'General inputs'!$H$32)^IFERROR(INDEX('MP Calculations'!$C$40:$C$130,MATCH(F703,'MP Calculations'!$D$40:$D$130,0),0),-1))</f>
        <v>4194.5030621755805</v>
      </c>
    </row>
    <row r="704" spans="3:17">
      <c r="C704" s="159"/>
      <c r="D704" s="165" t="s">
        <v>298</v>
      </c>
      <c r="E704" s="161">
        <v>40397</v>
      </c>
      <c r="F704" s="172" t="str">
        <f t="shared" si="33"/>
        <v>2010-11</v>
      </c>
      <c r="G704" s="68"/>
      <c r="H704" s="167" t="s">
        <v>279</v>
      </c>
      <c r="I704" s="173">
        <v>41465.482549107437</v>
      </c>
      <c r="J704" s="168">
        <f>IFERROR(MIN('MP Calculations'!$E$30/I704,1),"-")</f>
        <v>0.60889065254951169</v>
      </c>
      <c r="K704" s="12"/>
      <c r="L704" s="159">
        <v>3.7470129999999999</v>
      </c>
      <c r="M704" s="159" t="s">
        <v>315</v>
      </c>
      <c r="N704" s="159">
        <v>1787</v>
      </c>
      <c r="O704" s="185">
        <f t="shared" si="34"/>
        <v>6695.9122310000002</v>
      </c>
      <c r="P704" s="215">
        <f t="shared" si="35"/>
        <v>4077.0783677478466</v>
      </c>
      <c r="Q704" s="215" cm="1">
        <f t="array" ref="Q704">IF(P704="-",0,P704/(1+'General inputs'!$H$32)^IFERROR(INDEX('MP Calculations'!$C$40:$C$130,MATCH(F704,'MP Calculations'!$D$40:$D$130,0),0),-1))</f>
        <v>6679.7727368593851</v>
      </c>
    </row>
    <row r="705" spans="3:17">
      <c r="C705" s="159"/>
      <c r="D705" s="165" t="s">
        <v>298</v>
      </c>
      <c r="E705" s="161">
        <v>40397</v>
      </c>
      <c r="F705" s="172" t="str">
        <f t="shared" si="33"/>
        <v>2010-11</v>
      </c>
      <c r="G705" s="68"/>
      <c r="H705" s="167" t="s">
        <v>279</v>
      </c>
      <c r="I705" s="173">
        <v>41465.482549107437</v>
      </c>
      <c r="J705" s="168">
        <f>IFERROR(MIN('MP Calculations'!$E$30/I705,1),"-")</f>
        <v>0.60889065254951169</v>
      </c>
      <c r="K705" s="12"/>
      <c r="L705" s="159">
        <v>54.192034</v>
      </c>
      <c r="M705" s="159" t="s">
        <v>315</v>
      </c>
      <c r="N705" s="159">
        <v>1787</v>
      </c>
      <c r="O705" s="185">
        <f t="shared" si="34"/>
        <v>96841.164757999999</v>
      </c>
      <c r="P705" s="215">
        <f t="shared" si="35"/>
        <v>58965.680003153393</v>
      </c>
      <c r="Q705" s="215" cm="1">
        <f t="array" ref="Q705">IF(P705="-",0,P705/(1+'General inputs'!$H$32)^IFERROR(INDEX('MP Calculations'!$C$40:$C$130,MATCH(F705,'MP Calculations'!$D$40:$D$130,0),0),-1))</f>
        <v>96607.743626231575</v>
      </c>
    </row>
    <row r="706" spans="3:17">
      <c r="C706" s="159"/>
      <c r="D706" s="165" t="s">
        <v>289</v>
      </c>
      <c r="E706" s="161">
        <v>40397</v>
      </c>
      <c r="F706" s="172" t="str">
        <f t="shared" si="33"/>
        <v>2010-11</v>
      </c>
      <c r="G706" s="68"/>
      <c r="H706" s="167" t="s">
        <v>279</v>
      </c>
      <c r="I706" s="173">
        <v>41465.482549107437</v>
      </c>
      <c r="J706" s="168">
        <f>IFERROR(MIN('MP Calculations'!$E$30/I706,1),"-")</f>
        <v>0.60889065254951169</v>
      </c>
      <c r="K706" s="12"/>
      <c r="L706" s="159">
        <v>11.736732</v>
      </c>
      <c r="M706" s="159" t="s">
        <v>315</v>
      </c>
      <c r="N706" s="159">
        <v>726</v>
      </c>
      <c r="O706" s="185">
        <f t="shared" si="34"/>
        <v>8520.8674319999991</v>
      </c>
      <c r="P706" s="215">
        <f t="shared" si="35"/>
        <v>5188.276530958361</v>
      </c>
      <c r="Q706" s="215" cm="1">
        <f t="array" ref="Q706">IF(P706="-",0,P706/(1+'General inputs'!$H$32)^IFERROR(INDEX('MP Calculations'!$C$40:$C$130,MATCH(F706,'MP Calculations'!$D$40:$D$130,0),0),-1))</f>
        <v>8500.3291565197687</v>
      </c>
    </row>
    <row r="707" spans="3:17">
      <c r="C707" s="159"/>
      <c r="D707" s="165" t="s">
        <v>298</v>
      </c>
      <c r="E707" s="161">
        <v>40397</v>
      </c>
      <c r="F707" s="172" t="str">
        <f t="shared" si="33"/>
        <v>2010-11</v>
      </c>
      <c r="G707" s="68"/>
      <c r="H707" s="167" t="s">
        <v>279</v>
      </c>
      <c r="I707" s="173">
        <v>41465.482549107437</v>
      </c>
      <c r="J707" s="168">
        <f>IFERROR(MIN('MP Calculations'!$E$30/I707,1),"-")</f>
        <v>0.60889065254951169</v>
      </c>
      <c r="K707" s="12"/>
      <c r="L707" s="159">
        <v>68.542000000000002</v>
      </c>
      <c r="M707" s="159" t="s">
        <v>315</v>
      </c>
      <c r="N707" s="159">
        <v>1787</v>
      </c>
      <c r="O707" s="185">
        <f t="shared" si="34"/>
        <v>122484.554</v>
      </c>
      <c r="P707" s="215">
        <f t="shared" si="35"/>
        <v>74579.7000122959</v>
      </c>
      <c r="Q707" s="215" cm="1">
        <f t="array" ref="Q707">IF(P707="-",0,P707/(1+'General inputs'!$H$32)^IFERROR(INDEX('MP Calculations'!$C$40:$C$130,MATCH(F707,'MP Calculations'!$D$40:$D$130,0),0),-1))</f>
        <v>122189.32331695032</v>
      </c>
    </row>
    <row r="708" spans="3:17">
      <c r="C708" s="159"/>
      <c r="D708" s="165" t="s">
        <v>289</v>
      </c>
      <c r="E708" s="161">
        <v>40397</v>
      </c>
      <c r="F708" s="172" t="str">
        <f t="shared" si="33"/>
        <v>2010-11</v>
      </c>
      <c r="G708" s="68"/>
      <c r="H708" s="167" t="s">
        <v>279</v>
      </c>
      <c r="I708" s="173">
        <v>41465.482549107437</v>
      </c>
      <c r="J708" s="168">
        <f>IFERROR(MIN('MP Calculations'!$E$30/I708,1),"-")</f>
        <v>0.60889065254951169</v>
      </c>
      <c r="K708" s="12"/>
      <c r="L708" s="159">
        <v>0.99959600000000004</v>
      </c>
      <c r="M708" s="159" t="s">
        <v>315</v>
      </c>
      <c r="N708" s="159">
        <v>726</v>
      </c>
      <c r="O708" s="185">
        <f t="shared" si="34"/>
        <v>725.70669600000008</v>
      </c>
      <c r="P708" s="215">
        <f t="shared" si="35"/>
        <v>441.87602368699015</v>
      </c>
      <c r="Q708" s="215" cm="1">
        <f t="array" ref="Q708">IF(P708="-",0,P708/(1+'General inputs'!$H$32)^IFERROR(INDEX('MP Calculations'!$C$40:$C$130,MATCH(F708,'MP Calculations'!$D$40:$D$130,0),0),-1))</f>
        <v>723.95748863827998</v>
      </c>
    </row>
    <row r="709" spans="3:17">
      <c r="C709" s="159"/>
      <c r="D709" s="165" t="s">
        <v>298</v>
      </c>
      <c r="E709" s="161">
        <v>40397</v>
      </c>
      <c r="F709" s="172" t="str">
        <f t="shared" si="33"/>
        <v>2010-11</v>
      </c>
      <c r="G709" s="68"/>
      <c r="H709" s="167" t="s">
        <v>279</v>
      </c>
      <c r="I709" s="173">
        <v>41465.482549107437</v>
      </c>
      <c r="J709" s="168">
        <f>IFERROR(MIN('MP Calculations'!$E$30/I709,1),"-")</f>
        <v>0.60889065254951169</v>
      </c>
      <c r="K709" s="12"/>
      <c r="L709" s="159">
        <v>11.763456</v>
      </c>
      <c r="M709" s="159" t="s">
        <v>315</v>
      </c>
      <c r="N709" s="159">
        <v>1787</v>
      </c>
      <c r="O709" s="185">
        <f t="shared" si="34"/>
        <v>21021.295871999999</v>
      </c>
      <c r="P709" s="215">
        <f t="shared" si="35"/>
        <v>12799.670560938435</v>
      </c>
      <c r="Q709" s="215" cm="1">
        <f t="array" ref="Q709">IF(P709="-",0,P709/(1+'General inputs'!$H$32)^IFERROR(INDEX('MP Calculations'!$C$40:$C$130,MATCH(F709,'MP Calculations'!$D$40:$D$130,0),0),-1))</f>
        <v>20970.627184919013</v>
      </c>
    </row>
    <row r="710" spans="3:17">
      <c r="C710" s="159"/>
      <c r="D710" s="165" t="s">
        <v>298</v>
      </c>
      <c r="E710" s="161">
        <v>40397</v>
      </c>
      <c r="F710" s="172" t="str">
        <f t="shared" si="33"/>
        <v>2010-11</v>
      </c>
      <c r="G710" s="68"/>
      <c r="H710" s="167" t="s">
        <v>279</v>
      </c>
      <c r="I710" s="173">
        <v>41465.482549107437</v>
      </c>
      <c r="J710" s="168">
        <f>IFERROR(MIN('MP Calculations'!$E$30/I710,1),"-")</f>
        <v>0.60889065254951169</v>
      </c>
      <c r="K710" s="12"/>
      <c r="L710" s="159">
        <v>5.5010000000000003</v>
      </c>
      <c r="M710" s="159" t="s">
        <v>315</v>
      </c>
      <c r="N710" s="159">
        <v>1787</v>
      </c>
      <c r="O710" s="185">
        <f t="shared" si="34"/>
        <v>9830.2870000000003</v>
      </c>
      <c r="P710" s="215">
        <f t="shared" si="35"/>
        <v>5985.569866178982</v>
      </c>
      <c r="Q710" s="215" cm="1">
        <f t="array" ref="Q710">IF(P710="-",0,P710/(1+'General inputs'!$H$32)^IFERROR(INDEX('MP Calculations'!$C$40:$C$130,MATCH(F710,'MP Calculations'!$D$40:$D$130,0),0),-1))</f>
        <v>9806.5925646544274</v>
      </c>
    </row>
    <row r="711" spans="3:17">
      <c r="C711" s="159"/>
      <c r="D711" s="165" t="s">
        <v>298</v>
      </c>
      <c r="E711" s="161">
        <v>40397</v>
      </c>
      <c r="F711" s="172" t="str">
        <f t="shared" si="33"/>
        <v>2010-11</v>
      </c>
      <c r="G711" s="68"/>
      <c r="H711" s="167" t="s">
        <v>279</v>
      </c>
      <c r="I711" s="173">
        <v>41465.482549107437</v>
      </c>
      <c r="J711" s="168">
        <f>IFERROR(MIN('MP Calculations'!$E$30/I711,1),"-")</f>
        <v>0.60889065254951169</v>
      </c>
      <c r="K711" s="12"/>
      <c r="L711" s="159">
        <v>3.0030000000000001</v>
      </c>
      <c r="M711" s="159" t="s">
        <v>315</v>
      </c>
      <c r="N711" s="159">
        <v>1787</v>
      </c>
      <c r="O711" s="185">
        <f t="shared" si="34"/>
        <v>5366.3609999999999</v>
      </c>
      <c r="P711" s="215">
        <f t="shared" si="35"/>
        <v>3267.5270511062499</v>
      </c>
      <c r="Q711" s="215" cm="1">
        <f t="array" ref="Q711">IF(P711="-",0,P711/(1+'General inputs'!$H$32)^IFERROR(INDEX('MP Calculations'!$C$40:$C$130,MATCH(F711,'MP Calculations'!$D$40:$D$130,0),0),-1))</f>
        <v>5353.4261900849378</v>
      </c>
    </row>
    <row r="712" spans="3:17">
      <c r="C712" s="159"/>
      <c r="D712" s="165" t="s">
        <v>298</v>
      </c>
      <c r="E712" s="161">
        <v>40397</v>
      </c>
      <c r="F712" s="172" t="str">
        <f t="shared" si="33"/>
        <v>2010-11</v>
      </c>
      <c r="G712" s="68"/>
      <c r="H712" s="167" t="s">
        <v>279</v>
      </c>
      <c r="I712" s="173">
        <v>41465.482549107437</v>
      </c>
      <c r="J712" s="168">
        <f>IFERROR(MIN('MP Calculations'!$E$30/I712,1),"-")</f>
        <v>0.60889065254951169</v>
      </c>
      <c r="K712" s="12"/>
      <c r="L712" s="159">
        <v>12.798641999999999</v>
      </c>
      <c r="M712" s="159" t="s">
        <v>315</v>
      </c>
      <c r="N712" s="159">
        <v>1787</v>
      </c>
      <c r="O712" s="185">
        <f t="shared" si="34"/>
        <v>22871.173253999998</v>
      </c>
      <c r="P712" s="215">
        <f t="shared" si="35"/>
        <v>13926.043607200998</v>
      </c>
      <c r="Q712" s="215" cm="1">
        <f t="array" ref="Q712">IF(P712="-",0,P712/(1+'General inputs'!$H$32)^IFERROR(INDEX('MP Calculations'!$C$40:$C$130,MATCH(F712,'MP Calculations'!$D$40:$D$130,0),0),-1))</f>
        <v>22816.045714392629</v>
      </c>
    </row>
    <row r="713" spans="3:17">
      <c r="C713" s="159"/>
      <c r="D713" s="165" t="s">
        <v>298</v>
      </c>
      <c r="E713" s="161">
        <v>40397</v>
      </c>
      <c r="F713" s="172" t="str">
        <f t="shared" si="33"/>
        <v>2010-11</v>
      </c>
      <c r="G713" s="68"/>
      <c r="H713" s="167" t="s">
        <v>279</v>
      </c>
      <c r="I713" s="173">
        <v>41465.482549107437</v>
      </c>
      <c r="J713" s="168">
        <f>IFERROR(MIN('MP Calculations'!$E$30/I713,1),"-")</f>
        <v>0.60889065254951169</v>
      </c>
      <c r="K713" s="12"/>
      <c r="L713" s="159">
        <v>154.49132499999999</v>
      </c>
      <c r="M713" s="159" t="s">
        <v>315</v>
      </c>
      <c r="N713" s="159">
        <v>1787</v>
      </c>
      <c r="O713" s="185">
        <f t="shared" si="34"/>
        <v>276075.997775</v>
      </c>
      <c r="P713" s="215">
        <f t="shared" si="35"/>
        <v>168100.09443847727</v>
      </c>
      <c r="Q713" s="215" cm="1">
        <f t="array" ref="Q713">IF(P713="-",0,P713/(1+'General inputs'!$H$32)^IFERROR(INDEX('MP Calculations'!$C$40:$C$130,MATCH(F713,'MP Calculations'!$D$40:$D$130,0),0),-1))</f>
        <v>275410.55790740054</v>
      </c>
    </row>
    <row r="714" spans="3:17">
      <c r="C714" s="159"/>
      <c r="D714" s="165" t="s">
        <v>298</v>
      </c>
      <c r="E714" s="161">
        <v>40397</v>
      </c>
      <c r="F714" s="172" t="str">
        <f t="shared" si="33"/>
        <v>2010-11</v>
      </c>
      <c r="G714" s="68"/>
      <c r="H714" s="167" t="s">
        <v>279</v>
      </c>
      <c r="I714" s="173">
        <v>41465.482549107437</v>
      </c>
      <c r="J714" s="168">
        <f>IFERROR(MIN('MP Calculations'!$E$30/I714,1),"-")</f>
        <v>0.60889065254951169</v>
      </c>
      <c r="K714" s="12"/>
      <c r="L714" s="159">
        <v>4.000521</v>
      </c>
      <c r="M714" s="159" t="s">
        <v>315</v>
      </c>
      <c r="N714" s="159">
        <v>1787</v>
      </c>
      <c r="O714" s="185">
        <f t="shared" si="34"/>
        <v>7148.9310269999996</v>
      </c>
      <c r="P714" s="215">
        <f t="shared" si="35"/>
        <v>4352.9172780614808</v>
      </c>
      <c r="Q714" s="215" cm="1">
        <f t="array" ref="Q714">IF(P714="-",0,P714/(1+'General inputs'!$H$32)^IFERROR(INDEX('MP Calculations'!$C$40:$C$130,MATCH(F714,'MP Calculations'!$D$40:$D$130,0),0),-1))</f>
        <v>7131.6995988627332</v>
      </c>
    </row>
    <row r="715" spans="3:17">
      <c r="C715" s="159"/>
      <c r="D715" s="165" t="s">
        <v>298</v>
      </c>
      <c r="E715" s="161">
        <v>40397</v>
      </c>
      <c r="F715" s="172" t="str">
        <f t="shared" si="33"/>
        <v>2010-11</v>
      </c>
      <c r="G715" s="68"/>
      <c r="H715" s="167" t="s">
        <v>279</v>
      </c>
      <c r="I715" s="173">
        <v>41465.482549107437</v>
      </c>
      <c r="J715" s="168">
        <f>IFERROR(MIN('MP Calculations'!$E$30/I715,1),"-")</f>
        <v>0.60889065254951169</v>
      </c>
      <c r="K715" s="12"/>
      <c r="L715" s="159">
        <v>0.497257</v>
      </c>
      <c r="M715" s="159" t="s">
        <v>315</v>
      </c>
      <c r="N715" s="159">
        <v>1787</v>
      </c>
      <c r="O715" s="185">
        <f t="shared" si="34"/>
        <v>888.59825899999998</v>
      </c>
      <c r="P715" s="215">
        <f t="shared" si="35"/>
        <v>541.05917377687001</v>
      </c>
      <c r="Q715" s="215" cm="1">
        <f t="array" ref="Q715">IF(P715="-",0,P715/(1+'General inputs'!$H$32)^IFERROR(INDEX('MP Calculations'!$C$40:$C$130,MATCH(F715,'MP Calculations'!$D$40:$D$130,0),0),-1))</f>
        <v>886.45642590844693</v>
      </c>
    </row>
    <row r="716" spans="3:17">
      <c r="C716" s="159"/>
      <c r="D716" s="165" t="s">
        <v>298</v>
      </c>
      <c r="E716" s="161">
        <v>40397</v>
      </c>
      <c r="F716" s="172" t="str">
        <f t="shared" si="33"/>
        <v>2010-11</v>
      </c>
      <c r="G716" s="68"/>
      <c r="H716" s="167" t="s">
        <v>279</v>
      </c>
      <c r="I716" s="173">
        <v>41465.482549107437</v>
      </c>
      <c r="J716" s="168">
        <f>IFERROR(MIN('MP Calculations'!$E$30/I716,1),"-")</f>
        <v>0.60889065254951169</v>
      </c>
      <c r="K716" s="12"/>
      <c r="L716" s="159">
        <v>285.68643200000002</v>
      </c>
      <c r="M716" s="159" t="s">
        <v>315</v>
      </c>
      <c r="N716" s="159">
        <v>1787</v>
      </c>
      <c r="O716" s="185">
        <f t="shared" si="34"/>
        <v>510521.65398400003</v>
      </c>
      <c r="P716" s="215">
        <f t="shared" si="35"/>
        <v>310851.86303497379</v>
      </c>
      <c r="Q716" s="215" cm="1">
        <f t="array" ref="Q716">IF(P716="-",0,P716/(1+'General inputs'!$H$32)^IFERROR(INDEX('MP Calculations'!$C$40:$C$130,MATCH(F716,'MP Calculations'!$D$40:$D$130,0),0),-1))</f>
        <v>509291.11795561766</v>
      </c>
    </row>
    <row r="717" spans="3:17">
      <c r="C717" s="159"/>
      <c r="D717" s="165" t="s">
        <v>298</v>
      </c>
      <c r="E717" s="161">
        <v>40397</v>
      </c>
      <c r="F717" s="172" t="str">
        <f t="shared" si="33"/>
        <v>2010-11</v>
      </c>
      <c r="G717" s="68"/>
      <c r="H717" s="167" t="s">
        <v>279</v>
      </c>
      <c r="I717" s="173">
        <v>41465.482549107437</v>
      </c>
      <c r="J717" s="168">
        <f>IFERROR(MIN('MP Calculations'!$E$30/I717,1),"-")</f>
        <v>0.60889065254951169</v>
      </c>
      <c r="K717" s="12"/>
      <c r="L717" s="159">
        <v>303.11776800000001</v>
      </c>
      <c r="M717" s="159" t="s">
        <v>315</v>
      </c>
      <c r="N717" s="159">
        <v>1787</v>
      </c>
      <c r="O717" s="185">
        <f t="shared" si="34"/>
        <v>541671.45141600003</v>
      </c>
      <c r="P717" s="215">
        <f t="shared" si="35"/>
        <v>329818.68352012936</v>
      </c>
      <c r="Q717" s="215" cm="1">
        <f t="array" ref="Q717">IF(P717="-",0,P717/(1+'General inputs'!$H$32)^IFERROR(INDEX('MP Calculations'!$C$40:$C$130,MATCH(F717,'MP Calculations'!$D$40:$D$130,0),0),-1))</f>
        <v>540365.83346363308</v>
      </c>
    </row>
    <row r="718" spans="3:17">
      <c r="C718" s="159"/>
      <c r="D718" s="165" t="s">
        <v>298</v>
      </c>
      <c r="E718" s="161">
        <v>40397</v>
      </c>
      <c r="F718" s="172" t="str">
        <f t="shared" si="33"/>
        <v>2010-11</v>
      </c>
      <c r="G718" s="68"/>
      <c r="H718" s="167" t="s">
        <v>279</v>
      </c>
      <c r="I718" s="173">
        <v>41465.482549107437</v>
      </c>
      <c r="J718" s="168">
        <f>IFERROR(MIN('MP Calculations'!$E$30/I718,1),"-")</f>
        <v>0.60889065254951169</v>
      </c>
      <c r="K718" s="12"/>
      <c r="L718" s="159">
        <v>3.4397030000000002</v>
      </c>
      <c r="M718" s="159" t="s">
        <v>315</v>
      </c>
      <c r="N718" s="159">
        <v>1787</v>
      </c>
      <c r="O718" s="185">
        <f t="shared" si="34"/>
        <v>6146.7492609999999</v>
      </c>
      <c r="P718" s="215">
        <f t="shared" si="35"/>
        <v>3742.6981685885189</v>
      </c>
      <c r="Q718" s="215" cm="1">
        <f t="array" ref="Q718">IF(P718="-",0,P718/(1+'General inputs'!$H$32)^IFERROR(INDEX('MP Calculations'!$C$40:$C$130,MATCH(F718,'MP Calculations'!$D$40:$D$130,0),0),-1))</f>
        <v>6131.933441995915</v>
      </c>
    </row>
    <row r="719" spans="3:17">
      <c r="C719" s="159"/>
      <c r="D719" s="165" t="s">
        <v>298</v>
      </c>
      <c r="E719" s="161">
        <v>40397</v>
      </c>
      <c r="F719" s="172" t="str">
        <f t="shared" si="33"/>
        <v>2010-11</v>
      </c>
      <c r="G719" s="68"/>
      <c r="H719" s="167" t="s">
        <v>279</v>
      </c>
      <c r="I719" s="173">
        <v>41465.482549107437</v>
      </c>
      <c r="J719" s="168">
        <f>IFERROR(MIN('MP Calculations'!$E$30/I719,1),"-")</f>
        <v>0.60889065254951169</v>
      </c>
      <c r="K719" s="12"/>
      <c r="L719" s="159">
        <v>239.40073599999999</v>
      </c>
      <c r="M719" s="159" t="s">
        <v>315</v>
      </c>
      <c r="N719" s="159">
        <v>1787</v>
      </c>
      <c r="O719" s="185">
        <f t="shared" si="34"/>
        <v>427809.11523200001</v>
      </c>
      <c r="P719" s="215">
        <f t="shared" si="35"/>
        <v>260488.97134024173</v>
      </c>
      <c r="Q719" s="215" cm="1">
        <f t="array" ref="Q719">IF(P719="-",0,P719/(1+'General inputs'!$H$32)^IFERROR(INDEX('MP Calculations'!$C$40:$C$130,MATCH(F719,'MP Calculations'!$D$40:$D$130,0),0),-1))</f>
        <v>426777.94539727276</v>
      </c>
    </row>
    <row r="720" spans="3:17">
      <c r="C720" s="159"/>
      <c r="D720" s="165" t="s">
        <v>298</v>
      </c>
      <c r="E720" s="161">
        <v>40397</v>
      </c>
      <c r="F720" s="172" t="str">
        <f t="shared" si="33"/>
        <v>2010-11</v>
      </c>
      <c r="G720" s="68"/>
      <c r="H720" s="167" t="s">
        <v>279</v>
      </c>
      <c r="I720" s="173">
        <v>41465.482549107437</v>
      </c>
      <c r="J720" s="168">
        <f>IFERROR(MIN('MP Calculations'!$E$30/I720,1),"-")</f>
        <v>0.60889065254951169</v>
      </c>
      <c r="K720" s="12"/>
      <c r="L720" s="159">
        <v>33.014215</v>
      </c>
      <c r="M720" s="159" t="s">
        <v>315</v>
      </c>
      <c r="N720" s="159">
        <v>1787</v>
      </c>
      <c r="O720" s="185">
        <f t="shared" si="34"/>
        <v>58996.402204999999</v>
      </c>
      <c r="P720" s="215">
        <f t="shared" si="35"/>
        <v>35922.357836675903</v>
      </c>
      <c r="Q720" s="215" cm="1">
        <f t="array" ref="Q720">IF(P720="-",0,P720/(1+'General inputs'!$H$32)^IFERROR(INDEX('MP Calculations'!$C$40:$C$130,MATCH(F720,'MP Calculations'!$D$40:$D$130,0),0),-1))</f>
        <v>58854.200208489849</v>
      </c>
    </row>
    <row r="721" spans="3:17">
      <c r="C721" s="159"/>
      <c r="D721" s="165" t="s">
        <v>298</v>
      </c>
      <c r="E721" s="161">
        <v>40397</v>
      </c>
      <c r="F721" s="172" t="str">
        <f t="shared" si="33"/>
        <v>2010-11</v>
      </c>
      <c r="G721" s="68"/>
      <c r="H721" s="167" t="s">
        <v>279</v>
      </c>
      <c r="I721" s="173">
        <v>41465.482549107437</v>
      </c>
      <c r="J721" s="168">
        <f>IFERROR(MIN('MP Calculations'!$E$30/I721,1),"-")</f>
        <v>0.60889065254951169</v>
      </c>
      <c r="K721" s="12"/>
      <c r="L721" s="159">
        <v>5.3870129999999996</v>
      </c>
      <c r="M721" s="159" t="s">
        <v>315</v>
      </c>
      <c r="N721" s="159">
        <v>1787</v>
      </c>
      <c r="O721" s="185">
        <f t="shared" si="34"/>
        <v>9626.5922309999987</v>
      </c>
      <c r="P721" s="215">
        <f t="shared" si="35"/>
        <v>5861.5420253616485</v>
      </c>
      <c r="Q721" s="215" cm="1">
        <f t="array" ref="Q721">IF(P721="-",0,P721/(1+'General inputs'!$H$32)^IFERROR(INDEX('MP Calculations'!$C$40:$C$130,MATCH(F721,'MP Calculations'!$D$40:$D$130,0),0),-1))</f>
        <v>9603.388771404605</v>
      </c>
    </row>
    <row r="722" spans="3:17">
      <c r="C722" s="159"/>
      <c r="D722" s="165" t="s">
        <v>298</v>
      </c>
      <c r="E722" s="161">
        <v>40397</v>
      </c>
      <c r="F722" s="172" t="str">
        <f t="shared" si="33"/>
        <v>2010-11</v>
      </c>
      <c r="G722" s="68"/>
      <c r="H722" s="167" t="s">
        <v>279</v>
      </c>
      <c r="I722" s="173">
        <v>41465.482549107437</v>
      </c>
      <c r="J722" s="168">
        <f>IFERROR(MIN('MP Calculations'!$E$30/I722,1),"-")</f>
        <v>0.60889065254951169</v>
      </c>
      <c r="K722" s="12"/>
      <c r="L722" s="159">
        <v>2.611656</v>
      </c>
      <c r="M722" s="159" t="s">
        <v>315</v>
      </c>
      <c r="N722" s="159">
        <v>1787</v>
      </c>
      <c r="O722" s="185">
        <f t="shared" si="34"/>
        <v>4667.0292719999998</v>
      </c>
      <c r="P722" s="215">
        <f t="shared" si="35"/>
        <v>2841.7104988957522</v>
      </c>
      <c r="Q722" s="215" cm="1">
        <f t="array" ref="Q722">IF(P722="-",0,P722/(1+'General inputs'!$H$32)^IFERROR(INDEX('MP Calculations'!$C$40:$C$130,MATCH(F722,'MP Calculations'!$D$40:$D$130,0),0),-1))</f>
        <v>4655.7800965342885</v>
      </c>
    </row>
    <row r="723" spans="3:17">
      <c r="C723" s="159"/>
      <c r="D723" s="165" t="s">
        <v>298</v>
      </c>
      <c r="E723" s="161">
        <v>40397</v>
      </c>
      <c r="F723" s="172" t="str">
        <f t="shared" si="33"/>
        <v>2010-11</v>
      </c>
      <c r="G723" s="68"/>
      <c r="H723" s="167" t="s">
        <v>279</v>
      </c>
      <c r="I723" s="173">
        <v>41465.482549107437</v>
      </c>
      <c r="J723" s="168">
        <f>IFERROR(MIN('MP Calculations'!$E$30/I723,1),"-")</f>
        <v>0.60889065254951169</v>
      </c>
      <c r="K723" s="12"/>
      <c r="L723" s="159">
        <v>18.000163000000001</v>
      </c>
      <c r="M723" s="159" t="s">
        <v>315</v>
      </c>
      <c r="N723" s="159">
        <v>1787</v>
      </c>
      <c r="O723" s="185">
        <f t="shared" si="34"/>
        <v>32166.291281000002</v>
      </c>
      <c r="P723" s="215">
        <f t="shared" si="35"/>
        <v>19585.75408818576</v>
      </c>
      <c r="Q723" s="215" cm="1">
        <f t="array" ref="Q723">IF(P723="-",0,P723/(1+'General inputs'!$H$32)^IFERROR(INDEX('MP Calculations'!$C$40:$C$130,MATCH(F723,'MP Calculations'!$D$40:$D$130,0),0),-1))</f>
        <v>32088.759250748546</v>
      </c>
    </row>
    <row r="724" spans="3:17">
      <c r="C724" s="159"/>
      <c r="D724" s="165" t="s">
        <v>298</v>
      </c>
      <c r="E724" s="161">
        <v>40397</v>
      </c>
      <c r="F724" s="172" t="str">
        <f t="shared" si="33"/>
        <v>2010-11</v>
      </c>
      <c r="G724" s="68"/>
      <c r="H724" s="167" t="s">
        <v>279</v>
      </c>
      <c r="I724" s="173">
        <v>41465.482549107437</v>
      </c>
      <c r="J724" s="168">
        <f>IFERROR(MIN('MP Calculations'!$E$30/I724,1),"-")</f>
        <v>0.60889065254951169</v>
      </c>
      <c r="K724" s="12"/>
      <c r="L724" s="159">
        <v>3.5580069999999999</v>
      </c>
      <c r="M724" s="159" t="s">
        <v>315</v>
      </c>
      <c r="N724" s="159">
        <v>1787</v>
      </c>
      <c r="O724" s="185">
        <f t="shared" si="34"/>
        <v>6358.1585089999999</v>
      </c>
      <c r="P724" s="215">
        <f t="shared" si="35"/>
        <v>3871.4232835582402</v>
      </c>
      <c r="Q724" s="215" cm="1">
        <f t="array" ref="Q724">IF(P724="-",0,P724/(1+'General inputs'!$H$32)^IFERROR(INDEX('MP Calculations'!$C$40:$C$130,MATCH(F724,'MP Calculations'!$D$40:$D$130,0),0),-1))</f>
        <v>6342.8331196488643</v>
      </c>
    </row>
    <row r="725" spans="3:17">
      <c r="C725" s="159"/>
      <c r="D725" s="165" t="s">
        <v>298</v>
      </c>
      <c r="E725" s="161">
        <v>40397</v>
      </c>
      <c r="F725" s="172" t="str">
        <f t="shared" si="33"/>
        <v>2010-11</v>
      </c>
      <c r="G725" s="68"/>
      <c r="H725" s="167" t="s">
        <v>279</v>
      </c>
      <c r="I725" s="173">
        <v>41465.482549107437</v>
      </c>
      <c r="J725" s="168">
        <f>IFERROR(MIN('MP Calculations'!$E$30/I725,1),"-")</f>
        <v>0.60889065254951169</v>
      </c>
      <c r="K725" s="12"/>
      <c r="L725" s="159">
        <v>0.592615</v>
      </c>
      <c r="M725" s="159" t="s">
        <v>315</v>
      </c>
      <c r="N725" s="159">
        <v>1787</v>
      </c>
      <c r="O725" s="185">
        <f t="shared" si="34"/>
        <v>1059.003005</v>
      </c>
      <c r="P725" s="215">
        <f t="shared" si="35"/>
        <v>644.81703076634381</v>
      </c>
      <c r="Q725" s="215" cm="1">
        <f t="array" ref="Q725">IF(P725="-",0,P725/(1+'General inputs'!$H$32)^IFERROR(INDEX('MP Calculations'!$C$40:$C$130,MATCH(F725,'MP Calculations'!$D$40:$D$130,0),0),-1))</f>
        <v>1056.4504367756197</v>
      </c>
    </row>
    <row r="726" spans="3:17">
      <c r="C726" s="159"/>
      <c r="D726" s="165" t="s">
        <v>298</v>
      </c>
      <c r="E726" s="161">
        <v>40397</v>
      </c>
      <c r="F726" s="172" t="str">
        <f t="shared" ref="F726:F789" si="36">IF(E726="","-",IF(OR(E726&lt;$E$15,E726&gt;$E$16),"ERROR - date outside of range",IF(MONTH(E726)&gt;=7,YEAR(E726)&amp;"-"&amp;IF(YEAR(E726)=1999,"00",IF(AND(YEAR(E726)&gt;=2000,YEAR(E726)&lt;2009),"0","")&amp;RIGHT(YEAR(E726),2)+1),RIGHT(YEAR(E726),4)-1&amp;"-"&amp;RIGHT(YEAR(E726),2))))</f>
        <v>2010-11</v>
      </c>
      <c r="G726" s="68"/>
      <c r="H726" s="167" t="s">
        <v>279</v>
      </c>
      <c r="I726" s="173">
        <v>41465.482549107437</v>
      </c>
      <c r="J726" s="168">
        <f>IFERROR(MIN('MP Calculations'!$E$30/I726,1),"-")</f>
        <v>0.60889065254951169</v>
      </c>
      <c r="K726" s="12"/>
      <c r="L726" s="159">
        <v>0.503224</v>
      </c>
      <c r="M726" s="159" t="s">
        <v>315</v>
      </c>
      <c r="N726" s="159">
        <v>1787</v>
      </c>
      <c r="O726" s="185">
        <f t="shared" ref="O726:O789" si="37">IF(N726="","-",L726*N726)</f>
        <v>899.26128800000004</v>
      </c>
      <c r="P726" s="215">
        <f t="shared" ref="P726:P789" si="38">IF(O726="-","-",IF(OR(E726&lt;$E$15,E726&gt;$E$16),0,O726*J726))</f>
        <v>547.55179246283444</v>
      </c>
      <c r="Q726" s="215" cm="1">
        <f t="array" ref="Q726">IF(P726="-",0,P726/(1+'General inputs'!$H$32)^IFERROR(INDEX('MP Calculations'!$C$40:$C$130,MATCH(F726,'MP Calculations'!$D$40:$D$130,0),0),-1))</f>
        <v>897.09375327316127</v>
      </c>
    </row>
    <row r="727" spans="3:17">
      <c r="C727" s="159"/>
      <c r="D727" s="165" t="s">
        <v>298</v>
      </c>
      <c r="E727" s="161">
        <v>40397</v>
      </c>
      <c r="F727" s="172" t="str">
        <f t="shared" si="36"/>
        <v>2010-11</v>
      </c>
      <c r="G727" s="68"/>
      <c r="H727" s="167" t="s">
        <v>279</v>
      </c>
      <c r="I727" s="173">
        <v>41465.482549107437</v>
      </c>
      <c r="J727" s="168">
        <f>IFERROR(MIN('MP Calculations'!$E$30/I727,1),"-")</f>
        <v>0.60889065254951169</v>
      </c>
      <c r="K727" s="12"/>
      <c r="L727" s="159">
        <v>35.999423</v>
      </c>
      <c r="M727" s="159" t="s">
        <v>315</v>
      </c>
      <c r="N727" s="159">
        <v>1787</v>
      </c>
      <c r="O727" s="185">
        <f t="shared" si="37"/>
        <v>64330.968901</v>
      </c>
      <c r="P727" s="215">
        <f t="shared" si="38"/>
        <v>39170.525633272235</v>
      </c>
      <c r="Q727" s="215" cm="1">
        <f t="array" ref="Q727">IF(P727="-",0,P727/(1+'General inputs'!$H$32)^IFERROR(INDEX('MP Calculations'!$C$40:$C$130,MATCH(F727,'MP Calculations'!$D$40:$D$130,0),0),-1))</f>
        <v>64175.908729985378</v>
      </c>
    </row>
    <row r="728" spans="3:17">
      <c r="C728" s="159"/>
      <c r="D728" s="165" t="s">
        <v>298</v>
      </c>
      <c r="E728" s="161">
        <v>40397</v>
      </c>
      <c r="F728" s="172" t="str">
        <f t="shared" si="36"/>
        <v>2010-11</v>
      </c>
      <c r="G728" s="68"/>
      <c r="H728" s="167" t="s">
        <v>279</v>
      </c>
      <c r="I728" s="173">
        <v>41465.482549107437</v>
      </c>
      <c r="J728" s="168">
        <f>IFERROR(MIN('MP Calculations'!$E$30/I728,1),"-")</f>
        <v>0.60889065254951169</v>
      </c>
      <c r="K728" s="12"/>
      <c r="L728" s="159">
        <v>5.998221</v>
      </c>
      <c r="M728" s="159" t="s">
        <v>315</v>
      </c>
      <c r="N728" s="159">
        <v>1787</v>
      </c>
      <c r="O728" s="185">
        <f t="shared" si="37"/>
        <v>10718.820927000001</v>
      </c>
      <c r="P728" s="215">
        <f t="shared" si="38"/>
        <v>6526.5898688023926</v>
      </c>
      <c r="Q728" s="215" cm="1">
        <f t="array" ref="Q728">IF(P728="-",0,P728/(1+'General inputs'!$H$32)^IFERROR(INDEX('MP Calculations'!$C$40:$C$130,MATCH(F728,'MP Calculations'!$D$40:$D$130,0),0),-1))</f>
        <v>10692.984813625531</v>
      </c>
    </row>
    <row r="729" spans="3:17">
      <c r="C729" s="159"/>
      <c r="D729" s="165" t="s">
        <v>298</v>
      </c>
      <c r="E729" s="161">
        <v>40397</v>
      </c>
      <c r="F729" s="172" t="str">
        <f t="shared" si="36"/>
        <v>2010-11</v>
      </c>
      <c r="G729" s="68"/>
      <c r="H729" s="167" t="s">
        <v>279</v>
      </c>
      <c r="I729" s="173">
        <v>41465.482549107437</v>
      </c>
      <c r="J729" s="168">
        <f>IFERROR(MIN('MP Calculations'!$E$30/I729,1),"-")</f>
        <v>0.60889065254951169</v>
      </c>
      <c r="K729" s="12"/>
      <c r="L729" s="159">
        <v>2.500248</v>
      </c>
      <c r="M729" s="159" t="s">
        <v>315</v>
      </c>
      <c r="N729" s="159">
        <v>1787</v>
      </c>
      <c r="O729" s="185">
        <f t="shared" si="37"/>
        <v>4467.9431759999998</v>
      </c>
      <c r="P729" s="215">
        <f t="shared" si="38"/>
        <v>2720.4888359887777</v>
      </c>
      <c r="Q729" s="215" cm="1">
        <f t="array" ref="Q729">IF(P729="-",0,P729/(1+'General inputs'!$H$32)^IFERROR(INDEX('MP Calculations'!$C$40:$C$130,MATCH(F729,'MP Calculations'!$D$40:$D$130,0),0),-1))</f>
        <v>4457.1738677680605</v>
      </c>
    </row>
    <row r="730" spans="3:17">
      <c r="C730" s="159"/>
      <c r="D730" s="165" t="s">
        <v>291</v>
      </c>
      <c r="E730" s="161">
        <v>40397</v>
      </c>
      <c r="F730" s="172" t="str">
        <f t="shared" si="36"/>
        <v>2010-11</v>
      </c>
      <c r="G730" s="68"/>
      <c r="H730" s="167" t="s">
        <v>279</v>
      </c>
      <c r="I730" s="173">
        <v>41465.482549107437</v>
      </c>
      <c r="J730" s="168">
        <f>IFERROR(MIN('MP Calculations'!$E$30/I730,1),"-")</f>
        <v>0.60889065254951169</v>
      </c>
      <c r="K730" s="12"/>
      <c r="L730" s="159">
        <v>9.9996980000000004</v>
      </c>
      <c r="M730" s="159" t="s">
        <v>315</v>
      </c>
      <c r="N730" s="159">
        <v>940</v>
      </c>
      <c r="O730" s="185">
        <f t="shared" si="37"/>
        <v>9399.716120000001</v>
      </c>
      <c r="P730" s="215">
        <f t="shared" si="38"/>
        <v>5723.3992820869644</v>
      </c>
      <c r="Q730" s="215" cm="1">
        <f t="array" ref="Q730">IF(P730="-",0,P730/(1+'General inputs'!$H$32)^IFERROR(INDEX('MP Calculations'!$C$40:$C$130,MATCH(F730,'MP Calculations'!$D$40:$D$130,0),0),-1))</f>
        <v>9377.0595113097279</v>
      </c>
    </row>
    <row r="731" spans="3:17">
      <c r="C731" s="159"/>
      <c r="D731" s="165" t="s">
        <v>291</v>
      </c>
      <c r="E731" s="161">
        <v>40397</v>
      </c>
      <c r="F731" s="172" t="str">
        <f t="shared" si="36"/>
        <v>2010-11</v>
      </c>
      <c r="G731" s="68"/>
      <c r="H731" s="167" t="s">
        <v>279</v>
      </c>
      <c r="I731" s="173">
        <v>41465.482549107437</v>
      </c>
      <c r="J731" s="168">
        <f>IFERROR(MIN('MP Calculations'!$E$30/I731,1),"-")</f>
        <v>0.60889065254951169</v>
      </c>
      <c r="K731" s="12"/>
      <c r="L731" s="159">
        <v>14.9991</v>
      </c>
      <c r="M731" s="159" t="s">
        <v>315</v>
      </c>
      <c r="N731" s="159">
        <v>940</v>
      </c>
      <c r="O731" s="185">
        <f t="shared" si="37"/>
        <v>14099.154</v>
      </c>
      <c r="P731" s="215">
        <f t="shared" si="38"/>
        <v>8584.8430794560591</v>
      </c>
      <c r="Q731" s="215" cm="1">
        <f t="array" ref="Q731">IF(P731="-",0,P731/(1+'General inputs'!$H$32)^IFERROR(INDEX('MP Calculations'!$C$40:$C$130,MATCH(F731,'MP Calculations'!$D$40:$D$130,0),0),-1))</f>
        <v>14065.170099745586</v>
      </c>
    </row>
    <row r="732" spans="3:17">
      <c r="C732" s="159"/>
      <c r="D732" s="165" t="s">
        <v>291</v>
      </c>
      <c r="E732" s="161">
        <v>40397</v>
      </c>
      <c r="F732" s="172" t="str">
        <f t="shared" si="36"/>
        <v>2010-11</v>
      </c>
      <c r="G732" s="68"/>
      <c r="H732" s="167" t="s">
        <v>279</v>
      </c>
      <c r="I732" s="173">
        <v>41465.482549107437</v>
      </c>
      <c r="J732" s="168">
        <f>IFERROR(MIN('MP Calculations'!$E$30/I732,1),"-")</f>
        <v>0.60889065254951169</v>
      </c>
      <c r="K732" s="12"/>
      <c r="L732" s="159">
        <v>454.34919500000001</v>
      </c>
      <c r="M732" s="159" t="s">
        <v>315</v>
      </c>
      <c r="N732" s="159">
        <v>940</v>
      </c>
      <c r="O732" s="185">
        <f t="shared" si="37"/>
        <v>427088.24330000003</v>
      </c>
      <c r="P732" s="215">
        <f t="shared" si="38"/>
        <v>260050.03915916162</v>
      </c>
      <c r="Q732" s="215" cm="1">
        <f t="array" ref="Q732">IF(P732="-",0,P732/(1+'General inputs'!$H$32)^IFERROR(INDEX('MP Calculations'!$C$40:$C$130,MATCH(F732,'MP Calculations'!$D$40:$D$130,0),0),-1))</f>
        <v>426058.81101915956</v>
      </c>
    </row>
    <row r="733" spans="3:17">
      <c r="C733" s="159"/>
      <c r="D733" s="165" t="s">
        <v>291</v>
      </c>
      <c r="E733" s="161">
        <v>40397</v>
      </c>
      <c r="F733" s="172" t="str">
        <f t="shared" si="36"/>
        <v>2010-11</v>
      </c>
      <c r="G733" s="68"/>
      <c r="H733" s="167" t="s">
        <v>279</v>
      </c>
      <c r="I733" s="173">
        <v>41465.482549107437</v>
      </c>
      <c r="J733" s="168">
        <f>IFERROR(MIN('MP Calculations'!$E$30/I733,1),"-")</f>
        <v>0.60889065254951169</v>
      </c>
      <c r="K733" s="12"/>
      <c r="L733" s="159">
        <v>0.79158099999999998</v>
      </c>
      <c r="M733" s="159" t="s">
        <v>315</v>
      </c>
      <c r="N733" s="159">
        <v>940</v>
      </c>
      <c r="O733" s="185">
        <f t="shared" si="37"/>
        <v>744.08614</v>
      </c>
      <c r="P733" s="215">
        <f t="shared" si="38"/>
        <v>453.06709533764729</v>
      </c>
      <c r="Q733" s="215" cm="1">
        <f t="array" ref="Q733">IF(P733="-",0,P733/(1+'General inputs'!$H$32)^IFERROR(INDEX('MP Calculations'!$C$40:$C$130,MATCH(F733,'MP Calculations'!$D$40:$D$130,0),0),-1))</f>
        <v>742.29263173968502</v>
      </c>
    </row>
    <row r="734" spans="3:17">
      <c r="C734" s="159"/>
      <c r="D734" s="165" t="s">
        <v>291</v>
      </c>
      <c r="E734" s="161">
        <v>40397</v>
      </c>
      <c r="F734" s="172" t="str">
        <f t="shared" si="36"/>
        <v>2010-11</v>
      </c>
      <c r="G734" s="68"/>
      <c r="H734" s="167" t="s">
        <v>279</v>
      </c>
      <c r="I734" s="173">
        <v>41465.482549107437</v>
      </c>
      <c r="J734" s="168">
        <f>IFERROR(MIN('MP Calculations'!$E$30/I734,1),"-")</f>
        <v>0.60889065254951169</v>
      </c>
      <c r="K734" s="12"/>
      <c r="L734" s="159">
        <v>91.295361</v>
      </c>
      <c r="M734" s="159" t="s">
        <v>315</v>
      </c>
      <c r="N734" s="159">
        <v>940</v>
      </c>
      <c r="O734" s="185">
        <f t="shared" si="37"/>
        <v>85817.639339999994</v>
      </c>
      <c r="P734" s="215">
        <f t="shared" si="38"/>
        <v>52253.55841799124</v>
      </c>
      <c r="Q734" s="215" cm="1">
        <f t="array" ref="Q734">IF(P734="-",0,P734/(1+'General inputs'!$H$32)^IFERROR(INDEX('MP Calculations'!$C$40:$C$130,MATCH(F734,'MP Calculations'!$D$40:$D$130,0),0),-1))</f>
        <v>85610.788766171245</v>
      </c>
    </row>
    <row r="735" spans="3:17">
      <c r="C735" s="159"/>
      <c r="D735" s="165" t="s">
        <v>291</v>
      </c>
      <c r="E735" s="161">
        <v>40397</v>
      </c>
      <c r="F735" s="172" t="str">
        <f t="shared" si="36"/>
        <v>2010-11</v>
      </c>
      <c r="G735" s="68"/>
      <c r="H735" s="167" t="s">
        <v>279</v>
      </c>
      <c r="I735" s="173">
        <v>41465.482549107437</v>
      </c>
      <c r="J735" s="168">
        <f>IFERROR(MIN('MP Calculations'!$E$30/I735,1),"-")</f>
        <v>0.60889065254951169</v>
      </c>
      <c r="K735" s="12"/>
      <c r="L735" s="159">
        <v>34.779395999999998</v>
      </c>
      <c r="M735" s="159" t="s">
        <v>315</v>
      </c>
      <c r="N735" s="159">
        <v>940</v>
      </c>
      <c r="O735" s="185">
        <f t="shared" si="37"/>
        <v>32692.632239999999</v>
      </c>
      <c r="P735" s="215">
        <f t="shared" si="38"/>
        <v>19906.238178174804</v>
      </c>
      <c r="Q735" s="215" cm="1">
        <f t="array" ref="Q735">IF(P735="-",0,P735/(1+'General inputs'!$H$32)^IFERROR(INDEX('MP Calculations'!$C$40:$C$130,MATCH(F735,'MP Calculations'!$D$40:$D$130,0),0),-1))</f>
        <v>32613.831543653367</v>
      </c>
    </row>
    <row r="736" spans="3:17">
      <c r="C736" s="159"/>
      <c r="D736" s="165" t="s">
        <v>291</v>
      </c>
      <c r="E736" s="161">
        <v>40397</v>
      </c>
      <c r="F736" s="172" t="str">
        <f t="shared" si="36"/>
        <v>2010-11</v>
      </c>
      <c r="G736" s="68"/>
      <c r="H736" s="167" t="s">
        <v>279</v>
      </c>
      <c r="I736" s="173">
        <v>41465.482549107437</v>
      </c>
      <c r="J736" s="168">
        <f>IFERROR(MIN('MP Calculations'!$E$30/I736,1),"-")</f>
        <v>0.60889065254951169</v>
      </c>
      <c r="K736" s="12"/>
      <c r="L736" s="159">
        <v>33.19699</v>
      </c>
      <c r="M736" s="159" t="s">
        <v>315</v>
      </c>
      <c r="N736" s="159">
        <v>940</v>
      </c>
      <c r="O736" s="185">
        <f t="shared" si="37"/>
        <v>31205.170600000001</v>
      </c>
      <c r="P736" s="215">
        <f t="shared" si="38"/>
        <v>19000.536689552839</v>
      </c>
      <c r="Q736" s="215" cm="1">
        <f t="array" ref="Q736">IF(P736="-",0,P736/(1+'General inputs'!$H$32)^IFERROR(INDEX('MP Calculations'!$C$40:$C$130,MATCH(F736,'MP Calculations'!$D$40:$D$130,0),0),-1))</f>
        <v>31129.955207282652</v>
      </c>
    </row>
    <row r="737" spans="3:17">
      <c r="C737" s="159"/>
      <c r="D737" s="165" t="s">
        <v>291</v>
      </c>
      <c r="E737" s="161">
        <v>40397</v>
      </c>
      <c r="F737" s="172" t="str">
        <f t="shared" si="36"/>
        <v>2010-11</v>
      </c>
      <c r="G737" s="68"/>
      <c r="H737" s="167" t="s">
        <v>279</v>
      </c>
      <c r="I737" s="173">
        <v>41465.482549107437</v>
      </c>
      <c r="J737" s="168">
        <f>IFERROR(MIN('MP Calculations'!$E$30/I737,1),"-")</f>
        <v>0.60889065254951169</v>
      </c>
      <c r="K737" s="12"/>
      <c r="L737" s="159">
        <v>60.179164</v>
      </c>
      <c r="M737" s="159" t="s">
        <v>315</v>
      </c>
      <c r="N737" s="159">
        <v>940</v>
      </c>
      <c r="O737" s="185">
        <f t="shared" si="37"/>
        <v>56568.41416</v>
      </c>
      <c r="P737" s="215">
        <f t="shared" si="38"/>
        <v>34443.978611573439</v>
      </c>
      <c r="Q737" s="215" cm="1">
        <f t="array" ref="Q737">IF(P737="-",0,P737/(1+'General inputs'!$H$32)^IFERROR(INDEX('MP Calculations'!$C$40:$C$130,MATCH(F737,'MP Calculations'!$D$40:$D$130,0),0),-1))</f>
        <v>56432.064465233641</v>
      </c>
    </row>
    <row r="738" spans="3:17">
      <c r="C738" s="159"/>
      <c r="D738" s="165" t="s">
        <v>291</v>
      </c>
      <c r="E738" s="161">
        <v>40397</v>
      </c>
      <c r="F738" s="172" t="str">
        <f t="shared" si="36"/>
        <v>2010-11</v>
      </c>
      <c r="G738" s="68"/>
      <c r="H738" s="167" t="s">
        <v>279</v>
      </c>
      <c r="I738" s="173">
        <v>41465.482549107437</v>
      </c>
      <c r="J738" s="168">
        <f>IFERROR(MIN('MP Calculations'!$E$30/I738,1),"-")</f>
        <v>0.60889065254951169</v>
      </c>
      <c r="K738" s="12"/>
      <c r="L738" s="159">
        <v>3.3792219999999999</v>
      </c>
      <c r="M738" s="159" t="s">
        <v>315</v>
      </c>
      <c r="N738" s="159">
        <v>940</v>
      </c>
      <c r="O738" s="185">
        <f t="shared" si="37"/>
        <v>3176.4686799999999</v>
      </c>
      <c r="P738" s="215">
        <f t="shared" si="38"/>
        <v>1934.122087368286</v>
      </c>
      <c r="Q738" s="215" cm="1">
        <f t="array" ref="Q738">IF(P738="-",0,P738/(1+'General inputs'!$H$32)^IFERROR(INDEX('MP Calculations'!$C$40:$C$130,MATCH(F738,'MP Calculations'!$D$40:$D$130,0),0),-1))</f>
        <v>3168.8122777234948</v>
      </c>
    </row>
    <row r="739" spans="3:17">
      <c r="C739" s="159"/>
      <c r="D739" s="165" t="s">
        <v>291</v>
      </c>
      <c r="E739" s="161">
        <v>40397</v>
      </c>
      <c r="F739" s="172" t="str">
        <f t="shared" si="36"/>
        <v>2010-11</v>
      </c>
      <c r="G739" s="68"/>
      <c r="H739" s="167" t="s">
        <v>279</v>
      </c>
      <c r="I739" s="173">
        <v>41465.482549107437</v>
      </c>
      <c r="J739" s="168">
        <f>IFERROR(MIN('MP Calculations'!$E$30/I739,1),"-")</f>
        <v>0.60889065254951169</v>
      </c>
      <c r="K739" s="12"/>
      <c r="L739" s="159">
        <v>298.44877100000002</v>
      </c>
      <c r="M739" s="159" t="s">
        <v>315</v>
      </c>
      <c r="N739" s="159">
        <v>940</v>
      </c>
      <c r="O739" s="185">
        <f t="shared" si="37"/>
        <v>280541.84474000003</v>
      </c>
      <c r="P739" s="215">
        <f t="shared" si="38"/>
        <v>170819.30691118242</v>
      </c>
      <c r="Q739" s="215" cm="1">
        <f t="array" ref="Q739">IF(P739="-",0,P739/(1+'General inputs'!$H$32)^IFERROR(INDEX('MP Calculations'!$C$40:$C$130,MATCH(F739,'MP Calculations'!$D$40:$D$130,0),0),-1))</f>
        <v>279865.64061677153</v>
      </c>
    </row>
    <row r="740" spans="3:17">
      <c r="C740" s="159"/>
      <c r="D740" s="165" t="s">
        <v>291</v>
      </c>
      <c r="E740" s="161">
        <v>40397</v>
      </c>
      <c r="F740" s="172" t="str">
        <f t="shared" si="36"/>
        <v>2010-11</v>
      </c>
      <c r="G740" s="68"/>
      <c r="H740" s="167" t="s">
        <v>279</v>
      </c>
      <c r="I740" s="173">
        <v>41465.482549107437</v>
      </c>
      <c r="J740" s="168">
        <f>IFERROR(MIN('MP Calculations'!$E$30/I740,1),"-")</f>
        <v>0.60889065254951169</v>
      </c>
      <c r="K740" s="12"/>
      <c r="L740" s="159">
        <v>363.30957999999998</v>
      </c>
      <c r="M740" s="159" t="s">
        <v>315</v>
      </c>
      <c r="N740" s="159">
        <v>940</v>
      </c>
      <c r="O740" s="185">
        <f t="shared" si="37"/>
        <v>341511.00519999996</v>
      </c>
      <c r="P740" s="215">
        <f t="shared" si="38"/>
        <v>207942.85880906766</v>
      </c>
      <c r="Q740" s="215" cm="1">
        <f t="array" ref="Q740">IF(P740="-",0,P740/(1+'General inputs'!$H$32)^IFERROR(INDEX('MP Calculations'!$C$40:$C$130,MATCH(F740,'MP Calculations'!$D$40:$D$130,0),0),-1))</f>
        <v>340687.84404178424</v>
      </c>
    </row>
    <row r="741" spans="3:17">
      <c r="C741" s="159"/>
      <c r="D741" s="165" t="s">
        <v>291</v>
      </c>
      <c r="E741" s="161">
        <v>40397</v>
      </c>
      <c r="F741" s="172" t="str">
        <f t="shared" si="36"/>
        <v>2010-11</v>
      </c>
      <c r="G741" s="68"/>
      <c r="H741" s="167" t="s">
        <v>279</v>
      </c>
      <c r="I741" s="173">
        <v>41465.482549107437</v>
      </c>
      <c r="J741" s="168">
        <f>IFERROR(MIN('MP Calculations'!$E$30/I741,1),"-")</f>
        <v>0.60889065254951169</v>
      </c>
      <c r="K741" s="12"/>
      <c r="L741" s="159">
        <v>0.91605700000000001</v>
      </c>
      <c r="M741" s="159" t="s">
        <v>315</v>
      </c>
      <c r="N741" s="159">
        <v>940</v>
      </c>
      <c r="O741" s="185">
        <f t="shared" si="37"/>
        <v>861.09357999999997</v>
      </c>
      <c r="P741" s="215">
        <f t="shared" si="38"/>
        <v>524.31183183239511</v>
      </c>
      <c r="Q741" s="215" cm="1">
        <f t="array" ref="Q741">IF(P741="-",0,P741/(1+'General inputs'!$H$32)^IFERROR(INDEX('MP Calculations'!$C$40:$C$130,MATCH(F741,'MP Calculations'!$D$40:$D$130,0),0),-1))</f>
        <v>859.01804282007856</v>
      </c>
    </row>
    <row r="742" spans="3:17">
      <c r="C742" s="159"/>
      <c r="D742" s="165" t="s">
        <v>298</v>
      </c>
      <c r="E742" s="161">
        <v>40397</v>
      </c>
      <c r="F742" s="172" t="str">
        <f t="shared" si="36"/>
        <v>2010-11</v>
      </c>
      <c r="G742" s="68"/>
      <c r="H742" s="167" t="s">
        <v>279</v>
      </c>
      <c r="I742" s="173">
        <v>41465.482549107437</v>
      </c>
      <c r="J742" s="168">
        <f>IFERROR(MIN('MP Calculations'!$E$30/I742,1),"-")</f>
        <v>0.60889065254951169</v>
      </c>
      <c r="K742" s="12"/>
      <c r="L742" s="159">
        <v>0.68703199999999998</v>
      </c>
      <c r="M742" s="159" t="s">
        <v>315</v>
      </c>
      <c r="N742" s="159">
        <v>1787</v>
      </c>
      <c r="O742" s="185">
        <f t="shared" si="37"/>
        <v>1227.7261839999999</v>
      </c>
      <c r="P742" s="215">
        <f t="shared" si="38"/>
        <v>747.55099732788176</v>
      </c>
      <c r="Q742" s="215" cm="1">
        <f t="array" ref="Q742">IF(P742="-",0,P742/(1+'General inputs'!$H$32)^IFERROR(INDEX('MP Calculations'!$C$40:$C$130,MATCH(F742,'MP Calculations'!$D$40:$D$130,0),0),-1))</f>
        <v>1224.7669338083365</v>
      </c>
    </row>
    <row r="743" spans="3:17">
      <c r="C743" s="159"/>
      <c r="D743" s="165" t="s">
        <v>291</v>
      </c>
      <c r="E743" s="161">
        <v>40397</v>
      </c>
      <c r="F743" s="172" t="str">
        <f t="shared" si="36"/>
        <v>2010-11</v>
      </c>
      <c r="G743" s="68"/>
      <c r="H743" s="167" t="s">
        <v>279</v>
      </c>
      <c r="I743" s="173">
        <v>41465.482549107437</v>
      </c>
      <c r="J743" s="168">
        <f>IFERROR(MIN('MP Calculations'!$E$30/I743,1),"-")</f>
        <v>0.60889065254951169</v>
      </c>
      <c r="K743" s="12"/>
      <c r="L743" s="159">
        <v>29.175429000000001</v>
      </c>
      <c r="M743" s="159" t="s">
        <v>315</v>
      </c>
      <c r="N743" s="159">
        <v>940</v>
      </c>
      <c r="O743" s="185">
        <f t="shared" si="37"/>
        <v>27424.903260000003</v>
      </c>
      <c r="P743" s="215">
        <f t="shared" si="38"/>
        <v>16698.767242088634</v>
      </c>
      <c r="Q743" s="215" cm="1">
        <f t="array" ref="Q743">IF(P743="-",0,P743/(1+'General inputs'!$H$32)^IFERROR(INDEX('MP Calculations'!$C$40:$C$130,MATCH(F743,'MP Calculations'!$D$40:$D$130,0),0),-1))</f>
        <v>27358.799635848172</v>
      </c>
    </row>
    <row r="744" spans="3:17">
      <c r="C744" s="159"/>
      <c r="D744" s="165" t="s">
        <v>291</v>
      </c>
      <c r="E744" s="161">
        <v>40397</v>
      </c>
      <c r="F744" s="172" t="str">
        <f t="shared" si="36"/>
        <v>2010-11</v>
      </c>
      <c r="G744" s="68"/>
      <c r="H744" s="167" t="s">
        <v>279</v>
      </c>
      <c r="I744" s="173">
        <v>41465.482549107437</v>
      </c>
      <c r="J744" s="168">
        <f>IFERROR(MIN('MP Calculations'!$E$30/I744,1),"-")</f>
        <v>0.60889065254951169</v>
      </c>
      <c r="K744" s="12"/>
      <c r="L744" s="159">
        <v>23.622551000000001</v>
      </c>
      <c r="M744" s="159" t="s">
        <v>315</v>
      </c>
      <c r="N744" s="159">
        <v>940</v>
      </c>
      <c r="O744" s="185">
        <f t="shared" si="37"/>
        <v>22205.197940000002</v>
      </c>
      <c r="P744" s="215">
        <f t="shared" si="38"/>
        <v>13520.537463677674</v>
      </c>
      <c r="Q744" s="215" cm="1">
        <f t="array" ref="Q744">IF(P744="-",0,P744/(1+'General inputs'!$H$32)^IFERROR(INDEX('MP Calculations'!$C$40:$C$130,MATCH(F744,'MP Calculations'!$D$40:$D$130,0),0),-1))</f>
        <v>22151.675634199066</v>
      </c>
    </row>
    <row r="745" spans="3:17">
      <c r="C745" s="159"/>
      <c r="D745" s="165" t="s">
        <v>291</v>
      </c>
      <c r="E745" s="161">
        <v>40397</v>
      </c>
      <c r="F745" s="172" t="str">
        <f t="shared" si="36"/>
        <v>2010-11</v>
      </c>
      <c r="G745" s="68"/>
      <c r="H745" s="167" t="s">
        <v>279</v>
      </c>
      <c r="I745" s="173">
        <v>41465.482549107437</v>
      </c>
      <c r="J745" s="168">
        <f>IFERROR(MIN('MP Calculations'!$E$30/I745,1),"-")</f>
        <v>0.60889065254951169</v>
      </c>
      <c r="K745" s="12"/>
      <c r="L745" s="159">
        <v>1.3056080000000001</v>
      </c>
      <c r="M745" s="159" t="s">
        <v>315</v>
      </c>
      <c r="N745" s="159">
        <v>940</v>
      </c>
      <c r="O745" s="185">
        <f t="shared" si="37"/>
        <v>1227.27152</v>
      </c>
      <c r="P745" s="215">
        <f t="shared" si="38"/>
        <v>747.27415666823106</v>
      </c>
      <c r="Q745" s="215" cm="1">
        <f t="array" ref="Q745">IF(P745="-",0,P745/(1+'General inputs'!$H$32)^IFERROR(INDEX('MP Calculations'!$C$40:$C$130,MATCH(F745,'MP Calculations'!$D$40:$D$130,0),0),-1))</f>
        <v>1224.3133657078513</v>
      </c>
    </row>
    <row r="746" spans="3:17">
      <c r="C746" s="159"/>
      <c r="D746" s="165" t="s">
        <v>291</v>
      </c>
      <c r="E746" s="161">
        <v>40397</v>
      </c>
      <c r="F746" s="172" t="str">
        <f t="shared" si="36"/>
        <v>2010-11</v>
      </c>
      <c r="G746" s="68"/>
      <c r="H746" s="167" t="s">
        <v>279</v>
      </c>
      <c r="I746" s="173">
        <v>41465.482549107437</v>
      </c>
      <c r="J746" s="168">
        <f>IFERROR(MIN('MP Calculations'!$E$30/I746,1),"-")</f>
        <v>0.60889065254951169</v>
      </c>
      <c r="K746" s="12"/>
      <c r="L746" s="159">
        <v>82.431359999999998</v>
      </c>
      <c r="M746" s="159" t="s">
        <v>315</v>
      </c>
      <c r="N746" s="159">
        <v>940</v>
      </c>
      <c r="O746" s="185">
        <f t="shared" si="37"/>
        <v>77485.478399999993</v>
      </c>
      <c r="P746" s="215">
        <f t="shared" si="38"/>
        <v>47180.183506087087</v>
      </c>
      <c r="Q746" s="215" cm="1">
        <f t="array" ref="Q746">IF(P746="-",0,P746/(1+'General inputs'!$H$32)^IFERROR(INDEX('MP Calculations'!$C$40:$C$130,MATCH(F746,'MP Calculations'!$D$40:$D$130,0),0),-1))</f>
        <v>77298.711252899448</v>
      </c>
    </row>
    <row r="747" spans="3:17">
      <c r="C747" s="159"/>
      <c r="D747" s="165" t="s">
        <v>291</v>
      </c>
      <c r="E747" s="161">
        <v>40397</v>
      </c>
      <c r="F747" s="172" t="str">
        <f t="shared" si="36"/>
        <v>2010-11</v>
      </c>
      <c r="G747" s="68"/>
      <c r="H747" s="167" t="s">
        <v>279</v>
      </c>
      <c r="I747" s="173">
        <v>41465.482549107437</v>
      </c>
      <c r="J747" s="168">
        <f>IFERROR(MIN('MP Calculations'!$E$30/I747,1),"-")</f>
        <v>0.60889065254951169</v>
      </c>
      <c r="K747" s="12"/>
      <c r="L747" s="159">
        <v>1.0785009999999999</v>
      </c>
      <c r="M747" s="159" t="s">
        <v>315</v>
      </c>
      <c r="N747" s="159">
        <v>940</v>
      </c>
      <c r="O747" s="185">
        <f t="shared" si="37"/>
        <v>1013.79094</v>
      </c>
      <c r="P747" s="215">
        <f t="shared" si="38"/>
        <v>617.28782700538284</v>
      </c>
      <c r="Q747" s="215" cm="1">
        <f t="array" ref="Q747">IF(P747="-",0,P747/(1+'General inputs'!$H$32)^IFERROR(INDEX('MP Calculations'!$C$40:$C$130,MATCH(F747,'MP Calculations'!$D$40:$D$130,0),0),-1))</f>
        <v>1011.3473486906356</v>
      </c>
    </row>
    <row r="748" spans="3:17">
      <c r="C748" s="159"/>
      <c r="D748" s="165" t="s">
        <v>291</v>
      </c>
      <c r="E748" s="161">
        <v>40397</v>
      </c>
      <c r="F748" s="172" t="str">
        <f t="shared" si="36"/>
        <v>2010-11</v>
      </c>
      <c r="G748" s="68"/>
      <c r="H748" s="167" t="s">
        <v>279</v>
      </c>
      <c r="I748" s="173">
        <v>41465.482549107437</v>
      </c>
      <c r="J748" s="168">
        <f>IFERROR(MIN('MP Calculations'!$E$30/I748,1),"-")</f>
        <v>0.60889065254951169</v>
      </c>
      <c r="K748" s="12"/>
      <c r="L748" s="159">
        <v>1.742138</v>
      </c>
      <c r="M748" s="159" t="s">
        <v>315</v>
      </c>
      <c r="N748" s="159">
        <v>940</v>
      </c>
      <c r="O748" s="185">
        <f t="shared" si="37"/>
        <v>1637.6097199999999</v>
      </c>
      <c r="P748" s="215">
        <f t="shared" si="38"/>
        <v>997.1252510322231</v>
      </c>
      <c r="Q748" s="215" cm="1">
        <f t="array" ref="Q748">IF(P748="-",0,P748/(1+'General inputs'!$H$32)^IFERROR(INDEX('MP Calculations'!$C$40:$C$130,MATCH(F748,'MP Calculations'!$D$40:$D$130,0),0),-1))</f>
        <v>1633.6625068991189</v>
      </c>
    </row>
    <row r="749" spans="3:17">
      <c r="C749" s="159"/>
      <c r="D749" s="165" t="s">
        <v>291</v>
      </c>
      <c r="E749" s="161">
        <v>40397</v>
      </c>
      <c r="F749" s="172" t="str">
        <f t="shared" si="36"/>
        <v>2010-11</v>
      </c>
      <c r="G749" s="68"/>
      <c r="H749" s="167" t="s">
        <v>279</v>
      </c>
      <c r="I749" s="173">
        <v>41465.482549107437</v>
      </c>
      <c r="J749" s="168">
        <f>IFERROR(MIN('MP Calculations'!$E$30/I749,1),"-")</f>
        <v>0.60889065254951169</v>
      </c>
      <c r="K749" s="12"/>
      <c r="L749" s="159">
        <v>26.394007999999999</v>
      </c>
      <c r="M749" s="159" t="s">
        <v>315</v>
      </c>
      <c r="N749" s="159">
        <v>940</v>
      </c>
      <c r="O749" s="185">
        <f t="shared" si="37"/>
        <v>24810.36752</v>
      </c>
      <c r="P749" s="215">
        <f t="shared" si="38"/>
        <v>15106.80086924601</v>
      </c>
      <c r="Q749" s="215" cm="1">
        <f t="array" ref="Q749">IF(P749="-",0,P749/(1+'General inputs'!$H$32)^IFERROR(INDEX('MP Calculations'!$C$40:$C$130,MATCH(F749,'MP Calculations'!$D$40:$D$130,0),0),-1))</f>
        <v>24750.565842886957</v>
      </c>
    </row>
    <row r="750" spans="3:17">
      <c r="C750" s="159"/>
      <c r="D750" s="165" t="s">
        <v>291</v>
      </c>
      <c r="E750" s="161">
        <v>40397</v>
      </c>
      <c r="F750" s="172" t="str">
        <f t="shared" si="36"/>
        <v>2010-11</v>
      </c>
      <c r="G750" s="68"/>
      <c r="H750" s="167" t="s">
        <v>279</v>
      </c>
      <c r="I750" s="173">
        <v>41465.482549107437</v>
      </c>
      <c r="J750" s="168">
        <f>IFERROR(MIN('MP Calculations'!$E$30/I750,1),"-")</f>
        <v>0.60889065254951169</v>
      </c>
      <c r="K750" s="12"/>
      <c r="L750" s="159">
        <v>144.52627100000001</v>
      </c>
      <c r="M750" s="159" t="s">
        <v>315</v>
      </c>
      <c r="N750" s="159">
        <v>940</v>
      </c>
      <c r="O750" s="185">
        <f t="shared" si="37"/>
        <v>135854.69474000001</v>
      </c>
      <c r="P750" s="215">
        <f t="shared" si="38"/>
        <v>82720.653732153311</v>
      </c>
      <c r="Q750" s="215" cm="1">
        <f t="array" ref="Q750">IF(P750="-",0,P750/(1+'General inputs'!$H$32)^IFERROR(INDEX('MP Calculations'!$C$40:$C$130,MATCH(F750,'MP Calculations'!$D$40:$D$130,0),0),-1))</f>
        <v>135527.23733403519</v>
      </c>
    </row>
    <row r="751" spans="3:17">
      <c r="C751" s="159"/>
      <c r="D751" s="165" t="s">
        <v>291</v>
      </c>
      <c r="E751" s="161">
        <v>40397</v>
      </c>
      <c r="F751" s="172" t="str">
        <f t="shared" si="36"/>
        <v>2010-11</v>
      </c>
      <c r="G751" s="68"/>
      <c r="H751" s="167" t="s">
        <v>279</v>
      </c>
      <c r="I751" s="173">
        <v>41465.482549107437</v>
      </c>
      <c r="J751" s="168">
        <f>IFERROR(MIN('MP Calculations'!$E$30/I751,1),"-")</f>
        <v>0.60889065254951169</v>
      </c>
      <c r="K751" s="12"/>
      <c r="L751" s="159">
        <v>0.946322</v>
      </c>
      <c r="M751" s="159" t="s">
        <v>315</v>
      </c>
      <c r="N751" s="159">
        <v>940</v>
      </c>
      <c r="O751" s="185">
        <f t="shared" si="37"/>
        <v>889.54268000000002</v>
      </c>
      <c r="P751" s="215">
        <f t="shared" si="38"/>
        <v>541.6342228958415</v>
      </c>
      <c r="Q751" s="215" cm="1">
        <f t="array" ref="Q751">IF(P751="-",0,P751/(1+'General inputs'!$H$32)^IFERROR(INDEX('MP Calculations'!$C$40:$C$130,MATCH(F751,'MP Calculations'!$D$40:$D$130,0),0),-1))</f>
        <v>887.39857052299419</v>
      </c>
    </row>
    <row r="752" spans="3:17">
      <c r="C752" s="159"/>
      <c r="D752" s="165" t="s">
        <v>291</v>
      </c>
      <c r="E752" s="161">
        <v>40397</v>
      </c>
      <c r="F752" s="172" t="str">
        <f t="shared" si="36"/>
        <v>2010-11</v>
      </c>
      <c r="G752" s="68"/>
      <c r="H752" s="167" t="s">
        <v>279</v>
      </c>
      <c r="I752" s="173">
        <v>41465.482549107437</v>
      </c>
      <c r="J752" s="168">
        <f>IFERROR(MIN('MP Calculations'!$E$30/I752,1),"-")</f>
        <v>0.60889065254951169</v>
      </c>
      <c r="K752" s="12"/>
      <c r="L752" s="159">
        <v>1.3275110000000001</v>
      </c>
      <c r="M752" s="159" t="s">
        <v>315</v>
      </c>
      <c r="N752" s="159">
        <v>940</v>
      </c>
      <c r="O752" s="185">
        <f t="shared" si="37"/>
        <v>1247.8603400000002</v>
      </c>
      <c r="P752" s="215">
        <f t="shared" si="38"/>
        <v>759.81049671325559</v>
      </c>
      <c r="Q752" s="215" cm="1">
        <f t="array" ref="Q752">IF(P752="-",0,P752/(1+'General inputs'!$H$32)^IFERROR(INDEX('MP Calculations'!$C$40:$C$130,MATCH(F752,'MP Calculations'!$D$40:$D$130,0),0),-1))</f>
        <v>1244.8525594391238</v>
      </c>
    </row>
    <row r="753" spans="3:17">
      <c r="C753" s="159"/>
      <c r="D753" s="165" t="s">
        <v>291</v>
      </c>
      <c r="E753" s="161">
        <v>40397</v>
      </c>
      <c r="F753" s="172" t="str">
        <f t="shared" si="36"/>
        <v>2010-11</v>
      </c>
      <c r="G753" s="68"/>
      <c r="H753" s="167" t="s">
        <v>279</v>
      </c>
      <c r="I753" s="173">
        <v>41465.482549107437</v>
      </c>
      <c r="J753" s="168">
        <f>IFERROR(MIN('MP Calculations'!$E$30/I753,1),"-")</f>
        <v>0.60889065254951169</v>
      </c>
      <c r="K753" s="12"/>
      <c r="L753" s="159">
        <v>26.569462999999999</v>
      </c>
      <c r="M753" s="159" t="s">
        <v>315</v>
      </c>
      <c r="N753" s="159">
        <v>940</v>
      </c>
      <c r="O753" s="185">
        <f t="shared" si="37"/>
        <v>24975.29522</v>
      </c>
      <c r="P753" s="215">
        <f t="shared" si="38"/>
        <v>15207.223804122501</v>
      </c>
      <c r="Q753" s="215" cm="1">
        <f t="array" ref="Q753">IF(P753="-",0,P753/(1+'General inputs'!$H$32)^IFERROR(INDEX('MP Calculations'!$C$40:$C$130,MATCH(F753,'MP Calculations'!$D$40:$D$130,0),0),-1))</f>
        <v>24915.096009353671</v>
      </c>
    </row>
    <row r="754" spans="3:17">
      <c r="C754" s="159"/>
      <c r="D754" s="165" t="s">
        <v>291</v>
      </c>
      <c r="E754" s="161">
        <v>40397</v>
      </c>
      <c r="F754" s="172" t="str">
        <f t="shared" si="36"/>
        <v>2010-11</v>
      </c>
      <c r="G754" s="68"/>
      <c r="H754" s="167" t="s">
        <v>279</v>
      </c>
      <c r="I754" s="173">
        <v>41465.482549107437</v>
      </c>
      <c r="J754" s="168">
        <f>IFERROR(MIN('MP Calculations'!$E$30/I754,1),"-")</f>
        <v>0.60889065254951169</v>
      </c>
      <c r="K754" s="12"/>
      <c r="L754" s="159">
        <v>3.9117980000000001</v>
      </c>
      <c r="M754" s="159" t="s">
        <v>315</v>
      </c>
      <c r="N754" s="159">
        <v>940</v>
      </c>
      <c r="O754" s="185">
        <f t="shared" si="37"/>
        <v>3677.0901200000003</v>
      </c>
      <c r="P754" s="215">
        <f t="shared" si="38"/>
        <v>2238.9458026501625</v>
      </c>
      <c r="Q754" s="215" cm="1">
        <f t="array" ref="Q754">IF(P754="-",0,P754/(1+'General inputs'!$H$32)^IFERROR(INDEX('MP Calculations'!$C$40:$C$130,MATCH(F754,'MP Calculations'!$D$40:$D$130,0),0),-1))</f>
        <v>3668.2270446789862</v>
      </c>
    </row>
    <row r="755" spans="3:17">
      <c r="C755" s="159"/>
      <c r="D755" s="165" t="s">
        <v>291</v>
      </c>
      <c r="E755" s="161">
        <v>40397</v>
      </c>
      <c r="F755" s="172" t="str">
        <f t="shared" si="36"/>
        <v>2010-11</v>
      </c>
      <c r="G755" s="68"/>
      <c r="H755" s="167" t="s">
        <v>279</v>
      </c>
      <c r="I755" s="173">
        <v>41465.482549107437</v>
      </c>
      <c r="J755" s="168">
        <f>IFERROR(MIN('MP Calculations'!$E$30/I755,1),"-")</f>
        <v>0.60889065254951169</v>
      </c>
      <c r="K755" s="12"/>
      <c r="L755" s="159">
        <v>2.3298890000000001</v>
      </c>
      <c r="M755" s="159" t="s">
        <v>315</v>
      </c>
      <c r="N755" s="159">
        <v>940</v>
      </c>
      <c r="O755" s="185">
        <f t="shared" si="37"/>
        <v>2190.09566</v>
      </c>
      <c r="P755" s="215">
        <f t="shared" si="38"/>
        <v>1333.5287755632535</v>
      </c>
      <c r="Q755" s="215" cm="1">
        <f t="array" ref="Q755">IF(P755="-",0,P755/(1+'General inputs'!$H$32)^IFERROR(INDEX('MP Calculations'!$C$40:$C$130,MATCH(F755,'MP Calculations'!$D$40:$D$130,0),0),-1))</f>
        <v>2184.8167622408105</v>
      </c>
    </row>
    <row r="756" spans="3:17">
      <c r="C756" s="159"/>
      <c r="D756" s="165" t="s">
        <v>291</v>
      </c>
      <c r="E756" s="161">
        <v>40397</v>
      </c>
      <c r="F756" s="172" t="str">
        <f t="shared" si="36"/>
        <v>2010-11</v>
      </c>
      <c r="G756" s="68"/>
      <c r="H756" s="167" t="s">
        <v>279</v>
      </c>
      <c r="I756" s="173">
        <v>41465.482549107437</v>
      </c>
      <c r="J756" s="168">
        <f>IFERROR(MIN('MP Calculations'!$E$30/I756,1),"-")</f>
        <v>0.60889065254951169</v>
      </c>
      <c r="K756" s="12"/>
      <c r="L756" s="159">
        <v>1.8413489999999999</v>
      </c>
      <c r="M756" s="159" t="s">
        <v>315</v>
      </c>
      <c r="N756" s="159">
        <v>940</v>
      </c>
      <c r="O756" s="185">
        <f t="shared" si="37"/>
        <v>1730.86806</v>
      </c>
      <c r="P756" s="215">
        <f t="shared" si="38"/>
        <v>1053.9093825305074</v>
      </c>
      <c r="Q756" s="215" cm="1">
        <f t="array" ref="Q756">IF(P756="-",0,P756/(1+'General inputs'!$H$32)^IFERROR(INDEX('MP Calculations'!$C$40:$C$130,MATCH(F756,'MP Calculations'!$D$40:$D$130,0),0),-1))</f>
        <v>1726.6960616301267</v>
      </c>
    </row>
    <row r="757" spans="3:17">
      <c r="C757" s="159"/>
      <c r="D757" s="165" t="s">
        <v>291</v>
      </c>
      <c r="E757" s="161">
        <v>40397</v>
      </c>
      <c r="F757" s="172" t="str">
        <f t="shared" si="36"/>
        <v>2010-11</v>
      </c>
      <c r="G757" s="68"/>
      <c r="H757" s="167" t="s">
        <v>279</v>
      </c>
      <c r="I757" s="173">
        <v>41465.482549107437</v>
      </c>
      <c r="J757" s="168">
        <f>IFERROR(MIN('MP Calculations'!$E$30/I757,1),"-")</f>
        <v>0.60889065254951169</v>
      </c>
      <c r="K757" s="12"/>
      <c r="L757" s="159">
        <v>0.63202599999999998</v>
      </c>
      <c r="M757" s="159" t="s">
        <v>315</v>
      </c>
      <c r="N757" s="159">
        <v>940</v>
      </c>
      <c r="O757" s="185">
        <f t="shared" si="37"/>
        <v>594.10443999999995</v>
      </c>
      <c r="P757" s="215">
        <f t="shared" si="38"/>
        <v>361.7446401541622</v>
      </c>
      <c r="Q757" s="215" cm="1">
        <f t="array" ref="Q757">IF(P757="-",0,P757/(1+'General inputs'!$H$32)^IFERROR(INDEX('MP Calculations'!$C$40:$C$130,MATCH(F757,'MP Calculations'!$D$40:$D$130,0),0),-1))</f>
        <v>592.67244017719747</v>
      </c>
    </row>
    <row r="758" spans="3:17">
      <c r="C758" s="159"/>
      <c r="D758" s="165" t="s">
        <v>291</v>
      </c>
      <c r="E758" s="161">
        <v>40397</v>
      </c>
      <c r="F758" s="172" t="str">
        <f t="shared" si="36"/>
        <v>2010-11</v>
      </c>
      <c r="G758" s="68"/>
      <c r="H758" s="167" t="s">
        <v>279</v>
      </c>
      <c r="I758" s="173">
        <v>41465.482549107437</v>
      </c>
      <c r="J758" s="168">
        <f>IFERROR(MIN('MP Calculations'!$E$30/I758,1),"-")</f>
        <v>0.60889065254951169</v>
      </c>
      <c r="K758" s="12"/>
      <c r="L758" s="159">
        <v>3.7982360000000002</v>
      </c>
      <c r="M758" s="159" t="s">
        <v>315</v>
      </c>
      <c r="N758" s="159">
        <v>940</v>
      </c>
      <c r="O758" s="185">
        <f t="shared" si="37"/>
        <v>3570.34184</v>
      </c>
      <c r="P758" s="215">
        <f t="shared" si="38"/>
        <v>2173.9477727824242</v>
      </c>
      <c r="Q758" s="215" cm="1">
        <f t="array" ref="Q758">IF(P758="-",0,P758/(1+'General inputs'!$H$32)^IFERROR(INDEX('MP Calculations'!$C$40:$C$130,MATCH(F758,'MP Calculations'!$D$40:$D$130,0),0),-1))</f>
        <v>3561.7360654290769</v>
      </c>
    </row>
    <row r="759" spans="3:17">
      <c r="C759" s="159"/>
      <c r="D759" s="165" t="s">
        <v>291</v>
      </c>
      <c r="E759" s="161">
        <v>40397</v>
      </c>
      <c r="F759" s="172" t="str">
        <f t="shared" si="36"/>
        <v>2010-11</v>
      </c>
      <c r="G759" s="68"/>
      <c r="H759" s="167" t="s">
        <v>279</v>
      </c>
      <c r="I759" s="173">
        <v>41465.482549107437</v>
      </c>
      <c r="J759" s="168">
        <f>IFERROR(MIN('MP Calculations'!$E$30/I759,1),"-")</f>
        <v>0.60889065254951169</v>
      </c>
      <c r="K759" s="12"/>
      <c r="L759" s="159">
        <v>5.4619</v>
      </c>
      <c r="M759" s="159" t="s">
        <v>315</v>
      </c>
      <c r="N759" s="159">
        <v>940</v>
      </c>
      <c r="O759" s="185">
        <f t="shared" si="37"/>
        <v>5134.1859999999997</v>
      </c>
      <c r="P759" s="215">
        <f t="shared" si="38"/>
        <v>3126.1578638505671</v>
      </c>
      <c r="Q759" s="215" cm="1">
        <f t="array" ref="Q759">IF(P759="-",0,P759/(1+'General inputs'!$H$32)^IFERROR(INDEX('MP Calculations'!$C$40:$C$130,MATCH(F759,'MP Calculations'!$D$40:$D$130,0),0),-1))</f>
        <v>5121.8108131688168</v>
      </c>
    </row>
    <row r="760" spans="3:17">
      <c r="C760" s="159"/>
      <c r="D760" s="165" t="s">
        <v>298</v>
      </c>
      <c r="E760" s="161">
        <v>40397</v>
      </c>
      <c r="F760" s="172" t="str">
        <f t="shared" si="36"/>
        <v>2010-11</v>
      </c>
      <c r="G760" s="68"/>
      <c r="H760" s="167" t="s">
        <v>279</v>
      </c>
      <c r="I760" s="173">
        <v>41465.482549107437</v>
      </c>
      <c r="J760" s="168">
        <f>IFERROR(MIN('MP Calculations'!$E$30/I760,1),"-")</f>
        <v>0.60889065254951169</v>
      </c>
      <c r="K760" s="12"/>
      <c r="L760" s="159">
        <v>4.9992070000000002</v>
      </c>
      <c r="M760" s="159" t="s">
        <v>315</v>
      </c>
      <c r="N760" s="159">
        <v>1787</v>
      </c>
      <c r="O760" s="185">
        <f t="shared" si="37"/>
        <v>8933.5829090000007</v>
      </c>
      <c r="P760" s="215">
        <f t="shared" si="38"/>
        <v>5439.5751270661749</v>
      </c>
      <c r="Q760" s="215" cm="1">
        <f t="array" ref="Q760">IF(P760="-",0,P760/(1+'General inputs'!$H$32)^IFERROR(INDEX('MP Calculations'!$C$40:$C$130,MATCH(F760,'MP Calculations'!$D$40:$D$130,0),0),-1))</f>
        <v>8912.0498446406764</v>
      </c>
    </row>
    <row r="761" spans="3:17">
      <c r="C761" s="159"/>
      <c r="D761" s="165" t="s">
        <v>291</v>
      </c>
      <c r="E761" s="161">
        <v>40397</v>
      </c>
      <c r="F761" s="172" t="str">
        <f t="shared" si="36"/>
        <v>2010-11</v>
      </c>
      <c r="G761" s="68"/>
      <c r="H761" s="167" t="s">
        <v>279</v>
      </c>
      <c r="I761" s="173">
        <v>41465.482549107437</v>
      </c>
      <c r="J761" s="168">
        <f>IFERROR(MIN('MP Calculations'!$E$30/I761,1),"-")</f>
        <v>0.60889065254951169</v>
      </c>
      <c r="K761" s="12"/>
      <c r="L761" s="159">
        <v>247.90119899999999</v>
      </c>
      <c r="M761" s="159" t="s">
        <v>315</v>
      </c>
      <c r="N761" s="159">
        <v>940</v>
      </c>
      <c r="O761" s="185">
        <f t="shared" si="37"/>
        <v>233027.12706</v>
      </c>
      <c r="P761" s="215">
        <f t="shared" si="38"/>
        <v>141888.03945730138</v>
      </c>
      <c r="Q761" s="215" cm="1">
        <f t="array" ref="Q761">IF(P761="-",0,P761/(1+'General inputs'!$H$32)^IFERROR(INDEX('MP Calculations'!$C$40:$C$130,MATCH(F761,'MP Calculations'!$D$40:$D$130,0),0),-1))</f>
        <v>232465.45005139508</v>
      </c>
    </row>
    <row r="762" spans="3:17">
      <c r="C762" s="159"/>
      <c r="D762" s="165" t="s">
        <v>291</v>
      </c>
      <c r="E762" s="161">
        <v>40397</v>
      </c>
      <c r="F762" s="172" t="str">
        <f t="shared" si="36"/>
        <v>2010-11</v>
      </c>
      <c r="G762" s="68"/>
      <c r="H762" s="167" t="s">
        <v>279</v>
      </c>
      <c r="I762" s="173">
        <v>41465.482549107437</v>
      </c>
      <c r="J762" s="168">
        <f>IFERROR(MIN('MP Calculations'!$E$30/I762,1),"-")</f>
        <v>0.60889065254951169</v>
      </c>
      <c r="K762" s="12"/>
      <c r="L762" s="159">
        <v>24.999794000000001</v>
      </c>
      <c r="M762" s="159" t="s">
        <v>315</v>
      </c>
      <c r="N762" s="159">
        <v>940</v>
      </c>
      <c r="O762" s="185">
        <f t="shared" si="37"/>
        <v>23499.806360000002</v>
      </c>
      <c r="P762" s="215">
        <f t="shared" si="38"/>
        <v>14308.812429327567</v>
      </c>
      <c r="Q762" s="215" cm="1">
        <f t="array" ref="Q762">IF(P762="-",0,P762/(1+'General inputs'!$H$32)^IFERROR(INDEX('MP Calculations'!$C$40:$C$130,MATCH(F762,'MP Calculations'!$D$40:$D$130,0),0),-1))</f>
        <v>23443.163594388938</v>
      </c>
    </row>
    <row r="763" spans="3:17">
      <c r="C763" s="159"/>
      <c r="D763" s="165" t="s">
        <v>291</v>
      </c>
      <c r="E763" s="161">
        <v>40397</v>
      </c>
      <c r="F763" s="172" t="str">
        <f t="shared" si="36"/>
        <v>2010-11</v>
      </c>
      <c r="G763" s="68"/>
      <c r="H763" s="167" t="s">
        <v>279</v>
      </c>
      <c r="I763" s="173">
        <v>41465.482549107437</v>
      </c>
      <c r="J763" s="168">
        <f>IFERROR(MIN('MP Calculations'!$E$30/I763,1),"-")</f>
        <v>0.60889065254951169</v>
      </c>
      <c r="K763" s="12"/>
      <c r="L763" s="159">
        <v>15.000356</v>
      </c>
      <c r="M763" s="159" t="s">
        <v>315</v>
      </c>
      <c r="N763" s="159">
        <v>940</v>
      </c>
      <c r="O763" s="185">
        <f t="shared" si="37"/>
        <v>14100.334639999999</v>
      </c>
      <c r="P763" s="215">
        <f t="shared" si="38"/>
        <v>8585.5619601160834</v>
      </c>
      <c r="Q763" s="215" cm="1">
        <f t="array" ref="Q763">IF(P763="-",0,P763/(1+'General inputs'!$H$32)^IFERROR(INDEX('MP Calculations'!$C$40:$C$130,MATCH(F763,'MP Calculations'!$D$40:$D$130,0),0),-1))</f>
        <v>14066.34789398959</v>
      </c>
    </row>
    <row r="764" spans="3:17">
      <c r="C764" s="159"/>
      <c r="D764" s="165" t="s">
        <v>291</v>
      </c>
      <c r="E764" s="161">
        <v>40397</v>
      </c>
      <c r="F764" s="172" t="str">
        <f t="shared" si="36"/>
        <v>2010-11</v>
      </c>
      <c r="G764" s="68"/>
      <c r="H764" s="167" t="s">
        <v>279</v>
      </c>
      <c r="I764" s="173">
        <v>41465.482549107437</v>
      </c>
      <c r="J764" s="168">
        <f>IFERROR(MIN('MP Calculations'!$E$30/I764,1),"-")</f>
        <v>0.60889065254951169</v>
      </c>
      <c r="K764" s="12"/>
      <c r="L764" s="159">
        <v>167.608352</v>
      </c>
      <c r="M764" s="159" t="s">
        <v>315</v>
      </c>
      <c r="N764" s="159">
        <v>940</v>
      </c>
      <c r="O764" s="185">
        <f t="shared" si="37"/>
        <v>157551.85087999998</v>
      </c>
      <c r="P764" s="215">
        <f t="shared" si="38"/>
        <v>95931.849292706553</v>
      </c>
      <c r="Q764" s="215" cm="1">
        <f t="array" ref="Q764">IF(P764="-",0,P764/(1+'General inputs'!$H$32)^IFERROR(INDEX('MP Calculations'!$C$40:$C$130,MATCH(F764,'MP Calculations'!$D$40:$D$130,0),0),-1))</f>
        <v>157172.09572694582</v>
      </c>
    </row>
    <row r="765" spans="3:17">
      <c r="C765" s="159"/>
      <c r="D765" s="165" t="s">
        <v>314</v>
      </c>
      <c r="E765" s="161">
        <v>40397</v>
      </c>
      <c r="F765" s="172" t="str">
        <f t="shared" si="36"/>
        <v>2010-11</v>
      </c>
      <c r="G765" s="68"/>
      <c r="H765" s="167" t="s">
        <v>279</v>
      </c>
      <c r="I765" s="173">
        <v>41465.482549107437</v>
      </c>
      <c r="J765" s="168">
        <f>IFERROR(MIN('MP Calculations'!$E$30/I765,1),"-")</f>
        <v>0.60889065254951169</v>
      </c>
      <c r="K765" s="12"/>
      <c r="L765" s="159">
        <v>49.630572999999998</v>
      </c>
      <c r="M765" s="159" t="s">
        <v>315</v>
      </c>
      <c r="N765" s="159">
        <v>1630</v>
      </c>
      <c r="O765" s="185">
        <f t="shared" si="37"/>
        <v>80897.833989999999</v>
      </c>
      <c r="P765" s="215">
        <f t="shared" si="38"/>
        <v>49257.934928013165</v>
      </c>
      <c r="Q765" s="215" cm="1">
        <f t="array" ref="Q765">IF(P765="-",0,P765/(1+'General inputs'!$H$32)^IFERROR(INDEX('MP Calculations'!$C$40:$C$130,MATCH(F765,'MP Calculations'!$D$40:$D$130,0),0),-1))</f>
        <v>80702.841870535631</v>
      </c>
    </row>
    <row r="766" spans="3:17">
      <c r="C766" s="159"/>
      <c r="D766" s="165" t="s">
        <v>291</v>
      </c>
      <c r="E766" s="161">
        <v>40397</v>
      </c>
      <c r="F766" s="172" t="str">
        <f t="shared" si="36"/>
        <v>2010-11</v>
      </c>
      <c r="G766" s="68"/>
      <c r="H766" s="167" t="s">
        <v>279</v>
      </c>
      <c r="I766" s="173">
        <v>41465.482549107437</v>
      </c>
      <c r="J766" s="168">
        <f>IFERROR(MIN('MP Calculations'!$E$30/I766,1),"-")</f>
        <v>0.60889065254951169</v>
      </c>
      <c r="K766" s="12"/>
      <c r="L766" s="159">
        <v>22.460270999999999</v>
      </c>
      <c r="M766" s="159" t="s">
        <v>315</v>
      </c>
      <c r="N766" s="159">
        <v>940</v>
      </c>
      <c r="O766" s="185">
        <f t="shared" si="37"/>
        <v>21112.654739999998</v>
      </c>
      <c r="P766" s="215">
        <f t="shared" si="38"/>
        <v>12855.298121691139</v>
      </c>
      <c r="Q766" s="215" cm="1">
        <f t="array" ref="Q766">IF(P766="-",0,P766/(1+'General inputs'!$H$32)^IFERROR(INDEX('MP Calculations'!$C$40:$C$130,MATCH(F766,'MP Calculations'!$D$40:$D$130,0),0),-1))</f>
        <v>21061.765846042952</v>
      </c>
    </row>
    <row r="767" spans="3:17">
      <c r="C767" s="159"/>
      <c r="D767" s="165" t="s">
        <v>291</v>
      </c>
      <c r="E767" s="161">
        <v>40397</v>
      </c>
      <c r="F767" s="172" t="str">
        <f t="shared" si="36"/>
        <v>2010-11</v>
      </c>
      <c r="G767" s="68"/>
      <c r="H767" s="167" t="s">
        <v>279</v>
      </c>
      <c r="I767" s="173">
        <v>41465.482549107437</v>
      </c>
      <c r="J767" s="168">
        <f>IFERROR(MIN('MP Calculations'!$E$30/I767,1),"-")</f>
        <v>0.60889065254951169</v>
      </c>
      <c r="K767" s="12"/>
      <c r="L767" s="159">
        <v>105.81889700000001</v>
      </c>
      <c r="M767" s="159" t="s">
        <v>315</v>
      </c>
      <c r="N767" s="159">
        <v>940</v>
      </c>
      <c r="O767" s="185">
        <f t="shared" si="37"/>
        <v>99469.763180000009</v>
      </c>
      <c r="P767" s="215">
        <f t="shared" si="38"/>
        <v>60566.209011615596</v>
      </c>
      <c r="Q767" s="215" cm="1">
        <f t="array" ref="Q767">IF(P767="-",0,P767/(1+'General inputs'!$H$32)^IFERROR(INDEX('MP Calculations'!$C$40:$C$130,MATCH(F767,'MP Calculations'!$D$40:$D$130,0),0),-1))</f>
        <v>99230.006205202837</v>
      </c>
    </row>
    <row r="768" spans="3:17">
      <c r="C768" s="159"/>
      <c r="D768" s="165" t="s">
        <v>291</v>
      </c>
      <c r="E768" s="161">
        <v>40397</v>
      </c>
      <c r="F768" s="172" t="str">
        <f t="shared" si="36"/>
        <v>2010-11</v>
      </c>
      <c r="G768" s="68"/>
      <c r="H768" s="167" t="s">
        <v>279</v>
      </c>
      <c r="I768" s="173">
        <v>41465.482549107437</v>
      </c>
      <c r="J768" s="168">
        <f>IFERROR(MIN('MP Calculations'!$E$30/I768,1),"-")</f>
        <v>0.60889065254951169</v>
      </c>
      <c r="K768" s="12"/>
      <c r="L768" s="159">
        <v>4.3561379999999996</v>
      </c>
      <c r="M768" s="159" t="s">
        <v>315</v>
      </c>
      <c r="N768" s="159">
        <v>940</v>
      </c>
      <c r="O768" s="185">
        <f t="shared" si="37"/>
        <v>4094.7697199999998</v>
      </c>
      <c r="P768" s="215">
        <f t="shared" si="38"/>
        <v>2493.2670068507809</v>
      </c>
      <c r="Q768" s="215" cm="1">
        <f t="array" ref="Q768">IF(P768="-",0,P768/(1+'General inputs'!$H$32)^IFERROR(INDEX('MP Calculations'!$C$40:$C$130,MATCH(F768,'MP Calculations'!$D$40:$D$130,0),0),-1))</f>
        <v>4084.8998905244662</v>
      </c>
    </row>
    <row r="769" spans="3:17">
      <c r="C769" s="159"/>
      <c r="D769" s="165" t="s">
        <v>291</v>
      </c>
      <c r="E769" s="161">
        <v>40397</v>
      </c>
      <c r="F769" s="172" t="str">
        <f t="shared" si="36"/>
        <v>2010-11</v>
      </c>
      <c r="G769" s="68"/>
      <c r="H769" s="167" t="s">
        <v>279</v>
      </c>
      <c r="I769" s="173">
        <v>41465.482549107437</v>
      </c>
      <c r="J769" s="168">
        <f>IFERROR(MIN('MP Calculations'!$E$30/I769,1),"-")</f>
        <v>0.60889065254951169</v>
      </c>
      <c r="K769" s="12"/>
      <c r="L769" s="159">
        <v>5.5397619999999996</v>
      </c>
      <c r="M769" s="159" t="s">
        <v>315</v>
      </c>
      <c r="N769" s="159">
        <v>940</v>
      </c>
      <c r="O769" s="185">
        <f t="shared" si="37"/>
        <v>5207.3762799999995</v>
      </c>
      <c r="P769" s="215">
        <f t="shared" si="38"/>
        <v>3170.7227412000484</v>
      </c>
      <c r="Q769" s="215" cm="1">
        <f t="array" ref="Q769">IF(P769="-",0,P769/(1+'General inputs'!$H$32)^IFERROR(INDEX('MP Calculations'!$C$40:$C$130,MATCH(F769,'MP Calculations'!$D$40:$D$130,0),0),-1))</f>
        <v>5194.8246789545237</v>
      </c>
    </row>
    <row r="770" spans="3:17">
      <c r="C770" s="159"/>
      <c r="D770" s="165" t="s">
        <v>291</v>
      </c>
      <c r="E770" s="161">
        <v>40397</v>
      </c>
      <c r="F770" s="172" t="str">
        <f t="shared" si="36"/>
        <v>2010-11</v>
      </c>
      <c r="G770" s="68"/>
      <c r="H770" s="167" t="s">
        <v>279</v>
      </c>
      <c r="I770" s="173">
        <v>41465.482549107437</v>
      </c>
      <c r="J770" s="168">
        <f>IFERROR(MIN('MP Calculations'!$E$30/I770,1),"-")</f>
        <v>0.60889065254951169</v>
      </c>
      <c r="K770" s="12"/>
      <c r="L770" s="159">
        <v>5.0581659999999999</v>
      </c>
      <c r="M770" s="159" t="s">
        <v>315</v>
      </c>
      <c r="N770" s="159">
        <v>940</v>
      </c>
      <c r="O770" s="185">
        <f t="shared" si="37"/>
        <v>4754.6760400000003</v>
      </c>
      <c r="P770" s="215">
        <f t="shared" si="38"/>
        <v>2895.0777966571281</v>
      </c>
      <c r="Q770" s="215" cm="1">
        <f t="array" ref="Q770">IF(P770="-",0,P770/(1+'General inputs'!$H$32)^IFERROR(INDEX('MP Calculations'!$C$40:$C$130,MATCH(F770,'MP Calculations'!$D$40:$D$130,0),0),-1))</f>
        <v>4743.2156051196225</v>
      </c>
    </row>
    <row r="771" spans="3:17">
      <c r="C771" s="159"/>
      <c r="D771" s="165" t="s">
        <v>291</v>
      </c>
      <c r="E771" s="161">
        <v>40397</v>
      </c>
      <c r="F771" s="172" t="str">
        <f t="shared" si="36"/>
        <v>2010-11</v>
      </c>
      <c r="G771" s="68"/>
      <c r="H771" s="167" t="s">
        <v>279</v>
      </c>
      <c r="I771" s="173">
        <v>41465.482549107437</v>
      </c>
      <c r="J771" s="168">
        <f>IFERROR(MIN('MP Calculations'!$E$30/I771,1),"-")</f>
        <v>0.60889065254951169</v>
      </c>
      <c r="K771" s="12"/>
      <c r="L771" s="159">
        <v>1.630541</v>
      </c>
      <c r="M771" s="159" t="s">
        <v>315</v>
      </c>
      <c r="N771" s="159">
        <v>940</v>
      </c>
      <c r="O771" s="185">
        <f t="shared" si="37"/>
        <v>1532.7085400000001</v>
      </c>
      <c r="P771" s="215">
        <f t="shared" si="38"/>
        <v>933.2519030888094</v>
      </c>
      <c r="Q771" s="215" cm="1">
        <f t="array" ref="Q771">IF(P771="-",0,P771/(1+'General inputs'!$H$32)^IFERROR(INDEX('MP Calculations'!$C$40:$C$130,MATCH(F771,'MP Calculations'!$D$40:$D$130,0),0),-1))</f>
        <v>1529.0141754911472</v>
      </c>
    </row>
    <row r="772" spans="3:17">
      <c r="C772" s="159"/>
      <c r="D772" s="165" t="s">
        <v>291</v>
      </c>
      <c r="E772" s="161">
        <v>40397</v>
      </c>
      <c r="F772" s="172" t="str">
        <f t="shared" si="36"/>
        <v>2010-11</v>
      </c>
      <c r="G772" s="68"/>
      <c r="H772" s="167" t="s">
        <v>279</v>
      </c>
      <c r="I772" s="173">
        <v>41465.482549107437</v>
      </c>
      <c r="J772" s="168">
        <f>IFERROR(MIN('MP Calculations'!$E$30/I772,1),"-")</f>
        <v>0.60889065254951169</v>
      </c>
      <c r="K772" s="12"/>
      <c r="L772" s="159">
        <v>11.753389</v>
      </c>
      <c r="M772" s="159" t="s">
        <v>315</v>
      </c>
      <c r="N772" s="159">
        <v>940</v>
      </c>
      <c r="O772" s="185">
        <f t="shared" si="37"/>
        <v>11048.185660000001</v>
      </c>
      <c r="P772" s="215">
        <f t="shared" si="38"/>
        <v>6727.1369760055577</v>
      </c>
      <c r="Q772" s="215" cm="1">
        <f t="array" ref="Q772">IF(P772="-",0,P772/(1+'General inputs'!$H$32)^IFERROR(INDEX('MP Calculations'!$C$40:$C$130,MATCH(F772,'MP Calculations'!$D$40:$D$130,0),0),-1))</f>
        <v>11021.555662238312</v>
      </c>
    </row>
    <row r="773" spans="3:17">
      <c r="C773" s="159"/>
      <c r="D773" s="165" t="s">
        <v>291</v>
      </c>
      <c r="E773" s="161">
        <v>40397</v>
      </c>
      <c r="F773" s="172" t="str">
        <f t="shared" si="36"/>
        <v>2010-11</v>
      </c>
      <c r="G773" s="68"/>
      <c r="H773" s="167" t="s">
        <v>279</v>
      </c>
      <c r="I773" s="173">
        <v>41465.482549107437</v>
      </c>
      <c r="J773" s="168">
        <f>IFERROR(MIN('MP Calculations'!$E$30/I773,1),"-")</f>
        <v>0.60889065254951169</v>
      </c>
      <c r="K773" s="12"/>
      <c r="L773" s="159">
        <v>219.559549</v>
      </c>
      <c r="M773" s="159" t="s">
        <v>315</v>
      </c>
      <c r="N773" s="159">
        <v>940</v>
      </c>
      <c r="O773" s="185">
        <f t="shared" si="37"/>
        <v>206385.97606000002</v>
      </c>
      <c r="P773" s="215">
        <f t="shared" si="38"/>
        <v>125666.49164024131</v>
      </c>
      <c r="Q773" s="215" cm="1">
        <f t="array" ref="Q773">IF(P773="-",0,P773/(1+'General inputs'!$H$32)^IFERROR(INDEX('MP Calculations'!$C$40:$C$130,MATCH(F773,'MP Calculations'!$D$40:$D$130,0),0),-1))</f>
        <v>205888.51355804186</v>
      </c>
    </row>
    <row r="774" spans="3:17">
      <c r="C774" s="159"/>
      <c r="D774" s="165" t="s">
        <v>291</v>
      </c>
      <c r="E774" s="161">
        <v>40397</v>
      </c>
      <c r="F774" s="172" t="str">
        <f t="shared" si="36"/>
        <v>2010-11</v>
      </c>
      <c r="G774" s="68"/>
      <c r="H774" s="167" t="s">
        <v>279</v>
      </c>
      <c r="I774" s="173">
        <v>41465.482549107437</v>
      </c>
      <c r="J774" s="168">
        <f>IFERROR(MIN('MP Calculations'!$E$30/I774,1),"-")</f>
        <v>0.60889065254951169</v>
      </c>
      <c r="K774" s="12"/>
      <c r="L774" s="159">
        <v>11.479184</v>
      </c>
      <c r="M774" s="159" t="s">
        <v>315</v>
      </c>
      <c r="N774" s="159">
        <v>940</v>
      </c>
      <c r="O774" s="185">
        <f t="shared" si="37"/>
        <v>10790.43296</v>
      </c>
      <c r="P774" s="215">
        <f t="shared" si="38"/>
        <v>6570.193766306159</v>
      </c>
      <c r="Q774" s="215" cm="1">
        <f t="array" ref="Q774">IF(P774="-",0,P774/(1+'General inputs'!$H$32)^IFERROR(INDEX('MP Calculations'!$C$40:$C$130,MATCH(F774,'MP Calculations'!$D$40:$D$130,0),0),-1))</f>
        <v>10764.424236539387</v>
      </c>
    </row>
    <row r="775" spans="3:17">
      <c r="C775" s="159"/>
      <c r="D775" s="165" t="s">
        <v>291</v>
      </c>
      <c r="E775" s="161">
        <v>40397</v>
      </c>
      <c r="F775" s="172" t="str">
        <f t="shared" si="36"/>
        <v>2010-11</v>
      </c>
      <c r="G775" s="68"/>
      <c r="H775" s="167" t="s">
        <v>279</v>
      </c>
      <c r="I775" s="173">
        <v>41465.482549107437</v>
      </c>
      <c r="J775" s="168">
        <f>IFERROR(MIN('MP Calculations'!$E$30/I775,1),"-")</f>
        <v>0.60889065254951169</v>
      </c>
      <c r="K775" s="12"/>
      <c r="L775" s="159">
        <v>18.272974000000001</v>
      </c>
      <c r="M775" s="159" t="s">
        <v>315</v>
      </c>
      <c r="N775" s="159">
        <v>940</v>
      </c>
      <c r="O775" s="185">
        <f t="shared" si="37"/>
        <v>17176.595560000002</v>
      </c>
      <c r="P775" s="215">
        <f t="shared" si="38"/>
        <v>10458.668479107446</v>
      </c>
      <c r="Q775" s="215" cm="1">
        <f t="array" ref="Q775">IF(P775="-",0,P775/(1+'General inputs'!$H$32)^IFERROR(INDEX('MP Calculations'!$C$40:$C$130,MATCH(F775,'MP Calculations'!$D$40:$D$130,0),0),-1))</f>
        <v>17135.19394751875</v>
      </c>
    </row>
    <row r="776" spans="3:17">
      <c r="C776" s="159"/>
      <c r="D776" s="165" t="s">
        <v>291</v>
      </c>
      <c r="E776" s="161">
        <v>40397</v>
      </c>
      <c r="F776" s="172" t="str">
        <f t="shared" si="36"/>
        <v>2010-11</v>
      </c>
      <c r="G776" s="68"/>
      <c r="H776" s="167" t="s">
        <v>279</v>
      </c>
      <c r="I776" s="173">
        <v>41465.482549107437</v>
      </c>
      <c r="J776" s="168">
        <f>IFERROR(MIN('MP Calculations'!$E$30/I776,1),"-")</f>
        <v>0.60889065254951169</v>
      </c>
      <c r="K776" s="12"/>
      <c r="L776" s="159">
        <v>1</v>
      </c>
      <c r="M776" s="159" t="s">
        <v>315</v>
      </c>
      <c r="N776" s="159">
        <v>940</v>
      </c>
      <c r="O776" s="185">
        <f t="shared" si="37"/>
        <v>940</v>
      </c>
      <c r="P776" s="215">
        <f t="shared" si="38"/>
        <v>572.35721339654094</v>
      </c>
      <c r="Q776" s="215" cm="1">
        <f t="array" ref="Q776">IF(P776="-",0,P776/(1+'General inputs'!$H$32)^IFERROR(INDEX('MP Calculations'!$C$40:$C$130,MATCH(F776,'MP Calculations'!$D$40:$D$130,0),0),-1))</f>
        <v>937.73427070594789</v>
      </c>
    </row>
    <row r="777" spans="3:17">
      <c r="C777" s="159"/>
      <c r="D777" s="165" t="s">
        <v>291</v>
      </c>
      <c r="E777" s="161">
        <v>40397</v>
      </c>
      <c r="F777" s="172" t="str">
        <f t="shared" si="36"/>
        <v>2010-11</v>
      </c>
      <c r="G777" s="68"/>
      <c r="H777" s="167" t="s">
        <v>279</v>
      </c>
      <c r="I777" s="173">
        <v>41465.482549107437</v>
      </c>
      <c r="J777" s="168">
        <f>IFERROR(MIN('MP Calculations'!$E$30/I777,1),"-")</f>
        <v>0.60889065254951169</v>
      </c>
      <c r="K777" s="12"/>
      <c r="L777" s="159">
        <v>0.6</v>
      </c>
      <c r="M777" s="159" t="s">
        <v>315</v>
      </c>
      <c r="N777" s="159">
        <v>940</v>
      </c>
      <c r="O777" s="185">
        <f t="shared" si="37"/>
        <v>564</v>
      </c>
      <c r="P777" s="215">
        <f t="shared" si="38"/>
        <v>343.41432803792458</v>
      </c>
      <c r="Q777" s="215" cm="1">
        <f t="array" ref="Q777">IF(P777="-",0,P777/(1+'General inputs'!$H$32)^IFERROR(INDEX('MP Calculations'!$C$40:$C$130,MATCH(F777,'MP Calculations'!$D$40:$D$130,0),0),-1))</f>
        <v>562.64056242356878</v>
      </c>
    </row>
    <row r="778" spans="3:17">
      <c r="C778" s="159"/>
      <c r="D778" s="165" t="s">
        <v>291</v>
      </c>
      <c r="E778" s="161">
        <v>40397</v>
      </c>
      <c r="F778" s="172" t="str">
        <f t="shared" si="36"/>
        <v>2010-11</v>
      </c>
      <c r="G778" s="68"/>
      <c r="H778" s="167" t="s">
        <v>279</v>
      </c>
      <c r="I778" s="173">
        <v>41465.482549107437</v>
      </c>
      <c r="J778" s="168">
        <f>IFERROR(MIN('MP Calculations'!$E$30/I778,1),"-")</f>
        <v>0.60889065254951169</v>
      </c>
      <c r="K778" s="12"/>
      <c r="L778" s="159">
        <v>1.175136</v>
      </c>
      <c r="M778" s="159" t="s">
        <v>315</v>
      </c>
      <c r="N778" s="159">
        <v>940</v>
      </c>
      <c r="O778" s="185">
        <f t="shared" si="37"/>
        <v>1104.6278399999999</v>
      </c>
      <c r="P778" s="215">
        <f t="shared" si="38"/>
        <v>672.59756632195752</v>
      </c>
      <c r="Q778" s="215" cm="1">
        <f t="array" ref="Q778">IF(P778="-",0,P778/(1+'General inputs'!$H$32)^IFERROR(INDEX('MP Calculations'!$C$40:$C$130,MATCH(F778,'MP Calculations'!$D$40:$D$130,0),0),-1))</f>
        <v>1101.9652999403047</v>
      </c>
    </row>
    <row r="779" spans="3:17">
      <c r="C779" s="159"/>
      <c r="D779" s="165" t="s">
        <v>291</v>
      </c>
      <c r="E779" s="161">
        <v>40397</v>
      </c>
      <c r="F779" s="172" t="str">
        <f t="shared" si="36"/>
        <v>2010-11</v>
      </c>
      <c r="G779" s="68"/>
      <c r="H779" s="167" t="s">
        <v>279</v>
      </c>
      <c r="I779" s="173">
        <v>41465.482549107437</v>
      </c>
      <c r="J779" s="168">
        <f>IFERROR(MIN('MP Calculations'!$E$30/I779,1),"-")</f>
        <v>0.60889065254951169</v>
      </c>
      <c r="K779" s="12"/>
      <c r="L779" s="159">
        <v>4.0002800000000001</v>
      </c>
      <c r="M779" s="159" t="s">
        <v>315</v>
      </c>
      <c r="N779" s="159">
        <v>940</v>
      </c>
      <c r="O779" s="185">
        <f t="shared" si="37"/>
        <v>3760.2631999999999</v>
      </c>
      <c r="P779" s="215">
        <f t="shared" si="38"/>
        <v>2289.5891136059149</v>
      </c>
      <c r="Q779" s="215" cm="1">
        <f t="array" ref="Q779">IF(P779="-",0,P779/(1+'General inputs'!$H$32)^IFERROR(INDEX('MP Calculations'!$C$40:$C$130,MATCH(F779,'MP Calculations'!$D$40:$D$130,0),0),-1))</f>
        <v>3751.1996484195897</v>
      </c>
    </row>
    <row r="780" spans="3:17">
      <c r="C780" s="159"/>
      <c r="D780" s="165" t="s">
        <v>298</v>
      </c>
      <c r="E780" s="161">
        <v>40397</v>
      </c>
      <c r="F780" s="172" t="str">
        <f t="shared" si="36"/>
        <v>2010-11</v>
      </c>
      <c r="G780" s="68"/>
      <c r="H780" s="167" t="s">
        <v>279</v>
      </c>
      <c r="I780" s="173">
        <v>41465.482549107437</v>
      </c>
      <c r="J780" s="168">
        <f>IFERROR(MIN('MP Calculations'!$E$30/I780,1),"-")</f>
        <v>0.60889065254951169</v>
      </c>
      <c r="K780" s="12"/>
      <c r="L780" s="159">
        <v>0.49996600000000002</v>
      </c>
      <c r="M780" s="159" t="s">
        <v>315</v>
      </c>
      <c r="N780" s="159">
        <v>1787</v>
      </c>
      <c r="O780" s="185">
        <f t="shared" si="37"/>
        <v>893.43924200000004</v>
      </c>
      <c r="P780" s="215">
        <f t="shared" si="38"/>
        <v>544.00680307472112</v>
      </c>
      <c r="Q780" s="215" cm="1">
        <f t="array" ref="Q780">IF(P780="-",0,P780/(1+'General inputs'!$H$32)^IFERROR(INDEX('MP Calculations'!$C$40:$C$130,MATCH(F780,'MP Calculations'!$D$40:$D$130,0),0),-1))</f>
        <v>891.28574044355855</v>
      </c>
    </row>
    <row r="781" spans="3:17">
      <c r="C781" s="159"/>
      <c r="D781" s="165" t="s">
        <v>298</v>
      </c>
      <c r="E781" s="161">
        <v>40397</v>
      </c>
      <c r="F781" s="172" t="str">
        <f t="shared" si="36"/>
        <v>2010-11</v>
      </c>
      <c r="G781" s="68"/>
      <c r="H781" s="167" t="s">
        <v>279</v>
      </c>
      <c r="I781" s="173">
        <v>41465.482549107437</v>
      </c>
      <c r="J781" s="168">
        <f>IFERROR(MIN('MP Calculations'!$E$30/I781,1),"-")</f>
        <v>0.60889065254951169</v>
      </c>
      <c r="K781" s="12"/>
      <c r="L781" s="159">
        <v>4.6367050000000001</v>
      </c>
      <c r="M781" s="159" t="s">
        <v>315</v>
      </c>
      <c r="N781" s="159">
        <v>1787</v>
      </c>
      <c r="O781" s="185">
        <f t="shared" si="37"/>
        <v>8285.791835</v>
      </c>
      <c r="P781" s="215">
        <f t="shared" si="38"/>
        <v>5045.1411973025661</v>
      </c>
      <c r="Q781" s="215" cm="1">
        <f t="array" ref="Q781">IF(P781="-",0,P781/(1+'General inputs'!$H$32)^IFERROR(INDEX('MP Calculations'!$C$40:$C$130,MATCH(F781,'MP Calculations'!$D$40:$D$130,0),0),-1))</f>
        <v>8265.8201740585355</v>
      </c>
    </row>
    <row r="782" spans="3:17">
      <c r="C782" s="159"/>
      <c r="D782" s="165" t="s">
        <v>298</v>
      </c>
      <c r="E782" s="161">
        <v>40397</v>
      </c>
      <c r="F782" s="172" t="str">
        <f t="shared" si="36"/>
        <v>2010-11</v>
      </c>
      <c r="G782" s="68"/>
      <c r="H782" s="167" t="s">
        <v>279</v>
      </c>
      <c r="I782" s="173">
        <v>41465.482549107437</v>
      </c>
      <c r="J782" s="168">
        <f>IFERROR(MIN('MP Calculations'!$E$30/I782,1),"-")</f>
        <v>0.60889065254951169</v>
      </c>
      <c r="K782" s="12"/>
      <c r="L782" s="159">
        <v>1.202035</v>
      </c>
      <c r="M782" s="159" t="s">
        <v>315</v>
      </c>
      <c r="N782" s="159">
        <v>1787</v>
      </c>
      <c r="O782" s="185">
        <f t="shared" si="37"/>
        <v>2148.0365449999999</v>
      </c>
      <c r="P782" s="215">
        <f t="shared" si="38"/>
        <v>1307.9193735852484</v>
      </c>
      <c r="Q782" s="215" cm="1">
        <f t="array" ref="Q782">IF(P782="-",0,P782/(1+'General inputs'!$H$32)^IFERROR(INDEX('MP Calculations'!$C$40:$C$130,MATCH(F782,'MP Calculations'!$D$40:$D$130,0),0),-1))</f>
        <v>2142.8590244418074</v>
      </c>
    </row>
    <row r="783" spans="3:17">
      <c r="C783" s="159"/>
      <c r="D783" s="165" t="s">
        <v>298</v>
      </c>
      <c r="E783" s="161">
        <v>40397</v>
      </c>
      <c r="F783" s="172" t="str">
        <f t="shared" si="36"/>
        <v>2010-11</v>
      </c>
      <c r="G783" s="68"/>
      <c r="H783" s="167" t="s">
        <v>279</v>
      </c>
      <c r="I783" s="173">
        <v>41465.482549107437</v>
      </c>
      <c r="J783" s="168">
        <f>IFERROR(MIN('MP Calculations'!$E$30/I783,1),"-")</f>
        <v>0.60889065254951169</v>
      </c>
      <c r="K783" s="12"/>
      <c r="L783" s="159">
        <v>0.50001399999999996</v>
      </c>
      <c r="M783" s="159" t="s">
        <v>315</v>
      </c>
      <c r="N783" s="159">
        <v>1787</v>
      </c>
      <c r="O783" s="185">
        <f t="shared" si="37"/>
        <v>893.52501799999993</v>
      </c>
      <c r="P783" s="215">
        <f t="shared" si="38"/>
        <v>544.05903127933414</v>
      </c>
      <c r="Q783" s="215" cm="1">
        <f t="array" ref="Q783">IF(P783="-",0,P783/(1+'General inputs'!$H$32)^IFERROR(INDEX('MP Calculations'!$C$40:$C$130,MATCH(F783,'MP Calculations'!$D$40:$D$130,0),0),-1))</f>
        <v>891.37130969334999</v>
      </c>
    </row>
    <row r="784" spans="3:17">
      <c r="C784" s="159"/>
      <c r="D784" s="165" t="s">
        <v>298</v>
      </c>
      <c r="E784" s="161">
        <v>40397</v>
      </c>
      <c r="F784" s="172" t="str">
        <f t="shared" si="36"/>
        <v>2010-11</v>
      </c>
      <c r="G784" s="68"/>
      <c r="H784" s="167" t="s">
        <v>279</v>
      </c>
      <c r="I784" s="173">
        <v>41465.482549107437</v>
      </c>
      <c r="J784" s="168">
        <f>IFERROR(MIN('MP Calculations'!$E$30/I784,1),"-")</f>
        <v>0.60889065254951169</v>
      </c>
      <c r="K784" s="12"/>
      <c r="L784" s="159">
        <v>94.304277999999996</v>
      </c>
      <c r="M784" s="159" t="s">
        <v>315</v>
      </c>
      <c r="N784" s="159">
        <v>1787</v>
      </c>
      <c r="O784" s="185">
        <f t="shared" si="37"/>
        <v>168521.744786</v>
      </c>
      <c r="P784" s="215">
        <f t="shared" si="38"/>
        <v>102611.31515152981</v>
      </c>
      <c r="Q784" s="215" cm="1">
        <f t="array" ref="Q784">IF(P784="-",0,P784/(1+'General inputs'!$H$32)^IFERROR(INDEX('MP Calculations'!$C$40:$C$130,MATCH(F784,'MP Calculations'!$D$40:$D$130,0),0),-1))</f>
        <v>168115.54834573789</v>
      </c>
    </row>
    <row r="785" spans="3:17">
      <c r="C785" s="159"/>
      <c r="D785" s="165" t="s">
        <v>298</v>
      </c>
      <c r="E785" s="161">
        <v>40397</v>
      </c>
      <c r="F785" s="172" t="str">
        <f t="shared" si="36"/>
        <v>2010-11</v>
      </c>
      <c r="G785" s="68"/>
      <c r="H785" s="167" t="s">
        <v>279</v>
      </c>
      <c r="I785" s="173">
        <v>41465.482549107437</v>
      </c>
      <c r="J785" s="168">
        <f>IFERROR(MIN('MP Calculations'!$E$30/I785,1),"-")</f>
        <v>0.60889065254951169</v>
      </c>
      <c r="K785" s="12"/>
      <c r="L785" s="159">
        <v>0.50000100000000003</v>
      </c>
      <c r="M785" s="159" t="s">
        <v>315</v>
      </c>
      <c r="N785" s="159">
        <v>1787</v>
      </c>
      <c r="O785" s="185">
        <f t="shared" si="37"/>
        <v>893.50178700000004</v>
      </c>
      <c r="P785" s="215">
        <f t="shared" si="38"/>
        <v>544.04488614058482</v>
      </c>
      <c r="Q785" s="215" cm="1">
        <f t="array" ref="Q785">IF(P785="-",0,P785/(1+'General inputs'!$H$32)^IFERROR(INDEX('MP Calculations'!$C$40:$C$130,MATCH(F785,'MP Calculations'!$D$40:$D$130,0),0),-1))</f>
        <v>891.34813468819823</v>
      </c>
    </row>
    <row r="786" spans="3:17">
      <c r="C786" s="159"/>
      <c r="D786" s="165" t="s">
        <v>298</v>
      </c>
      <c r="E786" s="161">
        <v>40397</v>
      </c>
      <c r="F786" s="172" t="str">
        <f t="shared" si="36"/>
        <v>2010-11</v>
      </c>
      <c r="G786" s="68"/>
      <c r="H786" s="167" t="s">
        <v>279</v>
      </c>
      <c r="I786" s="173">
        <v>41465.482549107437</v>
      </c>
      <c r="J786" s="168">
        <f>IFERROR(MIN('MP Calculations'!$E$30/I786,1),"-")</f>
        <v>0.60889065254951169</v>
      </c>
      <c r="K786" s="12"/>
      <c r="L786" s="159">
        <v>0.50001700000000004</v>
      </c>
      <c r="M786" s="159" t="s">
        <v>315</v>
      </c>
      <c r="N786" s="159">
        <v>1787</v>
      </c>
      <c r="O786" s="185">
        <f t="shared" si="37"/>
        <v>893.53037900000004</v>
      </c>
      <c r="P786" s="215">
        <f t="shared" si="38"/>
        <v>544.06229554212257</v>
      </c>
      <c r="Q786" s="215" cm="1">
        <f t="array" ref="Q786">IF(P786="-",0,P786/(1+'General inputs'!$H$32)^IFERROR(INDEX('MP Calculations'!$C$40:$C$130,MATCH(F786,'MP Calculations'!$D$40:$D$130,0),0),-1))</f>
        <v>891.37665777146219</v>
      </c>
    </row>
    <row r="787" spans="3:17">
      <c r="C787" s="159"/>
      <c r="D787" s="165" t="s">
        <v>298</v>
      </c>
      <c r="E787" s="161">
        <v>40397</v>
      </c>
      <c r="F787" s="172" t="str">
        <f t="shared" si="36"/>
        <v>2010-11</v>
      </c>
      <c r="G787" s="68"/>
      <c r="H787" s="167" t="s">
        <v>279</v>
      </c>
      <c r="I787" s="173">
        <v>41465.482549107437</v>
      </c>
      <c r="J787" s="168">
        <f>IFERROR(MIN('MP Calculations'!$E$30/I787,1),"-")</f>
        <v>0.60889065254951169</v>
      </c>
      <c r="K787" s="12"/>
      <c r="L787" s="159">
        <v>1.344044</v>
      </c>
      <c r="M787" s="159" t="s">
        <v>315</v>
      </c>
      <c r="N787" s="159">
        <v>1787</v>
      </c>
      <c r="O787" s="185">
        <f t="shared" si="37"/>
        <v>2401.8066279999998</v>
      </c>
      <c r="P787" s="215">
        <f t="shared" si="38"/>
        <v>1462.4376050206622</v>
      </c>
      <c r="Q787" s="215" cm="1">
        <f t="array" ref="Q787">IF(P787="-",0,P787/(1+'General inputs'!$H$32)^IFERROR(INDEX('MP Calculations'!$C$40:$C$130,MATCH(F787,'MP Calculations'!$D$40:$D$130,0),0),-1))</f>
        <v>2396.0174326428637</v>
      </c>
    </row>
    <row r="788" spans="3:17">
      <c r="C788" s="159"/>
      <c r="D788" s="165" t="s">
        <v>363</v>
      </c>
      <c r="E788" s="161">
        <v>40422</v>
      </c>
      <c r="F788" s="172" t="str">
        <f t="shared" si="36"/>
        <v>2010-11</v>
      </c>
      <c r="G788" s="68"/>
      <c r="H788" s="167" t="s">
        <v>279</v>
      </c>
      <c r="I788" s="173">
        <v>41465.482549107437</v>
      </c>
      <c r="J788" s="168">
        <f>IFERROR(MIN('MP Calculations'!$E$30/I788,1),"-")</f>
        <v>0.60889065254951169</v>
      </c>
      <c r="K788" s="12"/>
      <c r="L788" s="159">
        <v>1</v>
      </c>
      <c r="M788" s="159" t="s">
        <v>316</v>
      </c>
      <c r="N788" s="159">
        <v>33219.22</v>
      </c>
      <c r="O788" s="185">
        <f t="shared" si="37"/>
        <v>33219.22</v>
      </c>
      <c r="P788" s="215">
        <f t="shared" si="38"/>
        <v>20226.872542985791</v>
      </c>
      <c r="Q788" s="215" cm="1">
        <f t="array" ref="Q788">IF(P788="-",0,P788/(1+'General inputs'!$H$32)^IFERROR(INDEX('MP Calculations'!$C$40:$C$130,MATCH(F788,'MP Calculations'!$D$40:$D$130,0),0),-1))</f>
        <v>33139.150042681322</v>
      </c>
    </row>
    <row r="789" spans="3:17">
      <c r="C789" s="159"/>
      <c r="D789" s="165" t="s">
        <v>364</v>
      </c>
      <c r="E789" s="161">
        <v>40483</v>
      </c>
      <c r="F789" s="172" t="str">
        <f t="shared" si="36"/>
        <v>2010-11</v>
      </c>
      <c r="G789" s="68"/>
      <c r="H789" s="167" t="s">
        <v>279</v>
      </c>
      <c r="I789" s="173">
        <v>41465.482549107437</v>
      </c>
      <c r="J789" s="168">
        <f>IFERROR(MIN('MP Calculations'!$E$30/I789,1),"-")</f>
        <v>0.60889065254951169</v>
      </c>
      <c r="K789" s="12"/>
      <c r="L789" s="159">
        <v>1</v>
      </c>
      <c r="M789" s="159" t="s">
        <v>316</v>
      </c>
      <c r="N789" s="159">
        <v>1684.41</v>
      </c>
      <c r="O789" s="185">
        <f t="shared" si="37"/>
        <v>1684.41</v>
      </c>
      <c r="P789" s="215">
        <f t="shared" si="38"/>
        <v>1025.6215040609231</v>
      </c>
      <c r="Q789" s="215" cm="1">
        <f t="array" ref="Q789">IF(P789="-",0,P789/(1+'General inputs'!$H$32)^IFERROR(INDEX('MP Calculations'!$C$40:$C$130,MATCH(F789,'MP Calculations'!$D$40:$D$130,0),0),-1))</f>
        <v>1680.3499818295809</v>
      </c>
    </row>
    <row r="790" spans="3:17">
      <c r="C790" s="159"/>
      <c r="D790" s="165" t="s">
        <v>365</v>
      </c>
      <c r="E790" s="161">
        <v>40544</v>
      </c>
      <c r="F790" s="172" t="str">
        <f t="shared" ref="F790:F853" si="39">IF(E790="","-",IF(OR(E790&lt;$E$15,E790&gt;$E$16),"ERROR - date outside of range",IF(MONTH(E790)&gt;=7,YEAR(E790)&amp;"-"&amp;IF(YEAR(E790)=1999,"00",IF(AND(YEAR(E790)&gt;=2000,YEAR(E790)&lt;2009),"0","")&amp;RIGHT(YEAR(E790),2)+1),RIGHT(YEAR(E790),4)-1&amp;"-"&amp;RIGHT(YEAR(E790),2))))</f>
        <v>2010-11</v>
      </c>
      <c r="G790" s="68"/>
      <c r="H790" s="167" t="s">
        <v>279</v>
      </c>
      <c r="I790" s="173">
        <v>41465.482549107437</v>
      </c>
      <c r="J790" s="168">
        <f>IFERROR(MIN('MP Calculations'!$E$30/I790,1),"-")</f>
        <v>0.60889065254951169</v>
      </c>
      <c r="K790" s="12"/>
      <c r="L790" s="159">
        <v>1</v>
      </c>
      <c r="M790" s="159" t="s">
        <v>316</v>
      </c>
      <c r="N790" s="159">
        <v>1365.44</v>
      </c>
      <c r="O790" s="185">
        <f t="shared" ref="O790:O853" si="40">IF(N790="","-",L790*N790)</f>
        <v>1365.44</v>
      </c>
      <c r="P790" s="215">
        <f t="shared" ref="P790:P853" si="41">IF(O790="-","-",IF(OR(E790&lt;$E$15,E790&gt;$E$16),0,O790*J790))</f>
        <v>831.40365261720524</v>
      </c>
      <c r="Q790" s="215" cm="1">
        <f t="array" ref="Q790">IF(P790="-",0,P790/(1+'General inputs'!$H$32)^IFERROR(INDEX('MP Calculations'!$C$40:$C$130,MATCH(F790,'MP Calculations'!$D$40:$D$130,0),0),-1))</f>
        <v>1362.1488112688612</v>
      </c>
    </row>
    <row r="791" spans="3:17">
      <c r="C791" s="159"/>
      <c r="D791" s="165" t="s">
        <v>366</v>
      </c>
      <c r="E791" s="161">
        <v>40544</v>
      </c>
      <c r="F791" s="172" t="str">
        <f t="shared" si="39"/>
        <v>2010-11</v>
      </c>
      <c r="G791" s="68"/>
      <c r="H791" s="167" t="s">
        <v>279</v>
      </c>
      <c r="I791" s="173">
        <v>41465.482549107437</v>
      </c>
      <c r="J791" s="168">
        <f>IFERROR(MIN('MP Calculations'!$E$30/I791,1),"-")</f>
        <v>0.60889065254951169</v>
      </c>
      <c r="K791" s="12"/>
      <c r="L791" s="159">
        <v>1</v>
      </c>
      <c r="M791" s="159" t="s">
        <v>316</v>
      </c>
      <c r="N791" s="159">
        <v>1492.8</v>
      </c>
      <c r="O791" s="185">
        <f t="shared" si="40"/>
        <v>1492.8</v>
      </c>
      <c r="P791" s="215">
        <f t="shared" si="41"/>
        <v>908.95196612591099</v>
      </c>
      <c r="Q791" s="215" cm="1">
        <f t="array" ref="Q791">IF(P791="-",0,P791/(1+'General inputs'!$H$32)^IFERROR(INDEX('MP Calculations'!$C$40:$C$130,MATCH(F791,'MP Calculations'!$D$40:$D$130,0),0),-1))</f>
        <v>1489.2018290530202</v>
      </c>
    </row>
    <row r="792" spans="3:17">
      <c r="C792" s="159"/>
      <c r="D792" s="165" t="s">
        <v>281</v>
      </c>
      <c r="E792" s="161">
        <v>40654</v>
      </c>
      <c r="F792" s="172" t="str">
        <f t="shared" si="39"/>
        <v>2010-11</v>
      </c>
      <c r="G792" s="68"/>
      <c r="H792" s="167" t="s">
        <v>279</v>
      </c>
      <c r="I792" s="173">
        <v>41465.482549107437</v>
      </c>
      <c r="J792" s="168">
        <f>IFERROR(MIN('MP Calculations'!$E$30/I792,1),"-")</f>
        <v>0.60889065254951169</v>
      </c>
      <c r="K792" s="12"/>
      <c r="L792" s="159">
        <v>65.887471000000005</v>
      </c>
      <c r="M792" s="159" t="s">
        <v>315</v>
      </c>
      <c r="N792" s="159">
        <v>350</v>
      </c>
      <c r="O792" s="185">
        <f t="shared" si="40"/>
        <v>23060.614850000002</v>
      </c>
      <c r="P792" s="215">
        <f t="shared" si="41"/>
        <v>14041.392824209461</v>
      </c>
      <c r="Q792" s="215" cm="1">
        <f t="array" ref="Q792">IF(P792="-",0,P792/(1+'General inputs'!$H$32)^IFERROR(INDEX('MP Calculations'!$C$40:$C$130,MATCH(F792,'MP Calculations'!$D$40:$D$130,0),0),-1))</f>
        <v>23005.030689782452</v>
      </c>
    </row>
    <row r="793" spans="3:17">
      <c r="C793" s="159"/>
      <c r="D793" s="165" t="s">
        <v>281</v>
      </c>
      <c r="E793" s="161">
        <v>40654</v>
      </c>
      <c r="F793" s="172" t="str">
        <f t="shared" si="39"/>
        <v>2010-11</v>
      </c>
      <c r="G793" s="68"/>
      <c r="H793" s="167" t="s">
        <v>279</v>
      </c>
      <c r="I793" s="173">
        <v>41465.482549107437</v>
      </c>
      <c r="J793" s="168">
        <f>IFERROR(MIN('MP Calculations'!$E$30/I793,1),"-")</f>
        <v>0.60889065254951169</v>
      </c>
      <c r="K793" s="12"/>
      <c r="L793" s="159">
        <v>12.098179999999999</v>
      </c>
      <c r="M793" s="159" t="s">
        <v>315</v>
      </c>
      <c r="N793" s="159">
        <v>350</v>
      </c>
      <c r="O793" s="185">
        <f t="shared" si="40"/>
        <v>4234.3629999999994</v>
      </c>
      <c r="P793" s="215">
        <f t="shared" si="41"/>
        <v>2578.2640502015074</v>
      </c>
      <c r="Q793" s="215" cm="1">
        <f t="array" ref="Q793">IF(P793="-",0,P793/(1+'General inputs'!$H$32)^IFERROR(INDEX('MP Calculations'!$C$40:$C$130,MATCH(F793,'MP Calculations'!$D$40:$D$130,0),0),-1))</f>
        <v>4224.1567018183505</v>
      </c>
    </row>
    <row r="794" spans="3:17">
      <c r="C794" s="159"/>
      <c r="D794" s="165" t="s">
        <v>281</v>
      </c>
      <c r="E794" s="161">
        <v>40654</v>
      </c>
      <c r="F794" s="172" t="str">
        <f t="shared" si="39"/>
        <v>2010-11</v>
      </c>
      <c r="G794" s="68"/>
      <c r="H794" s="167" t="s">
        <v>279</v>
      </c>
      <c r="I794" s="173">
        <v>41465.482549107437</v>
      </c>
      <c r="J794" s="168">
        <f>IFERROR(MIN('MP Calculations'!$E$30/I794,1),"-")</f>
        <v>0.60889065254951169</v>
      </c>
      <c r="K794" s="12"/>
      <c r="L794" s="159">
        <v>0.90671800000000002</v>
      </c>
      <c r="M794" s="159" t="s">
        <v>315</v>
      </c>
      <c r="N794" s="159">
        <v>350</v>
      </c>
      <c r="O794" s="185">
        <f t="shared" si="40"/>
        <v>317.35129999999998</v>
      </c>
      <c r="P794" s="215">
        <f t="shared" si="41"/>
        <v>193.23224014443585</v>
      </c>
      <c r="Q794" s="215" cm="1">
        <f t="array" ref="Q794">IF(P794="-",0,P794/(1+'General inputs'!$H$32)^IFERROR(INDEX('MP Calculations'!$C$40:$C$130,MATCH(F794,'MP Calculations'!$D$40:$D$130,0),0),-1))</f>
        <v>316.58637219477077</v>
      </c>
    </row>
    <row r="795" spans="3:17">
      <c r="C795" s="159"/>
      <c r="D795" s="165" t="s">
        <v>281</v>
      </c>
      <c r="E795" s="161">
        <v>40654</v>
      </c>
      <c r="F795" s="172" t="str">
        <f t="shared" si="39"/>
        <v>2010-11</v>
      </c>
      <c r="G795" s="68"/>
      <c r="H795" s="167" t="s">
        <v>279</v>
      </c>
      <c r="I795" s="173">
        <v>41465.482549107437</v>
      </c>
      <c r="J795" s="168">
        <f>IFERROR(MIN('MP Calculations'!$E$30/I795,1),"-")</f>
        <v>0.60889065254951169</v>
      </c>
      <c r="K795" s="12"/>
      <c r="L795" s="159">
        <v>1.39961</v>
      </c>
      <c r="M795" s="159" t="s">
        <v>315</v>
      </c>
      <c r="N795" s="159">
        <v>350</v>
      </c>
      <c r="O795" s="185">
        <f t="shared" si="40"/>
        <v>489.86349999999999</v>
      </c>
      <c r="P795" s="215">
        <f t="shared" si="41"/>
        <v>298.27330617518771</v>
      </c>
      <c r="Q795" s="215" cm="1">
        <f t="array" ref="Q795">IF(P795="-",0,P795/(1+'General inputs'!$H$32)^IFERROR(INDEX('MP Calculations'!$C$40:$C$130,MATCH(F795,'MP Calculations'!$D$40:$D$130,0),0),-1))</f>
        <v>488.68275735953523</v>
      </c>
    </row>
    <row r="796" spans="3:17">
      <c r="C796" s="159"/>
      <c r="D796" s="165" t="s">
        <v>281</v>
      </c>
      <c r="E796" s="161">
        <v>40654</v>
      </c>
      <c r="F796" s="172" t="str">
        <f t="shared" si="39"/>
        <v>2010-11</v>
      </c>
      <c r="G796" s="68"/>
      <c r="H796" s="167" t="s">
        <v>279</v>
      </c>
      <c r="I796" s="173">
        <v>41465.482549107437</v>
      </c>
      <c r="J796" s="168">
        <f>IFERROR(MIN('MP Calculations'!$E$30/I796,1),"-")</f>
        <v>0.60889065254951169</v>
      </c>
      <c r="K796" s="12"/>
      <c r="L796" s="159">
        <v>1.3000499999999999</v>
      </c>
      <c r="M796" s="159" t="s">
        <v>315</v>
      </c>
      <c r="N796" s="159">
        <v>350</v>
      </c>
      <c r="O796" s="185">
        <f t="shared" si="40"/>
        <v>455.01749999999998</v>
      </c>
      <c r="P796" s="215">
        <f t="shared" si="41"/>
        <v>277.0559024964474</v>
      </c>
      <c r="Q796" s="215" cm="1">
        <f t="array" ref="Q796">IF(P796="-",0,P796/(1+'General inputs'!$H$32)^IFERROR(INDEX('MP Calculations'!$C$40:$C$130,MATCH(F796,'MP Calculations'!$D$40:$D$130,0),0),-1))</f>
        <v>453.92074842653579</v>
      </c>
    </row>
    <row r="797" spans="3:17">
      <c r="C797" s="159"/>
      <c r="D797" s="165" t="s">
        <v>281</v>
      </c>
      <c r="E797" s="161">
        <v>40654</v>
      </c>
      <c r="F797" s="172" t="str">
        <f t="shared" si="39"/>
        <v>2010-11</v>
      </c>
      <c r="G797" s="68"/>
      <c r="H797" s="167" t="s">
        <v>279</v>
      </c>
      <c r="I797" s="173">
        <v>41465.482549107437</v>
      </c>
      <c r="J797" s="168">
        <f>IFERROR(MIN('MP Calculations'!$E$30/I797,1),"-")</f>
        <v>0.60889065254951169</v>
      </c>
      <c r="K797" s="12"/>
      <c r="L797" s="159">
        <v>53.633673000000002</v>
      </c>
      <c r="M797" s="159" t="s">
        <v>315</v>
      </c>
      <c r="N797" s="159">
        <v>350</v>
      </c>
      <c r="O797" s="185">
        <f t="shared" si="40"/>
        <v>18771.785550000001</v>
      </c>
      <c r="P797" s="215">
        <f t="shared" si="41"/>
        <v>11429.964753058994</v>
      </c>
      <c r="Q797" s="215" cm="1">
        <f t="array" ref="Q797">IF(P797="-",0,P797/(1+'General inputs'!$H$32)^IFERROR(INDEX('MP Calculations'!$C$40:$C$130,MATCH(F797,'MP Calculations'!$D$40:$D$130,0),0),-1))</f>
        <v>18726.538970827343</v>
      </c>
    </row>
    <row r="798" spans="3:17">
      <c r="C798" s="159"/>
      <c r="D798" s="165" t="s">
        <v>281</v>
      </c>
      <c r="E798" s="161">
        <v>40654</v>
      </c>
      <c r="F798" s="172" t="str">
        <f t="shared" si="39"/>
        <v>2010-11</v>
      </c>
      <c r="G798" s="68"/>
      <c r="H798" s="167" t="s">
        <v>279</v>
      </c>
      <c r="I798" s="173">
        <v>41465.482549107437</v>
      </c>
      <c r="J798" s="168">
        <f>IFERROR(MIN('MP Calculations'!$E$30/I798,1),"-")</f>
        <v>0.60889065254951169</v>
      </c>
      <c r="K798" s="12"/>
      <c r="L798" s="159">
        <v>5.8996709999999997</v>
      </c>
      <c r="M798" s="159" t="s">
        <v>315</v>
      </c>
      <c r="N798" s="159">
        <v>350</v>
      </c>
      <c r="O798" s="185">
        <f t="shared" si="40"/>
        <v>2064.8848499999999</v>
      </c>
      <c r="P798" s="215">
        <f t="shared" si="41"/>
        <v>1257.2890837561006</v>
      </c>
      <c r="Q798" s="215" cm="1">
        <f t="array" ref="Q798">IF(P798="-",0,P798/(1+'General inputs'!$H$32)^IFERROR(INDEX('MP Calculations'!$C$40:$C$130,MATCH(F798,'MP Calculations'!$D$40:$D$130,0),0),-1))</f>
        <v>2059.9077541558627</v>
      </c>
    </row>
    <row r="799" spans="3:17">
      <c r="C799" s="159"/>
      <c r="D799" s="165" t="s">
        <v>282</v>
      </c>
      <c r="E799" s="161">
        <v>40679</v>
      </c>
      <c r="F799" s="172" t="str">
        <f t="shared" si="39"/>
        <v>2010-11</v>
      </c>
      <c r="G799" s="68"/>
      <c r="H799" s="167" t="s">
        <v>279</v>
      </c>
      <c r="I799" s="173">
        <v>41465.482549107437</v>
      </c>
      <c r="J799" s="168">
        <f>IFERROR(MIN('MP Calculations'!$E$30/I799,1),"-")</f>
        <v>0.60889065254951169</v>
      </c>
      <c r="K799" s="12"/>
      <c r="L799" s="159">
        <v>5.9993369999999997</v>
      </c>
      <c r="M799" s="159" t="s">
        <v>315</v>
      </c>
      <c r="N799" s="159">
        <v>511</v>
      </c>
      <c r="O799" s="185">
        <f t="shared" si="40"/>
        <v>3065.6612069999996</v>
      </c>
      <c r="P799" s="215">
        <f t="shared" si="41"/>
        <v>1866.6524528259533</v>
      </c>
      <c r="Q799" s="215" cm="1">
        <f t="array" ref="Q799">IF(P799="-",0,P799/(1+'General inputs'!$H$32)^IFERROR(INDEX('MP Calculations'!$C$40:$C$130,MATCH(F799,'MP Calculations'!$D$40:$D$130,0),0),-1))</f>
        <v>3058.2718895507028</v>
      </c>
    </row>
    <row r="800" spans="3:17">
      <c r="C800" s="159"/>
      <c r="D800" s="165" t="s">
        <v>367</v>
      </c>
      <c r="E800" s="161">
        <v>40848</v>
      </c>
      <c r="F800" s="172" t="str">
        <f t="shared" si="39"/>
        <v>2011-12</v>
      </c>
      <c r="G800" s="68"/>
      <c r="H800" s="167" t="s">
        <v>279</v>
      </c>
      <c r="I800" s="173">
        <v>41465.482549107437</v>
      </c>
      <c r="J800" s="168">
        <f>IFERROR(MIN('MP Calculations'!$E$30/I800,1),"-")</f>
        <v>0.60889065254951169</v>
      </c>
      <c r="K800" s="12"/>
      <c r="L800" s="159">
        <v>1</v>
      </c>
      <c r="M800" s="159" t="s">
        <v>316</v>
      </c>
      <c r="N800" s="159">
        <v>58334.239999999998</v>
      </c>
      <c r="O800" s="185">
        <f t="shared" si="40"/>
        <v>58334.239999999998</v>
      </c>
      <c r="P800" s="215">
        <f t="shared" si="41"/>
        <v>35519.173459579826</v>
      </c>
      <c r="Q800" s="215" cm="1">
        <f t="array" ref="Q800">IF(P800="-",0,P800/(1+'General inputs'!$H$32)^IFERROR(INDEX('MP Calculations'!$C$40:$C$130,MATCH(F800,'MP Calculations'!$D$40:$D$130,0),0),-1))</f>
        <v>55848.017318971026</v>
      </c>
    </row>
    <row r="801" spans="3:17">
      <c r="C801" s="159"/>
      <c r="D801" s="165" t="s">
        <v>281</v>
      </c>
      <c r="E801" s="161">
        <v>41345</v>
      </c>
      <c r="F801" s="172" t="str">
        <f t="shared" si="39"/>
        <v>2012-13</v>
      </c>
      <c r="G801" s="68"/>
      <c r="H801" s="167" t="s">
        <v>279</v>
      </c>
      <c r="I801" s="173">
        <v>41465.482549107437</v>
      </c>
      <c r="J801" s="168">
        <f>IFERROR(MIN('MP Calculations'!$E$30/I801,1),"-")</f>
        <v>0.60889065254951169</v>
      </c>
      <c r="K801" s="12"/>
      <c r="L801" s="159">
        <v>30.323176</v>
      </c>
      <c r="M801" s="159" t="s">
        <v>315</v>
      </c>
      <c r="N801" s="159">
        <v>350</v>
      </c>
      <c r="O801" s="185">
        <f t="shared" si="40"/>
        <v>10613.1116</v>
      </c>
      <c r="P801" s="215">
        <f t="shared" si="41"/>
        <v>6462.2244477047925</v>
      </c>
      <c r="Q801" s="215" cm="1">
        <f t="array" ref="Q801">IF(P801="-",0,P801/(1+'General inputs'!$H$32)^IFERROR(INDEX('MP Calculations'!$C$40:$C$130,MATCH(F801,'MP Calculations'!$D$40:$D$130,0),0),-1))</f>
        <v>9751.226125691157</v>
      </c>
    </row>
    <row r="802" spans="3:17">
      <c r="C802" s="159"/>
      <c r="D802" s="165" t="s">
        <v>281</v>
      </c>
      <c r="E802" s="161">
        <v>41345</v>
      </c>
      <c r="F802" s="172" t="str">
        <f t="shared" si="39"/>
        <v>2012-13</v>
      </c>
      <c r="G802" s="68"/>
      <c r="H802" s="167" t="s">
        <v>279</v>
      </c>
      <c r="I802" s="173">
        <v>41465.482549107437</v>
      </c>
      <c r="J802" s="168">
        <f>IFERROR(MIN('MP Calculations'!$E$30/I802,1),"-")</f>
        <v>0.60889065254951169</v>
      </c>
      <c r="K802" s="12"/>
      <c r="L802" s="159">
        <v>65.309201999999999</v>
      </c>
      <c r="M802" s="159" t="s">
        <v>315</v>
      </c>
      <c r="N802" s="159">
        <v>350</v>
      </c>
      <c r="O802" s="185">
        <f t="shared" si="40"/>
        <v>22858.220699999998</v>
      </c>
      <c r="P802" s="215">
        <f t="shared" si="41"/>
        <v>13918.156918143755</v>
      </c>
      <c r="Q802" s="215" cm="1">
        <f t="array" ref="Q802">IF(P802="-",0,P802/(1+'General inputs'!$H$32)^IFERROR(INDEX('MP Calculations'!$C$40:$C$130,MATCH(F802,'MP Calculations'!$D$40:$D$130,0),0),-1))</f>
        <v>21001.916052277673</v>
      </c>
    </row>
    <row r="803" spans="3:17">
      <c r="C803" s="159"/>
      <c r="D803" s="165" t="s">
        <v>281</v>
      </c>
      <c r="E803" s="161">
        <v>41345</v>
      </c>
      <c r="F803" s="172" t="str">
        <f t="shared" si="39"/>
        <v>2012-13</v>
      </c>
      <c r="G803" s="68"/>
      <c r="H803" s="167" t="s">
        <v>279</v>
      </c>
      <c r="I803" s="173">
        <v>41465.482549107437</v>
      </c>
      <c r="J803" s="168">
        <f>IFERROR(MIN('MP Calculations'!$E$30/I803,1),"-")</f>
        <v>0.60889065254951169</v>
      </c>
      <c r="K803" s="12"/>
      <c r="L803" s="159">
        <v>2.6389360000000002</v>
      </c>
      <c r="M803" s="159" t="s">
        <v>315</v>
      </c>
      <c r="N803" s="159">
        <v>350</v>
      </c>
      <c r="O803" s="185">
        <f t="shared" si="40"/>
        <v>923.62760000000003</v>
      </c>
      <c r="P803" s="215">
        <f t="shared" si="41"/>
        <v>562.38821207673936</v>
      </c>
      <c r="Q803" s="215" cm="1">
        <f t="array" ref="Q803">IF(P803="-",0,P803/(1+'General inputs'!$H$32)^IFERROR(INDEX('MP Calculations'!$C$40:$C$130,MATCH(F803,'MP Calculations'!$D$40:$D$130,0),0),-1))</f>
        <v>848.62026547703704</v>
      </c>
    </row>
    <row r="804" spans="3:17">
      <c r="C804" s="159"/>
      <c r="D804" s="165" t="s">
        <v>281</v>
      </c>
      <c r="E804" s="161">
        <v>41345</v>
      </c>
      <c r="F804" s="172" t="str">
        <f t="shared" si="39"/>
        <v>2012-13</v>
      </c>
      <c r="G804" s="68"/>
      <c r="H804" s="167" t="s">
        <v>279</v>
      </c>
      <c r="I804" s="173">
        <v>41465.482549107437</v>
      </c>
      <c r="J804" s="168">
        <f>IFERROR(MIN('MP Calculations'!$E$30/I804,1),"-")</f>
        <v>0.60889065254951169</v>
      </c>
      <c r="K804" s="12"/>
      <c r="L804" s="159">
        <v>22.494382999999999</v>
      </c>
      <c r="M804" s="159" t="s">
        <v>315</v>
      </c>
      <c r="N804" s="159">
        <v>350</v>
      </c>
      <c r="O804" s="185">
        <f t="shared" si="40"/>
        <v>7873.0340499999993</v>
      </c>
      <c r="P804" s="215">
        <f t="shared" si="41"/>
        <v>4793.8168402490246</v>
      </c>
      <c r="Q804" s="215" cm="1">
        <f t="array" ref="Q804">IF(P804="-",0,P804/(1+'General inputs'!$H$32)^IFERROR(INDEX('MP Calculations'!$C$40:$C$130,MATCH(F804,'MP Calculations'!$D$40:$D$130,0),0),-1))</f>
        <v>7233.6689003454976</v>
      </c>
    </row>
    <row r="805" spans="3:17">
      <c r="C805" s="159"/>
      <c r="D805" s="165" t="s">
        <v>281</v>
      </c>
      <c r="E805" s="161">
        <v>41359</v>
      </c>
      <c r="F805" s="172" t="str">
        <f t="shared" si="39"/>
        <v>2012-13</v>
      </c>
      <c r="G805" s="68"/>
      <c r="H805" s="167" t="s">
        <v>279</v>
      </c>
      <c r="I805" s="173">
        <v>41465.482549107437</v>
      </c>
      <c r="J805" s="168">
        <f>IFERROR(MIN('MP Calculations'!$E$30/I805,1),"-")</f>
        <v>0.60889065254951169</v>
      </c>
      <c r="K805" s="12"/>
      <c r="L805" s="159">
        <v>0.38766200000000001</v>
      </c>
      <c r="M805" s="159" t="s">
        <v>315</v>
      </c>
      <c r="N805" s="159">
        <v>350</v>
      </c>
      <c r="O805" s="185">
        <f t="shared" si="40"/>
        <v>135.68170000000001</v>
      </c>
      <c r="P805" s="215">
        <f t="shared" si="41"/>
        <v>82.615318852027087</v>
      </c>
      <c r="Q805" s="215" cm="1">
        <f t="array" ref="Q805">IF(P805="-",0,P805/(1+'General inputs'!$H$32)^IFERROR(INDEX('MP Calculations'!$C$40:$C$130,MATCH(F805,'MP Calculations'!$D$40:$D$130,0),0),-1))</f>
        <v>124.66305713945285</v>
      </c>
    </row>
    <row r="806" spans="3:17">
      <c r="C806" s="159"/>
      <c r="D806" s="165" t="s">
        <v>281</v>
      </c>
      <c r="E806" s="161">
        <v>41359</v>
      </c>
      <c r="F806" s="172" t="str">
        <f t="shared" si="39"/>
        <v>2012-13</v>
      </c>
      <c r="G806" s="68"/>
      <c r="H806" s="167" t="s">
        <v>279</v>
      </c>
      <c r="I806" s="173">
        <v>41465.482549107437</v>
      </c>
      <c r="J806" s="168">
        <f>IFERROR(MIN('MP Calculations'!$E$30/I806,1),"-")</f>
        <v>0.60889065254951169</v>
      </c>
      <c r="K806" s="12"/>
      <c r="L806" s="159">
        <v>0.49999300000000002</v>
      </c>
      <c r="M806" s="159" t="s">
        <v>315</v>
      </c>
      <c r="N806" s="159">
        <v>350</v>
      </c>
      <c r="O806" s="185">
        <f t="shared" si="40"/>
        <v>174.99755000000002</v>
      </c>
      <c r="P806" s="215">
        <f t="shared" si="41"/>
        <v>106.55437241406581</v>
      </c>
      <c r="Q806" s="215" cm="1">
        <f t="array" ref="Q806">IF(P806="-",0,P806/(1+'General inputs'!$H$32)^IFERROR(INDEX('MP Calculations'!$C$40:$C$130,MATCH(F806,'MP Calculations'!$D$40:$D$130,0),0),-1))</f>
        <v>160.78608666396616</v>
      </c>
    </row>
    <row r="807" spans="3:17">
      <c r="C807" s="159"/>
      <c r="D807" s="165" t="s">
        <v>291</v>
      </c>
      <c r="E807" s="161">
        <v>41360</v>
      </c>
      <c r="F807" s="172" t="str">
        <f t="shared" si="39"/>
        <v>2012-13</v>
      </c>
      <c r="G807" s="68"/>
      <c r="H807" s="167" t="s">
        <v>279</v>
      </c>
      <c r="I807" s="173">
        <v>41465.482549107437</v>
      </c>
      <c r="J807" s="168">
        <f>IFERROR(MIN('MP Calculations'!$E$30/I807,1),"-")</f>
        <v>0.60889065254951169</v>
      </c>
      <c r="K807" s="12"/>
      <c r="L807" s="159">
        <v>7.8471590000000004</v>
      </c>
      <c r="M807" s="159" t="s">
        <v>315</v>
      </c>
      <c r="N807" s="159">
        <v>940</v>
      </c>
      <c r="O807" s="185">
        <f t="shared" si="40"/>
        <v>7376.3294600000008</v>
      </c>
      <c r="P807" s="215">
        <f t="shared" si="41"/>
        <v>4491.3780583195876</v>
      </c>
      <c r="Q807" s="215" cm="1">
        <f t="array" ref="Q807">IF(P807="-",0,P807/(1+'General inputs'!$H$32)^IFERROR(INDEX('MP Calculations'!$C$40:$C$130,MATCH(F807,'MP Calculations'!$D$40:$D$130,0),0),-1))</f>
        <v>6777.301441177472</v>
      </c>
    </row>
    <row r="808" spans="3:17">
      <c r="C808" s="159"/>
      <c r="D808" s="165" t="s">
        <v>290</v>
      </c>
      <c r="E808" s="161">
        <v>41360</v>
      </c>
      <c r="F808" s="172" t="str">
        <f t="shared" si="39"/>
        <v>2012-13</v>
      </c>
      <c r="G808" s="68"/>
      <c r="H808" s="167" t="s">
        <v>279</v>
      </c>
      <c r="I808" s="173">
        <v>41465.482549107437</v>
      </c>
      <c r="J808" s="168">
        <f>IFERROR(MIN('MP Calculations'!$E$30/I808,1),"-")</f>
        <v>0.60889065254951169</v>
      </c>
      <c r="K808" s="12"/>
      <c r="L808" s="159">
        <v>201.67225099999999</v>
      </c>
      <c r="M808" s="159" t="s">
        <v>315</v>
      </c>
      <c r="N808" s="159">
        <v>1898</v>
      </c>
      <c r="O808" s="185">
        <f t="shared" si="40"/>
        <v>382773.93239799998</v>
      </c>
      <c r="P808" s="215">
        <f t="shared" si="41"/>
        <v>233067.46947676089</v>
      </c>
      <c r="Q808" s="215" cm="1">
        <f t="array" ref="Q808">IF(P808="-",0,P808/(1+'General inputs'!$H$32)^IFERROR(INDEX('MP Calculations'!$C$40:$C$130,MATCH(F808,'MP Calculations'!$D$40:$D$130,0),0),-1))</f>
        <v>351689.05317389837</v>
      </c>
    </row>
    <row r="809" spans="3:17">
      <c r="C809" s="159"/>
      <c r="D809" s="165" t="s">
        <v>290</v>
      </c>
      <c r="E809" s="161">
        <v>41360</v>
      </c>
      <c r="F809" s="172" t="str">
        <f t="shared" si="39"/>
        <v>2012-13</v>
      </c>
      <c r="G809" s="68"/>
      <c r="H809" s="167" t="s">
        <v>279</v>
      </c>
      <c r="I809" s="173">
        <v>41465.482549107437</v>
      </c>
      <c r="J809" s="168">
        <f>IFERROR(MIN('MP Calculations'!$E$30/I809,1),"-")</f>
        <v>0.60889065254951169</v>
      </c>
      <c r="K809" s="12"/>
      <c r="L809" s="159">
        <v>0.82789599999999997</v>
      </c>
      <c r="M809" s="159" t="s">
        <v>315</v>
      </c>
      <c r="N809" s="159">
        <v>1898</v>
      </c>
      <c r="O809" s="185">
        <f t="shared" si="40"/>
        <v>1571.3466079999998</v>
      </c>
      <c r="P809" s="215">
        <f t="shared" si="41"/>
        <v>956.77826152658167</v>
      </c>
      <c r="Q809" s="215" cm="1">
        <f t="array" ref="Q809">IF(P809="-",0,P809/(1+'General inputs'!$H$32)^IFERROR(INDEX('MP Calculations'!$C$40:$C$130,MATCH(F809,'MP Calculations'!$D$40:$D$130,0),0),-1))</f>
        <v>1443.7383374396798</v>
      </c>
    </row>
    <row r="810" spans="3:17">
      <c r="C810" s="159"/>
      <c r="D810" s="165" t="s">
        <v>290</v>
      </c>
      <c r="E810" s="161">
        <v>41360</v>
      </c>
      <c r="F810" s="172" t="str">
        <f t="shared" si="39"/>
        <v>2012-13</v>
      </c>
      <c r="G810" s="68"/>
      <c r="H810" s="167" t="s">
        <v>279</v>
      </c>
      <c r="I810" s="173">
        <v>41465.482549107437</v>
      </c>
      <c r="J810" s="168">
        <f>IFERROR(MIN('MP Calculations'!$E$30/I810,1),"-")</f>
        <v>0.60889065254951169</v>
      </c>
      <c r="K810" s="12"/>
      <c r="L810" s="159">
        <v>0.34936099999999998</v>
      </c>
      <c r="M810" s="159" t="s">
        <v>315</v>
      </c>
      <c r="N810" s="159">
        <v>1898</v>
      </c>
      <c r="O810" s="185">
        <f t="shared" si="40"/>
        <v>663.08717799999999</v>
      </c>
      <c r="P810" s="215">
        <f t="shared" si="41"/>
        <v>403.74758450963424</v>
      </c>
      <c r="Q810" s="215" cm="1">
        <f t="array" ref="Q810">IF(P810="-",0,P810/(1+'General inputs'!$H$32)^IFERROR(INDEX('MP Calculations'!$C$40:$C$130,MATCH(F810,'MP Calculations'!$D$40:$D$130,0),0),-1))</f>
        <v>609.23820057865237</v>
      </c>
    </row>
    <row r="811" spans="3:17">
      <c r="C811" s="159"/>
      <c r="D811" s="165" t="s">
        <v>291</v>
      </c>
      <c r="E811" s="161">
        <v>41360</v>
      </c>
      <c r="F811" s="172" t="str">
        <f t="shared" si="39"/>
        <v>2012-13</v>
      </c>
      <c r="G811" s="68"/>
      <c r="H811" s="167" t="s">
        <v>279</v>
      </c>
      <c r="I811" s="173">
        <v>41465.482549107437</v>
      </c>
      <c r="J811" s="168">
        <f>IFERROR(MIN('MP Calculations'!$E$30/I811,1),"-")</f>
        <v>0.60889065254951169</v>
      </c>
      <c r="K811" s="12"/>
      <c r="L811" s="159">
        <v>7.837777</v>
      </c>
      <c r="M811" s="159" t="s">
        <v>315</v>
      </c>
      <c r="N811" s="159">
        <v>940</v>
      </c>
      <c r="O811" s="185">
        <f t="shared" si="40"/>
        <v>7367.5103799999997</v>
      </c>
      <c r="P811" s="215">
        <f t="shared" si="41"/>
        <v>4486.0082029435007</v>
      </c>
      <c r="Q811" s="215" cm="1">
        <f t="array" ref="Q811">IF(P811="-",0,P811/(1+'General inputs'!$H$32)^IFERROR(INDEX('MP Calculations'!$C$40:$C$130,MATCH(F811,'MP Calculations'!$D$40:$D$130,0),0),-1))</f>
        <v>6769.1985542446173</v>
      </c>
    </row>
    <row r="812" spans="3:17">
      <c r="C812" s="159"/>
      <c r="D812" s="165" t="s">
        <v>298</v>
      </c>
      <c r="E812" s="161">
        <v>41360</v>
      </c>
      <c r="F812" s="172" t="str">
        <f t="shared" si="39"/>
        <v>2012-13</v>
      </c>
      <c r="G812" s="68"/>
      <c r="H812" s="167" t="s">
        <v>279</v>
      </c>
      <c r="I812" s="173">
        <v>41465.482549107437</v>
      </c>
      <c r="J812" s="168">
        <f>IFERROR(MIN('MP Calculations'!$E$30/I812,1),"-")</f>
        <v>0.60889065254951169</v>
      </c>
      <c r="K812" s="12"/>
      <c r="L812" s="159">
        <v>48.969987000000003</v>
      </c>
      <c r="M812" s="159" t="s">
        <v>315</v>
      </c>
      <c r="N812" s="159">
        <v>1787</v>
      </c>
      <c r="O812" s="185">
        <f t="shared" si="40"/>
        <v>87509.366769</v>
      </c>
      <c r="P812" s="215">
        <f t="shared" si="41"/>
        <v>53283.63543617096</v>
      </c>
      <c r="Q812" s="215" cm="1">
        <f t="array" ref="Q812">IF(P812="-",0,P812/(1+'General inputs'!$H$32)^IFERROR(INDEX('MP Calculations'!$C$40:$C$130,MATCH(F812,'MP Calculations'!$D$40:$D$130,0),0),-1))</f>
        <v>80402.774948730614</v>
      </c>
    </row>
    <row r="813" spans="3:17">
      <c r="C813" s="159"/>
      <c r="D813" s="165" t="s">
        <v>298</v>
      </c>
      <c r="E813" s="161">
        <v>41360</v>
      </c>
      <c r="F813" s="172" t="str">
        <f t="shared" si="39"/>
        <v>2012-13</v>
      </c>
      <c r="G813" s="68"/>
      <c r="H813" s="167" t="s">
        <v>279</v>
      </c>
      <c r="I813" s="173">
        <v>41465.482549107437</v>
      </c>
      <c r="J813" s="168">
        <f>IFERROR(MIN('MP Calculations'!$E$30/I813,1),"-")</f>
        <v>0.60889065254951169</v>
      </c>
      <c r="K813" s="12"/>
      <c r="L813" s="159">
        <v>3.3758140000000001</v>
      </c>
      <c r="M813" s="159" t="s">
        <v>315</v>
      </c>
      <c r="N813" s="159">
        <v>1787</v>
      </c>
      <c r="O813" s="185">
        <f t="shared" si="40"/>
        <v>6032.5796179999998</v>
      </c>
      <c r="P813" s="215">
        <f t="shared" si="41"/>
        <v>3673.1813401609038</v>
      </c>
      <c r="Q813" s="215" cm="1">
        <f t="array" ref="Q813">IF(P813="-",0,P813/(1+'General inputs'!$H$32)^IFERROR(INDEX('MP Calculations'!$C$40:$C$130,MATCH(F813,'MP Calculations'!$D$40:$D$130,0),0),-1))</f>
        <v>5542.6768504303272</v>
      </c>
    </row>
    <row r="814" spans="3:17">
      <c r="C814" s="159"/>
      <c r="D814" s="165" t="s">
        <v>298</v>
      </c>
      <c r="E814" s="161">
        <v>41360</v>
      </c>
      <c r="F814" s="172" t="str">
        <f t="shared" si="39"/>
        <v>2012-13</v>
      </c>
      <c r="G814" s="68"/>
      <c r="H814" s="167" t="s">
        <v>279</v>
      </c>
      <c r="I814" s="173">
        <v>41465.482549107437</v>
      </c>
      <c r="J814" s="168">
        <f>IFERROR(MIN('MP Calculations'!$E$30/I814,1),"-")</f>
        <v>0.60889065254951169</v>
      </c>
      <c r="K814" s="12"/>
      <c r="L814" s="159">
        <v>24.559083999999999</v>
      </c>
      <c r="M814" s="159" t="s">
        <v>315</v>
      </c>
      <c r="N814" s="159">
        <v>1787</v>
      </c>
      <c r="O814" s="185">
        <f t="shared" si="40"/>
        <v>43887.083107999999</v>
      </c>
      <c r="P814" s="215">
        <f t="shared" si="41"/>
        <v>26722.434672124771</v>
      </c>
      <c r="Q814" s="215" cm="1">
        <f t="array" ref="Q814">IF(P814="-",0,P814/(1+'General inputs'!$H$32)^IFERROR(INDEX('MP Calculations'!$C$40:$C$130,MATCH(F814,'MP Calculations'!$D$40:$D$130,0),0),-1))</f>
        <v>40323.035082671573</v>
      </c>
    </row>
    <row r="815" spans="3:17">
      <c r="C815" s="159"/>
      <c r="D815" s="165" t="s">
        <v>298</v>
      </c>
      <c r="E815" s="161">
        <v>41360</v>
      </c>
      <c r="F815" s="172" t="str">
        <f t="shared" si="39"/>
        <v>2012-13</v>
      </c>
      <c r="G815" s="68"/>
      <c r="H815" s="167" t="s">
        <v>279</v>
      </c>
      <c r="I815" s="173">
        <v>41465.482549107437</v>
      </c>
      <c r="J815" s="168">
        <f>IFERROR(MIN('MP Calculations'!$E$30/I815,1),"-")</f>
        <v>0.60889065254951169</v>
      </c>
      <c r="K815" s="12"/>
      <c r="L815" s="159">
        <v>14.779030000000001</v>
      </c>
      <c r="M815" s="159" t="s">
        <v>315</v>
      </c>
      <c r="N815" s="159">
        <v>1787</v>
      </c>
      <c r="O815" s="185">
        <f t="shared" si="40"/>
        <v>26410.126609999999</v>
      </c>
      <c r="P815" s="215">
        <f t="shared" si="41"/>
        <v>16080.879225478122</v>
      </c>
      <c r="Q815" s="215" cm="1">
        <f t="array" ref="Q815">IF(P815="-",0,P815/(1+'General inputs'!$H$32)^IFERROR(INDEX('MP Calculations'!$C$40:$C$130,MATCH(F815,'MP Calculations'!$D$40:$D$130,0),0),-1))</f>
        <v>24265.373463352931</v>
      </c>
    </row>
    <row r="816" spans="3:17">
      <c r="C816" s="159"/>
      <c r="D816" s="165" t="s">
        <v>298</v>
      </c>
      <c r="E816" s="161">
        <v>41360</v>
      </c>
      <c r="F816" s="172" t="str">
        <f t="shared" si="39"/>
        <v>2012-13</v>
      </c>
      <c r="G816" s="68"/>
      <c r="H816" s="167" t="s">
        <v>279</v>
      </c>
      <c r="I816" s="173">
        <v>41465.482549107437</v>
      </c>
      <c r="J816" s="168">
        <f>IFERROR(MIN('MP Calculations'!$E$30/I816,1),"-")</f>
        <v>0.60889065254951169</v>
      </c>
      <c r="K816" s="12"/>
      <c r="L816" s="159">
        <v>114.999334</v>
      </c>
      <c r="M816" s="159" t="s">
        <v>315</v>
      </c>
      <c r="N816" s="159">
        <v>1787</v>
      </c>
      <c r="O816" s="185">
        <f t="shared" si="40"/>
        <v>205503.80985800002</v>
      </c>
      <c r="P816" s="215">
        <f t="shared" si="41"/>
        <v>125129.34888584841</v>
      </c>
      <c r="Q816" s="215" cm="1">
        <f t="array" ref="Q816">IF(P816="-",0,P816/(1+'General inputs'!$H$32)^IFERROR(INDEX('MP Calculations'!$C$40:$C$130,MATCH(F816,'MP Calculations'!$D$40:$D$130,0),0),-1))</f>
        <v>188814.94844701319</v>
      </c>
    </row>
    <row r="817" spans="3:17">
      <c r="C817" s="159"/>
      <c r="D817" s="165" t="s">
        <v>298</v>
      </c>
      <c r="E817" s="161">
        <v>41360</v>
      </c>
      <c r="F817" s="172" t="str">
        <f t="shared" si="39"/>
        <v>2012-13</v>
      </c>
      <c r="G817" s="68"/>
      <c r="H817" s="167" t="s">
        <v>279</v>
      </c>
      <c r="I817" s="173">
        <v>41465.482549107437</v>
      </c>
      <c r="J817" s="168">
        <f>IFERROR(MIN('MP Calculations'!$E$30/I817,1),"-")</f>
        <v>0.60889065254951169</v>
      </c>
      <c r="K817" s="12"/>
      <c r="L817" s="159">
        <v>7.669244</v>
      </c>
      <c r="M817" s="159" t="s">
        <v>315</v>
      </c>
      <c r="N817" s="159">
        <v>1787</v>
      </c>
      <c r="O817" s="185">
        <f t="shared" si="40"/>
        <v>13704.939028000001</v>
      </c>
      <c r="P817" s="215">
        <f t="shared" si="41"/>
        <v>8344.8092679101901</v>
      </c>
      <c r="Q817" s="215" cm="1">
        <f t="array" ref="Q817">IF(P817="-",0,P817/(1+'General inputs'!$H$32)^IFERROR(INDEX('MP Calculations'!$C$40:$C$130,MATCH(F817,'MP Calculations'!$D$40:$D$130,0),0),-1))</f>
        <v>12591.967797722768</v>
      </c>
    </row>
    <row r="818" spans="3:17">
      <c r="C818" s="159"/>
      <c r="D818" s="165" t="s">
        <v>298</v>
      </c>
      <c r="E818" s="161">
        <v>41360</v>
      </c>
      <c r="F818" s="172" t="str">
        <f t="shared" si="39"/>
        <v>2012-13</v>
      </c>
      <c r="G818" s="68"/>
      <c r="H818" s="167" t="s">
        <v>279</v>
      </c>
      <c r="I818" s="173">
        <v>41465.482549107437</v>
      </c>
      <c r="J818" s="168">
        <f>IFERROR(MIN('MP Calculations'!$E$30/I818,1),"-")</f>
        <v>0.60889065254951169</v>
      </c>
      <c r="K818" s="12"/>
      <c r="L818" s="159">
        <v>19.447030000000002</v>
      </c>
      <c r="M818" s="159" t="s">
        <v>315</v>
      </c>
      <c r="N818" s="159">
        <v>1787</v>
      </c>
      <c r="O818" s="185">
        <f t="shared" si="40"/>
        <v>34751.84261</v>
      </c>
      <c r="P818" s="215">
        <f t="shared" si="41"/>
        <v>21160.072124100825</v>
      </c>
      <c r="Q818" s="215" cm="1">
        <f t="array" ref="Q818">IF(P818="-",0,P818/(1+'General inputs'!$H$32)^IFERROR(INDEX('MP Calculations'!$C$40:$C$130,MATCH(F818,'MP Calculations'!$D$40:$D$130,0),0),-1))</f>
        <v>31929.662887417402</v>
      </c>
    </row>
    <row r="819" spans="3:17">
      <c r="C819" s="159"/>
      <c r="D819" s="165" t="s">
        <v>298</v>
      </c>
      <c r="E819" s="161">
        <v>41360</v>
      </c>
      <c r="F819" s="172" t="str">
        <f t="shared" si="39"/>
        <v>2012-13</v>
      </c>
      <c r="G819" s="68"/>
      <c r="H819" s="167" t="s">
        <v>279</v>
      </c>
      <c r="I819" s="173">
        <v>41465.482549107437</v>
      </c>
      <c r="J819" s="168">
        <f>IFERROR(MIN('MP Calculations'!$E$30/I819,1),"-")</f>
        <v>0.60889065254951169</v>
      </c>
      <c r="K819" s="12"/>
      <c r="L819" s="159">
        <v>5.5732819999999998</v>
      </c>
      <c r="M819" s="159" t="s">
        <v>315</v>
      </c>
      <c r="N819" s="159">
        <v>1787</v>
      </c>
      <c r="O819" s="185">
        <f t="shared" si="40"/>
        <v>9959.4549339999994</v>
      </c>
      <c r="P819" s="215">
        <f t="shared" si="41"/>
        <v>6064.2190138007136</v>
      </c>
      <c r="Q819" s="215" cm="1">
        <f t="array" ref="Q819">IF(P819="-",0,P819/(1+'General inputs'!$H$32)^IFERROR(INDEX('MP Calculations'!$C$40:$C$130,MATCH(F819,'MP Calculations'!$D$40:$D$130,0),0),-1))</f>
        <v>9150.6525899590542</v>
      </c>
    </row>
    <row r="820" spans="3:17">
      <c r="C820" s="159"/>
      <c r="D820" s="165" t="s">
        <v>290</v>
      </c>
      <c r="E820" s="161">
        <v>41360</v>
      </c>
      <c r="F820" s="172" t="str">
        <f t="shared" si="39"/>
        <v>2012-13</v>
      </c>
      <c r="G820" s="68"/>
      <c r="H820" s="167" t="s">
        <v>279</v>
      </c>
      <c r="I820" s="173">
        <v>41465.482549107437</v>
      </c>
      <c r="J820" s="168">
        <f>IFERROR(MIN('MP Calculations'!$E$30/I820,1),"-")</f>
        <v>0.60889065254951169</v>
      </c>
      <c r="K820" s="12"/>
      <c r="L820" s="159">
        <v>1.3789549999999999</v>
      </c>
      <c r="M820" s="159" t="s">
        <v>315</v>
      </c>
      <c r="N820" s="159">
        <v>1898</v>
      </c>
      <c r="O820" s="185">
        <f t="shared" si="40"/>
        <v>2617.25659</v>
      </c>
      <c r="P820" s="215">
        <f t="shared" si="41"/>
        <v>1593.6230729746098</v>
      </c>
      <c r="Q820" s="215" cm="1">
        <f t="array" ref="Q820">IF(P820="-",0,P820/(1+'General inputs'!$H$32)^IFERROR(INDEX('MP Calculations'!$C$40:$C$130,MATCH(F820,'MP Calculations'!$D$40:$D$130,0),0),-1))</f>
        <v>2404.710493955924</v>
      </c>
    </row>
    <row r="821" spans="3:17">
      <c r="C821" s="159"/>
      <c r="D821" s="165" t="s">
        <v>290</v>
      </c>
      <c r="E821" s="161">
        <v>41360</v>
      </c>
      <c r="F821" s="172" t="str">
        <f t="shared" si="39"/>
        <v>2012-13</v>
      </c>
      <c r="G821" s="68"/>
      <c r="H821" s="167" t="s">
        <v>279</v>
      </c>
      <c r="I821" s="173">
        <v>41465.482549107437</v>
      </c>
      <c r="J821" s="168">
        <f>IFERROR(MIN('MP Calculations'!$E$30/I821,1),"-")</f>
        <v>0.60889065254951169</v>
      </c>
      <c r="K821" s="12"/>
      <c r="L821" s="159">
        <v>3.674102</v>
      </c>
      <c r="M821" s="159" t="s">
        <v>315</v>
      </c>
      <c r="N821" s="159">
        <v>1898</v>
      </c>
      <c r="O821" s="185">
        <f t="shared" si="40"/>
        <v>6973.4455959999996</v>
      </c>
      <c r="P821" s="215">
        <f t="shared" si="41"/>
        <v>4246.0658394669581</v>
      </c>
      <c r="Q821" s="215" cm="1">
        <f t="array" ref="Q821">IF(P821="-",0,P821/(1+'General inputs'!$H$32)^IFERROR(INDEX('MP Calculations'!$C$40:$C$130,MATCH(F821,'MP Calculations'!$D$40:$D$130,0),0),-1))</f>
        <v>6407.1355738689426</v>
      </c>
    </row>
    <row r="822" spans="3:17">
      <c r="C822" s="159"/>
      <c r="D822" s="165" t="s">
        <v>288</v>
      </c>
      <c r="E822" s="161">
        <v>41375</v>
      </c>
      <c r="F822" s="172" t="str">
        <f t="shared" si="39"/>
        <v>2012-13</v>
      </c>
      <c r="G822" s="68"/>
      <c r="H822" s="167" t="s">
        <v>279</v>
      </c>
      <c r="I822" s="173">
        <v>41465.482549107437</v>
      </c>
      <c r="J822" s="168">
        <f>IFERROR(MIN('MP Calculations'!$E$30/I822,1),"-")</f>
        <v>0.60889065254951169</v>
      </c>
      <c r="K822" s="12"/>
      <c r="L822" s="159">
        <v>2.183408</v>
      </c>
      <c r="M822" s="159" t="s">
        <v>315</v>
      </c>
      <c r="N822" s="159">
        <v>589</v>
      </c>
      <c r="O822" s="185">
        <f t="shared" si="40"/>
        <v>1286.0273119999999</v>
      </c>
      <c r="P822" s="215">
        <f t="shared" si="41"/>
        <v>783.05000920017437</v>
      </c>
      <c r="Q822" s="215" cm="1">
        <f t="array" ref="Q822">IF(P822="-",0,P822/(1+'General inputs'!$H$32)^IFERROR(INDEX('MP Calculations'!$C$40:$C$130,MATCH(F822,'MP Calculations'!$D$40:$D$130,0),0),-1))</f>
        <v>1181.5896784809811</v>
      </c>
    </row>
    <row r="823" spans="3:17">
      <c r="C823" s="159"/>
      <c r="D823" s="165" t="s">
        <v>282</v>
      </c>
      <c r="E823" s="161">
        <v>41375</v>
      </c>
      <c r="F823" s="172" t="str">
        <f t="shared" si="39"/>
        <v>2012-13</v>
      </c>
      <c r="G823" s="68"/>
      <c r="H823" s="167" t="s">
        <v>279</v>
      </c>
      <c r="I823" s="173">
        <v>41465.482549107437</v>
      </c>
      <c r="J823" s="168">
        <f>IFERROR(MIN('MP Calculations'!$E$30/I823,1),"-")</f>
        <v>0.60889065254951169</v>
      </c>
      <c r="K823" s="12"/>
      <c r="L823" s="159">
        <v>6.7813990000000004</v>
      </c>
      <c r="M823" s="159" t="s">
        <v>315</v>
      </c>
      <c r="N823" s="159">
        <v>511</v>
      </c>
      <c r="O823" s="185">
        <f t="shared" si="40"/>
        <v>3465.2948890000002</v>
      </c>
      <c r="P823" s="215">
        <f t="shared" si="41"/>
        <v>2109.9856662396978</v>
      </c>
      <c r="Q823" s="215" cm="1">
        <f t="array" ref="Q823">IF(P823="-",0,P823/(1+'General inputs'!$H$32)^IFERROR(INDEX('MP Calculations'!$C$40:$C$130,MATCH(F823,'MP Calculations'!$D$40:$D$130,0),0),-1))</f>
        <v>3183.8800276858333</v>
      </c>
    </row>
    <row r="824" spans="3:17">
      <c r="C824" s="159"/>
      <c r="D824" s="165" t="s">
        <v>288</v>
      </c>
      <c r="E824" s="161">
        <v>41375</v>
      </c>
      <c r="F824" s="172" t="str">
        <f t="shared" si="39"/>
        <v>2012-13</v>
      </c>
      <c r="G824" s="68"/>
      <c r="H824" s="167" t="s">
        <v>279</v>
      </c>
      <c r="I824" s="173">
        <v>41465.482549107437</v>
      </c>
      <c r="J824" s="168">
        <f>IFERROR(MIN('MP Calculations'!$E$30/I824,1),"-")</f>
        <v>0.60889065254951169</v>
      </c>
      <c r="K824" s="12"/>
      <c r="L824" s="159">
        <v>0.30003800000000003</v>
      </c>
      <c r="M824" s="159" t="s">
        <v>315</v>
      </c>
      <c r="N824" s="159">
        <v>589</v>
      </c>
      <c r="O824" s="185">
        <f t="shared" si="40"/>
        <v>176.72238200000001</v>
      </c>
      <c r="P824" s="215">
        <f t="shared" si="41"/>
        <v>107.60460649608409</v>
      </c>
      <c r="Q824" s="215" cm="1">
        <f t="array" ref="Q824">IF(P824="-",0,P824/(1+'General inputs'!$H$32)^IFERROR(INDEX('MP Calculations'!$C$40:$C$130,MATCH(F824,'MP Calculations'!$D$40:$D$130,0),0),-1))</f>
        <v>162.37084592164024</v>
      </c>
    </row>
    <row r="825" spans="3:17">
      <c r="C825" s="159"/>
      <c r="D825" s="165" t="s">
        <v>288</v>
      </c>
      <c r="E825" s="161">
        <v>41375</v>
      </c>
      <c r="F825" s="172" t="str">
        <f t="shared" si="39"/>
        <v>2012-13</v>
      </c>
      <c r="G825" s="68"/>
      <c r="H825" s="167" t="s">
        <v>279</v>
      </c>
      <c r="I825" s="173">
        <v>41465.482549107437</v>
      </c>
      <c r="J825" s="168">
        <f>IFERROR(MIN('MP Calculations'!$E$30/I825,1),"-")</f>
        <v>0.60889065254951169</v>
      </c>
      <c r="K825" s="12"/>
      <c r="L825" s="159">
        <v>1.9448909999999999</v>
      </c>
      <c r="M825" s="159" t="s">
        <v>315</v>
      </c>
      <c r="N825" s="159">
        <v>589</v>
      </c>
      <c r="O825" s="185">
        <f t="shared" si="40"/>
        <v>1145.5407989999999</v>
      </c>
      <c r="P825" s="215">
        <f t="shared" si="41"/>
        <v>697.50908462519897</v>
      </c>
      <c r="Q825" s="215" cm="1">
        <f t="array" ref="Q825">IF(P825="-",0,P825/(1+'General inputs'!$H$32)^IFERROR(INDEX('MP Calculations'!$C$40:$C$130,MATCH(F825,'MP Calculations'!$D$40:$D$130,0),0),-1))</f>
        <v>1052.5120047973414</v>
      </c>
    </row>
    <row r="826" spans="3:17">
      <c r="C826" s="159"/>
      <c r="D826" s="165" t="s">
        <v>288</v>
      </c>
      <c r="E826" s="161">
        <v>41375</v>
      </c>
      <c r="F826" s="172" t="str">
        <f t="shared" si="39"/>
        <v>2012-13</v>
      </c>
      <c r="G826" s="68"/>
      <c r="H826" s="167" t="s">
        <v>279</v>
      </c>
      <c r="I826" s="173">
        <v>41465.482549107437</v>
      </c>
      <c r="J826" s="168">
        <f>IFERROR(MIN('MP Calculations'!$E$30/I826,1),"-")</f>
        <v>0.60889065254951169</v>
      </c>
      <c r="K826" s="12"/>
      <c r="L826" s="159">
        <v>13.541335999999999</v>
      </c>
      <c r="M826" s="159" t="s">
        <v>315</v>
      </c>
      <c r="N826" s="159">
        <v>589</v>
      </c>
      <c r="O826" s="185">
        <f t="shared" si="40"/>
        <v>7975.846904</v>
      </c>
      <c r="P826" s="215">
        <f t="shared" si="41"/>
        <v>4856.4186260115621</v>
      </c>
      <c r="Q826" s="215" cm="1">
        <f t="array" ref="Q826">IF(P826="-",0,P826/(1+'General inputs'!$H$32)^IFERROR(INDEX('MP Calculations'!$C$40:$C$130,MATCH(F826,'MP Calculations'!$D$40:$D$130,0),0),-1))</f>
        <v>7328.1323739964928</v>
      </c>
    </row>
    <row r="827" spans="3:17">
      <c r="C827" s="159"/>
      <c r="D827" s="165" t="s">
        <v>302</v>
      </c>
      <c r="E827" s="161">
        <v>41375</v>
      </c>
      <c r="F827" s="172" t="str">
        <f t="shared" si="39"/>
        <v>2012-13</v>
      </c>
      <c r="G827" s="68"/>
      <c r="H827" s="167" t="s">
        <v>279</v>
      </c>
      <c r="I827" s="173">
        <v>41465.482549107437</v>
      </c>
      <c r="J827" s="168">
        <f>IFERROR(MIN('MP Calculations'!$E$30/I827,1),"-")</f>
        <v>0.60889065254951169</v>
      </c>
      <c r="K827" s="12"/>
      <c r="L827" s="159">
        <v>58.474508</v>
      </c>
      <c r="M827" s="159" t="s">
        <v>315</v>
      </c>
      <c r="N827" s="159">
        <v>753</v>
      </c>
      <c r="O827" s="185">
        <f t="shared" si="40"/>
        <v>44031.304523999999</v>
      </c>
      <c r="P827" s="215">
        <f t="shared" si="41"/>
        <v>26810.249744224624</v>
      </c>
      <c r="Q827" s="215" cm="1">
        <f t="array" ref="Q827">IF(P827="-",0,P827/(1+'General inputs'!$H$32)^IFERROR(INDEX('MP Calculations'!$C$40:$C$130,MATCH(F827,'MP Calculations'!$D$40:$D$130,0),0),-1))</f>
        <v>40455.544349754309</v>
      </c>
    </row>
    <row r="828" spans="3:17">
      <c r="C828" s="159"/>
      <c r="D828" s="165" t="s">
        <v>288</v>
      </c>
      <c r="E828" s="161">
        <v>41375</v>
      </c>
      <c r="F828" s="172" t="str">
        <f t="shared" si="39"/>
        <v>2012-13</v>
      </c>
      <c r="G828" s="68"/>
      <c r="H828" s="167" t="s">
        <v>279</v>
      </c>
      <c r="I828" s="173">
        <v>41465.482549107437</v>
      </c>
      <c r="J828" s="168">
        <f>IFERROR(MIN('MP Calculations'!$E$30/I828,1),"-")</f>
        <v>0.60889065254951169</v>
      </c>
      <c r="K828" s="12"/>
      <c r="L828" s="159">
        <v>4.1839209999999998</v>
      </c>
      <c r="M828" s="159" t="s">
        <v>315</v>
      </c>
      <c r="N828" s="159">
        <v>589</v>
      </c>
      <c r="O828" s="185">
        <f t="shared" si="40"/>
        <v>2464.3294689999998</v>
      </c>
      <c r="P828" s="215">
        <f t="shared" si="41"/>
        <v>1500.5071784764016</v>
      </c>
      <c r="Q828" s="215" cm="1">
        <f t="array" ref="Q828">IF(P828="-",0,P828/(1+'General inputs'!$H$32)^IFERROR(INDEX('MP Calculations'!$C$40:$C$130,MATCH(F828,'MP Calculations'!$D$40:$D$130,0),0),-1))</f>
        <v>2264.2025078133929</v>
      </c>
    </row>
    <row r="829" spans="3:17">
      <c r="C829" s="159"/>
      <c r="D829" s="165" t="s">
        <v>288</v>
      </c>
      <c r="E829" s="161">
        <v>41375</v>
      </c>
      <c r="F829" s="172" t="str">
        <f t="shared" si="39"/>
        <v>2012-13</v>
      </c>
      <c r="G829" s="68"/>
      <c r="H829" s="167" t="s">
        <v>279</v>
      </c>
      <c r="I829" s="173">
        <v>41465.482549107437</v>
      </c>
      <c r="J829" s="168">
        <f>IFERROR(MIN('MP Calculations'!$E$30/I829,1),"-")</f>
        <v>0.60889065254951169</v>
      </c>
      <c r="K829" s="12"/>
      <c r="L829" s="159">
        <v>16.147264</v>
      </c>
      <c r="M829" s="159" t="s">
        <v>315</v>
      </c>
      <c r="N829" s="159">
        <v>589</v>
      </c>
      <c r="O829" s="185">
        <f t="shared" si="40"/>
        <v>9510.7384959999999</v>
      </c>
      <c r="P829" s="215">
        <f t="shared" si="41"/>
        <v>5790.9997690572018</v>
      </c>
      <c r="Q829" s="215" cm="1">
        <f t="array" ref="Q829">IF(P829="-",0,P829/(1+'General inputs'!$H$32)^IFERROR(INDEX('MP Calculations'!$C$40:$C$130,MATCH(F829,'MP Calculations'!$D$40:$D$130,0),0),-1))</f>
        <v>8738.3761890162186</v>
      </c>
    </row>
    <row r="830" spans="3:17">
      <c r="C830" s="159"/>
      <c r="D830" s="165" t="s">
        <v>288</v>
      </c>
      <c r="E830" s="161">
        <v>41375</v>
      </c>
      <c r="F830" s="172" t="str">
        <f t="shared" si="39"/>
        <v>2012-13</v>
      </c>
      <c r="G830" s="68"/>
      <c r="H830" s="167" t="s">
        <v>279</v>
      </c>
      <c r="I830" s="173">
        <v>41465.482549107437</v>
      </c>
      <c r="J830" s="168">
        <f>IFERROR(MIN('MP Calculations'!$E$30/I830,1),"-")</f>
        <v>0.60889065254951169</v>
      </c>
      <c r="K830" s="12"/>
      <c r="L830" s="159">
        <v>174.968311</v>
      </c>
      <c r="M830" s="159" t="s">
        <v>315</v>
      </c>
      <c r="N830" s="159">
        <v>589</v>
      </c>
      <c r="O830" s="185">
        <f t="shared" si="40"/>
        <v>103056.335179</v>
      </c>
      <c r="P830" s="215">
        <f t="shared" si="41"/>
        <v>62750.039176502505</v>
      </c>
      <c r="Q830" s="215" cm="1">
        <f t="array" ref="Q830">IF(P830="-",0,P830/(1+'General inputs'!$H$32)^IFERROR(INDEX('MP Calculations'!$C$40:$C$130,MATCH(F830,'MP Calculations'!$D$40:$D$130,0),0),-1))</f>
        <v>94687.181845468323</v>
      </c>
    </row>
    <row r="831" spans="3:17">
      <c r="C831" s="159"/>
      <c r="D831" s="165" t="s">
        <v>288</v>
      </c>
      <c r="E831" s="161">
        <v>41375</v>
      </c>
      <c r="F831" s="172" t="str">
        <f t="shared" si="39"/>
        <v>2012-13</v>
      </c>
      <c r="G831" s="68"/>
      <c r="H831" s="167" t="s">
        <v>279</v>
      </c>
      <c r="I831" s="173">
        <v>41465.482549107437</v>
      </c>
      <c r="J831" s="168">
        <f>IFERROR(MIN('MP Calculations'!$E$30/I831,1),"-")</f>
        <v>0.60889065254951169</v>
      </c>
      <c r="K831" s="12"/>
      <c r="L831" s="159">
        <v>1.898007</v>
      </c>
      <c r="M831" s="159" t="s">
        <v>315</v>
      </c>
      <c r="N831" s="159">
        <v>589</v>
      </c>
      <c r="O831" s="185">
        <f t="shared" si="40"/>
        <v>1117.926123</v>
      </c>
      <c r="P831" s="215">
        <f t="shared" si="41"/>
        <v>680.6947665356156</v>
      </c>
      <c r="Q831" s="215" cm="1">
        <f t="array" ref="Q831">IF(P831="-",0,P831/(1+'General inputs'!$H$32)^IFERROR(INDEX('MP Calculations'!$C$40:$C$130,MATCH(F831,'MP Calculations'!$D$40:$D$130,0),0),-1))</f>
        <v>1027.1399027962943</v>
      </c>
    </row>
    <row r="832" spans="3:17">
      <c r="C832" s="159"/>
      <c r="D832" s="165" t="s">
        <v>288</v>
      </c>
      <c r="E832" s="161">
        <v>41375</v>
      </c>
      <c r="F832" s="172" t="str">
        <f t="shared" si="39"/>
        <v>2012-13</v>
      </c>
      <c r="G832" s="68"/>
      <c r="H832" s="167" t="s">
        <v>279</v>
      </c>
      <c r="I832" s="173">
        <v>41465.482549107437</v>
      </c>
      <c r="J832" s="168">
        <f>IFERROR(MIN('MP Calculations'!$E$30/I832,1),"-")</f>
        <v>0.60889065254951169</v>
      </c>
      <c r="K832" s="12"/>
      <c r="L832" s="159">
        <v>14.644368</v>
      </c>
      <c r="M832" s="159" t="s">
        <v>315</v>
      </c>
      <c r="N832" s="159">
        <v>589</v>
      </c>
      <c r="O832" s="185">
        <f t="shared" si="40"/>
        <v>8625.5327519999992</v>
      </c>
      <c r="P832" s="215">
        <f t="shared" si="41"/>
        <v>5252.0062659524647</v>
      </c>
      <c r="Q832" s="215" cm="1">
        <f t="array" ref="Q832">IF(P832="-",0,P832/(1+'General inputs'!$H$32)^IFERROR(INDEX('MP Calculations'!$C$40:$C$130,MATCH(F832,'MP Calculations'!$D$40:$D$130,0),0),-1))</f>
        <v>7925.0575598684109</v>
      </c>
    </row>
    <row r="833" spans="3:17">
      <c r="C833" s="159"/>
      <c r="D833" s="165" t="s">
        <v>281</v>
      </c>
      <c r="E833" s="161">
        <v>41375</v>
      </c>
      <c r="F833" s="172" t="str">
        <f t="shared" si="39"/>
        <v>2012-13</v>
      </c>
      <c r="G833" s="68"/>
      <c r="H833" s="167" t="s">
        <v>279</v>
      </c>
      <c r="I833" s="173">
        <v>41465.482549107437</v>
      </c>
      <c r="J833" s="168">
        <f>IFERROR(MIN('MP Calculations'!$E$30/I833,1),"-")</f>
        <v>0.60889065254951169</v>
      </c>
      <c r="K833" s="12"/>
      <c r="L833" s="159">
        <v>0.52149599999999996</v>
      </c>
      <c r="M833" s="159" t="s">
        <v>315</v>
      </c>
      <c r="N833" s="159">
        <v>350</v>
      </c>
      <c r="O833" s="185">
        <f t="shared" si="40"/>
        <v>182.52359999999999</v>
      </c>
      <c r="P833" s="215">
        <f t="shared" si="41"/>
        <v>111.13691390968604</v>
      </c>
      <c r="Q833" s="215" cm="1">
        <f t="array" ref="Q833">IF(P833="-",0,P833/(1+'General inputs'!$H$32)^IFERROR(INDEX('MP Calculations'!$C$40:$C$130,MATCH(F833,'MP Calculations'!$D$40:$D$130,0),0),-1))</f>
        <v>167.70094991512218</v>
      </c>
    </row>
    <row r="834" spans="3:17">
      <c r="C834" s="159"/>
      <c r="D834" s="165" t="s">
        <v>281</v>
      </c>
      <c r="E834" s="161">
        <v>41375</v>
      </c>
      <c r="F834" s="172" t="str">
        <f t="shared" si="39"/>
        <v>2012-13</v>
      </c>
      <c r="G834" s="68"/>
      <c r="H834" s="167" t="s">
        <v>279</v>
      </c>
      <c r="I834" s="173">
        <v>41465.482549107437</v>
      </c>
      <c r="J834" s="168">
        <f>IFERROR(MIN('MP Calculations'!$E$30/I834,1),"-")</f>
        <v>0.60889065254951169</v>
      </c>
      <c r="K834" s="12"/>
      <c r="L834" s="159">
        <v>2.137683</v>
      </c>
      <c r="M834" s="159" t="s">
        <v>315</v>
      </c>
      <c r="N834" s="159">
        <v>350</v>
      </c>
      <c r="O834" s="185">
        <f t="shared" si="40"/>
        <v>748.18904999999995</v>
      </c>
      <c r="P834" s="215">
        <f t="shared" si="41"/>
        <v>455.56531888489923</v>
      </c>
      <c r="Q834" s="215" cm="1">
        <f t="array" ref="Q834">IF(P834="-",0,P834/(1+'General inputs'!$H$32)^IFERROR(INDEX('MP Calculations'!$C$40:$C$130,MATCH(F834,'MP Calculations'!$D$40:$D$130,0),0),-1))</f>
        <v>687.42899220206505</v>
      </c>
    </row>
    <row r="835" spans="3:17">
      <c r="C835" s="159"/>
      <c r="D835" s="165" t="s">
        <v>302</v>
      </c>
      <c r="E835" s="161">
        <v>41375</v>
      </c>
      <c r="F835" s="172" t="str">
        <f t="shared" si="39"/>
        <v>2012-13</v>
      </c>
      <c r="G835" s="68"/>
      <c r="H835" s="167" t="s">
        <v>279</v>
      </c>
      <c r="I835" s="173">
        <v>41465.482549107437</v>
      </c>
      <c r="J835" s="168">
        <f>IFERROR(MIN('MP Calculations'!$E$30/I835,1),"-")</f>
        <v>0.60889065254951169</v>
      </c>
      <c r="K835" s="12"/>
      <c r="L835" s="159">
        <v>101.02831500000001</v>
      </c>
      <c r="M835" s="159" t="s">
        <v>315</v>
      </c>
      <c r="N835" s="159">
        <v>753</v>
      </c>
      <c r="O835" s="185">
        <f t="shared" si="40"/>
        <v>76074.321195000011</v>
      </c>
      <c r="P835" s="215">
        <f t="shared" si="41"/>
        <v>46320.943074684707</v>
      </c>
      <c r="Q835" s="215" cm="1">
        <f t="array" ref="Q835">IF(P835="-",0,P835/(1+'General inputs'!$H$32)^IFERROR(INDEX('MP Calculations'!$C$40:$C$130,MATCH(F835,'MP Calculations'!$D$40:$D$130,0),0),-1))</f>
        <v>69896.363695158405</v>
      </c>
    </row>
    <row r="836" spans="3:17">
      <c r="C836" s="159"/>
      <c r="D836" s="165" t="s">
        <v>288</v>
      </c>
      <c r="E836" s="161">
        <v>41375</v>
      </c>
      <c r="F836" s="172" t="str">
        <f t="shared" si="39"/>
        <v>2012-13</v>
      </c>
      <c r="G836" s="68"/>
      <c r="H836" s="167" t="s">
        <v>279</v>
      </c>
      <c r="I836" s="173">
        <v>41465.482549107437</v>
      </c>
      <c r="J836" s="168">
        <f>IFERROR(MIN('MP Calculations'!$E$30/I836,1),"-")</f>
        <v>0.60889065254951169</v>
      </c>
      <c r="K836" s="12"/>
      <c r="L836" s="159">
        <v>2.402504</v>
      </c>
      <c r="M836" s="159" t="s">
        <v>315</v>
      </c>
      <c r="N836" s="159">
        <v>589</v>
      </c>
      <c r="O836" s="185">
        <f t="shared" si="40"/>
        <v>1415.074856</v>
      </c>
      <c r="P836" s="215">
        <f t="shared" si="41"/>
        <v>861.62585247624622</v>
      </c>
      <c r="Q836" s="215" cm="1">
        <f t="array" ref="Q836">IF(P836="-",0,P836/(1+'General inputs'!$H$32)^IFERROR(INDEX('MP Calculations'!$C$40:$C$130,MATCH(F836,'MP Calculations'!$D$40:$D$130,0),0),-1))</f>
        <v>1300.1573361045077</v>
      </c>
    </row>
    <row r="837" spans="3:17">
      <c r="C837" s="159"/>
      <c r="D837" s="165" t="s">
        <v>288</v>
      </c>
      <c r="E837" s="161">
        <v>41375</v>
      </c>
      <c r="F837" s="172" t="str">
        <f t="shared" si="39"/>
        <v>2012-13</v>
      </c>
      <c r="G837" s="68"/>
      <c r="H837" s="167" t="s">
        <v>279</v>
      </c>
      <c r="I837" s="173">
        <v>41465.482549107437</v>
      </c>
      <c r="J837" s="168">
        <f>IFERROR(MIN('MP Calculations'!$E$30/I837,1),"-")</f>
        <v>0.60889065254951169</v>
      </c>
      <c r="K837" s="12"/>
      <c r="L837" s="159">
        <v>1.759498</v>
      </c>
      <c r="M837" s="159" t="s">
        <v>315</v>
      </c>
      <c r="N837" s="159">
        <v>589</v>
      </c>
      <c r="O837" s="185">
        <f t="shared" si="40"/>
        <v>1036.3443219999999</v>
      </c>
      <c r="P837" s="215">
        <f t="shared" si="41"/>
        <v>631.02037048856118</v>
      </c>
      <c r="Q837" s="215" cm="1">
        <f t="array" ref="Q837">IF(P837="-",0,P837/(1+'General inputs'!$H$32)^IFERROR(INDEX('MP Calculations'!$C$40:$C$130,MATCH(F837,'MP Calculations'!$D$40:$D$130,0),0),-1))</f>
        <v>952.18331897104395</v>
      </c>
    </row>
    <row r="838" spans="3:17">
      <c r="C838" s="159"/>
      <c r="D838" s="165" t="s">
        <v>288</v>
      </c>
      <c r="E838" s="161">
        <v>41375</v>
      </c>
      <c r="F838" s="172" t="str">
        <f t="shared" si="39"/>
        <v>2012-13</v>
      </c>
      <c r="G838" s="68"/>
      <c r="H838" s="167" t="s">
        <v>279</v>
      </c>
      <c r="I838" s="173">
        <v>41465.482549107437</v>
      </c>
      <c r="J838" s="168">
        <f>IFERROR(MIN('MP Calculations'!$E$30/I838,1),"-")</f>
        <v>0.60889065254951169</v>
      </c>
      <c r="K838" s="12"/>
      <c r="L838" s="159">
        <v>2.0567510000000002</v>
      </c>
      <c r="M838" s="159" t="s">
        <v>315</v>
      </c>
      <c r="N838" s="159">
        <v>589</v>
      </c>
      <c r="O838" s="185">
        <f t="shared" si="40"/>
        <v>1211.4263390000001</v>
      </c>
      <c r="P838" s="215">
        <f t="shared" si="41"/>
        <v>737.62617406937602</v>
      </c>
      <c r="Q838" s="215" cm="1">
        <f t="array" ref="Q838">IF(P838="-",0,P838/(1+'General inputs'!$H$32)^IFERROR(INDEX('MP Calculations'!$C$40:$C$130,MATCH(F838,'MP Calculations'!$D$40:$D$130,0),0),-1))</f>
        <v>1113.0470131122706</v>
      </c>
    </row>
    <row r="839" spans="3:17">
      <c r="C839" s="159"/>
      <c r="D839" s="165" t="s">
        <v>288</v>
      </c>
      <c r="E839" s="161">
        <v>41375</v>
      </c>
      <c r="F839" s="172" t="str">
        <f t="shared" si="39"/>
        <v>2012-13</v>
      </c>
      <c r="G839" s="68"/>
      <c r="H839" s="167" t="s">
        <v>279</v>
      </c>
      <c r="I839" s="173">
        <v>41465.482549107437</v>
      </c>
      <c r="J839" s="168">
        <f>IFERROR(MIN('MP Calculations'!$E$30/I839,1),"-")</f>
        <v>0.60889065254951169</v>
      </c>
      <c r="K839" s="12"/>
      <c r="L839" s="159">
        <v>0.300041</v>
      </c>
      <c r="M839" s="159" t="s">
        <v>315</v>
      </c>
      <c r="N839" s="159">
        <v>589</v>
      </c>
      <c r="O839" s="185">
        <f t="shared" si="40"/>
        <v>176.72414900000001</v>
      </c>
      <c r="P839" s="215">
        <f t="shared" si="41"/>
        <v>107.60568240586714</v>
      </c>
      <c r="Q839" s="215" cm="1">
        <f t="array" ref="Q839">IF(P839="-",0,P839/(1+'General inputs'!$H$32)^IFERROR(INDEX('MP Calculations'!$C$40:$C$130,MATCH(F839,'MP Calculations'!$D$40:$D$130,0),0),-1))</f>
        <v>162.37246942445574</v>
      </c>
    </row>
    <row r="840" spans="3:17">
      <c r="C840" s="159"/>
      <c r="D840" s="165" t="s">
        <v>282</v>
      </c>
      <c r="E840" s="161">
        <v>41375</v>
      </c>
      <c r="F840" s="172" t="str">
        <f t="shared" si="39"/>
        <v>2012-13</v>
      </c>
      <c r="G840" s="68"/>
      <c r="H840" s="167" t="s">
        <v>279</v>
      </c>
      <c r="I840" s="173">
        <v>41465.482549107437</v>
      </c>
      <c r="J840" s="168">
        <f>IFERROR(MIN('MP Calculations'!$E$30/I840,1),"-")</f>
        <v>0.60889065254951169</v>
      </c>
      <c r="K840" s="12"/>
      <c r="L840" s="159">
        <v>6.2239659999999999</v>
      </c>
      <c r="M840" s="159" t="s">
        <v>315</v>
      </c>
      <c r="N840" s="159">
        <v>511</v>
      </c>
      <c r="O840" s="185">
        <f t="shared" si="40"/>
        <v>3180.4466259999999</v>
      </c>
      <c r="P840" s="215">
        <f t="shared" si="41"/>
        <v>1936.5442215040327</v>
      </c>
      <c r="Q840" s="215" cm="1">
        <f t="array" ref="Q840">IF(P840="-",0,P840/(1+'General inputs'!$H$32)^IFERROR(INDEX('MP Calculations'!$C$40:$C$130,MATCH(F840,'MP Calculations'!$D$40:$D$130,0),0),-1))</f>
        <v>2922.1641493732609</v>
      </c>
    </row>
    <row r="841" spans="3:17">
      <c r="C841" s="159"/>
      <c r="D841" s="165" t="s">
        <v>288</v>
      </c>
      <c r="E841" s="161">
        <v>41402</v>
      </c>
      <c r="F841" s="172" t="str">
        <f t="shared" si="39"/>
        <v>2012-13</v>
      </c>
      <c r="G841" s="68"/>
      <c r="H841" s="167" t="s">
        <v>279</v>
      </c>
      <c r="I841" s="173">
        <v>41465.482549107437</v>
      </c>
      <c r="J841" s="168">
        <f>IFERROR(MIN('MP Calculations'!$E$30/I841,1),"-")</f>
        <v>0.60889065254951169</v>
      </c>
      <c r="K841" s="12"/>
      <c r="L841" s="159">
        <v>1.0094099999999999</v>
      </c>
      <c r="M841" s="159" t="s">
        <v>315</v>
      </c>
      <c r="N841" s="159">
        <v>589</v>
      </c>
      <c r="O841" s="185">
        <f t="shared" si="40"/>
        <v>594.54248999999993</v>
      </c>
      <c r="P841" s="215">
        <f t="shared" si="41"/>
        <v>362.01136470451149</v>
      </c>
      <c r="Q841" s="215" cm="1">
        <f t="array" ref="Q841">IF(P841="-",0,P841/(1+'General inputs'!$H$32)^IFERROR(INDEX('MP Calculations'!$C$40:$C$130,MATCH(F841,'MP Calculations'!$D$40:$D$130,0),0),-1))</f>
        <v>546.25999234017968</v>
      </c>
    </row>
    <row r="842" spans="3:17">
      <c r="C842" s="159"/>
      <c r="D842" s="165" t="s">
        <v>288</v>
      </c>
      <c r="E842" s="161">
        <v>41402</v>
      </c>
      <c r="F842" s="172" t="str">
        <f t="shared" si="39"/>
        <v>2012-13</v>
      </c>
      <c r="G842" s="68"/>
      <c r="H842" s="167" t="s">
        <v>279</v>
      </c>
      <c r="I842" s="173">
        <v>41465.482549107437</v>
      </c>
      <c r="J842" s="168">
        <f>IFERROR(MIN('MP Calculations'!$E$30/I842,1),"-")</f>
        <v>0.60889065254951169</v>
      </c>
      <c r="K842" s="12"/>
      <c r="L842" s="159">
        <v>0.35774299999999998</v>
      </c>
      <c r="M842" s="159" t="s">
        <v>315</v>
      </c>
      <c r="N842" s="159">
        <v>589</v>
      </c>
      <c r="O842" s="185">
        <f t="shared" si="40"/>
        <v>210.71062699999999</v>
      </c>
      <c r="P842" s="215">
        <f t="shared" si="41"/>
        <v>128.29973117314674</v>
      </c>
      <c r="Q842" s="215" cm="1">
        <f t="array" ref="Q842">IF(P842="-",0,P842/(1+'General inputs'!$H$32)^IFERROR(INDEX('MP Calculations'!$C$40:$C$130,MATCH(F842,'MP Calculations'!$D$40:$D$130,0),0),-1))</f>
        <v>193.59892257829117</v>
      </c>
    </row>
    <row r="843" spans="3:17">
      <c r="C843" s="159"/>
      <c r="D843" s="165" t="s">
        <v>288</v>
      </c>
      <c r="E843" s="161">
        <v>41402</v>
      </c>
      <c r="F843" s="172" t="str">
        <f t="shared" si="39"/>
        <v>2012-13</v>
      </c>
      <c r="G843" s="68"/>
      <c r="H843" s="167" t="s">
        <v>279</v>
      </c>
      <c r="I843" s="173">
        <v>41465.482549107437</v>
      </c>
      <c r="J843" s="168">
        <f>IFERROR(MIN('MP Calculations'!$E$30/I843,1),"-")</f>
        <v>0.60889065254951169</v>
      </c>
      <c r="K843" s="12"/>
      <c r="L843" s="159">
        <v>0.650335</v>
      </c>
      <c r="M843" s="159" t="s">
        <v>315</v>
      </c>
      <c r="N843" s="159">
        <v>589</v>
      </c>
      <c r="O843" s="185">
        <f t="shared" si="40"/>
        <v>383.04731500000003</v>
      </c>
      <c r="P843" s="215">
        <f t="shared" si="41"/>
        <v>233.23392958768838</v>
      </c>
      <c r="Q843" s="215" cm="1">
        <f t="array" ref="Q843">IF(P843="-",0,P843/(1+'General inputs'!$H$32)^IFERROR(INDEX('MP Calculations'!$C$40:$C$130,MATCH(F843,'MP Calculations'!$D$40:$D$130,0),0),-1))</f>
        <v>351.94023451179487</v>
      </c>
    </row>
    <row r="844" spans="3:17">
      <c r="C844" s="159"/>
      <c r="D844" s="165" t="s">
        <v>288</v>
      </c>
      <c r="E844" s="161">
        <v>41402</v>
      </c>
      <c r="F844" s="172" t="str">
        <f t="shared" si="39"/>
        <v>2012-13</v>
      </c>
      <c r="G844" s="68"/>
      <c r="H844" s="167" t="s">
        <v>279</v>
      </c>
      <c r="I844" s="173">
        <v>41465.482549107437</v>
      </c>
      <c r="J844" s="168">
        <f>IFERROR(MIN('MP Calculations'!$E$30/I844,1),"-")</f>
        <v>0.60889065254951169</v>
      </c>
      <c r="K844" s="12"/>
      <c r="L844" s="159">
        <v>0.54637400000000003</v>
      </c>
      <c r="M844" s="159" t="s">
        <v>315</v>
      </c>
      <c r="N844" s="159">
        <v>589</v>
      </c>
      <c r="O844" s="185">
        <f t="shared" si="40"/>
        <v>321.81428600000004</v>
      </c>
      <c r="P844" s="215">
        <f t="shared" si="41"/>
        <v>195.9497106022952</v>
      </c>
      <c r="Q844" s="215" cm="1">
        <f t="array" ref="Q844">IF(P844="-",0,P844/(1+'General inputs'!$H$32)^IFERROR(INDEX('MP Calculations'!$C$40:$C$130,MATCH(F844,'MP Calculations'!$D$40:$D$130,0),0),-1))</f>
        <v>295.67990911014692</v>
      </c>
    </row>
    <row r="845" spans="3:17">
      <c r="C845" s="159"/>
      <c r="D845" s="165" t="s">
        <v>288</v>
      </c>
      <c r="E845" s="161">
        <v>41402</v>
      </c>
      <c r="F845" s="172" t="str">
        <f t="shared" si="39"/>
        <v>2012-13</v>
      </c>
      <c r="G845" s="68"/>
      <c r="H845" s="167" t="s">
        <v>279</v>
      </c>
      <c r="I845" s="173">
        <v>41465.482549107437</v>
      </c>
      <c r="J845" s="168">
        <f>IFERROR(MIN('MP Calculations'!$E$30/I845,1),"-")</f>
        <v>0.60889065254951169</v>
      </c>
      <c r="K845" s="12"/>
      <c r="L845" s="159">
        <v>40.626832</v>
      </c>
      <c r="M845" s="159" t="s">
        <v>315</v>
      </c>
      <c r="N845" s="159">
        <v>589</v>
      </c>
      <c r="O845" s="185">
        <f t="shared" si="40"/>
        <v>23929.204048</v>
      </c>
      <c r="P845" s="215">
        <f t="shared" si="41"/>
        <v>14570.268667777136</v>
      </c>
      <c r="Q845" s="215" cm="1">
        <f t="array" ref="Q845">IF(P845="-",0,P845/(1+'General inputs'!$H$32)^IFERROR(INDEX('MP Calculations'!$C$40:$C$130,MATCH(F845,'MP Calculations'!$D$40:$D$130,0),0),-1))</f>
        <v>21985.925379306496</v>
      </c>
    </row>
    <row r="846" spans="3:17">
      <c r="C846" s="159"/>
      <c r="D846" s="165" t="s">
        <v>288</v>
      </c>
      <c r="E846" s="161">
        <v>41402</v>
      </c>
      <c r="F846" s="172" t="str">
        <f t="shared" si="39"/>
        <v>2012-13</v>
      </c>
      <c r="G846" s="68"/>
      <c r="H846" s="167" t="s">
        <v>279</v>
      </c>
      <c r="I846" s="173">
        <v>41465.482549107437</v>
      </c>
      <c r="J846" s="168">
        <f>IFERROR(MIN('MP Calculations'!$E$30/I846,1),"-")</f>
        <v>0.60889065254951169</v>
      </c>
      <c r="K846" s="12"/>
      <c r="L846" s="159">
        <v>3.207443</v>
      </c>
      <c r="M846" s="159" t="s">
        <v>315</v>
      </c>
      <c r="N846" s="159">
        <v>589</v>
      </c>
      <c r="O846" s="185">
        <f t="shared" si="40"/>
        <v>1889.183927</v>
      </c>
      <c r="P846" s="215">
        <f t="shared" si="41"/>
        <v>1150.3064340970791</v>
      </c>
      <c r="Q846" s="215" cm="1">
        <f t="array" ref="Q846">IF(P846="-",0,P846/(1+'General inputs'!$H$32)^IFERROR(INDEX('MP Calculations'!$C$40:$C$130,MATCH(F846,'MP Calculations'!$D$40:$D$130,0),0),-1))</f>
        <v>1735.7642470468522</v>
      </c>
    </row>
    <row r="847" spans="3:17">
      <c r="C847" s="159"/>
      <c r="D847" s="165" t="s">
        <v>288</v>
      </c>
      <c r="E847" s="161">
        <v>41402</v>
      </c>
      <c r="F847" s="172" t="str">
        <f t="shared" si="39"/>
        <v>2012-13</v>
      </c>
      <c r="G847" s="68"/>
      <c r="H847" s="167" t="s">
        <v>279</v>
      </c>
      <c r="I847" s="173">
        <v>41465.482549107437</v>
      </c>
      <c r="J847" s="168">
        <f>IFERROR(MIN('MP Calculations'!$E$30/I847,1),"-")</f>
        <v>0.60889065254951169</v>
      </c>
      <c r="K847" s="12"/>
      <c r="L847" s="159">
        <v>86.015630000000002</v>
      </c>
      <c r="M847" s="159" t="s">
        <v>315</v>
      </c>
      <c r="N847" s="159">
        <v>589</v>
      </c>
      <c r="O847" s="185">
        <f t="shared" si="40"/>
        <v>50663.20607</v>
      </c>
      <c r="P847" s="215">
        <f t="shared" si="41"/>
        <v>30848.352604212683</v>
      </c>
      <c r="Q847" s="215" cm="1">
        <f t="array" ref="Q847">IF(P847="-",0,P847/(1+'General inputs'!$H$32)^IFERROR(INDEX('MP Calculations'!$C$40:$C$130,MATCH(F847,'MP Calculations'!$D$40:$D$130,0),0),-1))</f>
        <v>46548.872494760049</v>
      </c>
    </row>
    <row r="848" spans="3:17">
      <c r="C848" s="159"/>
      <c r="D848" s="165" t="s">
        <v>288</v>
      </c>
      <c r="E848" s="161">
        <v>41402</v>
      </c>
      <c r="F848" s="172" t="str">
        <f t="shared" si="39"/>
        <v>2012-13</v>
      </c>
      <c r="G848" s="68"/>
      <c r="H848" s="167" t="s">
        <v>279</v>
      </c>
      <c r="I848" s="173">
        <v>41465.482549107437</v>
      </c>
      <c r="J848" s="168">
        <f>IFERROR(MIN('MP Calculations'!$E$30/I848,1),"-")</f>
        <v>0.60889065254951169</v>
      </c>
      <c r="K848" s="12"/>
      <c r="L848" s="159">
        <v>3.0377649999999998</v>
      </c>
      <c r="M848" s="159" t="s">
        <v>315</v>
      </c>
      <c r="N848" s="159">
        <v>589</v>
      </c>
      <c r="O848" s="185">
        <f t="shared" si="40"/>
        <v>1789.2435849999999</v>
      </c>
      <c r="P848" s="215">
        <f t="shared" si="41"/>
        <v>1089.4536940406776</v>
      </c>
      <c r="Q848" s="215" cm="1">
        <f t="array" ref="Q848">IF(P848="-",0,P848/(1+'General inputs'!$H$32)^IFERROR(INDEX('MP Calculations'!$C$40:$C$130,MATCH(F848,'MP Calculations'!$D$40:$D$130,0),0),-1))</f>
        <v>1643.9400101358874</v>
      </c>
    </row>
    <row r="849" spans="3:17">
      <c r="C849" s="159"/>
      <c r="D849" s="165" t="s">
        <v>288</v>
      </c>
      <c r="E849" s="161">
        <v>41402</v>
      </c>
      <c r="F849" s="172" t="str">
        <f t="shared" si="39"/>
        <v>2012-13</v>
      </c>
      <c r="G849" s="68"/>
      <c r="H849" s="167" t="s">
        <v>279</v>
      </c>
      <c r="I849" s="173">
        <v>41465.482549107437</v>
      </c>
      <c r="J849" s="168">
        <f>IFERROR(MIN('MP Calculations'!$E$30/I849,1),"-")</f>
        <v>0.60889065254951169</v>
      </c>
      <c r="K849" s="12"/>
      <c r="L849" s="159">
        <v>1.5633490000000001</v>
      </c>
      <c r="M849" s="159" t="s">
        <v>315</v>
      </c>
      <c r="N849" s="159">
        <v>589</v>
      </c>
      <c r="O849" s="185">
        <f t="shared" si="40"/>
        <v>920.81256100000007</v>
      </c>
      <c r="P849" s="215">
        <f t="shared" si="41"/>
        <v>560.67416114307707</v>
      </c>
      <c r="Q849" s="215" cm="1">
        <f t="array" ref="Q849">IF(P849="-",0,P849/(1+'General inputs'!$H$32)^IFERROR(INDEX('MP Calculations'!$C$40:$C$130,MATCH(F849,'MP Calculations'!$D$40:$D$130,0),0),-1))</f>
        <v>846.03383438347919</v>
      </c>
    </row>
    <row r="850" spans="3:17">
      <c r="C850" s="159"/>
      <c r="D850" s="165" t="s">
        <v>288</v>
      </c>
      <c r="E850" s="161">
        <v>41402</v>
      </c>
      <c r="F850" s="172" t="str">
        <f t="shared" si="39"/>
        <v>2012-13</v>
      </c>
      <c r="G850" s="68"/>
      <c r="H850" s="167" t="s">
        <v>279</v>
      </c>
      <c r="I850" s="173">
        <v>41465.482549107437</v>
      </c>
      <c r="J850" s="168">
        <f>IFERROR(MIN('MP Calculations'!$E$30/I850,1),"-")</f>
        <v>0.60889065254951169</v>
      </c>
      <c r="K850" s="12"/>
      <c r="L850" s="159">
        <v>298.387945</v>
      </c>
      <c r="M850" s="159" t="s">
        <v>315</v>
      </c>
      <c r="N850" s="159">
        <v>589</v>
      </c>
      <c r="O850" s="185">
        <f t="shared" si="40"/>
        <v>175750.49960499999</v>
      </c>
      <c r="P850" s="215">
        <f t="shared" si="41"/>
        <v>107012.83639039114</v>
      </c>
      <c r="Q850" s="215" cm="1">
        <f t="array" ref="Q850">IF(P850="-",0,P850/(1+'General inputs'!$H$32)^IFERROR(INDEX('MP Calculations'!$C$40:$C$130,MATCH(F850,'MP Calculations'!$D$40:$D$130,0),0),-1))</f>
        <v>161477.88960888237</v>
      </c>
    </row>
    <row r="851" spans="3:17">
      <c r="C851" s="159"/>
      <c r="D851" s="165" t="s">
        <v>288</v>
      </c>
      <c r="E851" s="161">
        <v>41402</v>
      </c>
      <c r="F851" s="172" t="str">
        <f t="shared" si="39"/>
        <v>2012-13</v>
      </c>
      <c r="G851" s="68"/>
      <c r="H851" s="167" t="s">
        <v>279</v>
      </c>
      <c r="I851" s="173">
        <v>41465.482549107437</v>
      </c>
      <c r="J851" s="168">
        <f>IFERROR(MIN('MP Calculations'!$E$30/I851,1),"-")</f>
        <v>0.60889065254951169</v>
      </c>
      <c r="K851" s="12"/>
      <c r="L851" s="159">
        <v>433.721045</v>
      </c>
      <c r="M851" s="159" t="s">
        <v>315</v>
      </c>
      <c r="N851" s="159">
        <v>589</v>
      </c>
      <c r="O851" s="185">
        <f t="shared" si="40"/>
        <v>255461.69550500001</v>
      </c>
      <c r="P851" s="215">
        <f t="shared" si="41"/>
        <v>155548.2384774441</v>
      </c>
      <c r="Q851" s="215" cm="1">
        <f t="array" ref="Q851">IF(P851="-",0,P851/(1+'General inputs'!$H$32)^IFERROR(INDEX('MP Calculations'!$C$40:$C$130,MATCH(F851,'MP Calculations'!$D$40:$D$130,0),0),-1))</f>
        <v>234715.77923685595</v>
      </c>
    </row>
    <row r="852" spans="3:17">
      <c r="C852" s="159"/>
      <c r="D852" s="165" t="s">
        <v>288</v>
      </c>
      <c r="E852" s="161">
        <v>41402</v>
      </c>
      <c r="F852" s="172" t="str">
        <f t="shared" si="39"/>
        <v>2012-13</v>
      </c>
      <c r="G852" s="68"/>
      <c r="H852" s="167" t="s">
        <v>279</v>
      </c>
      <c r="I852" s="173">
        <v>41465.482549107437</v>
      </c>
      <c r="J852" s="168">
        <f>IFERROR(MIN('MP Calculations'!$E$30/I852,1),"-")</f>
        <v>0.60889065254951169</v>
      </c>
      <c r="K852" s="12"/>
      <c r="L852" s="159">
        <v>48.60286</v>
      </c>
      <c r="M852" s="159" t="s">
        <v>315</v>
      </c>
      <c r="N852" s="159">
        <v>589</v>
      </c>
      <c r="O852" s="185">
        <f t="shared" si="40"/>
        <v>28627.08454</v>
      </c>
      <c r="P852" s="215">
        <f t="shared" si="41"/>
        <v>17430.764186150638</v>
      </c>
      <c r="Q852" s="215" cm="1">
        <f t="array" ref="Q852">IF(P852="-",0,P852/(1+'General inputs'!$H$32)^IFERROR(INDEX('MP Calculations'!$C$40:$C$130,MATCH(F852,'MP Calculations'!$D$40:$D$130,0),0),-1))</f>
        <v>26302.293350879056</v>
      </c>
    </row>
    <row r="853" spans="3:17">
      <c r="C853" s="159"/>
      <c r="D853" s="165" t="s">
        <v>288</v>
      </c>
      <c r="E853" s="161">
        <v>41402</v>
      </c>
      <c r="F853" s="172" t="str">
        <f t="shared" si="39"/>
        <v>2012-13</v>
      </c>
      <c r="G853" s="68"/>
      <c r="H853" s="167" t="s">
        <v>279</v>
      </c>
      <c r="I853" s="173">
        <v>41465.482549107437</v>
      </c>
      <c r="J853" s="168">
        <f>IFERROR(MIN('MP Calculations'!$E$30/I853,1),"-")</f>
        <v>0.60889065254951169</v>
      </c>
      <c r="K853" s="12"/>
      <c r="L853" s="159">
        <v>0.69268200000000002</v>
      </c>
      <c r="M853" s="159" t="s">
        <v>315</v>
      </c>
      <c r="N853" s="159">
        <v>589</v>
      </c>
      <c r="O853" s="185">
        <f t="shared" si="40"/>
        <v>407.98969800000003</v>
      </c>
      <c r="P853" s="215">
        <f t="shared" si="41"/>
        <v>248.42111344869824</v>
      </c>
      <c r="Q853" s="215" cm="1">
        <f t="array" ref="Q853">IF(P853="-",0,P853/(1+'General inputs'!$H$32)^IFERROR(INDEX('MP Calculations'!$C$40:$C$130,MATCH(F853,'MP Calculations'!$D$40:$D$130,0),0),-1))</f>
        <v>374.85705908816084</v>
      </c>
    </row>
    <row r="854" spans="3:17">
      <c r="C854" s="159"/>
      <c r="D854" s="165" t="s">
        <v>302</v>
      </c>
      <c r="E854" s="161">
        <v>41402</v>
      </c>
      <c r="F854" s="172" t="str">
        <f t="shared" ref="F854:F917" si="42">IF(E854="","-",IF(OR(E854&lt;$E$15,E854&gt;$E$16),"ERROR - date outside of range",IF(MONTH(E854)&gt;=7,YEAR(E854)&amp;"-"&amp;IF(YEAR(E854)=1999,"00",IF(AND(YEAR(E854)&gt;=2000,YEAR(E854)&lt;2009),"0","")&amp;RIGHT(YEAR(E854),2)+1),RIGHT(YEAR(E854),4)-1&amp;"-"&amp;RIGHT(YEAR(E854),2))))</f>
        <v>2012-13</v>
      </c>
      <c r="G854" s="68"/>
      <c r="H854" s="167" t="s">
        <v>279</v>
      </c>
      <c r="I854" s="173">
        <v>41465.482549107437</v>
      </c>
      <c r="J854" s="168">
        <f>IFERROR(MIN('MP Calculations'!$E$30/I854,1),"-")</f>
        <v>0.60889065254951169</v>
      </c>
      <c r="K854" s="12"/>
      <c r="L854" s="159">
        <v>105.80607999999999</v>
      </c>
      <c r="M854" s="159" t="s">
        <v>315</v>
      </c>
      <c r="N854" s="159">
        <v>753</v>
      </c>
      <c r="O854" s="185">
        <f t="shared" ref="O854:O917" si="43">IF(N854="","-",L854*N854)</f>
        <v>79671.978239999997</v>
      </c>
      <c r="P854" s="215">
        <f t="shared" ref="P854:P917" si="44">IF(O854="-","-",IF(OR(E854&lt;$E$15,E854&gt;$E$16),0,O854*J854))</f>
        <v>48511.522820464095</v>
      </c>
      <c r="Q854" s="215" cm="1">
        <f t="array" ref="Q854">IF(P854="-",0,P854/(1+'General inputs'!$H$32)^IFERROR(INDEX('MP Calculations'!$C$40:$C$130,MATCH(F854,'MP Calculations'!$D$40:$D$130,0),0),-1))</f>
        <v>73201.856814488347</v>
      </c>
    </row>
    <row r="855" spans="3:17">
      <c r="C855" s="159"/>
      <c r="D855" s="165" t="s">
        <v>288</v>
      </c>
      <c r="E855" s="161">
        <v>41402</v>
      </c>
      <c r="F855" s="172" t="str">
        <f t="shared" si="42"/>
        <v>2012-13</v>
      </c>
      <c r="G855" s="68"/>
      <c r="H855" s="167" t="s">
        <v>279</v>
      </c>
      <c r="I855" s="173">
        <v>41465.482549107437</v>
      </c>
      <c r="J855" s="168">
        <f>IFERROR(MIN('MP Calculations'!$E$30/I855,1),"-")</f>
        <v>0.60889065254951169</v>
      </c>
      <c r="K855" s="12"/>
      <c r="L855" s="159">
        <v>2.3769499999999999</v>
      </c>
      <c r="M855" s="159" t="s">
        <v>315</v>
      </c>
      <c r="N855" s="159">
        <v>589</v>
      </c>
      <c r="O855" s="185">
        <f t="shared" si="43"/>
        <v>1400.0235499999999</v>
      </c>
      <c r="P855" s="215">
        <f t="shared" si="44"/>
        <v>852.4612529441838</v>
      </c>
      <c r="Q855" s="215" cm="1">
        <f t="array" ref="Q855">IF(P855="-",0,P855/(1+'General inputs'!$H$32)^IFERROR(INDEX('MP Calculations'!$C$40:$C$130,MATCH(F855,'MP Calculations'!$D$40:$D$130,0),0),-1))</f>
        <v>1286.3283391218536</v>
      </c>
    </row>
    <row r="856" spans="3:17">
      <c r="C856" s="159"/>
      <c r="D856" s="165" t="s">
        <v>288</v>
      </c>
      <c r="E856" s="161">
        <v>41402</v>
      </c>
      <c r="F856" s="172" t="str">
        <f t="shared" si="42"/>
        <v>2012-13</v>
      </c>
      <c r="G856" s="68"/>
      <c r="H856" s="167" t="s">
        <v>279</v>
      </c>
      <c r="I856" s="173">
        <v>41465.482549107437</v>
      </c>
      <c r="J856" s="168">
        <f>IFERROR(MIN('MP Calculations'!$E$30/I856,1),"-")</f>
        <v>0.60889065254951169</v>
      </c>
      <c r="K856" s="12"/>
      <c r="L856" s="159">
        <v>45.729416999999998</v>
      </c>
      <c r="M856" s="159" t="s">
        <v>315</v>
      </c>
      <c r="N856" s="159">
        <v>589</v>
      </c>
      <c r="O856" s="185">
        <f t="shared" si="43"/>
        <v>26934.626613</v>
      </c>
      <c r="P856" s="215">
        <f t="shared" si="44"/>
        <v>16400.242374567013</v>
      </c>
      <c r="Q856" s="215" cm="1">
        <f t="array" ref="Q856">IF(P856="-",0,P856/(1+'General inputs'!$H$32)^IFERROR(INDEX('MP Calculations'!$C$40:$C$130,MATCH(F856,'MP Calculations'!$D$40:$D$130,0),0),-1))</f>
        <v>24747.279083960813</v>
      </c>
    </row>
    <row r="857" spans="3:17">
      <c r="C857" s="159"/>
      <c r="D857" s="165" t="s">
        <v>288</v>
      </c>
      <c r="E857" s="161">
        <v>41402</v>
      </c>
      <c r="F857" s="172" t="str">
        <f t="shared" si="42"/>
        <v>2012-13</v>
      </c>
      <c r="G857" s="68"/>
      <c r="H857" s="167" t="s">
        <v>279</v>
      </c>
      <c r="I857" s="173">
        <v>41465.482549107437</v>
      </c>
      <c r="J857" s="168">
        <f>IFERROR(MIN('MP Calculations'!$E$30/I857,1),"-")</f>
        <v>0.60889065254951169</v>
      </c>
      <c r="K857" s="12"/>
      <c r="L857" s="159">
        <v>4.1584779999999997</v>
      </c>
      <c r="M857" s="159" t="s">
        <v>315</v>
      </c>
      <c r="N857" s="159">
        <v>589</v>
      </c>
      <c r="O857" s="185">
        <f t="shared" si="43"/>
        <v>2449.3435419999996</v>
      </c>
      <c r="P857" s="215">
        <f t="shared" si="44"/>
        <v>1491.382387606312</v>
      </c>
      <c r="Q857" s="215" cm="1">
        <f t="array" ref="Q857">IF(P857="-",0,P857/(1+'General inputs'!$H$32)^IFERROR(INDEX('MP Calculations'!$C$40:$C$130,MATCH(F857,'MP Calculations'!$D$40:$D$130,0),0),-1))</f>
        <v>2250.433580434913</v>
      </c>
    </row>
    <row r="858" spans="3:17">
      <c r="C858" s="159"/>
      <c r="D858" s="165" t="s">
        <v>288</v>
      </c>
      <c r="E858" s="161">
        <v>41402</v>
      </c>
      <c r="F858" s="172" t="str">
        <f t="shared" si="42"/>
        <v>2012-13</v>
      </c>
      <c r="G858" s="68"/>
      <c r="H858" s="167" t="s">
        <v>279</v>
      </c>
      <c r="I858" s="173">
        <v>41465.482549107437</v>
      </c>
      <c r="J858" s="168">
        <f>IFERROR(MIN('MP Calculations'!$E$30/I858,1),"-")</f>
        <v>0.60889065254951169</v>
      </c>
      <c r="K858" s="12"/>
      <c r="L858" s="159">
        <v>9.4194750000000003</v>
      </c>
      <c r="M858" s="159" t="s">
        <v>315</v>
      </c>
      <c r="N858" s="159">
        <v>589</v>
      </c>
      <c r="O858" s="185">
        <f t="shared" si="43"/>
        <v>5548.0707750000001</v>
      </c>
      <c r="P858" s="215">
        <f t="shared" si="44"/>
        <v>3378.1684345806252</v>
      </c>
      <c r="Q858" s="215" cm="1">
        <f t="array" ref="Q858">IF(P858="-",0,P858/(1+'General inputs'!$H$32)^IFERROR(INDEX('MP Calculations'!$C$40:$C$130,MATCH(F858,'MP Calculations'!$D$40:$D$130,0),0),-1))</f>
        <v>5097.514727760291</v>
      </c>
    </row>
    <row r="859" spans="3:17">
      <c r="C859" s="159"/>
      <c r="D859" s="165" t="s">
        <v>288</v>
      </c>
      <c r="E859" s="161">
        <v>41402</v>
      </c>
      <c r="F859" s="172" t="str">
        <f t="shared" si="42"/>
        <v>2012-13</v>
      </c>
      <c r="G859" s="68"/>
      <c r="H859" s="167" t="s">
        <v>279</v>
      </c>
      <c r="I859" s="173">
        <v>41465.482549107437</v>
      </c>
      <c r="J859" s="168">
        <f>IFERROR(MIN('MP Calculations'!$E$30/I859,1),"-")</f>
        <v>0.60889065254951169</v>
      </c>
      <c r="K859" s="12"/>
      <c r="L859" s="159">
        <v>1.000014</v>
      </c>
      <c r="M859" s="159" t="s">
        <v>315</v>
      </c>
      <c r="N859" s="159">
        <v>589</v>
      </c>
      <c r="O859" s="185">
        <f t="shared" si="43"/>
        <v>589.00824599999999</v>
      </c>
      <c r="P859" s="215">
        <f t="shared" si="44"/>
        <v>358.64161526398328</v>
      </c>
      <c r="Q859" s="215" cm="1">
        <f t="array" ref="Q859">IF(P859="-",0,P859/(1+'General inputs'!$H$32)^IFERROR(INDEX('MP Calculations'!$C$40:$C$130,MATCH(F859,'MP Calculations'!$D$40:$D$130,0),0),-1))</f>
        <v>541.17518152195089</v>
      </c>
    </row>
    <row r="860" spans="3:17">
      <c r="C860" s="159"/>
      <c r="D860" s="165" t="s">
        <v>288</v>
      </c>
      <c r="E860" s="161">
        <v>41402</v>
      </c>
      <c r="F860" s="172" t="str">
        <f t="shared" si="42"/>
        <v>2012-13</v>
      </c>
      <c r="G860" s="68"/>
      <c r="H860" s="167" t="s">
        <v>279</v>
      </c>
      <c r="I860" s="173">
        <v>41465.482549107437</v>
      </c>
      <c r="J860" s="168">
        <f>IFERROR(MIN('MP Calculations'!$E$30/I860,1),"-")</f>
        <v>0.60889065254951169</v>
      </c>
      <c r="K860" s="12"/>
      <c r="L860" s="159">
        <v>2.6281439999999998</v>
      </c>
      <c r="M860" s="159" t="s">
        <v>315</v>
      </c>
      <c r="N860" s="159">
        <v>589</v>
      </c>
      <c r="O860" s="185">
        <f t="shared" si="43"/>
        <v>1547.9768159999999</v>
      </c>
      <c r="P860" s="215">
        <f t="shared" si="44"/>
        <v>942.54861362575537</v>
      </c>
      <c r="Q860" s="215" cm="1">
        <f t="array" ref="Q860">IF(P860="-",0,P860/(1+'General inputs'!$H$32)^IFERROR(INDEX('MP Calculations'!$C$40:$C$130,MATCH(F860,'MP Calculations'!$D$40:$D$130,0),0),-1))</f>
        <v>1422.2663945363026</v>
      </c>
    </row>
    <row r="861" spans="3:17">
      <c r="C861" s="159"/>
      <c r="D861" s="165" t="s">
        <v>281</v>
      </c>
      <c r="E861" s="161">
        <v>41402</v>
      </c>
      <c r="F861" s="172" t="str">
        <f t="shared" si="42"/>
        <v>2012-13</v>
      </c>
      <c r="G861" s="68"/>
      <c r="H861" s="167" t="s">
        <v>279</v>
      </c>
      <c r="I861" s="173">
        <v>41465.482549107437</v>
      </c>
      <c r="J861" s="168">
        <f>IFERROR(MIN('MP Calculations'!$E$30/I861,1),"-")</f>
        <v>0.60889065254951169</v>
      </c>
      <c r="K861" s="12"/>
      <c r="L861" s="159">
        <v>0.25650800000000001</v>
      </c>
      <c r="M861" s="159" t="s">
        <v>315</v>
      </c>
      <c r="N861" s="159">
        <v>350</v>
      </c>
      <c r="O861" s="185">
        <f t="shared" si="43"/>
        <v>89.777799999999999</v>
      </c>
      <c r="P861" s="215">
        <f t="shared" si="44"/>
        <v>54.664863226459552</v>
      </c>
      <c r="Q861" s="215" cm="1">
        <f t="array" ref="Q861">IF(P861="-",0,P861/(1+'General inputs'!$H$32)^IFERROR(INDEX('MP Calculations'!$C$40:$C$130,MATCH(F861,'MP Calculations'!$D$40:$D$130,0),0),-1))</f>
        <v>82.486989853859214</v>
      </c>
    </row>
    <row r="862" spans="3:17">
      <c r="C862" s="159"/>
      <c r="D862" s="165" t="s">
        <v>281</v>
      </c>
      <c r="E862" s="161">
        <v>41402</v>
      </c>
      <c r="F862" s="172" t="str">
        <f t="shared" si="42"/>
        <v>2012-13</v>
      </c>
      <c r="G862" s="68"/>
      <c r="H862" s="167" t="s">
        <v>279</v>
      </c>
      <c r="I862" s="173">
        <v>41465.482549107437</v>
      </c>
      <c r="J862" s="168">
        <f>IFERROR(MIN('MP Calculations'!$E$30/I862,1),"-")</f>
        <v>0.60889065254951169</v>
      </c>
      <c r="K862" s="12"/>
      <c r="L862" s="159">
        <v>0.18105599999999999</v>
      </c>
      <c r="M862" s="159" t="s">
        <v>315</v>
      </c>
      <c r="N862" s="159">
        <v>350</v>
      </c>
      <c r="O862" s="185">
        <f t="shared" si="43"/>
        <v>63.369599999999998</v>
      </c>
      <c r="P862" s="215">
        <f t="shared" si="44"/>
        <v>38.585157095801534</v>
      </c>
      <c r="Q862" s="215" cm="1">
        <f t="array" ref="Q862">IF(P862="-",0,P862/(1+'General inputs'!$H$32)^IFERROR(INDEX('MP Calculations'!$C$40:$C$130,MATCH(F862,'MP Calculations'!$D$40:$D$130,0),0),-1))</f>
        <v>58.223386541473687</v>
      </c>
    </row>
    <row r="863" spans="3:17">
      <c r="C863" s="159"/>
      <c r="D863" s="165" t="s">
        <v>288</v>
      </c>
      <c r="E863" s="161">
        <v>41402</v>
      </c>
      <c r="F863" s="172" t="str">
        <f t="shared" si="42"/>
        <v>2012-13</v>
      </c>
      <c r="G863" s="68"/>
      <c r="H863" s="167" t="s">
        <v>279</v>
      </c>
      <c r="I863" s="173">
        <v>41465.482549107437</v>
      </c>
      <c r="J863" s="168">
        <f>IFERROR(MIN('MP Calculations'!$E$30/I863,1),"-")</f>
        <v>0.60889065254951169</v>
      </c>
      <c r="K863" s="12"/>
      <c r="L863" s="159">
        <v>0.216783</v>
      </c>
      <c r="M863" s="159" t="s">
        <v>315</v>
      </c>
      <c r="N863" s="159">
        <v>589</v>
      </c>
      <c r="O863" s="185">
        <f t="shared" si="43"/>
        <v>127.685187</v>
      </c>
      <c r="P863" s="215">
        <f t="shared" si="44"/>
        <v>77.746316833336422</v>
      </c>
      <c r="Q863" s="215" cm="1">
        <f t="array" ref="Q863">IF(P863="-",0,P863/(1+'General inputs'!$H$32)^IFERROR(INDEX('MP Calculations'!$C$40:$C$130,MATCH(F863,'MP Calculations'!$D$40:$D$130,0),0),-1))</f>
        <v>117.31593695275575</v>
      </c>
    </row>
    <row r="864" spans="3:17">
      <c r="C864" s="159"/>
      <c r="D864" s="165" t="s">
        <v>288</v>
      </c>
      <c r="E864" s="161">
        <v>41402</v>
      </c>
      <c r="F864" s="172" t="str">
        <f t="shared" si="42"/>
        <v>2012-13</v>
      </c>
      <c r="G864" s="68"/>
      <c r="H864" s="167" t="s">
        <v>279</v>
      </c>
      <c r="I864" s="173">
        <v>41465.482549107437</v>
      </c>
      <c r="J864" s="168">
        <f>IFERROR(MIN('MP Calculations'!$E$30/I864,1),"-")</f>
        <v>0.60889065254951169</v>
      </c>
      <c r="K864" s="12"/>
      <c r="L864" s="159">
        <v>471.07201300000003</v>
      </c>
      <c r="M864" s="159" t="s">
        <v>315</v>
      </c>
      <c r="N864" s="159">
        <v>589</v>
      </c>
      <c r="O864" s="185">
        <f t="shared" si="43"/>
        <v>277461.41565700003</v>
      </c>
      <c r="P864" s="215">
        <f t="shared" si="44"/>
        <v>168943.66243670206</v>
      </c>
      <c r="Q864" s="215" cm="1">
        <f t="array" ref="Q864">IF(P864="-",0,P864/(1+'General inputs'!$H$32)^IFERROR(INDEX('MP Calculations'!$C$40:$C$130,MATCH(F864,'MP Calculations'!$D$40:$D$130,0),0),-1))</f>
        <v>254928.91314040191</v>
      </c>
    </row>
    <row r="865" spans="3:17">
      <c r="C865" s="159"/>
      <c r="D865" s="165" t="s">
        <v>288</v>
      </c>
      <c r="E865" s="161">
        <v>41402</v>
      </c>
      <c r="F865" s="172" t="str">
        <f t="shared" si="42"/>
        <v>2012-13</v>
      </c>
      <c r="G865" s="68"/>
      <c r="H865" s="167" t="s">
        <v>279</v>
      </c>
      <c r="I865" s="173">
        <v>41465.482549107437</v>
      </c>
      <c r="J865" s="168">
        <f>IFERROR(MIN('MP Calculations'!$E$30/I865,1),"-")</f>
        <v>0.60889065254951169</v>
      </c>
      <c r="K865" s="12"/>
      <c r="L865" s="159">
        <v>3.5469650000000001</v>
      </c>
      <c r="M865" s="159" t="s">
        <v>315</v>
      </c>
      <c r="N865" s="159">
        <v>589</v>
      </c>
      <c r="O865" s="185">
        <f t="shared" si="43"/>
        <v>2089.1623850000001</v>
      </c>
      <c r="P865" s="215">
        <f t="shared" si="44"/>
        <v>1272.0714478845441</v>
      </c>
      <c r="Q865" s="215" cm="1">
        <f t="array" ref="Q865">IF(P865="-",0,P865/(1+'General inputs'!$H$32)^IFERROR(INDEX('MP Calculations'!$C$40:$C$130,MATCH(F865,'MP Calculations'!$D$40:$D$130,0),0),-1))</f>
        <v>1919.5025546912409</v>
      </c>
    </row>
    <row r="866" spans="3:17">
      <c r="C866" s="159"/>
      <c r="D866" s="165" t="s">
        <v>288</v>
      </c>
      <c r="E866" s="161">
        <v>41402</v>
      </c>
      <c r="F866" s="172" t="str">
        <f t="shared" si="42"/>
        <v>2012-13</v>
      </c>
      <c r="G866" s="68"/>
      <c r="H866" s="167" t="s">
        <v>279</v>
      </c>
      <c r="I866" s="173">
        <v>41465.482549107437</v>
      </c>
      <c r="J866" s="168">
        <f>IFERROR(MIN('MP Calculations'!$E$30/I866,1),"-")</f>
        <v>0.60889065254951169</v>
      </c>
      <c r="K866" s="12"/>
      <c r="L866" s="159">
        <v>0.30001299999999997</v>
      </c>
      <c r="M866" s="159" t="s">
        <v>315</v>
      </c>
      <c r="N866" s="159">
        <v>589</v>
      </c>
      <c r="O866" s="185">
        <f t="shared" si="43"/>
        <v>176.70765699999998</v>
      </c>
      <c r="P866" s="215">
        <f t="shared" si="44"/>
        <v>107.59564058122528</v>
      </c>
      <c r="Q866" s="215" cm="1">
        <f t="array" ref="Q866">IF(P866="-",0,P866/(1+'General inputs'!$H$32)^IFERROR(INDEX('MP Calculations'!$C$40:$C$130,MATCH(F866,'MP Calculations'!$D$40:$D$130,0),0),-1))</f>
        <v>162.35731673151082</v>
      </c>
    </row>
    <row r="867" spans="3:17">
      <c r="C867" s="159"/>
      <c r="D867" s="165" t="s">
        <v>288</v>
      </c>
      <c r="E867" s="161">
        <v>41402</v>
      </c>
      <c r="F867" s="172" t="str">
        <f t="shared" si="42"/>
        <v>2012-13</v>
      </c>
      <c r="G867" s="68"/>
      <c r="H867" s="167" t="s">
        <v>279</v>
      </c>
      <c r="I867" s="173">
        <v>41465.482549107437</v>
      </c>
      <c r="J867" s="168">
        <f>IFERROR(MIN('MP Calculations'!$E$30/I867,1),"-")</f>
        <v>0.60889065254951169</v>
      </c>
      <c r="K867" s="12"/>
      <c r="L867" s="159">
        <v>2.1749969999999998</v>
      </c>
      <c r="M867" s="159" t="s">
        <v>315</v>
      </c>
      <c r="N867" s="159">
        <v>589</v>
      </c>
      <c r="O867" s="185">
        <f t="shared" si="43"/>
        <v>1281.0732329999998</v>
      </c>
      <c r="P867" s="215">
        <f t="shared" si="44"/>
        <v>780.03351680508251</v>
      </c>
      <c r="Q867" s="215" cm="1">
        <f t="array" ref="Q867">IF(P867="-",0,P867/(1+'General inputs'!$H$32)^IFERROR(INDEX('MP Calculations'!$C$40:$C$130,MATCH(F867,'MP Calculations'!$D$40:$D$130,0),0),-1))</f>
        <v>1177.03791775385</v>
      </c>
    </row>
    <row r="868" spans="3:17">
      <c r="C868" s="159"/>
      <c r="D868" s="165" t="s">
        <v>288</v>
      </c>
      <c r="E868" s="161">
        <v>41402</v>
      </c>
      <c r="F868" s="172" t="str">
        <f t="shared" si="42"/>
        <v>2012-13</v>
      </c>
      <c r="G868" s="68"/>
      <c r="H868" s="167" t="s">
        <v>279</v>
      </c>
      <c r="I868" s="173">
        <v>41465.482549107437</v>
      </c>
      <c r="J868" s="168">
        <f>IFERROR(MIN('MP Calculations'!$E$30/I868,1),"-")</f>
        <v>0.60889065254951169</v>
      </c>
      <c r="K868" s="12"/>
      <c r="L868" s="159">
        <v>0.49996299999999999</v>
      </c>
      <c r="M868" s="159" t="s">
        <v>315</v>
      </c>
      <c r="N868" s="159">
        <v>589</v>
      </c>
      <c r="O868" s="185">
        <f t="shared" si="43"/>
        <v>294.478207</v>
      </c>
      <c r="P868" s="215">
        <f t="shared" si="44"/>
        <v>179.30502762184017</v>
      </c>
      <c r="Q868" s="215" cm="1">
        <f t="array" ref="Q868">IF(P868="-",0,P868/(1+'General inputs'!$H$32)^IFERROR(INDEX('MP Calculations'!$C$40:$C$130,MATCH(F868,'MP Calculations'!$D$40:$D$130,0),0),-1))</f>
        <v>270.56377938634773</v>
      </c>
    </row>
    <row r="869" spans="3:17">
      <c r="C869" s="159"/>
      <c r="D869" s="165" t="s">
        <v>291</v>
      </c>
      <c r="E869" s="161">
        <v>41402</v>
      </c>
      <c r="F869" s="172" t="str">
        <f t="shared" si="42"/>
        <v>2012-13</v>
      </c>
      <c r="G869" s="68"/>
      <c r="H869" s="167" t="s">
        <v>279</v>
      </c>
      <c r="I869" s="173">
        <v>41465.482549107437</v>
      </c>
      <c r="J869" s="168">
        <f>IFERROR(MIN('MP Calculations'!$E$30/I869,1),"-")</f>
        <v>0.60889065254951169</v>
      </c>
      <c r="K869" s="12"/>
      <c r="L869" s="159">
        <v>236.42709099999999</v>
      </c>
      <c r="M869" s="159" t="s">
        <v>315</v>
      </c>
      <c r="N869" s="159">
        <v>940</v>
      </c>
      <c r="O869" s="185">
        <f t="shared" si="43"/>
        <v>222241.46554</v>
      </c>
      <c r="P869" s="215">
        <f t="shared" si="44"/>
        <v>135320.75097621043</v>
      </c>
      <c r="Q869" s="215" cm="1">
        <f t="array" ref="Q869">IF(P869="-",0,P869/(1+'General inputs'!$H$32)^IFERROR(INDEX('MP Calculations'!$C$40:$C$130,MATCH(F869,'MP Calculations'!$D$40:$D$130,0),0),-1))</f>
        <v>204193.34749910093</v>
      </c>
    </row>
    <row r="870" spans="3:17">
      <c r="C870" s="159"/>
      <c r="D870" s="165" t="s">
        <v>291</v>
      </c>
      <c r="E870" s="161">
        <v>41402</v>
      </c>
      <c r="F870" s="172" t="str">
        <f t="shared" si="42"/>
        <v>2012-13</v>
      </c>
      <c r="G870" s="68"/>
      <c r="H870" s="167" t="s">
        <v>279</v>
      </c>
      <c r="I870" s="173">
        <v>41465.482549107437</v>
      </c>
      <c r="J870" s="168">
        <f>IFERROR(MIN('MP Calculations'!$E$30/I870,1),"-")</f>
        <v>0.60889065254951169</v>
      </c>
      <c r="K870" s="12"/>
      <c r="L870" s="159">
        <v>3.960429</v>
      </c>
      <c r="M870" s="159" t="s">
        <v>315</v>
      </c>
      <c r="N870" s="159">
        <v>940</v>
      </c>
      <c r="O870" s="185">
        <f t="shared" si="43"/>
        <v>3722.8032600000001</v>
      </c>
      <c r="P870" s="215">
        <f t="shared" si="44"/>
        <v>2266.7801062948497</v>
      </c>
      <c r="Q870" s="215" cm="1">
        <f t="array" ref="Q870">IF(P870="-",0,P870/(1+'General inputs'!$H$32)^IFERROR(INDEX('MP Calculations'!$C$40:$C$130,MATCH(F870,'MP Calculations'!$D$40:$D$130,0),0),-1))</f>
        <v>3420.4762729264253</v>
      </c>
    </row>
    <row r="871" spans="3:17">
      <c r="C871" s="159"/>
      <c r="D871" s="165" t="s">
        <v>291</v>
      </c>
      <c r="E871" s="161">
        <v>41402</v>
      </c>
      <c r="F871" s="172" t="str">
        <f t="shared" si="42"/>
        <v>2012-13</v>
      </c>
      <c r="G871" s="68"/>
      <c r="H871" s="167" t="s">
        <v>279</v>
      </c>
      <c r="I871" s="173">
        <v>41465.482549107437</v>
      </c>
      <c r="J871" s="168">
        <f>IFERROR(MIN('MP Calculations'!$E$30/I871,1),"-")</f>
        <v>0.60889065254951169</v>
      </c>
      <c r="K871" s="12"/>
      <c r="L871" s="159">
        <v>1.444429</v>
      </c>
      <c r="M871" s="159" t="s">
        <v>315</v>
      </c>
      <c r="N871" s="159">
        <v>940</v>
      </c>
      <c r="O871" s="185">
        <f t="shared" si="43"/>
        <v>1357.7632599999999</v>
      </c>
      <c r="P871" s="215">
        <f t="shared" si="44"/>
        <v>826.72935738915226</v>
      </c>
      <c r="Q871" s="215" cm="1">
        <f t="array" ref="Q871">IF(P871="-",0,P871/(1+'General inputs'!$H$32)^IFERROR(INDEX('MP Calculations'!$C$40:$C$130,MATCH(F871,'MP Calculations'!$D$40:$D$130,0),0),-1))</f>
        <v>1247.4999860941434</v>
      </c>
    </row>
    <row r="872" spans="3:17">
      <c r="C872" s="159"/>
      <c r="D872" s="165" t="s">
        <v>291</v>
      </c>
      <c r="E872" s="161">
        <v>41402</v>
      </c>
      <c r="F872" s="172" t="str">
        <f t="shared" si="42"/>
        <v>2012-13</v>
      </c>
      <c r="G872" s="68"/>
      <c r="H872" s="167" t="s">
        <v>279</v>
      </c>
      <c r="I872" s="173">
        <v>41465.482549107437</v>
      </c>
      <c r="J872" s="168">
        <f>IFERROR(MIN('MP Calculations'!$E$30/I872,1),"-")</f>
        <v>0.60889065254951169</v>
      </c>
      <c r="K872" s="12"/>
      <c r="L872" s="159">
        <v>1.6221350000000001</v>
      </c>
      <c r="M872" s="159" t="s">
        <v>315</v>
      </c>
      <c r="N872" s="159">
        <v>940</v>
      </c>
      <c r="O872" s="185">
        <f t="shared" si="43"/>
        <v>1524.8069</v>
      </c>
      <c r="P872" s="215">
        <f t="shared" si="44"/>
        <v>928.44066835299805</v>
      </c>
      <c r="Q872" s="215" cm="1">
        <f t="array" ref="Q872">IF(P872="-",0,P872/(1+'General inputs'!$H$32)^IFERROR(INDEX('MP Calculations'!$C$40:$C$130,MATCH(F872,'MP Calculations'!$D$40:$D$130,0),0),-1))</f>
        <v>1400.9780958031331</v>
      </c>
    </row>
    <row r="873" spans="3:17">
      <c r="C873" s="159"/>
      <c r="D873" s="165" t="s">
        <v>291</v>
      </c>
      <c r="E873" s="161">
        <v>41402</v>
      </c>
      <c r="F873" s="172" t="str">
        <f t="shared" si="42"/>
        <v>2012-13</v>
      </c>
      <c r="G873" s="68"/>
      <c r="H873" s="167" t="s">
        <v>279</v>
      </c>
      <c r="I873" s="173">
        <v>41465.482549107437</v>
      </c>
      <c r="J873" s="168">
        <f>IFERROR(MIN('MP Calculations'!$E$30/I873,1),"-")</f>
        <v>0.60889065254951169</v>
      </c>
      <c r="K873" s="12"/>
      <c r="L873" s="159">
        <v>33.940178000000003</v>
      </c>
      <c r="M873" s="159" t="s">
        <v>315</v>
      </c>
      <c r="N873" s="159">
        <v>940</v>
      </c>
      <c r="O873" s="185">
        <f t="shared" si="43"/>
        <v>31903.767320000003</v>
      </c>
      <c r="P873" s="215">
        <f t="shared" si="44"/>
        <v>19425.905702262586</v>
      </c>
      <c r="Q873" s="215" cm="1">
        <f t="array" ref="Q873">IF(P873="-",0,P873/(1+'General inputs'!$H$32)^IFERROR(INDEX('MP Calculations'!$C$40:$C$130,MATCH(F873,'MP Calculations'!$D$40:$D$130,0),0),-1))</f>
        <v>29312.878364414421</v>
      </c>
    </row>
    <row r="874" spans="3:17">
      <c r="C874" s="159"/>
      <c r="D874" s="165" t="s">
        <v>291</v>
      </c>
      <c r="E874" s="161">
        <v>41402</v>
      </c>
      <c r="F874" s="172" t="str">
        <f t="shared" si="42"/>
        <v>2012-13</v>
      </c>
      <c r="G874" s="68"/>
      <c r="H874" s="167" t="s">
        <v>279</v>
      </c>
      <c r="I874" s="173">
        <v>41465.482549107437</v>
      </c>
      <c r="J874" s="168">
        <f>IFERROR(MIN('MP Calculations'!$E$30/I874,1),"-")</f>
        <v>0.60889065254951169</v>
      </c>
      <c r="K874" s="12"/>
      <c r="L874" s="159">
        <v>33.804743999999999</v>
      </c>
      <c r="M874" s="159" t="s">
        <v>315</v>
      </c>
      <c r="N874" s="159">
        <v>940</v>
      </c>
      <c r="O874" s="185">
        <f t="shared" si="43"/>
        <v>31776.459360000001</v>
      </c>
      <c r="P874" s="215">
        <f t="shared" si="44"/>
        <v>19348.389075423438</v>
      </c>
      <c r="Q874" s="215" cm="1">
        <f t="array" ref="Q874">IF(P874="-",0,P874/(1+'General inputs'!$H$32)^IFERROR(INDEX('MP Calculations'!$C$40:$C$130,MATCH(F874,'MP Calculations'!$D$40:$D$130,0),0),-1))</f>
        <v>29195.909020046041</v>
      </c>
    </row>
    <row r="875" spans="3:17">
      <c r="C875" s="159"/>
      <c r="D875" s="165" t="s">
        <v>291</v>
      </c>
      <c r="E875" s="161">
        <v>41402</v>
      </c>
      <c r="F875" s="172" t="str">
        <f t="shared" si="42"/>
        <v>2012-13</v>
      </c>
      <c r="G875" s="68"/>
      <c r="H875" s="167" t="s">
        <v>279</v>
      </c>
      <c r="I875" s="173">
        <v>41465.482549107437</v>
      </c>
      <c r="J875" s="168">
        <f>IFERROR(MIN('MP Calculations'!$E$30/I875,1),"-")</f>
        <v>0.60889065254951169</v>
      </c>
      <c r="K875" s="12"/>
      <c r="L875" s="159">
        <v>388.64063299999998</v>
      </c>
      <c r="M875" s="159" t="s">
        <v>315</v>
      </c>
      <c r="N875" s="159">
        <v>940</v>
      </c>
      <c r="O875" s="185">
        <f t="shared" si="43"/>
        <v>365322.19501999998</v>
      </c>
      <c r="P875" s="215">
        <f t="shared" si="44"/>
        <v>222441.26971654777</v>
      </c>
      <c r="Q875" s="215" cm="1">
        <f t="array" ref="Q875">IF(P875="-",0,P875/(1+'General inputs'!$H$32)^IFERROR(INDEX('MP Calculations'!$C$40:$C$130,MATCH(F875,'MP Calculations'!$D$40:$D$130,0),0),-1))</f>
        <v>335654.56264248304</v>
      </c>
    </row>
    <row r="876" spans="3:17">
      <c r="C876" s="159"/>
      <c r="D876" s="165" t="s">
        <v>289</v>
      </c>
      <c r="E876" s="161">
        <v>41402</v>
      </c>
      <c r="F876" s="172" t="str">
        <f t="shared" si="42"/>
        <v>2012-13</v>
      </c>
      <c r="G876" s="68"/>
      <c r="H876" s="167" t="s">
        <v>279</v>
      </c>
      <c r="I876" s="173">
        <v>41465.482549107437</v>
      </c>
      <c r="J876" s="168">
        <f>IFERROR(MIN('MP Calculations'!$E$30/I876,1),"-")</f>
        <v>0.60889065254951169</v>
      </c>
      <c r="K876" s="12"/>
      <c r="L876" s="159">
        <v>1.0000230000000001</v>
      </c>
      <c r="M876" s="159" t="s">
        <v>315</v>
      </c>
      <c r="N876" s="159">
        <v>726</v>
      </c>
      <c r="O876" s="185">
        <f t="shared" si="43"/>
        <v>726.01669800000013</v>
      </c>
      <c r="P876" s="215">
        <f t="shared" si="44"/>
        <v>442.06478100706187</v>
      </c>
      <c r="Q876" s="215" cm="1">
        <f t="array" ref="Q876">IF(P876="-",0,P876/(1+'General inputs'!$H$32)^IFERROR(INDEX('MP Calculations'!$C$40:$C$130,MATCH(F876,'MP Calculations'!$D$40:$D$130,0),0),-1))</f>
        <v>667.05724579638149</v>
      </c>
    </row>
    <row r="877" spans="3:17">
      <c r="C877" s="159"/>
      <c r="D877" s="165" t="s">
        <v>291</v>
      </c>
      <c r="E877" s="161">
        <v>41402</v>
      </c>
      <c r="F877" s="172" t="str">
        <f t="shared" si="42"/>
        <v>2012-13</v>
      </c>
      <c r="G877" s="68"/>
      <c r="H877" s="167" t="s">
        <v>279</v>
      </c>
      <c r="I877" s="173">
        <v>41465.482549107437</v>
      </c>
      <c r="J877" s="168">
        <f>IFERROR(MIN('MP Calculations'!$E$30/I877,1),"-")</f>
        <v>0.60889065254951169</v>
      </c>
      <c r="K877" s="12"/>
      <c r="L877" s="159">
        <v>277.21690699999999</v>
      </c>
      <c r="M877" s="159" t="s">
        <v>315</v>
      </c>
      <c r="N877" s="159">
        <v>940</v>
      </c>
      <c r="O877" s="185">
        <f t="shared" si="43"/>
        <v>260583.89257999999</v>
      </c>
      <c r="P877" s="215">
        <f t="shared" si="44"/>
        <v>158667.09639692804</v>
      </c>
      <c r="Q877" s="215" cm="1">
        <f t="array" ref="Q877">IF(P877="-",0,P877/(1+'General inputs'!$H$32)^IFERROR(INDEX('MP Calculations'!$C$40:$C$130,MATCH(F877,'MP Calculations'!$D$40:$D$130,0),0),-1))</f>
        <v>239422.00525436795</v>
      </c>
    </row>
    <row r="878" spans="3:17">
      <c r="C878" s="159"/>
      <c r="D878" s="165" t="s">
        <v>291</v>
      </c>
      <c r="E878" s="161">
        <v>41402</v>
      </c>
      <c r="F878" s="172" t="str">
        <f t="shared" si="42"/>
        <v>2012-13</v>
      </c>
      <c r="G878" s="68"/>
      <c r="H878" s="167" t="s">
        <v>279</v>
      </c>
      <c r="I878" s="173">
        <v>41465.482549107437</v>
      </c>
      <c r="J878" s="168">
        <f>IFERROR(MIN('MP Calculations'!$E$30/I878,1),"-")</f>
        <v>0.60889065254951169</v>
      </c>
      <c r="K878" s="12"/>
      <c r="L878" s="159">
        <v>14.353331000000001</v>
      </c>
      <c r="M878" s="159" t="s">
        <v>315</v>
      </c>
      <c r="N878" s="159">
        <v>940</v>
      </c>
      <c r="O878" s="185">
        <f t="shared" si="43"/>
        <v>13492.131140000001</v>
      </c>
      <c r="P878" s="215">
        <f t="shared" si="44"/>
        <v>8215.2325341181877</v>
      </c>
      <c r="Q878" s="215" cm="1">
        <f t="array" ref="Q878">IF(P878="-",0,P878/(1+'General inputs'!$H$32)^IFERROR(INDEX('MP Calculations'!$C$40:$C$130,MATCH(F878,'MP Calculations'!$D$40:$D$130,0),0),-1))</f>
        <v>12396.441931659252</v>
      </c>
    </row>
    <row r="879" spans="3:17">
      <c r="C879" s="159"/>
      <c r="D879" s="165" t="s">
        <v>288</v>
      </c>
      <c r="E879" s="161">
        <v>41402</v>
      </c>
      <c r="F879" s="172" t="str">
        <f t="shared" si="42"/>
        <v>2012-13</v>
      </c>
      <c r="G879" s="68"/>
      <c r="H879" s="167" t="s">
        <v>279</v>
      </c>
      <c r="I879" s="173">
        <v>41465.482549107437</v>
      </c>
      <c r="J879" s="168">
        <f>IFERROR(MIN('MP Calculations'!$E$30/I879,1),"-")</f>
        <v>0.60889065254951169</v>
      </c>
      <c r="K879" s="12"/>
      <c r="L879" s="159">
        <v>0.87339199999999995</v>
      </c>
      <c r="M879" s="159" t="s">
        <v>315</v>
      </c>
      <c r="N879" s="159">
        <v>589</v>
      </c>
      <c r="O879" s="185">
        <f t="shared" si="43"/>
        <v>514.42788799999994</v>
      </c>
      <c r="P879" s="215">
        <f t="shared" si="44"/>
        <v>313.23033241398707</v>
      </c>
      <c r="Q879" s="215" cm="1">
        <f t="array" ref="Q879">IF(P879="-",0,P879/(1+'General inputs'!$H$32)^IFERROR(INDEX('MP Calculations'!$C$40:$C$130,MATCH(F879,'MP Calculations'!$D$40:$D$130,0),0),-1))</f>
        <v>472.65145701942146</v>
      </c>
    </row>
    <row r="880" spans="3:17">
      <c r="C880" s="159"/>
      <c r="D880" s="165" t="s">
        <v>282</v>
      </c>
      <c r="E880" s="161">
        <v>41402</v>
      </c>
      <c r="F880" s="172" t="str">
        <f t="shared" si="42"/>
        <v>2012-13</v>
      </c>
      <c r="G880" s="68"/>
      <c r="H880" s="167" t="s">
        <v>279</v>
      </c>
      <c r="I880" s="173">
        <v>41465.482549107437</v>
      </c>
      <c r="J880" s="168">
        <f>IFERROR(MIN('MP Calculations'!$E$30/I880,1),"-")</f>
        <v>0.60889065254951169</v>
      </c>
      <c r="K880" s="12"/>
      <c r="L880" s="159">
        <v>2.876363</v>
      </c>
      <c r="M880" s="159" t="s">
        <v>315</v>
      </c>
      <c r="N880" s="159">
        <v>511</v>
      </c>
      <c r="O880" s="185">
        <f t="shared" si="43"/>
        <v>1469.8214929999999</v>
      </c>
      <c r="P880" s="215">
        <f t="shared" si="44"/>
        <v>894.96056800406745</v>
      </c>
      <c r="Q880" s="215" cm="1">
        <f t="array" ref="Q880">IF(P880="-",0,P880/(1+'General inputs'!$H$32)^IFERROR(INDEX('MP Calculations'!$C$40:$C$130,MATCH(F880,'MP Calculations'!$D$40:$D$130,0),0),-1))</f>
        <v>1350.4580261498409</v>
      </c>
    </row>
    <row r="881" spans="3:17">
      <c r="C881" s="159"/>
      <c r="D881" s="165" t="s">
        <v>281</v>
      </c>
      <c r="E881" s="161">
        <v>41402</v>
      </c>
      <c r="F881" s="172" t="str">
        <f t="shared" si="42"/>
        <v>2012-13</v>
      </c>
      <c r="G881" s="68"/>
      <c r="H881" s="167" t="s">
        <v>279</v>
      </c>
      <c r="I881" s="173">
        <v>41465.482549107437</v>
      </c>
      <c r="J881" s="168">
        <f>IFERROR(MIN('MP Calculations'!$E$30/I881,1),"-")</f>
        <v>0.60889065254951169</v>
      </c>
      <c r="K881" s="12"/>
      <c r="L881" s="159">
        <v>0.38675999999999999</v>
      </c>
      <c r="M881" s="159" t="s">
        <v>315</v>
      </c>
      <c r="N881" s="159">
        <v>350</v>
      </c>
      <c r="O881" s="185">
        <f t="shared" si="43"/>
        <v>135.36599999999999</v>
      </c>
      <c r="P881" s="215">
        <f t="shared" si="44"/>
        <v>82.423092073017187</v>
      </c>
      <c r="Q881" s="215" cm="1">
        <f t="array" ref="Q881">IF(P881="-",0,P881/(1+'General inputs'!$H$32)^IFERROR(INDEX('MP Calculations'!$C$40:$C$130,MATCH(F881,'MP Calculations'!$D$40:$D$130,0),0),-1))</f>
        <v>124.37299497824077</v>
      </c>
    </row>
    <row r="882" spans="3:17">
      <c r="C882" s="159"/>
      <c r="D882" s="165" t="s">
        <v>281</v>
      </c>
      <c r="E882" s="161">
        <v>41402</v>
      </c>
      <c r="F882" s="172" t="str">
        <f t="shared" si="42"/>
        <v>2012-13</v>
      </c>
      <c r="G882" s="68"/>
      <c r="H882" s="167" t="s">
        <v>279</v>
      </c>
      <c r="I882" s="173">
        <v>41465.482549107437</v>
      </c>
      <c r="J882" s="168">
        <f>IFERROR(MIN('MP Calculations'!$E$30/I882,1),"-")</f>
        <v>0.60889065254951169</v>
      </c>
      <c r="K882" s="12"/>
      <c r="L882" s="159">
        <v>0.39412799999999998</v>
      </c>
      <c r="M882" s="159" t="s">
        <v>315</v>
      </c>
      <c r="N882" s="159">
        <v>350</v>
      </c>
      <c r="O882" s="185">
        <f t="shared" si="43"/>
        <v>137.94479999999999</v>
      </c>
      <c r="P882" s="215">
        <f t="shared" si="44"/>
        <v>83.993299287811865</v>
      </c>
      <c r="Q882" s="215" cm="1">
        <f t="array" ref="Q882">IF(P882="-",0,P882/(1+'General inputs'!$H$32)^IFERROR(INDEX('MP Calculations'!$C$40:$C$130,MATCH(F882,'MP Calculations'!$D$40:$D$130,0),0),-1))</f>
        <v>126.7423719225982</v>
      </c>
    </row>
    <row r="883" spans="3:17">
      <c r="C883" s="159"/>
      <c r="D883" s="165" t="s">
        <v>298</v>
      </c>
      <c r="E883" s="161">
        <v>41402</v>
      </c>
      <c r="F883" s="172" t="str">
        <f t="shared" si="42"/>
        <v>2012-13</v>
      </c>
      <c r="G883" s="68"/>
      <c r="H883" s="167" t="s">
        <v>279</v>
      </c>
      <c r="I883" s="173">
        <v>41465.482549107437</v>
      </c>
      <c r="J883" s="168">
        <f>IFERROR(MIN('MP Calculations'!$E$30/I883,1),"-")</f>
        <v>0.60889065254951169</v>
      </c>
      <c r="K883" s="12"/>
      <c r="L883" s="159">
        <v>0.223633</v>
      </c>
      <c r="M883" s="159" t="s">
        <v>315</v>
      </c>
      <c r="N883" s="159">
        <v>1787</v>
      </c>
      <c r="O883" s="185">
        <f t="shared" si="43"/>
        <v>399.63217099999997</v>
      </c>
      <c r="P883" s="215">
        <f t="shared" si="44"/>
        <v>243.33229337996804</v>
      </c>
      <c r="Q883" s="215" cm="1">
        <f t="array" ref="Q883">IF(P883="-",0,P883/(1+'General inputs'!$H$32)^IFERROR(INDEX('MP Calculations'!$C$40:$C$130,MATCH(F883,'MP Calculations'!$D$40:$D$130,0),0),-1))</f>
        <v>367.17824266748266</v>
      </c>
    </row>
    <row r="884" spans="3:17">
      <c r="C884" s="159"/>
      <c r="D884" s="165" t="s">
        <v>298</v>
      </c>
      <c r="E884" s="161">
        <v>41402</v>
      </c>
      <c r="F884" s="172" t="str">
        <f t="shared" si="42"/>
        <v>2012-13</v>
      </c>
      <c r="G884" s="68"/>
      <c r="H884" s="167" t="s">
        <v>279</v>
      </c>
      <c r="I884" s="173">
        <v>41465.482549107437</v>
      </c>
      <c r="J884" s="168">
        <f>IFERROR(MIN('MP Calculations'!$E$30/I884,1),"-")</f>
        <v>0.60889065254951169</v>
      </c>
      <c r="K884" s="12"/>
      <c r="L884" s="159">
        <v>0.19805</v>
      </c>
      <c r="M884" s="159" t="s">
        <v>315</v>
      </c>
      <c r="N884" s="159">
        <v>1787</v>
      </c>
      <c r="O884" s="185">
        <f t="shared" si="43"/>
        <v>353.91534999999999</v>
      </c>
      <c r="P884" s="215">
        <f t="shared" si="44"/>
        <v>215.49574840878881</v>
      </c>
      <c r="Q884" s="215" cm="1">
        <f t="array" ref="Q884">IF(P884="-",0,P884/(1+'General inputs'!$H$32)^IFERROR(INDEX('MP Calculations'!$C$40:$C$130,MATCH(F884,'MP Calculations'!$D$40:$D$130,0),0),-1))</f>
        <v>325.17406179005309</v>
      </c>
    </row>
    <row r="885" spans="3:17">
      <c r="C885" s="159"/>
      <c r="D885" s="165" t="s">
        <v>298</v>
      </c>
      <c r="E885" s="161">
        <v>41402</v>
      </c>
      <c r="F885" s="172" t="str">
        <f t="shared" si="42"/>
        <v>2012-13</v>
      </c>
      <c r="G885" s="68"/>
      <c r="H885" s="167" t="s">
        <v>279</v>
      </c>
      <c r="I885" s="173">
        <v>41465.482549107437</v>
      </c>
      <c r="J885" s="168">
        <f>IFERROR(MIN('MP Calculations'!$E$30/I885,1),"-")</f>
        <v>0.60889065254951169</v>
      </c>
      <c r="K885" s="12"/>
      <c r="L885" s="159">
        <v>2.6214010000000001</v>
      </c>
      <c r="M885" s="159" t="s">
        <v>315</v>
      </c>
      <c r="N885" s="159">
        <v>1787</v>
      </c>
      <c r="O885" s="185">
        <f t="shared" si="43"/>
        <v>4684.4435869999998</v>
      </c>
      <c r="P885" s="215">
        <f t="shared" si="44"/>
        <v>2852.3139125198049</v>
      </c>
      <c r="Q885" s="215" cm="1">
        <f t="array" ref="Q885">IF(P885="-",0,P885/(1+'General inputs'!$H$32)^IFERROR(INDEX('MP Calculations'!$C$40:$C$130,MATCH(F885,'MP Calculations'!$D$40:$D$130,0),0),-1))</f>
        <v>4304.022270893749</v>
      </c>
    </row>
    <row r="886" spans="3:17">
      <c r="C886" s="159"/>
      <c r="D886" s="165" t="s">
        <v>281</v>
      </c>
      <c r="E886" s="161">
        <v>41402</v>
      </c>
      <c r="F886" s="172" t="str">
        <f t="shared" si="42"/>
        <v>2012-13</v>
      </c>
      <c r="G886" s="68"/>
      <c r="H886" s="167" t="s">
        <v>279</v>
      </c>
      <c r="I886" s="173">
        <v>41465.482549107437</v>
      </c>
      <c r="J886" s="168">
        <f>IFERROR(MIN('MP Calculations'!$E$30/I886,1),"-")</f>
        <v>0.60889065254951169</v>
      </c>
      <c r="K886" s="12"/>
      <c r="L886" s="159">
        <v>0.83009900000000003</v>
      </c>
      <c r="M886" s="159" t="s">
        <v>315</v>
      </c>
      <c r="N886" s="159">
        <v>350</v>
      </c>
      <c r="O886" s="185">
        <f t="shared" si="43"/>
        <v>290.53465</v>
      </c>
      <c r="P886" s="215">
        <f t="shared" si="44"/>
        <v>176.90383262674399</v>
      </c>
      <c r="Q886" s="215" cm="1">
        <f t="array" ref="Q886">IF(P886="-",0,P886/(1+'General inputs'!$H$32)^IFERROR(INDEX('MP Calculations'!$C$40:$C$130,MATCH(F886,'MP Calculations'!$D$40:$D$130,0),0),-1))</f>
        <v>266.94047667401668</v>
      </c>
    </row>
    <row r="887" spans="3:17">
      <c r="C887" s="159"/>
      <c r="D887" s="165" t="s">
        <v>281</v>
      </c>
      <c r="E887" s="161">
        <v>41402</v>
      </c>
      <c r="F887" s="172" t="str">
        <f t="shared" si="42"/>
        <v>2012-13</v>
      </c>
      <c r="G887" s="68"/>
      <c r="H887" s="167" t="s">
        <v>279</v>
      </c>
      <c r="I887" s="173">
        <v>41465.482549107437</v>
      </c>
      <c r="J887" s="168">
        <f>IFERROR(MIN('MP Calculations'!$E$30/I887,1),"-")</f>
        <v>0.60889065254951169</v>
      </c>
      <c r="K887" s="12"/>
      <c r="L887" s="159">
        <v>0.82178399999999996</v>
      </c>
      <c r="M887" s="159" t="s">
        <v>315</v>
      </c>
      <c r="N887" s="159">
        <v>350</v>
      </c>
      <c r="O887" s="185">
        <f t="shared" si="43"/>
        <v>287.62439999999998</v>
      </c>
      <c r="P887" s="215">
        <f t="shared" si="44"/>
        <v>175.13180860516175</v>
      </c>
      <c r="Q887" s="215" cm="1">
        <f t="array" ref="Q887">IF(P887="-",0,P887/(1+'General inputs'!$H$32)^IFERROR(INDEX('MP Calculations'!$C$40:$C$130,MATCH(F887,'MP Calculations'!$D$40:$D$130,0),0),-1))</f>
        <v>264.26656661805413</v>
      </c>
    </row>
    <row r="888" spans="3:17">
      <c r="C888" s="159"/>
      <c r="D888" s="165" t="s">
        <v>291</v>
      </c>
      <c r="E888" s="161">
        <v>41402</v>
      </c>
      <c r="F888" s="172" t="str">
        <f t="shared" si="42"/>
        <v>2012-13</v>
      </c>
      <c r="G888" s="68"/>
      <c r="H888" s="167" t="s">
        <v>279</v>
      </c>
      <c r="I888" s="173">
        <v>41465.482549107437</v>
      </c>
      <c r="J888" s="168">
        <f>IFERROR(MIN('MP Calculations'!$E$30/I888,1),"-")</f>
        <v>0.60889065254951169</v>
      </c>
      <c r="K888" s="12"/>
      <c r="L888" s="159">
        <v>0.458283</v>
      </c>
      <c r="M888" s="159" t="s">
        <v>315</v>
      </c>
      <c r="N888" s="159">
        <v>940</v>
      </c>
      <c r="O888" s="185">
        <f t="shared" si="43"/>
        <v>430.78602000000001</v>
      </c>
      <c r="P888" s="215">
        <f t="shared" si="44"/>
        <v>262.301580827007</v>
      </c>
      <c r="Q888" s="215" cm="1">
        <f t="array" ref="Q888">IF(P888="-",0,P888/(1+'General inputs'!$H$32)^IFERROR(INDEX('MP Calculations'!$C$40:$C$130,MATCH(F888,'MP Calculations'!$D$40:$D$130,0),0),-1))</f>
        <v>395.80210320284516</v>
      </c>
    </row>
    <row r="889" spans="3:17">
      <c r="C889" s="159"/>
      <c r="D889" s="165" t="s">
        <v>291</v>
      </c>
      <c r="E889" s="161">
        <v>41402</v>
      </c>
      <c r="F889" s="172" t="str">
        <f t="shared" si="42"/>
        <v>2012-13</v>
      </c>
      <c r="G889" s="68"/>
      <c r="H889" s="167" t="s">
        <v>279</v>
      </c>
      <c r="I889" s="173">
        <v>41465.482549107437</v>
      </c>
      <c r="J889" s="168">
        <f>IFERROR(MIN('MP Calculations'!$E$30/I889,1),"-")</f>
        <v>0.60889065254951169</v>
      </c>
      <c r="K889" s="12"/>
      <c r="L889" s="159">
        <v>0.39653899999999997</v>
      </c>
      <c r="M889" s="159" t="s">
        <v>315</v>
      </c>
      <c r="N889" s="159">
        <v>940</v>
      </c>
      <c r="O889" s="185">
        <f t="shared" si="43"/>
        <v>372.74665999999996</v>
      </c>
      <c r="P889" s="215">
        <f t="shared" si="44"/>
        <v>226.96195704305094</v>
      </c>
      <c r="Q889" s="215" cm="1">
        <f t="array" ref="Q889">IF(P889="-",0,P889/(1+'General inputs'!$H$32)^IFERROR(INDEX('MP Calculations'!$C$40:$C$130,MATCH(F889,'MP Calculations'!$D$40:$D$130,0),0),-1))</f>
        <v>342.47609054220425</v>
      </c>
    </row>
    <row r="890" spans="3:17">
      <c r="C890" s="159"/>
      <c r="D890" s="165" t="s">
        <v>298</v>
      </c>
      <c r="E890" s="161">
        <v>41402</v>
      </c>
      <c r="F890" s="172" t="str">
        <f t="shared" si="42"/>
        <v>2012-13</v>
      </c>
      <c r="G890" s="68"/>
      <c r="H890" s="167" t="s">
        <v>279</v>
      </c>
      <c r="I890" s="173">
        <v>41465.482549107437</v>
      </c>
      <c r="J890" s="168">
        <f>IFERROR(MIN('MP Calculations'!$E$30/I890,1),"-")</f>
        <v>0.60889065254951169</v>
      </c>
      <c r="K890" s="12"/>
      <c r="L890" s="159">
        <v>0.48174099999999997</v>
      </c>
      <c r="M890" s="159" t="s">
        <v>315</v>
      </c>
      <c r="N890" s="159">
        <v>1787</v>
      </c>
      <c r="O890" s="185">
        <f t="shared" si="43"/>
        <v>860.8711669999999</v>
      </c>
      <c r="P890" s="215">
        <f t="shared" si="44"/>
        <v>524.17640663568955</v>
      </c>
      <c r="Q890" s="215" cm="1">
        <f t="array" ref="Q890">IF(P890="-",0,P890/(1+'General inputs'!$H$32)^IFERROR(INDEX('MP Calculations'!$C$40:$C$130,MATCH(F890,'MP Calculations'!$D$40:$D$130,0),0),-1))</f>
        <v>790.96025095077982</v>
      </c>
    </row>
    <row r="891" spans="3:17">
      <c r="C891" s="159"/>
      <c r="D891" s="165" t="s">
        <v>291</v>
      </c>
      <c r="E891" s="161">
        <v>41402</v>
      </c>
      <c r="F891" s="172" t="str">
        <f t="shared" si="42"/>
        <v>2012-13</v>
      </c>
      <c r="G891" s="68"/>
      <c r="H891" s="167" t="s">
        <v>279</v>
      </c>
      <c r="I891" s="173">
        <v>41465.482549107437</v>
      </c>
      <c r="J891" s="168">
        <f>IFERROR(MIN('MP Calculations'!$E$30/I891,1),"-")</f>
        <v>0.60889065254951169</v>
      </c>
      <c r="K891" s="12"/>
      <c r="L891" s="159">
        <v>1.800314</v>
      </c>
      <c r="M891" s="159" t="s">
        <v>315</v>
      </c>
      <c r="N891" s="159">
        <v>940</v>
      </c>
      <c r="O891" s="185">
        <f t="shared" si="43"/>
        <v>1692.2951599999999</v>
      </c>
      <c r="P891" s="215">
        <f t="shared" si="44"/>
        <v>1030.4227042787802</v>
      </c>
      <c r="Q891" s="215" cm="1">
        <f t="array" ref="Q891">IF(P891="-",0,P891/(1+'General inputs'!$H$32)^IFERROR(INDEX('MP Calculations'!$C$40:$C$130,MATCH(F891,'MP Calculations'!$D$40:$D$130,0),0),-1))</f>
        <v>1554.8647181447423</v>
      </c>
    </row>
    <row r="892" spans="3:17">
      <c r="C892" s="159"/>
      <c r="D892" s="165" t="s">
        <v>291</v>
      </c>
      <c r="E892" s="161">
        <v>41402</v>
      </c>
      <c r="F892" s="172" t="str">
        <f t="shared" si="42"/>
        <v>2012-13</v>
      </c>
      <c r="G892" s="68"/>
      <c r="H892" s="167" t="s">
        <v>279</v>
      </c>
      <c r="I892" s="173">
        <v>41465.482549107437</v>
      </c>
      <c r="J892" s="168">
        <f>IFERROR(MIN('MP Calculations'!$E$30/I892,1),"-")</f>
        <v>0.60889065254951169</v>
      </c>
      <c r="K892" s="12"/>
      <c r="L892" s="159">
        <v>17.466923999999999</v>
      </c>
      <c r="M892" s="159" t="s">
        <v>315</v>
      </c>
      <c r="N892" s="159">
        <v>940</v>
      </c>
      <c r="O892" s="185">
        <f t="shared" si="43"/>
        <v>16418.90856</v>
      </c>
      <c r="P892" s="215">
        <f t="shared" si="44"/>
        <v>9997.3199472491633</v>
      </c>
      <c r="Q892" s="215" cm="1">
        <f t="array" ref="Q892">IF(P892="-",0,P892/(1+'General inputs'!$H$32)^IFERROR(INDEX('MP Calculations'!$C$40:$C$130,MATCH(F892,'MP Calculations'!$D$40:$D$130,0),0),-1))</f>
        <v>15085.537224126256</v>
      </c>
    </row>
    <row r="893" spans="3:17">
      <c r="C893" s="159"/>
      <c r="D893" s="165" t="s">
        <v>291</v>
      </c>
      <c r="E893" s="161">
        <v>41402</v>
      </c>
      <c r="F893" s="172" t="str">
        <f t="shared" si="42"/>
        <v>2012-13</v>
      </c>
      <c r="G893" s="68"/>
      <c r="H893" s="167" t="s">
        <v>279</v>
      </c>
      <c r="I893" s="173">
        <v>41465.482549107437</v>
      </c>
      <c r="J893" s="168">
        <f>IFERROR(MIN('MP Calculations'!$E$30/I893,1),"-")</f>
        <v>0.60889065254951169</v>
      </c>
      <c r="K893" s="12"/>
      <c r="L893" s="159">
        <v>1.7993250000000001</v>
      </c>
      <c r="M893" s="159" t="s">
        <v>315</v>
      </c>
      <c r="N893" s="159">
        <v>940</v>
      </c>
      <c r="O893" s="185">
        <f t="shared" si="43"/>
        <v>1691.3655000000001</v>
      </c>
      <c r="P893" s="215">
        <f t="shared" si="44"/>
        <v>1029.8566429947311</v>
      </c>
      <c r="Q893" s="215" cm="1">
        <f t="array" ref="Q893">IF(P893="-",0,P893/(1+'General inputs'!$H$32)^IFERROR(INDEX('MP Calculations'!$C$40:$C$130,MATCH(F893,'MP Calculations'!$D$40:$D$130,0),0),-1))</f>
        <v>1554.0105553674462</v>
      </c>
    </row>
    <row r="894" spans="3:17">
      <c r="C894" s="159"/>
      <c r="D894" s="165" t="s">
        <v>291</v>
      </c>
      <c r="E894" s="161">
        <v>41402</v>
      </c>
      <c r="F894" s="172" t="str">
        <f t="shared" si="42"/>
        <v>2012-13</v>
      </c>
      <c r="G894" s="68"/>
      <c r="H894" s="167" t="s">
        <v>279</v>
      </c>
      <c r="I894" s="173">
        <v>41465.482549107437</v>
      </c>
      <c r="J894" s="168">
        <f>IFERROR(MIN('MP Calculations'!$E$30/I894,1),"-")</f>
        <v>0.60889065254951169</v>
      </c>
      <c r="K894" s="12"/>
      <c r="L894" s="159">
        <v>0.37538500000000002</v>
      </c>
      <c r="M894" s="159" t="s">
        <v>315</v>
      </c>
      <c r="N894" s="159">
        <v>940</v>
      </c>
      <c r="O894" s="185">
        <f t="shared" si="43"/>
        <v>352.86190000000005</v>
      </c>
      <c r="P894" s="215">
        <f t="shared" si="44"/>
        <v>214.85431255086056</v>
      </c>
      <c r="Q894" s="215" cm="1">
        <f t="array" ref="Q894">IF(P894="-",0,P894/(1+'General inputs'!$H$32)^IFERROR(INDEX('MP Calculations'!$C$40:$C$130,MATCH(F894,'MP Calculations'!$D$40:$D$130,0),0),-1))</f>
        <v>324.20616193661999</v>
      </c>
    </row>
    <row r="895" spans="3:17">
      <c r="C895" s="159"/>
      <c r="D895" s="165" t="s">
        <v>289</v>
      </c>
      <c r="E895" s="161">
        <v>41402</v>
      </c>
      <c r="F895" s="172" t="str">
        <f t="shared" si="42"/>
        <v>2012-13</v>
      </c>
      <c r="G895" s="68"/>
      <c r="H895" s="167" t="s">
        <v>279</v>
      </c>
      <c r="I895" s="173">
        <v>41465.482549107437</v>
      </c>
      <c r="J895" s="168">
        <f>IFERROR(MIN('MP Calculations'!$E$30/I895,1),"-")</f>
        <v>0.60889065254951169</v>
      </c>
      <c r="K895" s="12"/>
      <c r="L895" s="159">
        <v>0.53484799999999999</v>
      </c>
      <c r="M895" s="159" t="s">
        <v>315</v>
      </c>
      <c r="N895" s="159">
        <v>726</v>
      </c>
      <c r="O895" s="185">
        <f t="shared" si="43"/>
        <v>388.29964799999999</v>
      </c>
      <c r="P895" s="215">
        <f t="shared" si="44"/>
        <v>236.43202605546568</v>
      </c>
      <c r="Q895" s="215" cm="1">
        <f t="array" ref="Q895">IF(P895="-",0,P895/(1+'General inputs'!$H$32)^IFERROR(INDEX('MP Calculations'!$C$40:$C$130,MATCH(F895,'MP Calculations'!$D$40:$D$130,0),0),-1))</f>
        <v>356.76602818105476</v>
      </c>
    </row>
    <row r="896" spans="3:17">
      <c r="C896" s="159"/>
      <c r="D896" s="165" t="s">
        <v>289</v>
      </c>
      <c r="E896" s="161">
        <v>41402</v>
      </c>
      <c r="F896" s="172" t="str">
        <f t="shared" si="42"/>
        <v>2012-13</v>
      </c>
      <c r="G896" s="68"/>
      <c r="H896" s="167" t="s">
        <v>279</v>
      </c>
      <c r="I896" s="173">
        <v>41465.482549107437</v>
      </c>
      <c r="J896" s="168">
        <f>IFERROR(MIN('MP Calculations'!$E$30/I896,1),"-")</f>
        <v>0.60889065254951169</v>
      </c>
      <c r="K896" s="12"/>
      <c r="L896" s="159">
        <v>0.53176699999999999</v>
      </c>
      <c r="M896" s="159" t="s">
        <v>315</v>
      </c>
      <c r="N896" s="159">
        <v>726</v>
      </c>
      <c r="O896" s="185">
        <f t="shared" si="43"/>
        <v>386.06284199999999</v>
      </c>
      <c r="P896" s="215">
        <f t="shared" si="44"/>
        <v>235.07005579049903</v>
      </c>
      <c r="Q896" s="215" cm="1">
        <f t="array" ref="Q896">IF(P896="-",0,P896/(1+'General inputs'!$H$32)^IFERROR(INDEX('MP Calculations'!$C$40:$C$130,MATCH(F896,'MP Calculations'!$D$40:$D$130,0),0),-1))</f>
        <v>354.71087207534657</v>
      </c>
    </row>
    <row r="897" spans="3:17">
      <c r="C897" s="159"/>
      <c r="D897" s="165" t="s">
        <v>291</v>
      </c>
      <c r="E897" s="161">
        <v>41402</v>
      </c>
      <c r="F897" s="172" t="str">
        <f t="shared" si="42"/>
        <v>2012-13</v>
      </c>
      <c r="G897" s="68"/>
      <c r="H897" s="167" t="s">
        <v>279</v>
      </c>
      <c r="I897" s="173">
        <v>41465.482549107437</v>
      </c>
      <c r="J897" s="168">
        <f>IFERROR(MIN('MP Calculations'!$E$30/I897,1),"-")</f>
        <v>0.60889065254951169</v>
      </c>
      <c r="K897" s="12"/>
      <c r="L897" s="159">
        <v>0.52767799999999998</v>
      </c>
      <c r="M897" s="159" t="s">
        <v>315</v>
      </c>
      <c r="N897" s="159">
        <v>940</v>
      </c>
      <c r="O897" s="185">
        <f t="shared" si="43"/>
        <v>496.01731999999998</v>
      </c>
      <c r="P897" s="215">
        <f t="shared" si="44"/>
        <v>302.02030965065995</v>
      </c>
      <c r="Q897" s="215" cm="1">
        <f t="array" ref="Q897">IF(P897="-",0,P897/(1+'General inputs'!$H$32)^IFERROR(INDEX('MP Calculations'!$C$40:$C$130,MATCH(F897,'MP Calculations'!$D$40:$D$130,0),0),-1))</f>
        <v>455.73600202030383</v>
      </c>
    </row>
    <row r="898" spans="3:17">
      <c r="C898" s="159"/>
      <c r="D898" s="165" t="s">
        <v>289</v>
      </c>
      <c r="E898" s="161">
        <v>41402</v>
      </c>
      <c r="F898" s="172" t="str">
        <f t="shared" si="42"/>
        <v>2012-13</v>
      </c>
      <c r="G898" s="68"/>
      <c r="H898" s="167" t="s">
        <v>279</v>
      </c>
      <c r="I898" s="173">
        <v>41465.482549107437</v>
      </c>
      <c r="J898" s="168">
        <f>IFERROR(MIN('MP Calculations'!$E$30/I898,1),"-")</f>
        <v>0.60889065254951169</v>
      </c>
      <c r="K898" s="12"/>
      <c r="L898" s="159">
        <v>2.2550180000000002</v>
      </c>
      <c r="M898" s="159" t="s">
        <v>315</v>
      </c>
      <c r="N898" s="159">
        <v>726</v>
      </c>
      <c r="O898" s="185">
        <f t="shared" si="43"/>
        <v>1637.1430680000001</v>
      </c>
      <c r="P898" s="215">
        <f t="shared" si="44"/>
        <v>996.84111099142967</v>
      </c>
      <c r="Q898" s="215" cm="1">
        <f t="array" ref="Q898">IF(P898="-",0,P898/(1+'General inputs'!$H$32)^IFERROR(INDEX('MP Calculations'!$C$40:$C$130,MATCH(F898,'MP Calculations'!$D$40:$D$130,0),0),-1))</f>
        <v>1504.1914998967668</v>
      </c>
    </row>
    <row r="899" spans="3:17">
      <c r="C899" s="159"/>
      <c r="D899" s="165" t="s">
        <v>289</v>
      </c>
      <c r="E899" s="161">
        <v>41402</v>
      </c>
      <c r="F899" s="172" t="str">
        <f t="shared" si="42"/>
        <v>2012-13</v>
      </c>
      <c r="G899" s="68"/>
      <c r="H899" s="167" t="s">
        <v>279</v>
      </c>
      <c r="I899" s="173">
        <v>41465.482549107437</v>
      </c>
      <c r="J899" s="168">
        <f>IFERROR(MIN('MP Calculations'!$E$30/I899,1),"-")</f>
        <v>0.60889065254951169</v>
      </c>
      <c r="K899" s="12"/>
      <c r="L899" s="159">
        <v>2.2408130000000002</v>
      </c>
      <c r="M899" s="159" t="s">
        <v>315</v>
      </c>
      <c r="N899" s="159">
        <v>726</v>
      </c>
      <c r="O899" s="185">
        <f t="shared" si="43"/>
        <v>1626.830238</v>
      </c>
      <c r="P899" s="215">
        <f t="shared" si="44"/>
        <v>990.56172520309747</v>
      </c>
      <c r="Q899" s="215" cm="1">
        <f t="array" ref="Q899">IF(P899="-",0,P899/(1+'General inputs'!$H$32)^IFERROR(INDEX('MP Calculations'!$C$40:$C$130,MATCH(F899,'MP Calculations'!$D$40:$D$130,0),0),-1))</f>
        <v>1494.7161696528246</v>
      </c>
    </row>
    <row r="900" spans="3:17">
      <c r="C900" s="159"/>
      <c r="D900" s="165" t="s">
        <v>289</v>
      </c>
      <c r="E900" s="161">
        <v>41402</v>
      </c>
      <c r="F900" s="172" t="str">
        <f t="shared" si="42"/>
        <v>2012-13</v>
      </c>
      <c r="G900" s="68"/>
      <c r="H900" s="167" t="s">
        <v>279</v>
      </c>
      <c r="I900" s="173">
        <v>41465.482549107437</v>
      </c>
      <c r="J900" s="168">
        <f>IFERROR(MIN('MP Calculations'!$E$30/I900,1),"-")</f>
        <v>0.60889065254951169</v>
      </c>
      <c r="K900" s="12"/>
      <c r="L900" s="159">
        <v>2.2876319999999999</v>
      </c>
      <c r="M900" s="159" t="s">
        <v>315</v>
      </c>
      <c r="N900" s="159">
        <v>726</v>
      </c>
      <c r="O900" s="185">
        <f t="shared" si="43"/>
        <v>1660.8208319999999</v>
      </c>
      <c r="P900" s="215">
        <f t="shared" si="44"/>
        <v>1011.2582801643028</v>
      </c>
      <c r="Q900" s="215" cm="1">
        <f t="array" ref="Q900">IF(P900="-",0,P900/(1+'General inputs'!$H$32)^IFERROR(INDEX('MP Calculations'!$C$40:$C$130,MATCH(F900,'MP Calculations'!$D$40:$D$130,0),0),-1))</f>
        <v>1525.9464045483628</v>
      </c>
    </row>
    <row r="901" spans="3:17">
      <c r="C901" s="159"/>
      <c r="D901" s="165" t="s">
        <v>291</v>
      </c>
      <c r="E901" s="161">
        <v>41402</v>
      </c>
      <c r="F901" s="172" t="str">
        <f t="shared" si="42"/>
        <v>2012-13</v>
      </c>
      <c r="G901" s="68"/>
      <c r="H901" s="167" t="s">
        <v>279</v>
      </c>
      <c r="I901" s="173">
        <v>41465.482549107437</v>
      </c>
      <c r="J901" s="168">
        <f>IFERROR(MIN('MP Calculations'!$E$30/I901,1),"-")</f>
        <v>0.60889065254951169</v>
      </c>
      <c r="K901" s="12"/>
      <c r="L901" s="159">
        <v>23.05106</v>
      </c>
      <c r="M901" s="159" t="s">
        <v>315</v>
      </c>
      <c r="N901" s="159">
        <v>940</v>
      </c>
      <c r="O901" s="185">
        <f t="shared" si="43"/>
        <v>21667.9964</v>
      </c>
      <c r="P901" s="215">
        <f t="shared" si="44"/>
        <v>13193.44046743647</v>
      </c>
      <c r="Q901" s="215" cm="1">
        <f t="array" ref="Q901">IF(P901="-",0,P901/(1+'General inputs'!$H$32)^IFERROR(INDEX('MP Calculations'!$C$40:$C$130,MATCH(F901,'MP Calculations'!$D$40:$D$130,0),0),-1))</f>
        <v>19908.349271203548</v>
      </c>
    </row>
    <row r="902" spans="3:17">
      <c r="C902" s="159"/>
      <c r="D902" s="165" t="s">
        <v>291</v>
      </c>
      <c r="E902" s="161">
        <v>41402</v>
      </c>
      <c r="F902" s="172" t="str">
        <f t="shared" si="42"/>
        <v>2012-13</v>
      </c>
      <c r="G902" s="68"/>
      <c r="H902" s="167" t="s">
        <v>279</v>
      </c>
      <c r="I902" s="173">
        <v>41465.482549107437</v>
      </c>
      <c r="J902" s="168">
        <f>IFERROR(MIN('MP Calculations'!$E$30/I902,1),"-")</f>
        <v>0.60889065254951169</v>
      </c>
      <c r="K902" s="12"/>
      <c r="L902" s="159">
        <v>3.4286620000000001</v>
      </c>
      <c r="M902" s="159" t="s">
        <v>315</v>
      </c>
      <c r="N902" s="159">
        <v>940</v>
      </c>
      <c r="O902" s="185">
        <f t="shared" si="43"/>
        <v>3222.9422800000002</v>
      </c>
      <c r="P902" s="215">
        <f t="shared" si="44"/>
        <v>1962.4194279986111</v>
      </c>
      <c r="Q902" s="215" cm="1">
        <f t="array" ref="Q902">IF(P902="-",0,P902/(1+'General inputs'!$H$32)^IFERROR(INDEX('MP Calculations'!$C$40:$C$130,MATCH(F902,'MP Calculations'!$D$40:$D$130,0),0),-1))</f>
        <v>2961.2087526084833</v>
      </c>
    </row>
    <row r="903" spans="3:17">
      <c r="C903" s="159"/>
      <c r="D903" s="165" t="s">
        <v>289</v>
      </c>
      <c r="E903" s="161">
        <v>41402</v>
      </c>
      <c r="F903" s="172" t="str">
        <f t="shared" si="42"/>
        <v>2012-13</v>
      </c>
      <c r="G903" s="68"/>
      <c r="H903" s="167" t="s">
        <v>279</v>
      </c>
      <c r="I903" s="173">
        <v>41465.482549107437</v>
      </c>
      <c r="J903" s="168">
        <f>IFERROR(MIN('MP Calculations'!$E$30/I903,1),"-")</f>
        <v>0.60889065254951169</v>
      </c>
      <c r="K903" s="12"/>
      <c r="L903" s="159">
        <v>4.4008219999999998</v>
      </c>
      <c r="M903" s="159" t="s">
        <v>315</v>
      </c>
      <c r="N903" s="159">
        <v>726</v>
      </c>
      <c r="O903" s="185">
        <f t="shared" si="43"/>
        <v>3194.996772</v>
      </c>
      <c r="P903" s="215">
        <f t="shared" si="44"/>
        <v>1945.4036693966634</v>
      </c>
      <c r="Q903" s="215" cm="1">
        <f t="array" ref="Q903">IF(P903="-",0,P903/(1+'General inputs'!$H$32)^IFERROR(INDEX('MP Calculations'!$C$40:$C$130,MATCH(F903,'MP Calculations'!$D$40:$D$130,0),0),-1))</f>
        <v>2935.5326853083602</v>
      </c>
    </row>
    <row r="904" spans="3:17">
      <c r="C904" s="159"/>
      <c r="D904" s="165" t="s">
        <v>289</v>
      </c>
      <c r="E904" s="161">
        <v>41402</v>
      </c>
      <c r="F904" s="172" t="str">
        <f t="shared" si="42"/>
        <v>2012-13</v>
      </c>
      <c r="G904" s="68"/>
      <c r="H904" s="167" t="s">
        <v>279</v>
      </c>
      <c r="I904" s="173">
        <v>41465.482549107437</v>
      </c>
      <c r="J904" s="168">
        <f>IFERROR(MIN('MP Calculations'!$E$30/I904,1),"-")</f>
        <v>0.60889065254951169</v>
      </c>
      <c r="K904" s="12"/>
      <c r="L904" s="159">
        <v>1.920515</v>
      </c>
      <c r="M904" s="159" t="s">
        <v>315</v>
      </c>
      <c r="N904" s="159">
        <v>726</v>
      </c>
      <c r="O904" s="185">
        <f t="shared" si="43"/>
        <v>1394.2938899999999</v>
      </c>
      <c r="P904" s="215">
        <f t="shared" si="44"/>
        <v>848.97251652789703</v>
      </c>
      <c r="Q904" s="215" cm="1">
        <f t="array" ref="Q904">IF(P904="-",0,P904/(1+'General inputs'!$H$32)^IFERROR(INDEX('MP Calculations'!$C$40:$C$130,MATCH(F904,'MP Calculations'!$D$40:$D$130,0),0),-1))</f>
        <v>1281.0639819390526</v>
      </c>
    </row>
    <row r="905" spans="3:17">
      <c r="C905" s="159"/>
      <c r="D905" s="165" t="s">
        <v>289</v>
      </c>
      <c r="E905" s="161">
        <v>41402</v>
      </c>
      <c r="F905" s="172" t="str">
        <f t="shared" si="42"/>
        <v>2012-13</v>
      </c>
      <c r="G905" s="68"/>
      <c r="H905" s="167" t="s">
        <v>279</v>
      </c>
      <c r="I905" s="173">
        <v>41465.482549107437</v>
      </c>
      <c r="J905" s="168">
        <f>IFERROR(MIN('MP Calculations'!$E$30/I905,1),"-")</f>
        <v>0.60889065254951169</v>
      </c>
      <c r="K905" s="12"/>
      <c r="L905" s="159">
        <v>1.3541540000000001</v>
      </c>
      <c r="M905" s="159" t="s">
        <v>315</v>
      </c>
      <c r="N905" s="159">
        <v>726</v>
      </c>
      <c r="O905" s="185">
        <f t="shared" si="43"/>
        <v>983.11580400000003</v>
      </c>
      <c r="P905" s="215">
        <f t="shared" si="44"/>
        <v>598.61002342929783</v>
      </c>
      <c r="Q905" s="215" cm="1">
        <f t="array" ref="Q905">IF(P905="-",0,P905/(1+'General inputs'!$H$32)^IFERROR(INDEX('MP Calculations'!$C$40:$C$130,MATCH(F905,'MP Calculations'!$D$40:$D$130,0),0),-1))</f>
        <v>903.27746224252144</v>
      </c>
    </row>
    <row r="906" spans="3:17">
      <c r="C906" s="159"/>
      <c r="D906" s="165" t="s">
        <v>289</v>
      </c>
      <c r="E906" s="161">
        <v>41402</v>
      </c>
      <c r="F906" s="172" t="str">
        <f t="shared" si="42"/>
        <v>2012-13</v>
      </c>
      <c r="G906" s="68"/>
      <c r="H906" s="167" t="s">
        <v>279</v>
      </c>
      <c r="I906" s="173">
        <v>41465.482549107437</v>
      </c>
      <c r="J906" s="168">
        <f>IFERROR(MIN('MP Calculations'!$E$30/I906,1),"-")</f>
        <v>0.60889065254951169</v>
      </c>
      <c r="K906" s="12"/>
      <c r="L906" s="159">
        <v>3.8956750000000002</v>
      </c>
      <c r="M906" s="159" t="s">
        <v>315</v>
      </c>
      <c r="N906" s="159">
        <v>726</v>
      </c>
      <c r="O906" s="185">
        <f t="shared" si="43"/>
        <v>2828.2600500000003</v>
      </c>
      <c r="P906" s="215">
        <f t="shared" si="44"/>
        <v>1722.1011074242147</v>
      </c>
      <c r="Q906" s="215" cm="1">
        <f t="array" ref="Q906">IF(P906="-",0,P906/(1+'General inputs'!$H$32)^IFERROR(INDEX('MP Calculations'!$C$40:$C$130,MATCH(F906,'MP Calculations'!$D$40:$D$130,0),0),-1))</f>
        <v>2598.5784687130376</v>
      </c>
    </row>
    <row r="907" spans="3:17">
      <c r="C907" s="159"/>
      <c r="D907" s="165" t="s">
        <v>289</v>
      </c>
      <c r="E907" s="161">
        <v>41402</v>
      </c>
      <c r="F907" s="172" t="str">
        <f t="shared" si="42"/>
        <v>2012-13</v>
      </c>
      <c r="G907" s="68"/>
      <c r="H907" s="167" t="s">
        <v>279</v>
      </c>
      <c r="I907" s="173">
        <v>41465.482549107437</v>
      </c>
      <c r="J907" s="168">
        <f>IFERROR(MIN('MP Calculations'!$E$30/I907,1),"-")</f>
        <v>0.60889065254951169</v>
      </c>
      <c r="K907" s="12"/>
      <c r="L907" s="159">
        <v>0.477516</v>
      </c>
      <c r="M907" s="159" t="s">
        <v>315</v>
      </c>
      <c r="N907" s="159">
        <v>726</v>
      </c>
      <c r="O907" s="185">
        <f t="shared" si="43"/>
        <v>346.67661600000002</v>
      </c>
      <c r="P907" s="215">
        <f t="shared" si="44"/>
        <v>211.08815093989651</v>
      </c>
      <c r="Q907" s="215" cm="1">
        <f t="array" ref="Q907">IF(P907="-",0,P907/(1+'General inputs'!$H$32)^IFERROR(INDEX('MP Calculations'!$C$40:$C$130,MATCH(F907,'MP Calculations'!$D$40:$D$130,0),0),-1))</f>
        <v>318.5231817505246</v>
      </c>
    </row>
    <row r="908" spans="3:17">
      <c r="C908" s="159"/>
      <c r="D908" s="165" t="s">
        <v>289</v>
      </c>
      <c r="E908" s="161">
        <v>41402</v>
      </c>
      <c r="F908" s="172" t="str">
        <f t="shared" si="42"/>
        <v>2012-13</v>
      </c>
      <c r="G908" s="68"/>
      <c r="H908" s="167" t="s">
        <v>279</v>
      </c>
      <c r="I908" s="173">
        <v>41465.482549107437</v>
      </c>
      <c r="J908" s="168">
        <f>IFERROR(MIN('MP Calculations'!$E$30/I908,1),"-")</f>
        <v>0.60889065254951169</v>
      </c>
      <c r="K908" s="12"/>
      <c r="L908" s="159">
        <v>1.2751220000000001</v>
      </c>
      <c r="M908" s="159" t="s">
        <v>315</v>
      </c>
      <c r="N908" s="159">
        <v>726</v>
      </c>
      <c r="O908" s="185">
        <f t="shared" si="43"/>
        <v>925.73857200000009</v>
      </c>
      <c r="P908" s="215">
        <f t="shared" si="44"/>
        <v>563.67356319533314</v>
      </c>
      <c r="Q908" s="215" cm="1">
        <f t="array" ref="Q908">IF(P908="-",0,P908/(1+'General inputs'!$H$32)^IFERROR(INDEX('MP Calculations'!$C$40:$C$130,MATCH(F908,'MP Calculations'!$D$40:$D$130,0),0),-1))</f>
        <v>850.55980649882395</v>
      </c>
    </row>
    <row r="909" spans="3:17">
      <c r="C909" s="159"/>
      <c r="D909" s="165" t="s">
        <v>289</v>
      </c>
      <c r="E909" s="161">
        <v>41402</v>
      </c>
      <c r="F909" s="172" t="str">
        <f t="shared" si="42"/>
        <v>2012-13</v>
      </c>
      <c r="G909" s="68"/>
      <c r="H909" s="167" t="s">
        <v>279</v>
      </c>
      <c r="I909" s="173">
        <v>41465.482549107437</v>
      </c>
      <c r="J909" s="168">
        <f>IFERROR(MIN('MP Calculations'!$E$30/I909,1),"-")</f>
        <v>0.60889065254951169</v>
      </c>
      <c r="K909" s="12"/>
      <c r="L909" s="159">
        <v>6.021693</v>
      </c>
      <c r="M909" s="159" t="s">
        <v>315</v>
      </c>
      <c r="N909" s="159">
        <v>726</v>
      </c>
      <c r="O909" s="185">
        <f t="shared" si="43"/>
        <v>4371.7491179999997</v>
      </c>
      <c r="P909" s="215">
        <f t="shared" si="44"/>
        <v>2661.9171732417722</v>
      </c>
      <c r="Q909" s="215" cm="1">
        <f t="array" ref="Q909">IF(P909="-",0,P909/(1+'General inputs'!$H$32)^IFERROR(INDEX('MP Calculations'!$C$40:$C$130,MATCH(F909,'MP Calculations'!$D$40:$D$130,0),0),-1))</f>
        <v>4016.7215630153996</v>
      </c>
    </row>
    <row r="910" spans="3:17">
      <c r="C910" s="159"/>
      <c r="D910" s="165" t="s">
        <v>289</v>
      </c>
      <c r="E910" s="161">
        <v>41402</v>
      </c>
      <c r="F910" s="172" t="str">
        <f t="shared" si="42"/>
        <v>2012-13</v>
      </c>
      <c r="G910" s="68"/>
      <c r="H910" s="167" t="s">
        <v>279</v>
      </c>
      <c r="I910" s="173">
        <v>41465.482549107437</v>
      </c>
      <c r="J910" s="168">
        <f>IFERROR(MIN('MP Calculations'!$E$30/I910,1),"-")</f>
        <v>0.60889065254951169</v>
      </c>
      <c r="K910" s="12"/>
      <c r="L910" s="159">
        <v>0.49101699999999998</v>
      </c>
      <c r="M910" s="159" t="s">
        <v>315</v>
      </c>
      <c r="N910" s="159">
        <v>726</v>
      </c>
      <c r="O910" s="185">
        <f t="shared" si="43"/>
        <v>356.478342</v>
      </c>
      <c r="P910" s="215">
        <f t="shared" si="44"/>
        <v>217.05633028014799</v>
      </c>
      <c r="Q910" s="215" cm="1">
        <f t="array" ref="Q910">IF(P910="-",0,P910/(1+'General inputs'!$H$32)^IFERROR(INDEX('MP Calculations'!$C$40:$C$130,MATCH(F910,'MP Calculations'!$D$40:$D$130,0),0),-1))</f>
        <v>327.52891449416842</v>
      </c>
    </row>
    <row r="911" spans="3:17">
      <c r="C911" s="159"/>
      <c r="D911" s="165" t="s">
        <v>289</v>
      </c>
      <c r="E911" s="161">
        <v>41402</v>
      </c>
      <c r="F911" s="172" t="str">
        <f t="shared" si="42"/>
        <v>2012-13</v>
      </c>
      <c r="G911" s="68"/>
      <c r="H911" s="167" t="s">
        <v>279</v>
      </c>
      <c r="I911" s="173">
        <v>41465.482549107437</v>
      </c>
      <c r="J911" s="168">
        <f>IFERROR(MIN('MP Calculations'!$E$30/I911,1),"-")</f>
        <v>0.60889065254951169</v>
      </c>
      <c r="K911" s="12"/>
      <c r="L911" s="159">
        <v>2.0164200000000001</v>
      </c>
      <c r="M911" s="159" t="s">
        <v>315</v>
      </c>
      <c r="N911" s="159">
        <v>726</v>
      </c>
      <c r="O911" s="185">
        <f t="shared" si="43"/>
        <v>1463.92092</v>
      </c>
      <c r="P911" s="215">
        <f t="shared" si="44"/>
        <v>891.36776425968151</v>
      </c>
      <c r="Q911" s="215" cm="1">
        <f t="array" ref="Q911">IF(P911="-",0,P911/(1+'General inputs'!$H$32)^IFERROR(INDEX('MP Calculations'!$C$40:$C$130,MATCH(F911,'MP Calculations'!$D$40:$D$130,0),0),-1))</f>
        <v>1345.0366357261175</v>
      </c>
    </row>
    <row r="912" spans="3:17">
      <c r="C912" s="159"/>
      <c r="D912" s="165" t="s">
        <v>289</v>
      </c>
      <c r="E912" s="161">
        <v>41402</v>
      </c>
      <c r="F912" s="172" t="str">
        <f t="shared" si="42"/>
        <v>2012-13</v>
      </c>
      <c r="G912" s="68"/>
      <c r="H912" s="167" t="s">
        <v>279</v>
      </c>
      <c r="I912" s="173">
        <v>41465.482549107437</v>
      </c>
      <c r="J912" s="168">
        <f>IFERROR(MIN('MP Calculations'!$E$30/I912,1),"-")</f>
        <v>0.60889065254951169</v>
      </c>
      <c r="K912" s="12"/>
      <c r="L912" s="159">
        <v>1.146633</v>
      </c>
      <c r="M912" s="159" t="s">
        <v>315</v>
      </c>
      <c r="N912" s="159">
        <v>726</v>
      </c>
      <c r="O912" s="185">
        <f t="shared" si="43"/>
        <v>832.455558</v>
      </c>
      <c r="P912" s="215">
        <f t="shared" si="44"/>
        <v>506.87440792908785</v>
      </c>
      <c r="Q912" s="215" cm="1">
        <f t="array" ref="Q912">IF(P912="-",0,P912/(1+'General inputs'!$H$32)^IFERROR(INDEX('MP Calculations'!$C$40:$C$130,MATCH(F912,'MP Calculations'!$D$40:$D$130,0),0),-1))</f>
        <v>764.8522593172778</v>
      </c>
    </row>
    <row r="913" spans="3:17">
      <c r="C913" s="159"/>
      <c r="D913" s="165" t="s">
        <v>291</v>
      </c>
      <c r="E913" s="161">
        <v>41402</v>
      </c>
      <c r="F913" s="172" t="str">
        <f t="shared" si="42"/>
        <v>2012-13</v>
      </c>
      <c r="G913" s="68"/>
      <c r="H913" s="167" t="s">
        <v>279</v>
      </c>
      <c r="I913" s="173">
        <v>41465.482549107437</v>
      </c>
      <c r="J913" s="168">
        <f>IFERROR(MIN('MP Calculations'!$E$30/I913,1),"-")</f>
        <v>0.60889065254951169</v>
      </c>
      <c r="K913" s="12"/>
      <c r="L913" s="159">
        <v>2.3966829999999999</v>
      </c>
      <c r="M913" s="159" t="s">
        <v>315</v>
      </c>
      <c r="N913" s="159">
        <v>940</v>
      </c>
      <c r="O913" s="185">
        <f t="shared" si="43"/>
        <v>2252.88202</v>
      </c>
      <c r="P913" s="215">
        <f t="shared" si="44"/>
        <v>1371.758803274862</v>
      </c>
      <c r="Q913" s="215" cm="1">
        <f t="array" ref="Q913">IF(P913="-",0,P913/(1+'General inputs'!$H$32)^IFERROR(INDEX('MP Calculations'!$C$40:$C$130,MATCH(F913,'MP Calculations'!$D$40:$D$130,0),0),-1))</f>
        <v>2069.9266001804658</v>
      </c>
    </row>
    <row r="914" spans="3:17">
      <c r="C914" s="159"/>
      <c r="D914" s="165" t="s">
        <v>291</v>
      </c>
      <c r="E914" s="161">
        <v>41402</v>
      </c>
      <c r="F914" s="172" t="str">
        <f t="shared" si="42"/>
        <v>2012-13</v>
      </c>
      <c r="G914" s="68"/>
      <c r="H914" s="167" t="s">
        <v>279</v>
      </c>
      <c r="I914" s="173">
        <v>41465.482549107437</v>
      </c>
      <c r="J914" s="168">
        <f>IFERROR(MIN('MP Calculations'!$E$30/I914,1),"-")</f>
        <v>0.60889065254951169</v>
      </c>
      <c r="K914" s="12"/>
      <c r="L914" s="159">
        <v>1.7778259999999999</v>
      </c>
      <c r="M914" s="159" t="s">
        <v>315</v>
      </c>
      <c r="N914" s="159">
        <v>940</v>
      </c>
      <c r="O914" s="185">
        <f t="shared" si="43"/>
        <v>1671.15644</v>
      </c>
      <c r="P914" s="215">
        <f t="shared" si="44"/>
        <v>1017.5515352639188</v>
      </c>
      <c r="Q914" s="215" cm="1">
        <f t="array" ref="Q914">IF(P914="-",0,P914/(1+'General inputs'!$H$32)^IFERROR(INDEX('MP Calculations'!$C$40:$C$130,MATCH(F914,'MP Calculations'!$D$40:$D$130,0),0),-1))</f>
        <v>1535.4426630023399</v>
      </c>
    </row>
    <row r="915" spans="3:17">
      <c r="C915" s="159"/>
      <c r="D915" s="165" t="s">
        <v>282</v>
      </c>
      <c r="E915" s="161">
        <v>41402</v>
      </c>
      <c r="F915" s="172" t="str">
        <f t="shared" si="42"/>
        <v>2012-13</v>
      </c>
      <c r="G915" s="68"/>
      <c r="H915" s="167" t="s">
        <v>279</v>
      </c>
      <c r="I915" s="173">
        <v>41465.482549107437</v>
      </c>
      <c r="J915" s="168">
        <f>IFERROR(MIN('MP Calculations'!$E$30/I915,1),"-")</f>
        <v>0.60889065254951169</v>
      </c>
      <c r="K915" s="12"/>
      <c r="L915" s="159">
        <v>0.52210699999999999</v>
      </c>
      <c r="M915" s="159" t="s">
        <v>315</v>
      </c>
      <c r="N915" s="159">
        <v>511</v>
      </c>
      <c r="O915" s="185">
        <f t="shared" si="43"/>
        <v>266.79667699999999</v>
      </c>
      <c r="P915" s="215">
        <f t="shared" si="44"/>
        <v>162.45000275657128</v>
      </c>
      <c r="Q915" s="215" cm="1">
        <f t="array" ref="Q915">IF(P915="-",0,P915/(1+'General inputs'!$H$32)^IFERROR(INDEX('MP Calculations'!$C$40:$C$130,MATCH(F915,'MP Calculations'!$D$40:$D$130,0),0),-1))</f>
        <v>245.13025256513691</v>
      </c>
    </row>
    <row r="916" spans="3:17">
      <c r="C916" s="159"/>
      <c r="D916" s="165" t="s">
        <v>282</v>
      </c>
      <c r="E916" s="161">
        <v>41402</v>
      </c>
      <c r="F916" s="172" t="str">
        <f t="shared" si="42"/>
        <v>2012-13</v>
      </c>
      <c r="G916" s="68"/>
      <c r="H916" s="167" t="s">
        <v>279</v>
      </c>
      <c r="I916" s="173">
        <v>41465.482549107437</v>
      </c>
      <c r="J916" s="168">
        <f>IFERROR(MIN('MP Calculations'!$E$30/I916,1),"-")</f>
        <v>0.60889065254951169</v>
      </c>
      <c r="K916" s="12"/>
      <c r="L916" s="159">
        <v>1.3762080000000001</v>
      </c>
      <c r="M916" s="159" t="s">
        <v>315</v>
      </c>
      <c r="N916" s="159">
        <v>511</v>
      </c>
      <c r="O916" s="185">
        <f t="shared" si="43"/>
        <v>703.24228800000003</v>
      </c>
      <c r="P916" s="215">
        <f t="shared" si="44"/>
        <v>428.19765564073163</v>
      </c>
      <c r="Q916" s="215" cm="1">
        <f t="array" ref="Q916">IF(P916="-",0,P916/(1+'General inputs'!$H$32)^IFERROR(INDEX('MP Calculations'!$C$40:$C$130,MATCH(F916,'MP Calculations'!$D$40:$D$130,0),0),-1))</f>
        <v>646.13233421915811</v>
      </c>
    </row>
    <row r="917" spans="3:17">
      <c r="C917" s="159"/>
      <c r="D917" s="165" t="s">
        <v>282</v>
      </c>
      <c r="E917" s="161">
        <v>41402</v>
      </c>
      <c r="F917" s="172" t="str">
        <f t="shared" si="42"/>
        <v>2012-13</v>
      </c>
      <c r="G917" s="68"/>
      <c r="H917" s="167" t="s">
        <v>279</v>
      </c>
      <c r="I917" s="173">
        <v>41465.482549107437</v>
      </c>
      <c r="J917" s="168">
        <f>IFERROR(MIN('MP Calculations'!$E$30/I917,1),"-")</f>
        <v>0.60889065254951169</v>
      </c>
      <c r="K917" s="12"/>
      <c r="L917" s="159">
        <v>3.8857189999999999</v>
      </c>
      <c r="M917" s="159" t="s">
        <v>315</v>
      </c>
      <c r="N917" s="159">
        <v>511</v>
      </c>
      <c r="O917" s="185">
        <f t="shared" si="43"/>
        <v>1985.6024089999999</v>
      </c>
      <c r="P917" s="215">
        <f t="shared" si="44"/>
        <v>1209.0147465198922</v>
      </c>
      <c r="Q917" s="215" cm="1">
        <f t="array" ref="Q917">IF(P917="-",0,P917/(1+'General inputs'!$H$32)^IFERROR(INDEX('MP Calculations'!$C$40:$C$130,MATCH(F917,'MP Calculations'!$D$40:$D$130,0),0),-1))</f>
        <v>1824.3526324434479</v>
      </c>
    </row>
    <row r="918" spans="3:17">
      <c r="C918" s="159"/>
      <c r="D918" s="165" t="s">
        <v>281</v>
      </c>
      <c r="E918" s="161">
        <v>41402</v>
      </c>
      <c r="F918" s="172" t="str">
        <f t="shared" ref="F918:F981" si="45">IF(E918="","-",IF(OR(E918&lt;$E$15,E918&gt;$E$16),"ERROR - date outside of range",IF(MONTH(E918)&gt;=7,YEAR(E918)&amp;"-"&amp;IF(YEAR(E918)=1999,"00",IF(AND(YEAR(E918)&gt;=2000,YEAR(E918)&lt;2009),"0","")&amp;RIGHT(YEAR(E918),2)+1),RIGHT(YEAR(E918),4)-1&amp;"-"&amp;RIGHT(YEAR(E918),2))))</f>
        <v>2012-13</v>
      </c>
      <c r="G918" s="68"/>
      <c r="H918" s="167" t="s">
        <v>279</v>
      </c>
      <c r="I918" s="173">
        <v>41465.482549107437</v>
      </c>
      <c r="J918" s="168">
        <f>IFERROR(MIN('MP Calculations'!$E$30/I918,1),"-")</f>
        <v>0.60889065254951169</v>
      </c>
      <c r="K918" s="12"/>
      <c r="L918" s="159">
        <v>0.86352899999999999</v>
      </c>
      <c r="M918" s="159" t="s">
        <v>315</v>
      </c>
      <c r="N918" s="159">
        <v>350</v>
      </c>
      <c r="O918" s="185">
        <f t="shared" ref="O918:O981" si="46">IF(N918="","-",L918*N918)</f>
        <v>302.23514999999998</v>
      </c>
      <c r="P918" s="215">
        <f t="shared" ref="P918:P981" si="47">IF(O918="-","-",IF(OR(E918&lt;$E$15,E918&gt;$E$16),0,O918*J918))</f>
        <v>184.02815770689952</v>
      </c>
      <c r="Q918" s="215" cm="1">
        <f t="array" ref="Q918">IF(P918="-",0,P918/(1+'General inputs'!$H$32)^IFERROR(INDEX('MP Calculations'!$C$40:$C$130,MATCH(F918,'MP Calculations'!$D$40:$D$130,0),0),-1))</f>
        <v>277.69078493268506</v>
      </c>
    </row>
    <row r="919" spans="3:17">
      <c r="C919" s="159"/>
      <c r="D919" s="165" t="s">
        <v>281</v>
      </c>
      <c r="E919" s="161">
        <v>41402</v>
      </c>
      <c r="F919" s="172" t="str">
        <f t="shared" si="45"/>
        <v>2012-13</v>
      </c>
      <c r="G919" s="68"/>
      <c r="H919" s="167" t="s">
        <v>279</v>
      </c>
      <c r="I919" s="173">
        <v>41465.482549107437</v>
      </c>
      <c r="J919" s="168">
        <f>IFERROR(MIN('MP Calculations'!$E$30/I919,1),"-")</f>
        <v>0.60889065254951169</v>
      </c>
      <c r="K919" s="12"/>
      <c r="L919" s="159">
        <v>0.34420499999999998</v>
      </c>
      <c r="M919" s="159" t="s">
        <v>315</v>
      </c>
      <c r="N919" s="159">
        <v>350</v>
      </c>
      <c r="O919" s="185">
        <f t="shared" si="46"/>
        <v>120.47175</v>
      </c>
      <c r="P919" s="215">
        <f t="shared" si="47"/>
        <v>73.354122471281642</v>
      </c>
      <c r="Q919" s="215" cm="1">
        <f t="array" ref="Q919">IF(P919="-",0,P919/(1+'General inputs'!$H$32)^IFERROR(INDEX('MP Calculations'!$C$40:$C$130,MATCH(F919,'MP Calculations'!$D$40:$D$130,0),0),-1))</f>
        <v>110.68829955653473</v>
      </c>
    </row>
    <row r="920" spans="3:17">
      <c r="C920" s="159"/>
      <c r="D920" s="165" t="s">
        <v>281</v>
      </c>
      <c r="E920" s="161">
        <v>41402</v>
      </c>
      <c r="F920" s="172" t="str">
        <f t="shared" si="45"/>
        <v>2012-13</v>
      </c>
      <c r="G920" s="68"/>
      <c r="H920" s="167" t="s">
        <v>279</v>
      </c>
      <c r="I920" s="173">
        <v>41465.482549107437</v>
      </c>
      <c r="J920" s="168">
        <f>IFERROR(MIN('MP Calculations'!$E$30/I920,1),"-")</f>
        <v>0.60889065254951169</v>
      </c>
      <c r="K920" s="12"/>
      <c r="L920" s="159">
        <v>13.967286</v>
      </c>
      <c r="M920" s="159" t="s">
        <v>315</v>
      </c>
      <c r="N920" s="159">
        <v>350</v>
      </c>
      <c r="O920" s="185">
        <f t="shared" si="46"/>
        <v>4888.5500999999995</v>
      </c>
      <c r="P920" s="215">
        <f t="shared" si="47"/>
        <v>2976.5924604099805</v>
      </c>
      <c r="Q920" s="215" cm="1">
        <f t="array" ref="Q920">IF(P920="-",0,P920/(1+'General inputs'!$H$32)^IFERROR(INDEX('MP Calculations'!$C$40:$C$130,MATCH(F920,'MP Calculations'!$D$40:$D$130,0),0),-1))</f>
        <v>4491.5533962603495</v>
      </c>
    </row>
    <row r="921" spans="3:17">
      <c r="C921" s="159"/>
      <c r="D921" s="165" t="s">
        <v>282</v>
      </c>
      <c r="E921" s="161">
        <v>41402</v>
      </c>
      <c r="F921" s="172" t="str">
        <f t="shared" si="45"/>
        <v>2012-13</v>
      </c>
      <c r="G921" s="68"/>
      <c r="H921" s="167" t="s">
        <v>279</v>
      </c>
      <c r="I921" s="173">
        <v>41465.482549107437</v>
      </c>
      <c r="J921" s="168">
        <f>IFERROR(MIN('MP Calculations'!$E$30/I921,1),"-")</f>
        <v>0.60889065254951169</v>
      </c>
      <c r="K921" s="12"/>
      <c r="L921" s="159">
        <v>1.116752</v>
      </c>
      <c r="M921" s="159" t="s">
        <v>315</v>
      </c>
      <c r="N921" s="159">
        <v>511</v>
      </c>
      <c r="O921" s="185">
        <f t="shared" si="46"/>
        <v>570.66027199999996</v>
      </c>
      <c r="P921" s="215">
        <f t="shared" si="47"/>
        <v>347.46970540216182</v>
      </c>
      <c r="Q921" s="215" cm="1">
        <f t="array" ref="Q921">IF(P921="-",0,P921/(1+'General inputs'!$H$32)^IFERROR(INDEX('MP Calculations'!$C$40:$C$130,MATCH(F921,'MP Calculations'!$D$40:$D$130,0),0),-1))</f>
        <v>524.31723729546206</v>
      </c>
    </row>
    <row r="922" spans="3:17">
      <c r="C922" s="159"/>
      <c r="D922" s="165" t="s">
        <v>298</v>
      </c>
      <c r="E922" s="161">
        <v>41402</v>
      </c>
      <c r="F922" s="172" t="str">
        <f t="shared" si="45"/>
        <v>2012-13</v>
      </c>
      <c r="G922" s="68"/>
      <c r="H922" s="167" t="s">
        <v>279</v>
      </c>
      <c r="I922" s="173">
        <v>41465.482549107437</v>
      </c>
      <c r="J922" s="168">
        <f>IFERROR(MIN('MP Calculations'!$E$30/I922,1),"-")</f>
        <v>0.60889065254951169</v>
      </c>
      <c r="K922" s="12"/>
      <c r="L922" s="159">
        <v>18.116910000000001</v>
      </c>
      <c r="M922" s="159" t="s">
        <v>315</v>
      </c>
      <c r="N922" s="159">
        <v>1787</v>
      </c>
      <c r="O922" s="185">
        <f t="shared" si="46"/>
        <v>32374.918170000001</v>
      </c>
      <c r="P922" s="215">
        <f t="shared" si="47"/>
        <v>19712.785050768343</v>
      </c>
      <c r="Q922" s="215" cm="1">
        <f t="array" ref="Q922">IF(P922="-",0,P922/(1+'General inputs'!$H$32)^IFERROR(INDEX('MP Calculations'!$C$40:$C$130,MATCH(F922,'MP Calculations'!$D$40:$D$130,0),0),-1))</f>
        <v>29745.767290001673</v>
      </c>
    </row>
    <row r="923" spans="3:17">
      <c r="C923" s="159"/>
      <c r="D923" s="165" t="s">
        <v>298</v>
      </c>
      <c r="E923" s="161">
        <v>41402</v>
      </c>
      <c r="F923" s="172" t="str">
        <f t="shared" si="45"/>
        <v>2012-13</v>
      </c>
      <c r="G923" s="68"/>
      <c r="H923" s="167" t="s">
        <v>279</v>
      </c>
      <c r="I923" s="173">
        <v>41465.482549107437</v>
      </c>
      <c r="J923" s="168">
        <f>IFERROR(MIN('MP Calculations'!$E$30/I923,1),"-")</f>
        <v>0.60889065254951169</v>
      </c>
      <c r="K923" s="12"/>
      <c r="L923" s="159">
        <v>2.5914389999999998</v>
      </c>
      <c r="M923" s="159" t="s">
        <v>315</v>
      </c>
      <c r="N923" s="159">
        <v>1787</v>
      </c>
      <c r="O923" s="185">
        <f t="shared" si="46"/>
        <v>4630.9014929999994</v>
      </c>
      <c r="P923" s="215">
        <f t="shared" si="47"/>
        <v>2819.7126319652775</v>
      </c>
      <c r="Q923" s="215" cm="1">
        <f t="array" ref="Q923">IF(P923="-",0,P923/(1+'General inputs'!$H$32)^IFERROR(INDEX('MP Calculations'!$C$40:$C$130,MATCH(F923,'MP Calculations'!$D$40:$D$130,0),0),-1))</f>
        <v>4254.828303515038</v>
      </c>
    </row>
    <row r="924" spans="3:17">
      <c r="C924" s="159"/>
      <c r="D924" s="165" t="s">
        <v>291</v>
      </c>
      <c r="E924" s="161">
        <v>41402</v>
      </c>
      <c r="F924" s="172" t="str">
        <f t="shared" si="45"/>
        <v>2012-13</v>
      </c>
      <c r="G924" s="68"/>
      <c r="H924" s="167" t="s">
        <v>279</v>
      </c>
      <c r="I924" s="173">
        <v>41465.482549107437</v>
      </c>
      <c r="J924" s="168">
        <f>IFERROR(MIN('MP Calculations'!$E$30/I924,1),"-")</f>
        <v>0.60889065254951169</v>
      </c>
      <c r="K924" s="12"/>
      <c r="L924" s="159">
        <v>327.51512600000001</v>
      </c>
      <c r="M924" s="159" t="s">
        <v>315</v>
      </c>
      <c r="N924" s="159">
        <v>940</v>
      </c>
      <c r="O924" s="185">
        <f t="shared" si="46"/>
        <v>307864.21844000003</v>
      </c>
      <c r="P924" s="215">
        <f t="shared" si="47"/>
        <v>187455.64486257703</v>
      </c>
      <c r="Q924" s="215" cm="1">
        <f t="array" ref="Q924">IF(P924="-",0,P924/(1+'General inputs'!$H$32)^IFERROR(INDEX('MP Calculations'!$C$40:$C$130,MATCH(F924,'MP Calculations'!$D$40:$D$130,0),0),-1))</f>
        <v>282862.71954566246</v>
      </c>
    </row>
    <row r="925" spans="3:17">
      <c r="C925" s="159"/>
      <c r="D925" s="165" t="s">
        <v>291</v>
      </c>
      <c r="E925" s="161">
        <v>41402</v>
      </c>
      <c r="F925" s="172" t="str">
        <f t="shared" si="45"/>
        <v>2012-13</v>
      </c>
      <c r="G925" s="68"/>
      <c r="H925" s="167" t="s">
        <v>279</v>
      </c>
      <c r="I925" s="173">
        <v>41465.482549107437</v>
      </c>
      <c r="J925" s="168">
        <f>IFERROR(MIN('MP Calculations'!$E$30/I925,1),"-")</f>
        <v>0.60889065254951169</v>
      </c>
      <c r="K925" s="12"/>
      <c r="L925" s="159">
        <v>1.994092</v>
      </c>
      <c r="M925" s="159" t="s">
        <v>315</v>
      </c>
      <c r="N925" s="159">
        <v>940</v>
      </c>
      <c r="O925" s="185">
        <f t="shared" si="46"/>
        <v>1874.4464800000001</v>
      </c>
      <c r="P925" s="215">
        <f t="shared" si="47"/>
        <v>1141.3329403763353</v>
      </c>
      <c r="Q925" s="215" cm="1">
        <f t="array" ref="Q925">IF(P925="-",0,P925/(1+'General inputs'!$H$32)^IFERROR(INDEX('MP Calculations'!$C$40:$C$130,MATCH(F925,'MP Calculations'!$D$40:$D$130,0),0),-1))</f>
        <v>1722.2236207320975</v>
      </c>
    </row>
    <row r="926" spans="3:17">
      <c r="C926" s="159"/>
      <c r="D926" s="165" t="s">
        <v>289</v>
      </c>
      <c r="E926" s="161">
        <v>41402</v>
      </c>
      <c r="F926" s="172" t="str">
        <f t="shared" si="45"/>
        <v>2012-13</v>
      </c>
      <c r="G926" s="68"/>
      <c r="H926" s="167" t="s">
        <v>279</v>
      </c>
      <c r="I926" s="173">
        <v>41465.482549107437</v>
      </c>
      <c r="J926" s="168">
        <f>IFERROR(MIN('MP Calculations'!$E$30/I926,1),"-")</f>
        <v>0.60889065254951169</v>
      </c>
      <c r="K926" s="12"/>
      <c r="L926" s="159">
        <v>0.63466400000000001</v>
      </c>
      <c r="M926" s="159" t="s">
        <v>315</v>
      </c>
      <c r="N926" s="159">
        <v>726</v>
      </c>
      <c r="O926" s="185">
        <f t="shared" si="46"/>
        <v>460.76606400000003</v>
      </c>
      <c r="P926" s="215">
        <f t="shared" si="47"/>
        <v>280.55614938163006</v>
      </c>
      <c r="Q926" s="215" cm="1">
        <f t="array" ref="Q926">IF(P926="-",0,P926/(1+'General inputs'!$H$32)^IFERROR(INDEX('MP Calculations'!$C$40:$C$130,MATCH(F926,'MP Calculations'!$D$40:$D$130,0),0),-1))</f>
        <v>423.34748285400894</v>
      </c>
    </row>
    <row r="927" spans="3:17">
      <c r="C927" s="159"/>
      <c r="D927" s="165" t="s">
        <v>281</v>
      </c>
      <c r="E927" s="161">
        <v>41402</v>
      </c>
      <c r="F927" s="172" t="str">
        <f t="shared" si="45"/>
        <v>2012-13</v>
      </c>
      <c r="G927" s="68"/>
      <c r="H927" s="167" t="s">
        <v>279</v>
      </c>
      <c r="I927" s="173">
        <v>41465.482549107437</v>
      </c>
      <c r="J927" s="168">
        <f>IFERROR(MIN('MP Calculations'!$E$30/I927,1),"-")</f>
        <v>0.60889065254951169</v>
      </c>
      <c r="K927" s="12"/>
      <c r="L927" s="159">
        <v>0.29095599999999999</v>
      </c>
      <c r="M927" s="159" t="s">
        <v>315</v>
      </c>
      <c r="N927" s="159">
        <v>350</v>
      </c>
      <c r="O927" s="185">
        <f t="shared" si="46"/>
        <v>101.83459999999999</v>
      </c>
      <c r="P927" s="215">
        <f t="shared" si="47"/>
        <v>62.006136046118499</v>
      </c>
      <c r="Q927" s="215" cm="1">
        <f t="array" ref="Q927">IF(P927="-",0,P927/(1+'General inputs'!$H$32)^IFERROR(INDEX('MP Calculations'!$C$40:$C$130,MATCH(F927,'MP Calculations'!$D$40:$D$130,0),0),-1))</f>
        <v>93.564663168086213</v>
      </c>
    </row>
    <row r="928" spans="3:17">
      <c r="C928" s="159"/>
      <c r="D928" s="165" t="s">
        <v>281</v>
      </c>
      <c r="E928" s="161">
        <v>41402</v>
      </c>
      <c r="F928" s="172" t="str">
        <f t="shared" si="45"/>
        <v>2012-13</v>
      </c>
      <c r="G928" s="68"/>
      <c r="H928" s="167" t="s">
        <v>279</v>
      </c>
      <c r="I928" s="173">
        <v>41465.482549107437</v>
      </c>
      <c r="J928" s="168">
        <f>IFERROR(MIN('MP Calculations'!$E$30/I928,1),"-")</f>
        <v>0.60889065254951169</v>
      </c>
      <c r="K928" s="12"/>
      <c r="L928" s="159">
        <v>0.45264300000000002</v>
      </c>
      <c r="M928" s="159" t="s">
        <v>315</v>
      </c>
      <c r="N928" s="159">
        <v>350</v>
      </c>
      <c r="O928" s="185">
        <f t="shared" si="46"/>
        <v>158.42505</v>
      </c>
      <c r="P928" s="215">
        <f t="shared" si="47"/>
        <v>96.463532074689013</v>
      </c>
      <c r="Q928" s="215" cm="1">
        <f t="array" ref="Q928">IF(P928="-",0,P928/(1+'General inputs'!$H$32)^IFERROR(INDEX('MP Calculations'!$C$40:$C$130,MATCH(F928,'MP Calculations'!$D$40:$D$130,0),0),-1))</f>
        <v>145.55943108371042</v>
      </c>
    </row>
    <row r="929" spans="3:17">
      <c r="C929" s="159"/>
      <c r="D929" s="165" t="s">
        <v>281</v>
      </c>
      <c r="E929" s="161">
        <v>41402</v>
      </c>
      <c r="F929" s="172" t="str">
        <f t="shared" si="45"/>
        <v>2012-13</v>
      </c>
      <c r="G929" s="68"/>
      <c r="H929" s="167" t="s">
        <v>279</v>
      </c>
      <c r="I929" s="173">
        <v>41465.482549107437</v>
      </c>
      <c r="J929" s="168">
        <f>IFERROR(MIN('MP Calculations'!$E$30/I929,1),"-")</f>
        <v>0.60889065254951169</v>
      </c>
      <c r="K929" s="12"/>
      <c r="L929" s="159">
        <v>0.44884200000000002</v>
      </c>
      <c r="M929" s="159" t="s">
        <v>315</v>
      </c>
      <c r="N929" s="159">
        <v>350</v>
      </c>
      <c r="O929" s="185">
        <f t="shared" si="46"/>
        <v>157.09470000000002</v>
      </c>
      <c r="P929" s="215">
        <f t="shared" si="47"/>
        <v>95.653494395069785</v>
      </c>
      <c r="Q929" s="215" cm="1">
        <f t="array" ref="Q929">IF(P929="-",0,P929/(1+'General inputs'!$H$32)^IFERROR(INDEX('MP Calculations'!$C$40:$C$130,MATCH(F929,'MP Calculations'!$D$40:$D$130,0),0),-1))</f>
        <v>144.33711814050977</v>
      </c>
    </row>
    <row r="930" spans="3:17">
      <c r="C930" s="159"/>
      <c r="D930" s="165" t="s">
        <v>281</v>
      </c>
      <c r="E930" s="161">
        <v>41402</v>
      </c>
      <c r="F930" s="172" t="str">
        <f t="shared" si="45"/>
        <v>2012-13</v>
      </c>
      <c r="G930" s="68"/>
      <c r="H930" s="167" t="s">
        <v>279</v>
      </c>
      <c r="I930" s="173">
        <v>41465.482549107437</v>
      </c>
      <c r="J930" s="168">
        <f>IFERROR(MIN('MP Calculations'!$E$30/I930,1),"-")</f>
        <v>0.60889065254951169</v>
      </c>
      <c r="K930" s="12"/>
      <c r="L930" s="159">
        <v>9.3043610000000001</v>
      </c>
      <c r="M930" s="159" t="s">
        <v>315</v>
      </c>
      <c r="N930" s="159">
        <v>350</v>
      </c>
      <c r="O930" s="185">
        <f t="shared" si="46"/>
        <v>3256.5263500000001</v>
      </c>
      <c r="P930" s="215">
        <f t="shared" si="47"/>
        <v>1982.8684542961796</v>
      </c>
      <c r="Q930" s="215" cm="1">
        <f t="array" ref="Q930">IF(P930="-",0,P930/(1+'General inputs'!$H$32)^IFERROR(INDEX('MP Calculations'!$C$40:$C$130,MATCH(F930,'MP Calculations'!$D$40:$D$130,0),0),-1))</f>
        <v>2992.0654771143331</v>
      </c>
    </row>
    <row r="931" spans="3:17">
      <c r="C931" s="159"/>
      <c r="D931" s="165" t="s">
        <v>281</v>
      </c>
      <c r="E931" s="161">
        <v>41402</v>
      </c>
      <c r="F931" s="172" t="str">
        <f t="shared" si="45"/>
        <v>2012-13</v>
      </c>
      <c r="G931" s="68"/>
      <c r="H931" s="167" t="s">
        <v>279</v>
      </c>
      <c r="I931" s="173">
        <v>41465.482549107437</v>
      </c>
      <c r="J931" s="168">
        <f>IFERROR(MIN('MP Calculations'!$E$30/I931,1),"-")</f>
        <v>0.60889065254951169</v>
      </c>
      <c r="K931" s="12"/>
      <c r="L931" s="159">
        <v>0.487234</v>
      </c>
      <c r="M931" s="159" t="s">
        <v>315</v>
      </c>
      <c r="N931" s="159">
        <v>350</v>
      </c>
      <c r="O931" s="185">
        <f t="shared" si="46"/>
        <v>170.53190000000001</v>
      </c>
      <c r="P931" s="215">
        <f t="shared" si="47"/>
        <v>103.83527987150808</v>
      </c>
      <c r="Q931" s="215" cm="1">
        <f t="array" ref="Q931">IF(P931="-",0,P931/(1+'General inputs'!$H$32)^IFERROR(INDEX('MP Calculations'!$C$40:$C$130,MATCH(F931,'MP Calculations'!$D$40:$D$130,0),0),-1))</f>
        <v>156.68308986251984</v>
      </c>
    </row>
    <row r="932" spans="3:17">
      <c r="C932" s="159"/>
      <c r="D932" s="165" t="s">
        <v>281</v>
      </c>
      <c r="E932" s="161">
        <v>41402</v>
      </c>
      <c r="F932" s="172" t="str">
        <f t="shared" si="45"/>
        <v>2012-13</v>
      </c>
      <c r="G932" s="68"/>
      <c r="H932" s="167" t="s">
        <v>279</v>
      </c>
      <c r="I932" s="173">
        <v>41465.482549107437</v>
      </c>
      <c r="J932" s="168">
        <f>IFERROR(MIN('MP Calculations'!$E$30/I932,1),"-")</f>
        <v>0.60889065254951169</v>
      </c>
      <c r="K932" s="12"/>
      <c r="L932" s="159">
        <v>0.33611000000000002</v>
      </c>
      <c r="M932" s="159" t="s">
        <v>315</v>
      </c>
      <c r="N932" s="159">
        <v>350</v>
      </c>
      <c r="O932" s="185">
        <f t="shared" si="46"/>
        <v>117.63850000000001</v>
      </c>
      <c r="P932" s="215">
        <f t="shared" si="47"/>
        <v>71.628983029945729</v>
      </c>
      <c r="Q932" s="215" cm="1">
        <f t="array" ref="Q932">IF(P932="-",0,P932/(1+'General inputs'!$H$32)^IFERROR(INDEX('MP Calculations'!$C$40:$C$130,MATCH(F932,'MP Calculations'!$D$40:$D$130,0),0),-1))</f>
        <v>108.08513636916048</v>
      </c>
    </row>
    <row r="933" spans="3:17">
      <c r="C933" s="159"/>
      <c r="D933" s="165" t="s">
        <v>289</v>
      </c>
      <c r="E933" s="161">
        <v>41402</v>
      </c>
      <c r="F933" s="172" t="str">
        <f t="shared" si="45"/>
        <v>2012-13</v>
      </c>
      <c r="G933" s="68"/>
      <c r="H933" s="167" t="s">
        <v>279</v>
      </c>
      <c r="I933" s="173">
        <v>41465.482549107437</v>
      </c>
      <c r="J933" s="168">
        <f>IFERROR(MIN('MP Calculations'!$E$30/I933,1),"-")</f>
        <v>0.60889065254951169</v>
      </c>
      <c r="K933" s="12"/>
      <c r="L933" s="159">
        <v>0.96952400000000005</v>
      </c>
      <c r="M933" s="159" t="s">
        <v>315</v>
      </c>
      <c r="N933" s="159">
        <v>726</v>
      </c>
      <c r="O933" s="185">
        <f t="shared" si="46"/>
        <v>703.87442400000009</v>
      </c>
      <c r="P933" s="215">
        <f t="shared" si="47"/>
        <v>428.58255734227174</v>
      </c>
      <c r="Q933" s="215" cm="1">
        <f t="array" ref="Q933">IF(P933="-",0,P933/(1+'General inputs'!$H$32)^IFERROR(INDEX('MP Calculations'!$C$40:$C$130,MATCH(F933,'MP Calculations'!$D$40:$D$130,0),0),-1))</f>
        <v>646.7131347713912</v>
      </c>
    </row>
    <row r="934" spans="3:17">
      <c r="C934" s="159"/>
      <c r="D934" s="165" t="s">
        <v>289</v>
      </c>
      <c r="E934" s="161">
        <v>41402</v>
      </c>
      <c r="F934" s="172" t="str">
        <f t="shared" si="45"/>
        <v>2012-13</v>
      </c>
      <c r="G934" s="68"/>
      <c r="H934" s="167" t="s">
        <v>279</v>
      </c>
      <c r="I934" s="173">
        <v>41465.482549107437</v>
      </c>
      <c r="J934" s="168">
        <f>IFERROR(MIN('MP Calculations'!$E$30/I934,1),"-")</f>
        <v>0.60889065254951169</v>
      </c>
      <c r="K934" s="12"/>
      <c r="L934" s="159">
        <v>1.089782</v>
      </c>
      <c r="M934" s="159" t="s">
        <v>315</v>
      </c>
      <c r="N934" s="159">
        <v>726</v>
      </c>
      <c r="O934" s="185">
        <f t="shared" si="46"/>
        <v>791.18173200000001</v>
      </c>
      <c r="P934" s="215">
        <f t="shared" si="47"/>
        <v>481.74316108273285</v>
      </c>
      <c r="Q934" s="215" cm="1">
        <f t="array" ref="Q934">IF(P934="-",0,P934/(1+'General inputs'!$H$32)^IFERROR(INDEX('MP Calculations'!$C$40:$C$130,MATCH(F934,'MP Calculations'!$D$40:$D$130,0),0),-1))</f>
        <v>726.930260042491</v>
      </c>
    </row>
    <row r="935" spans="3:17">
      <c r="C935" s="159"/>
      <c r="D935" s="165" t="s">
        <v>289</v>
      </c>
      <c r="E935" s="161">
        <v>41402</v>
      </c>
      <c r="F935" s="172" t="str">
        <f t="shared" si="45"/>
        <v>2012-13</v>
      </c>
      <c r="G935" s="68"/>
      <c r="H935" s="167" t="s">
        <v>279</v>
      </c>
      <c r="I935" s="173">
        <v>41465.482549107437</v>
      </c>
      <c r="J935" s="168">
        <f>IFERROR(MIN('MP Calculations'!$E$30/I935,1),"-")</f>
        <v>0.60889065254951169</v>
      </c>
      <c r="K935" s="12"/>
      <c r="L935" s="159">
        <v>2.1570230000000001</v>
      </c>
      <c r="M935" s="159" t="s">
        <v>315</v>
      </c>
      <c r="N935" s="159">
        <v>726</v>
      </c>
      <c r="O935" s="185">
        <f t="shared" si="46"/>
        <v>1565.9986980000001</v>
      </c>
      <c r="P935" s="215">
        <f t="shared" si="47"/>
        <v>953.52196911690578</v>
      </c>
      <c r="Q935" s="215" cm="1">
        <f t="array" ref="Q935">IF(P935="-",0,P935/(1+'General inputs'!$H$32)^IFERROR(INDEX('MP Calculations'!$C$40:$C$130,MATCH(F935,'MP Calculations'!$D$40:$D$130,0),0),-1))</f>
        <v>1438.8247285306918</v>
      </c>
    </row>
    <row r="936" spans="3:17">
      <c r="C936" s="159"/>
      <c r="D936" s="165" t="s">
        <v>289</v>
      </c>
      <c r="E936" s="161">
        <v>41402</v>
      </c>
      <c r="F936" s="172" t="str">
        <f t="shared" si="45"/>
        <v>2012-13</v>
      </c>
      <c r="G936" s="68"/>
      <c r="H936" s="167" t="s">
        <v>279</v>
      </c>
      <c r="I936" s="173">
        <v>41465.482549107437</v>
      </c>
      <c r="J936" s="168">
        <f>IFERROR(MIN('MP Calculations'!$E$30/I936,1),"-")</f>
        <v>0.60889065254951169</v>
      </c>
      <c r="K936" s="12"/>
      <c r="L936" s="159">
        <v>2.9548000000000001</v>
      </c>
      <c r="M936" s="159" t="s">
        <v>315</v>
      </c>
      <c r="N936" s="159">
        <v>726</v>
      </c>
      <c r="O936" s="185">
        <f t="shared" si="46"/>
        <v>2145.1848</v>
      </c>
      <c r="P936" s="215">
        <f t="shared" si="47"/>
        <v>1306.1829727112938</v>
      </c>
      <c r="Q936" s="215" cm="1">
        <f t="array" ref="Q936">IF(P936="-",0,P936/(1+'General inputs'!$H$32)^IFERROR(INDEX('MP Calculations'!$C$40:$C$130,MATCH(F936,'MP Calculations'!$D$40:$D$130,0),0),-1))</f>
        <v>1970.9754174445466</v>
      </c>
    </row>
    <row r="937" spans="3:17">
      <c r="C937" s="159"/>
      <c r="D937" s="165" t="s">
        <v>288</v>
      </c>
      <c r="E937" s="161">
        <v>41410</v>
      </c>
      <c r="F937" s="172" t="str">
        <f t="shared" si="45"/>
        <v>2012-13</v>
      </c>
      <c r="G937" s="68"/>
      <c r="H937" s="167" t="s">
        <v>279</v>
      </c>
      <c r="I937" s="173">
        <v>41465.482549107437</v>
      </c>
      <c r="J937" s="168">
        <f>IFERROR(MIN('MP Calculations'!$E$30/I937,1),"-")</f>
        <v>0.60889065254951169</v>
      </c>
      <c r="K937" s="12"/>
      <c r="L937" s="159">
        <v>120.18427200000001</v>
      </c>
      <c r="M937" s="159" t="s">
        <v>315</v>
      </c>
      <c r="N937" s="159">
        <v>589</v>
      </c>
      <c r="O937" s="185">
        <f t="shared" si="46"/>
        <v>70788.536208000005</v>
      </c>
      <c r="P937" s="215">
        <f t="shared" si="47"/>
        <v>43102.478004713856</v>
      </c>
      <c r="Q937" s="215" cm="1">
        <f t="array" ref="Q937">IF(P937="-",0,P937/(1+'General inputs'!$H$32)^IFERROR(INDEX('MP Calculations'!$C$40:$C$130,MATCH(F937,'MP Calculations'!$D$40:$D$130,0),0),-1))</f>
        <v>65039.834657998312</v>
      </c>
    </row>
    <row r="938" spans="3:17">
      <c r="C938" s="159"/>
      <c r="D938" s="165" t="s">
        <v>288</v>
      </c>
      <c r="E938" s="161">
        <v>41410</v>
      </c>
      <c r="F938" s="172" t="str">
        <f t="shared" si="45"/>
        <v>2012-13</v>
      </c>
      <c r="G938" s="68"/>
      <c r="H938" s="167" t="s">
        <v>279</v>
      </c>
      <c r="I938" s="173">
        <v>41465.482549107437</v>
      </c>
      <c r="J938" s="168">
        <f>IFERROR(MIN('MP Calculations'!$E$30/I938,1),"-")</f>
        <v>0.60889065254951169</v>
      </c>
      <c r="K938" s="12"/>
      <c r="L938" s="159">
        <v>38.430326000000001</v>
      </c>
      <c r="M938" s="159" t="s">
        <v>315</v>
      </c>
      <c r="N938" s="159">
        <v>589</v>
      </c>
      <c r="O938" s="185">
        <f t="shared" si="46"/>
        <v>22635.462014000001</v>
      </c>
      <c r="P938" s="215">
        <f t="shared" si="47"/>
        <v>13782.521236464145</v>
      </c>
      <c r="Q938" s="215" cm="1">
        <f t="array" ref="Q938">IF(P938="-",0,P938/(1+'General inputs'!$H$32)^IFERROR(INDEX('MP Calculations'!$C$40:$C$130,MATCH(F938,'MP Calculations'!$D$40:$D$130,0),0),-1))</f>
        <v>20797.247487532928</v>
      </c>
    </row>
    <row r="939" spans="3:17">
      <c r="C939" s="159"/>
      <c r="D939" s="165" t="s">
        <v>288</v>
      </c>
      <c r="E939" s="161">
        <v>41410</v>
      </c>
      <c r="F939" s="172" t="str">
        <f t="shared" si="45"/>
        <v>2012-13</v>
      </c>
      <c r="G939" s="68"/>
      <c r="H939" s="167" t="s">
        <v>279</v>
      </c>
      <c r="I939" s="173">
        <v>41465.482549107437</v>
      </c>
      <c r="J939" s="168">
        <f>IFERROR(MIN('MP Calculations'!$E$30/I939,1),"-")</f>
        <v>0.60889065254951169</v>
      </c>
      <c r="K939" s="12"/>
      <c r="L939" s="159">
        <v>49.215491</v>
      </c>
      <c r="M939" s="159" t="s">
        <v>315</v>
      </c>
      <c r="N939" s="159">
        <v>589</v>
      </c>
      <c r="O939" s="185">
        <f t="shared" si="46"/>
        <v>28987.924199000001</v>
      </c>
      <c r="P939" s="215">
        <f t="shared" si="47"/>
        <v>17650.476081584893</v>
      </c>
      <c r="Q939" s="215" cm="1">
        <f t="array" ref="Q939">IF(P939="-",0,P939/(1+'General inputs'!$H$32)^IFERROR(INDEX('MP Calculations'!$C$40:$C$130,MATCH(F939,'MP Calculations'!$D$40:$D$130,0),0),-1))</f>
        <v>26633.829402005318</v>
      </c>
    </row>
    <row r="940" spans="3:17">
      <c r="C940" s="159"/>
      <c r="D940" s="165" t="s">
        <v>288</v>
      </c>
      <c r="E940" s="161">
        <v>41410</v>
      </c>
      <c r="F940" s="172" t="str">
        <f t="shared" si="45"/>
        <v>2012-13</v>
      </c>
      <c r="G940" s="68"/>
      <c r="H940" s="167" t="s">
        <v>279</v>
      </c>
      <c r="I940" s="173">
        <v>41465.482549107437</v>
      </c>
      <c r="J940" s="168">
        <f>IFERROR(MIN('MP Calculations'!$E$30/I940,1),"-")</f>
        <v>0.60889065254951169</v>
      </c>
      <c r="K940" s="12"/>
      <c r="L940" s="159">
        <v>1.45503</v>
      </c>
      <c r="M940" s="159" t="s">
        <v>315</v>
      </c>
      <c r="N940" s="159">
        <v>589</v>
      </c>
      <c r="O940" s="185">
        <f t="shared" si="46"/>
        <v>857.01267000000007</v>
      </c>
      <c r="P940" s="215">
        <f t="shared" si="47"/>
        <v>521.82700387949933</v>
      </c>
      <c r="Q940" s="215" cm="1">
        <f t="array" ref="Q940">IF(P940="-",0,P940/(1+'General inputs'!$H$32)^IFERROR(INDEX('MP Calculations'!$C$40:$C$130,MATCH(F940,'MP Calculations'!$D$40:$D$130,0),0),-1))</f>
        <v>787.41510055847652</v>
      </c>
    </row>
    <row r="941" spans="3:17">
      <c r="C941" s="159"/>
      <c r="D941" s="165" t="s">
        <v>288</v>
      </c>
      <c r="E941" s="161">
        <v>41410</v>
      </c>
      <c r="F941" s="172" t="str">
        <f t="shared" si="45"/>
        <v>2012-13</v>
      </c>
      <c r="G941" s="68"/>
      <c r="H941" s="167" t="s">
        <v>279</v>
      </c>
      <c r="I941" s="173">
        <v>41465.482549107437</v>
      </c>
      <c r="J941" s="168">
        <f>IFERROR(MIN('MP Calculations'!$E$30/I941,1),"-")</f>
        <v>0.60889065254951169</v>
      </c>
      <c r="K941" s="12"/>
      <c r="L941" s="159">
        <v>49.326062</v>
      </c>
      <c r="M941" s="159" t="s">
        <v>315</v>
      </c>
      <c r="N941" s="159">
        <v>589</v>
      </c>
      <c r="O941" s="185">
        <f t="shared" si="46"/>
        <v>29053.050518</v>
      </c>
      <c r="P941" s="215">
        <f t="shared" si="47"/>
        <v>17690.130888458949</v>
      </c>
      <c r="Q941" s="215" cm="1">
        <f t="array" ref="Q941">IF(P941="-",0,P941/(1+'General inputs'!$H$32)^IFERROR(INDEX('MP Calculations'!$C$40:$C$130,MATCH(F941,'MP Calculations'!$D$40:$D$130,0),0),-1))</f>
        <v>26693.666845277174</v>
      </c>
    </row>
    <row r="942" spans="3:17">
      <c r="C942" s="159"/>
      <c r="D942" s="165" t="s">
        <v>288</v>
      </c>
      <c r="E942" s="161">
        <v>41410</v>
      </c>
      <c r="F942" s="172" t="str">
        <f t="shared" si="45"/>
        <v>2012-13</v>
      </c>
      <c r="G942" s="68"/>
      <c r="H942" s="167" t="s">
        <v>279</v>
      </c>
      <c r="I942" s="173">
        <v>41465.482549107437</v>
      </c>
      <c r="J942" s="168">
        <f>IFERROR(MIN('MP Calculations'!$E$30/I942,1),"-")</f>
        <v>0.60889065254951169</v>
      </c>
      <c r="K942" s="12"/>
      <c r="L942" s="159">
        <v>2.5606520000000002</v>
      </c>
      <c r="M942" s="159" t="s">
        <v>315</v>
      </c>
      <c r="N942" s="159">
        <v>589</v>
      </c>
      <c r="O942" s="185">
        <f t="shared" si="46"/>
        <v>1508.2240280000001</v>
      </c>
      <c r="P942" s="215">
        <f t="shared" si="47"/>
        <v>918.34351259977302</v>
      </c>
      <c r="Q942" s="215" cm="1">
        <f t="array" ref="Q942">IF(P942="-",0,P942/(1+'General inputs'!$H$32)^IFERROR(INDEX('MP Calculations'!$C$40:$C$130,MATCH(F942,'MP Calculations'!$D$40:$D$130,0),0),-1))</f>
        <v>1385.7419105277995</v>
      </c>
    </row>
    <row r="943" spans="3:17">
      <c r="C943" s="159"/>
      <c r="D943" s="165" t="s">
        <v>288</v>
      </c>
      <c r="E943" s="161">
        <v>41410</v>
      </c>
      <c r="F943" s="172" t="str">
        <f t="shared" si="45"/>
        <v>2012-13</v>
      </c>
      <c r="G943" s="68"/>
      <c r="H943" s="167" t="s">
        <v>279</v>
      </c>
      <c r="I943" s="173">
        <v>41465.482549107437</v>
      </c>
      <c r="J943" s="168">
        <f>IFERROR(MIN('MP Calculations'!$E$30/I943,1),"-")</f>
        <v>0.60889065254951169</v>
      </c>
      <c r="K943" s="12"/>
      <c r="L943" s="159">
        <v>2.7102189999999999</v>
      </c>
      <c r="M943" s="159" t="s">
        <v>315</v>
      </c>
      <c r="N943" s="159">
        <v>589</v>
      </c>
      <c r="O943" s="185">
        <f t="shared" si="46"/>
        <v>1596.3189909999999</v>
      </c>
      <c r="P943" s="215">
        <f t="shared" si="47"/>
        <v>971.983712107168</v>
      </c>
      <c r="Q943" s="215" cm="1">
        <f t="array" ref="Q943">IF(P943="-",0,P943/(1+'General inputs'!$H$32)^IFERROR(INDEX('MP Calculations'!$C$40:$C$130,MATCH(F943,'MP Calculations'!$D$40:$D$130,0),0),-1))</f>
        <v>1466.6827257310802</v>
      </c>
    </row>
    <row r="944" spans="3:17">
      <c r="C944" s="159"/>
      <c r="D944" s="165" t="s">
        <v>288</v>
      </c>
      <c r="E944" s="161">
        <v>41410</v>
      </c>
      <c r="F944" s="172" t="str">
        <f t="shared" si="45"/>
        <v>2012-13</v>
      </c>
      <c r="G944" s="68"/>
      <c r="H944" s="167" t="s">
        <v>279</v>
      </c>
      <c r="I944" s="173">
        <v>41465.482549107437</v>
      </c>
      <c r="J944" s="168">
        <f>IFERROR(MIN('MP Calculations'!$E$30/I944,1),"-")</f>
        <v>0.60889065254951169</v>
      </c>
      <c r="K944" s="12"/>
      <c r="L944" s="159">
        <v>158.414535</v>
      </c>
      <c r="M944" s="159" t="s">
        <v>315</v>
      </c>
      <c r="N944" s="159">
        <v>589</v>
      </c>
      <c r="O944" s="185">
        <f t="shared" si="46"/>
        <v>93306.161114999995</v>
      </c>
      <c r="P944" s="215">
        <f t="shared" si="47"/>
        <v>56813.249328202219</v>
      </c>
      <c r="Q944" s="215" cm="1">
        <f t="array" ref="Q944">IF(P944="-",0,P944/(1+'General inputs'!$H$32)^IFERROR(INDEX('MP Calculations'!$C$40:$C$130,MATCH(F944,'MP Calculations'!$D$40:$D$130,0),0),-1))</f>
        <v>85728.814530937016</v>
      </c>
    </row>
    <row r="945" spans="3:17">
      <c r="C945" s="159"/>
      <c r="D945" s="165" t="s">
        <v>288</v>
      </c>
      <c r="E945" s="161">
        <v>41410</v>
      </c>
      <c r="F945" s="172" t="str">
        <f t="shared" si="45"/>
        <v>2012-13</v>
      </c>
      <c r="G945" s="68"/>
      <c r="H945" s="167" t="s">
        <v>279</v>
      </c>
      <c r="I945" s="173">
        <v>41465.482549107437</v>
      </c>
      <c r="J945" s="168">
        <f>IFERROR(MIN('MP Calculations'!$E$30/I945,1),"-")</f>
        <v>0.60889065254951169</v>
      </c>
      <c r="K945" s="12"/>
      <c r="L945" s="159">
        <v>32.187891999999998</v>
      </c>
      <c r="M945" s="159" t="s">
        <v>315</v>
      </c>
      <c r="N945" s="159">
        <v>589</v>
      </c>
      <c r="O945" s="185">
        <f t="shared" si="46"/>
        <v>18958.668387999998</v>
      </c>
      <c r="P945" s="215">
        <f t="shared" si="47"/>
        <v>11543.755966239118</v>
      </c>
      <c r="Q945" s="215" cm="1">
        <f t="array" ref="Q945">IF(P945="-",0,P945/(1+'General inputs'!$H$32)^IFERROR(INDEX('MP Calculations'!$C$40:$C$130,MATCH(F945,'MP Calculations'!$D$40:$D$130,0),0),-1))</f>
        <v>17419.04442928694</v>
      </c>
    </row>
    <row r="946" spans="3:17">
      <c r="C946" s="159"/>
      <c r="D946" s="165" t="s">
        <v>288</v>
      </c>
      <c r="E946" s="161">
        <v>41410</v>
      </c>
      <c r="F946" s="172" t="str">
        <f t="shared" si="45"/>
        <v>2012-13</v>
      </c>
      <c r="G946" s="68"/>
      <c r="H946" s="167" t="s">
        <v>279</v>
      </c>
      <c r="I946" s="173">
        <v>41465.482549107437</v>
      </c>
      <c r="J946" s="168">
        <f>IFERROR(MIN('MP Calculations'!$E$30/I946,1),"-")</f>
        <v>0.60889065254951169</v>
      </c>
      <c r="K946" s="12"/>
      <c r="L946" s="159">
        <v>158.42283900000001</v>
      </c>
      <c r="M946" s="159" t="s">
        <v>315</v>
      </c>
      <c r="N946" s="159">
        <v>589</v>
      </c>
      <c r="O946" s="185">
        <f t="shared" si="46"/>
        <v>93311.052171000003</v>
      </c>
      <c r="P946" s="215">
        <f t="shared" si="47"/>
        <v>56816.227446481724</v>
      </c>
      <c r="Q946" s="215" cm="1">
        <f t="array" ref="Q946">IF(P946="-",0,P946/(1+'General inputs'!$H$32)^IFERROR(INDEX('MP Calculations'!$C$40:$C$130,MATCH(F946,'MP Calculations'!$D$40:$D$130,0),0),-1))</f>
        <v>85733.308386730409</v>
      </c>
    </row>
    <row r="947" spans="3:17">
      <c r="C947" s="159"/>
      <c r="D947" s="165" t="s">
        <v>288</v>
      </c>
      <c r="E947" s="161">
        <v>41410</v>
      </c>
      <c r="F947" s="172" t="str">
        <f t="shared" si="45"/>
        <v>2012-13</v>
      </c>
      <c r="G947" s="68"/>
      <c r="H947" s="167" t="s">
        <v>279</v>
      </c>
      <c r="I947" s="173">
        <v>41465.482549107437</v>
      </c>
      <c r="J947" s="168">
        <f>IFERROR(MIN('MP Calculations'!$E$30/I947,1),"-")</f>
        <v>0.60889065254951169</v>
      </c>
      <c r="K947" s="12"/>
      <c r="L947" s="159">
        <v>31.474184000000001</v>
      </c>
      <c r="M947" s="159" t="s">
        <v>315</v>
      </c>
      <c r="N947" s="159">
        <v>589</v>
      </c>
      <c r="O947" s="185">
        <f t="shared" si="46"/>
        <v>18538.294376000002</v>
      </c>
      <c r="P947" s="215">
        <f t="shared" si="47"/>
        <v>11287.794159757583</v>
      </c>
      <c r="Q947" s="215" cm="1">
        <f t="array" ref="Q947">IF(P947="-",0,P947/(1+'General inputs'!$H$32)^IFERROR(INDEX('MP Calculations'!$C$40:$C$130,MATCH(F947,'MP Calculations'!$D$40:$D$130,0),0),-1))</f>
        <v>17032.808780132364</v>
      </c>
    </row>
    <row r="948" spans="3:17">
      <c r="C948" s="159"/>
      <c r="D948" s="165" t="s">
        <v>288</v>
      </c>
      <c r="E948" s="161">
        <v>41410</v>
      </c>
      <c r="F948" s="172" t="str">
        <f t="shared" si="45"/>
        <v>2012-13</v>
      </c>
      <c r="G948" s="68"/>
      <c r="H948" s="167" t="s">
        <v>279</v>
      </c>
      <c r="I948" s="173">
        <v>41465.482549107437</v>
      </c>
      <c r="J948" s="168">
        <f>IFERROR(MIN('MP Calculations'!$E$30/I948,1),"-")</f>
        <v>0.60889065254951169</v>
      </c>
      <c r="K948" s="12"/>
      <c r="L948" s="159">
        <v>0.26523200000000002</v>
      </c>
      <c r="M948" s="159" t="s">
        <v>315</v>
      </c>
      <c r="N948" s="159">
        <v>589</v>
      </c>
      <c r="O948" s="185">
        <f t="shared" si="46"/>
        <v>156.22164800000002</v>
      </c>
      <c r="P948" s="215">
        <f t="shared" si="47"/>
        <v>95.121901193080134</v>
      </c>
      <c r="Q948" s="215" cm="1">
        <f t="array" ref="Q948">IF(P948="-",0,P948/(1+'General inputs'!$H$32)^IFERROR(INDEX('MP Calculations'!$C$40:$C$130,MATCH(F948,'MP Calculations'!$D$40:$D$130,0),0),-1))</f>
        <v>143.53496625590253</v>
      </c>
    </row>
    <row r="949" spans="3:17">
      <c r="C949" s="159"/>
      <c r="D949" s="165" t="s">
        <v>288</v>
      </c>
      <c r="E949" s="161">
        <v>41410</v>
      </c>
      <c r="F949" s="172" t="str">
        <f t="shared" si="45"/>
        <v>2012-13</v>
      </c>
      <c r="G949" s="68"/>
      <c r="H949" s="167" t="s">
        <v>279</v>
      </c>
      <c r="I949" s="173">
        <v>41465.482549107437</v>
      </c>
      <c r="J949" s="168">
        <f>IFERROR(MIN('MP Calculations'!$E$30/I949,1),"-")</f>
        <v>0.60889065254951169</v>
      </c>
      <c r="K949" s="12"/>
      <c r="L949" s="159">
        <v>33.456525999999997</v>
      </c>
      <c r="M949" s="159" t="s">
        <v>315</v>
      </c>
      <c r="N949" s="159">
        <v>589</v>
      </c>
      <c r="O949" s="185">
        <f t="shared" si="46"/>
        <v>19705.893813999999</v>
      </c>
      <c r="P949" s="215">
        <f t="shared" si="47"/>
        <v>11998.734543477845</v>
      </c>
      <c r="Q949" s="215" cm="1">
        <f t="array" ref="Q949">IF(P949="-",0,P949/(1+'General inputs'!$H$32)^IFERROR(INDEX('MP Calculations'!$C$40:$C$130,MATCH(F949,'MP Calculations'!$D$40:$D$130,0),0),-1))</f>
        <v>18105.588052911131</v>
      </c>
    </row>
    <row r="950" spans="3:17">
      <c r="C950" s="159"/>
      <c r="D950" s="165" t="s">
        <v>288</v>
      </c>
      <c r="E950" s="161">
        <v>41410</v>
      </c>
      <c r="F950" s="172" t="str">
        <f t="shared" si="45"/>
        <v>2012-13</v>
      </c>
      <c r="G950" s="68"/>
      <c r="H950" s="167" t="s">
        <v>279</v>
      </c>
      <c r="I950" s="173">
        <v>41465.482549107437</v>
      </c>
      <c r="J950" s="168">
        <f>IFERROR(MIN('MP Calculations'!$E$30/I950,1),"-")</f>
        <v>0.60889065254951169</v>
      </c>
      <c r="K950" s="12"/>
      <c r="L950" s="159">
        <v>16.306788999999998</v>
      </c>
      <c r="M950" s="159" t="s">
        <v>315</v>
      </c>
      <c r="N950" s="159">
        <v>589</v>
      </c>
      <c r="O950" s="185">
        <f t="shared" si="46"/>
        <v>9604.6987209999988</v>
      </c>
      <c r="P950" s="215">
        <f t="shared" si="47"/>
        <v>5848.2112717711498</v>
      </c>
      <c r="Q950" s="215" cm="1">
        <f t="array" ref="Q950">IF(P950="-",0,P950/(1+'General inputs'!$H$32)^IFERROR(INDEX('MP Calculations'!$C$40:$C$130,MATCH(F950,'MP Calculations'!$D$40:$D$130,0),0),-1))</f>
        <v>8824.7059512318356</v>
      </c>
    </row>
    <row r="951" spans="3:17">
      <c r="C951" s="159"/>
      <c r="D951" s="165" t="s">
        <v>288</v>
      </c>
      <c r="E951" s="161">
        <v>41410</v>
      </c>
      <c r="F951" s="172" t="str">
        <f t="shared" si="45"/>
        <v>2012-13</v>
      </c>
      <c r="G951" s="68"/>
      <c r="H951" s="167" t="s">
        <v>279</v>
      </c>
      <c r="I951" s="173">
        <v>41465.482549107437</v>
      </c>
      <c r="J951" s="168">
        <f>IFERROR(MIN('MP Calculations'!$E$30/I951,1),"-")</f>
        <v>0.60889065254951169</v>
      </c>
      <c r="K951" s="12"/>
      <c r="L951" s="159">
        <v>51.967154999999998</v>
      </c>
      <c r="M951" s="159" t="s">
        <v>315</v>
      </c>
      <c r="N951" s="159">
        <v>589</v>
      </c>
      <c r="O951" s="185">
        <f t="shared" si="46"/>
        <v>30608.654295</v>
      </c>
      <c r="P951" s="215">
        <f t="shared" si="47"/>
        <v>18637.323487344966</v>
      </c>
      <c r="Q951" s="215" cm="1">
        <f t="array" ref="Q951">IF(P951="-",0,P951/(1+'General inputs'!$H$32)^IFERROR(INDEX('MP Calculations'!$C$40:$C$130,MATCH(F951,'MP Calculations'!$D$40:$D$130,0),0),-1))</f>
        <v>28122.940819132895</v>
      </c>
    </row>
    <row r="952" spans="3:17">
      <c r="C952" s="159"/>
      <c r="D952" s="165" t="s">
        <v>288</v>
      </c>
      <c r="E952" s="161">
        <v>41410</v>
      </c>
      <c r="F952" s="172" t="str">
        <f t="shared" si="45"/>
        <v>2012-13</v>
      </c>
      <c r="G952" s="68"/>
      <c r="H952" s="167" t="s">
        <v>279</v>
      </c>
      <c r="I952" s="173">
        <v>41465.482549107437</v>
      </c>
      <c r="J952" s="168">
        <f>IFERROR(MIN('MP Calculations'!$E$30/I952,1),"-")</f>
        <v>0.60889065254951169</v>
      </c>
      <c r="K952" s="12"/>
      <c r="L952" s="159">
        <v>16.393868000000001</v>
      </c>
      <c r="M952" s="159" t="s">
        <v>315</v>
      </c>
      <c r="N952" s="159">
        <v>589</v>
      </c>
      <c r="O952" s="185">
        <f t="shared" si="46"/>
        <v>9655.988252000001</v>
      </c>
      <c r="P952" s="215">
        <f t="shared" si="47"/>
        <v>5879.4409877706994</v>
      </c>
      <c r="Q952" s="215" cm="1">
        <f t="array" ref="Q952">IF(P952="-",0,P952/(1+'General inputs'!$H$32)^IFERROR(INDEX('MP Calculations'!$C$40:$C$130,MATCH(F952,'MP Calculations'!$D$40:$D$130,0),0),-1))</f>
        <v>8871.8302851229128</v>
      </c>
    </row>
    <row r="953" spans="3:17">
      <c r="C953" s="159"/>
      <c r="D953" s="165" t="s">
        <v>288</v>
      </c>
      <c r="E953" s="161">
        <v>41410</v>
      </c>
      <c r="F953" s="172" t="str">
        <f t="shared" si="45"/>
        <v>2012-13</v>
      </c>
      <c r="G953" s="68"/>
      <c r="H953" s="167" t="s">
        <v>279</v>
      </c>
      <c r="I953" s="173">
        <v>41465.482549107437</v>
      </c>
      <c r="J953" s="168">
        <f>IFERROR(MIN('MP Calculations'!$E$30/I953,1),"-")</f>
        <v>0.60889065254951169</v>
      </c>
      <c r="K953" s="12"/>
      <c r="L953" s="159">
        <v>1.8065180000000001</v>
      </c>
      <c r="M953" s="159" t="s">
        <v>315</v>
      </c>
      <c r="N953" s="159">
        <v>589</v>
      </c>
      <c r="O953" s="185">
        <f t="shared" si="46"/>
        <v>1064.039102</v>
      </c>
      <c r="P953" s="215">
        <f t="shared" si="47"/>
        <v>647.88346315497643</v>
      </c>
      <c r="Q953" s="215" cm="1">
        <f t="array" ref="Q953">IF(P953="-",0,P953/(1+'General inputs'!$H$32)^IFERROR(INDEX('MP Calculations'!$C$40:$C$130,MATCH(F953,'MP Calculations'!$D$40:$D$130,0),0),-1))</f>
        <v>977.629019766395</v>
      </c>
    </row>
    <row r="954" spans="3:17">
      <c r="C954" s="159"/>
      <c r="D954" s="165" t="s">
        <v>288</v>
      </c>
      <c r="E954" s="161">
        <v>41410</v>
      </c>
      <c r="F954" s="172" t="str">
        <f t="shared" si="45"/>
        <v>2012-13</v>
      </c>
      <c r="G954" s="68"/>
      <c r="H954" s="167" t="s">
        <v>279</v>
      </c>
      <c r="I954" s="173">
        <v>41465.482549107437</v>
      </c>
      <c r="J954" s="168">
        <f>IFERROR(MIN('MP Calculations'!$E$30/I954,1),"-")</f>
        <v>0.60889065254951169</v>
      </c>
      <c r="K954" s="12"/>
      <c r="L954" s="159">
        <v>65.870007999999999</v>
      </c>
      <c r="M954" s="159" t="s">
        <v>315</v>
      </c>
      <c r="N954" s="159">
        <v>589</v>
      </c>
      <c r="O954" s="185">
        <f t="shared" si="46"/>
        <v>38797.434712000002</v>
      </c>
      <c r="P954" s="215">
        <f t="shared" si="47"/>
        <v>23623.395339036757</v>
      </c>
      <c r="Q954" s="215" cm="1">
        <f t="array" ref="Q954">IF(P954="-",0,P954/(1+'General inputs'!$H$32)^IFERROR(INDEX('MP Calculations'!$C$40:$C$130,MATCH(F954,'MP Calculations'!$D$40:$D$130,0),0),-1))</f>
        <v>35646.714482249612</v>
      </c>
    </row>
    <row r="955" spans="3:17">
      <c r="C955" s="159"/>
      <c r="D955" s="165" t="s">
        <v>288</v>
      </c>
      <c r="E955" s="161">
        <v>41410</v>
      </c>
      <c r="F955" s="172" t="str">
        <f t="shared" si="45"/>
        <v>2012-13</v>
      </c>
      <c r="G955" s="68"/>
      <c r="H955" s="167" t="s">
        <v>279</v>
      </c>
      <c r="I955" s="173">
        <v>41465.482549107437</v>
      </c>
      <c r="J955" s="168">
        <f>IFERROR(MIN('MP Calculations'!$E$30/I955,1),"-")</f>
        <v>0.60889065254951169</v>
      </c>
      <c r="K955" s="12"/>
      <c r="L955" s="159">
        <v>60.943356999999999</v>
      </c>
      <c r="M955" s="159" t="s">
        <v>315</v>
      </c>
      <c r="N955" s="159">
        <v>589</v>
      </c>
      <c r="O955" s="185">
        <f t="shared" si="46"/>
        <v>35895.637273</v>
      </c>
      <c r="P955" s="215">
        <f t="shared" si="47"/>
        <v>21856.518002837543</v>
      </c>
      <c r="Q955" s="215" cm="1">
        <f t="array" ref="Q955">IF(P955="-",0,P955/(1+'General inputs'!$H$32)^IFERROR(INDEX('MP Calculations'!$C$40:$C$130,MATCH(F955,'MP Calculations'!$D$40:$D$130,0),0),-1))</f>
        <v>32980.57055904423</v>
      </c>
    </row>
    <row r="956" spans="3:17">
      <c r="C956" s="159"/>
      <c r="D956" s="165" t="s">
        <v>288</v>
      </c>
      <c r="E956" s="161">
        <v>41410</v>
      </c>
      <c r="F956" s="172" t="str">
        <f t="shared" si="45"/>
        <v>2012-13</v>
      </c>
      <c r="G956" s="68"/>
      <c r="H956" s="167" t="s">
        <v>279</v>
      </c>
      <c r="I956" s="173">
        <v>41465.482549107437</v>
      </c>
      <c r="J956" s="168">
        <f>IFERROR(MIN('MP Calculations'!$E$30/I956,1),"-")</f>
        <v>0.60889065254951169</v>
      </c>
      <c r="K956" s="12"/>
      <c r="L956" s="159">
        <v>65.359038999999996</v>
      </c>
      <c r="M956" s="159" t="s">
        <v>315</v>
      </c>
      <c r="N956" s="159">
        <v>589</v>
      </c>
      <c r="O956" s="185">
        <f t="shared" si="46"/>
        <v>38496.473970999999</v>
      </c>
      <c r="P956" s="215">
        <f t="shared" si="47"/>
        <v>23440.143157057482</v>
      </c>
      <c r="Q956" s="215" cm="1">
        <f t="array" ref="Q956">IF(P956="-",0,P956/(1+'General inputs'!$H$32)^IFERROR(INDEX('MP Calculations'!$C$40:$C$130,MATCH(F956,'MP Calculations'!$D$40:$D$130,0),0),-1))</f>
        <v>35370.194612200699</v>
      </c>
    </row>
    <row r="957" spans="3:17">
      <c r="C957" s="159"/>
      <c r="D957" s="165" t="s">
        <v>288</v>
      </c>
      <c r="E957" s="161">
        <v>41410</v>
      </c>
      <c r="F957" s="172" t="str">
        <f t="shared" si="45"/>
        <v>2012-13</v>
      </c>
      <c r="G957" s="68"/>
      <c r="H957" s="167" t="s">
        <v>279</v>
      </c>
      <c r="I957" s="173">
        <v>41465.482549107437</v>
      </c>
      <c r="J957" s="168">
        <f>IFERROR(MIN('MP Calculations'!$E$30/I957,1),"-")</f>
        <v>0.60889065254951169</v>
      </c>
      <c r="K957" s="12"/>
      <c r="L957" s="159">
        <v>61.955787999999998</v>
      </c>
      <c r="M957" s="159" t="s">
        <v>315</v>
      </c>
      <c r="N957" s="159">
        <v>589</v>
      </c>
      <c r="O957" s="185">
        <f t="shared" si="46"/>
        <v>36491.959131999996</v>
      </c>
      <c r="P957" s="215">
        <f t="shared" si="47"/>
        <v>22219.61280869359</v>
      </c>
      <c r="Q957" s="215" cm="1">
        <f t="array" ref="Q957">IF(P957="-",0,P957/(1+'General inputs'!$H$32)^IFERROR(INDEX('MP Calculations'!$C$40:$C$130,MATCH(F957,'MP Calculations'!$D$40:$D$130,0),0),-1))</f>
        <v>33528.465418719643</v>
      </c>
    </row>
    <row r="958" spans="3:17">
      <c r="C958" s="159"/>
      <c r="D958" s="165" t="s">
        <v>282</v>
      </c>
      <c r="E958" s="161">
        <v>41429</v>
      </c>
      <c r="F958" s="172" t="str">
        <f t="shared" si="45"/>
        <v>2012-13</v>
      </c>
      <c r="G958" s="68"/>
      <c r="H958" s="167" t="s">
        <v>279</v>
      </c>
      <c r="I958" s="173">
        <v>41465.482549107437</v>
      </c>
      <c r="J958" s="168">
        <f>IFERROR(MIN('MP Calculations'!$E$30/I958,1),"-")</f>
        <v>0.60889065254951169</v>
      </c>
      <c r="K958" s="12"/>
      <c r="L958" s="159">
        <v>4.2999989999999997</v>
      </c>
      <c r="M958" s="159" t="s">
        <v>315</v>
      </c>
      <c r="N958" s="159">
        <v>511</v>
      </c>
      <c r="O958" s="185">
        <f t="shared" si="46"/>
        <v>2197.299489</v>
      </c>
      <c r="P958" s="215">
        <f t="shared" si="47"/>
        <v>1337.9151197039187</v>
      </c>
      <c r="Q958" s="215" cm="1">
        <f t="array" ref="Q958">IF(P958="-",0,P958/(1+'General inputs'!$H$32)^IFERROR(INDEX('MP Calculations'!$C$40:$C$130,MATCH(F958,'MP Calculations'!$D$40:$D$130,0),0),-1))</f>
        <v>2018.8578986679672</v>
      </c>
    </row>
    <row r="959" spans="3:17">
      <c r="C959" s="159"/>
      <c r="D959" s="165" t="s">
        <v>282</v>
      </c>
      <c r="E959" s="161">
        <v>41429</v>
      </c>
      <c r="F959" s="172" t="str">
        <f t="shared" si="45"/>
        <v>2012-13</v>
      </c>
      <c r="G959" s="68"/>
      <c r="H959" s="167" t="s">
        <v>279</v>
      </c>
      <c r="I959" s="173">
        <v>41465.482549107437</v>
      </c>
      <c r="J959" s="168">
        <f>IFERROR(MIN('MP Calculations'!$E$30/I959,1),"-")</f>
        <v>0.60889065254951169</v>
      </c>
      <c r="K959" s="12"/>
      <c r="L959" s="159">
        <v>89.171807000000001</v>
      </c>
      <c r="M959" s="159" t="s">
        <v>315</v>
      </c>
      <c r="N959" s="159">
        <v>511</v>
      </c>
      <c r="O959" s="185">
        <f t="shared" si="46"/>
        <v>45566.793377000002</v>
      </c>
      <c r="P959" s="215">
        <f t="shared" si="47"/>
        <v>27745.1945539103</v>
      </c>
      <c r="Q959" s="215" cm="1">
        <f t="array" ref="Q959">IF(P959="-",0,P959/(1+'General inputs'!$H$32)^IFERROR(INDEX('MP Calculations'!$C$40:$C$130,MATCH(F959,'MP Calculations'!$D$40:$D$130,0),0),-1))</f>
        <v>41866.336922507551</v>
      </c>
    </row>
    <row r="960" spans="3:17">
      <c r="C960" s="159"/>
      <c r="D960" s="165" t="s">
        <v>282</v>
      </c>
      <c r="E960" s="161">
        <v>41429</v>
      </c>
      <c r="F960" s="172" t="str">
        <f t="shared" si="45"/>
        <v>2012-13</v>
      </c>
      <c r="G960" s="68"/>
      <c r="H960" s="167" t="s">
        <v>279</v>
      </c>
      <c r="I960" s="173">
        <v>41465.482549107437</v>
      </c>
      <c r="J960" s="168">
        <f>IFERROR(MIN('MP Calculations'!$E$30/I960,1),"-")</f>
        <v>0.60889065254951169</v>
      </c>
      <c r="K960" s="12"/>
      <c r="L960" s="159">
        <v>99.159482999999994</v>
      </c>
      <c r="M960" s="159" t="s">
        <v>315</v>
      </c>
      <c r="N960" s="159">
        <v>511</v>
      </c>
      <c r="O960" s="185">
        <f t="shared" si="46"/>
        <v>50670.495812999994</v>
      </c>
      <c r="P960" s="215">
        <f t="shared" si="47"/>
        <v>30852.791260584865</v>
      </c>
      <c r="Q960" s="215" cm="1">
        <f t="array" ref="Q960">IF(P960="-",0,P960/(1+'General inputs'!$H$32)^IFERROR(INDEX('MP Calculations'!$C$40:$C$130,MATCH(F960,'MP Calculations'!$D$40:$D$130,0),0),-1))</f>
        <v>46555.570241384237</v>
      </c>
    </row>
    <row r="961" spans="3:17">
      <c r="C961" s="159"/>
      <c r="D961" s="165" t="s">
        <v>368</v>
      </c>
      <c r="E961" s="161">
        <v>41456</v>
      </c>
      <c r="F961" s="172" t="str">
        <f t="shared" si="45"/>
        <v>2013-14</v>
      </c>
      <c r="G961" s="68"/>
      <c r="H961" s="167" t="s">
        <v>279</v>
      </c>
      <c r="I961" s="173">
        <v>41465.482549107437</v>
      </c>
      <c r="J961" s="168">
        <f>IFERROR(MIN('MP Calculations'!$E$30/I961,1),"-")</f>
        <v>0.60889065254951169</v>
      </c>
      <c r="K961" s="12"/>
      <c r="L961" s="159">
        <v>1</v>
      </c>
      <c r="M961" s="159" t="s">
        <v>316</v>
      </c>
      <c r="N961" s="159">
        <v>14206.93</v>
      </c>
      <c r="O961" s="185">
        <f t="shared" si="46"/>
        <v>14206.93</v>
      </c>
      <c r="P961" s="215">
        <f t="shared" si="47"/>
        <v>8650.4668784252335</v>
      </c>
      <c r="Q961" s="215" cm="1">
        <f t="array" ref="Q961">IF(P961="-",0,P961/(1+'General inputs'!$H$32)^IFERROR(INDEX('MP Calculations'!$C$40:$C$130,MATCH(F961,'MP Calculations'!$D$40:$D$130,0),0),-1))</f>
        <v>12527.055983164899</v>
      </c>
    </row>
    <row r="962" spans="3:17">
      <c r="C962" s="159"/>
      <c r="D962" s="165" t="s">
        <v>281</v>
      </c>
      <c r="E962" s="161">
        <v>41457</v>
      </c>
      <c r="F962" s="172" t="str">
        <f t="shared" si="45"/>
        <v>2013-14</v>
      </c>
      <c r="G962" s="68"/>
      <c r="H962" s="167" t="s">
        <v>279</v>
      </c>
      <c r="I962" s="173">
        <v>41465.482549107437</v>
      </c>
      <c r="J962" s="168">
        <f>IFERROR(MIN('MP Calculations'!$E$30/I962,1),"-")</f>
        <v>0.60889065254951169</v>
      </c>
      <c r="K962" s="12"/>
      <c r="L962" s="159">
        <v>1.0617239999999999</v>
      </c>
      <c r="M962" s="159" t="s">
        <v>315</v>
      </c>
      <c r="N962" s="159">
        <v>350</v>
      </c>
      <c r="O962" s="185">
        <f t="shared" si="46"/>
        <v>371.60339999999997</v>
      </c>
      <c r="P962" s="215">
        <f t="shared" si="47"/>
        <v>226.26583671561718</v>
      </c>
      <c r="Q962" s="215" cm="1">
        <f t="array" ref="Q962">IF(P962="-",0,P962/(1+'General inputs'!$H$32)^IFERROR(INDEX('MP Calculations'!$C$40:$C$130,MATCH(F962,'MP Calculations'!$D$40:$D$130,0),0),-1))</f>
        <v>327.66379473499336</v>
      </c>
    </row>
    <row r="963" spans="3:17">
      <c r="C963" s="159"/>
      <c r="D963" s="165" t="s">
        <v>281</v>
      </c>
      <c r="E963" s="161">
        <v>41457</v>
      </c>
      <c r="F963" s="172" t="str">
        <f t="shared" si="45"/>
        <v>2013-14</v>
      </c>
      <c r="G963" s="68"/>
      <c r="H963" s="167" t="s">
        <v>279</v>
      </c>
      <c r="I963" s="173">
        <v>41465.482549107437</v>
      </c>
      <c r="J963" s="168">
        <f>IFERROR(MIN('MP Calculations'!$E$30/I963,1),"-")</f>
        <v>0.60889065254951169</v>
      </c>
      <c r="K963" s="12"/>
      <c r="L963" s="159">
        <v>0.49998700000000001</v>
      </c>
      <c r="M963" s="159" t="s">
        <v>315</v>
      </c>
      <c r="N963" s="159">
        <v>350</v>
      </c>
      <c r="O963" s="185">
        <f t="shared" si="46"/>
        <v>174.99545000000001</v>
      </c>
      <c r="P963" s="215">
        <f t="shared" si="47"/>
        <v>106.55309374369544</v>
      </c>
      <c r="Q963" s="215" cm="1">
        <f t="array" ref="Q963">IF(P963="-",0,P963/(1+'General inputs'!$H$32)^IFERROR(INDEX('MP Calculations'!$C$40:$C$130,MATCH(F963,'MP Calculations'!$D$40:$D$130,0),0),-1))</f>
        <v>154.3034138233337</v>
      </c>
    </row>
    <row r="964" spans="3:17">
      <c r="C964" s="159"/>
      <c r="D964" s="165" t="s">
        <v>281</v>
      </c>
      <c r="E964" s="161">
        <v>41457</v>
      </c>
      <c r="F964" s="172" t="str">
        <f t="shared" si="45"/>
        <v>2013-14</v>
      </c>
      <c r="G964" s="68"/>
      <c r="H964" s="167" t="s">
        <v>279</v>
      </c>
      <c r="I964" s="173">
        <v>41465.482549107437</v>
      </c>
      <c r="J964" s="168">
        <f>IFERROR(MIN('MP Calculations'!$E$30/I964,1),"-")</f>
        <v>0.60889065254951169</v>
      </c>
      <c r="K964" s="12"/>
      <c r="L964" s="159">
        <v>1.238286</v>
      </c>
      <c r="M964" s="159" t="s">
        <v>315</v>
      </c>
      <c r="N964" s="159">
        <v>350</v>
      </c>
      <c r="O964" s="185">
        <f t="shared" si="46"/>
        <v>433.40010000000001</v>
      </c>
      <c r="P964" s="215">
        <f t="shared" si="47"/>
        <v>263.89326970402362</v>
      </c>
      <c r="Q964" s="215" cm="1">
        <f t="array" ref="Q964">IF(P964="-",0,P964/(1+'General inputs'!$H$32)^IFERROR(INDEX('MP Calculations'!$C$40:$C$130,MATCH(F964,'MP Calculations'!$D$40:$D$130,0),0),-1))</f>
        <v>382.15345016898556</v>
      </c>
    </row>
    <row r="965" spans="3:17">
      <c r="C965" s="159"/>
      <c r="D965" s="165" t="s">
        <v>281</v>
      </c>
      <c r="E965" s="161">
        <v>41457</v>
      </c>
      <c r="F965" s="172" t="str">
        <f t="shared" si="45"/>
        <v>2013-14</v>
      </c>
      <c r="G965" s="68"/>
      <c r="H965" s="167" t="s">
        <v>279</v>
      </c>
      <c r="I965" s="173">
        <v>41465.482549107437</v>
      </c>
      <c r="J965" s="168">
        <f>IFERROR(MIN('MP Calculations'!$E$30/I965,1),"-")</f>
        <v>0.60889065254951169</v>
      </c>
      <c r="K965" s="12"/>
      <c r="L965" s="159">
        <v>4.4989809999999997</v>
      </c>
      <c r="M965" s="159" t="s">
        <v>315</v>
      </c>
      <c r="N965" s="159">
        <v>350</v>
      </c>
      <c r="O965" s="185">
        <f t="shared" si="46"/>
        <v>1574.6433499999998</v>
      </c>
      <c r="P965" s="215">
        <f t="shared" si="47"/>
        <v>958.78561691424898</v>
      </c>
      <c r="Q965" s="215" cm="1">
        <f t="array" ref="Q965">IF(P965="-",0,P965/(1+'General inputs'!$H$32)^IFERROR(INDEX('MP Calculations'!$C$40:$C$130,MATCH(F965,'MP Calculations'!$D$40:$D$130,0),0),-1))</f>
        <v>1388.4523538138303</v>
      </c>
    </row>
    <row r="966" spans="3:17">
      <c r="C966" s="159"/>
      <c r="D966" s="165" t="s">
        <v>281</v>
      </c>
      <c r="E966" s="161">
        <v>41457</v>
      </c>
      <c r="F966" s="172" t="str">
        <f t="shared" si="45"/>
        <v>2013-14</v>
      </c>
      <c r="G966" s="68"/>
      <c r="H966" s="167" t="s">
        <v>279</v>
      </c>
      <c r="I966" s="173">
        <v>41465.482549107437</v>
      </c>
      <c r="J966" s="168">
        <f>IFERROR(MIN('MP Calculations'!$E$30/I966,1),"-")</f>
        <v>0.60889065254951169</v>
      </c>
      <c r="K966" s="12"/>
      <c r="L966" s="159">
        <v>8.3453649999999993</v>
      </c>
      <c r="M966" s="159" t="s">
        <v>315</v>
      </c>
      <c r="N966" s="159">
        <v>350</v>
      </c>
      <c r="O966" s="185">
        <f t="shared" si="46"/>
        <v>2920.8777499999997</v>
      </c>
      <c r="P966" s="215">
        <f t="shared" si="47"/>
        <v>1778.4951592148493</v>
      </c>
      <c r="Q966" s="215" cm="1">
        <f t="array" ref="Q966">IF(P966="-",0,P966/(1+'General inputs'!$H$32)^IFERROR(INDEX('MP Calculations'!$C$40:$C$130,MATCH(F966,'MP Calculations'!$D$40:$D$130,0),0),-1))</f>
        <v>2575.5035812966439</v>
      </c>
    </row>
    <row r="967" spans="3:17">
      <c r="C967" s="159"/>
      <c r="D967" s="165" t="s">
        <v>281</v>
      </c>
      <c r="E967" s="161">
        <v>41457</v>
      </c>
      <c r="F967" s="172" t="str">
        <f t="shared" si="45"/>
        <v>2013-14</v>
      </c>
      <c r="G967" s="68"/>
      <c r="H967" s="167" t="s">
        <v>279</v>
      </c>
      <c r="I967" s="173">
        <v>41465.482549107437</v>
      </c>
      <c r="J967" s="168">
        <f>IFERROR(MIN('MP Calculations'!$E$30/I967,1),"-")</f>
        <v>0.60889065254951169</v>
      </c>
      <c r="K967" s="12"/>
      <c r="L967" s="159">
        <v>181.18943999999999</v>
      </c>
      <c r="M967" s="159" t="s">
        <v>315</v>
      </c>
      <c r="N967" s="159">
        <v>350</v>
      </c>
      <c r="O967" s="185">
        <f t="shared" si="46"/>
        <v>63416.303999999996</v>
      </c>
      <c r="P967" s="215">
        <f t="shared" si="47"/>
        <v>38613.594724838207</v>
      </c>
      <c r="Q967" s="215" cm="1">
        <f t="array" ref="Q967">IF(P967="-",0,P967/(1+'General inputs'!$H$32)^IFERROR(INDEX('MP Calculations'!$C$40:$C$130,MATCH(F967,'MP Calculations'!$D$40:$D$130,0),0),-1))</f>
        <v>55917.752143031896</v>
      </c>
    </row>
    <row r="968" spans="3:17">
      <c r="C968" s="159"/>
      <c r="D968" s="165" t="s">
        <v>281</v>
      </c>
      <c r="E968" s="161">
        <v>41457</v>
      </c>
      <c r="F968" s="172" t="str">
        <f t="shared" si="45"/>
        <v>2013-14</v>
      </c>
      <c r="G968" s="68"/>
      <c r="H968" s="167" t="s">
        <v>279</v>
      </c>
      <c r="I968" s="173">
        <v>41465.482549107437</v>
      </c>
      <c r="J968" s="168">
        <f>IFERROR(MIN('MP Calculations'!$E$30/I968,1),"-")</f>
        <v>0.60889065254951169</v>
      </c>
      <c r="K968" s="12"/>
      <c r="L968" s="159">
        <v>40.450052999999997</v>
      </c>
      <c r="M968" s="159" t="s">
        <v>315</v>
      </c>
      <c r="N968" s="159">
        <v>350</v>
      </c>
      <c r="O968" s="185">
        <f t="shared" si="46"/>
        <v>14157.518549999999</v>
      </c>
      <c r="P968" s="215">
        <f t="shared" si="47"/>
        <v>8620.3807083913161</v>
      </c>
      <c r="Q968" s="215" cm="1">
        <f t="array" ref="Q968">IF(P968="-",0,P968/(1+'General inputs'!$H$32)^IFERROR(INDEX('MP Calculations'!$C$40:$C$130,MATCH(F968,'MP Calculations'!$D$40:$D$130,0),0),-1))</f>
        <v>12483.487105134294</v>
      </c>
    </row>
    <row r="969" spans="3:17">
      <c r="C969" s="159"/>
      <c r="D969" s="165" t="s">
        <v>281</v>
      </c>
      <c r="E969" s="161">
        <v>41457</v>
      </c>
      <c r="F969" s="172" t="str">
        <f t="shared" si="45"/>
        <v>2013-14</v>
      </c>
      <c r="G969" s="68"/>
      <c r="H969" s="167" t="s">
        <v>279</v>
      </c>
      <c r="I969" s="173">
        <v>41465.482549107437</v>
      </c>
      <c r="J969" s="168">
        <f>IFERROR(MIN('MP Calculations'!$E$30/I969,1),"-")</f>
        <v>0.60889065254951169</v>
      </c>
      <c r="K969" s="12"/>
      <c r="L969" s="159">
        <v>120.996944</v>
      </c>
      <c r="M969" s="159" t="s">
        <v>315</v>
      </c>
      <c r="N969" s="159">
        <v>350</v>
      </c>
      <c r="O969" s="185">
        <f t="shared" si="46"/>
        <v>42348.930399999997</v>
      </c>
      <c r="P969" s="215">
        <f t="shared" si="47"/>
        <v>25785.86786602985</v>
      </c>
      <c r="Q969" s="215" cm="1">
        <f t="array" ref="Q969">IF(P969="-",0,P969/(1+'General inputs'!$H$32)^IFERROR(INDEX('MP Calculations'!$C$40:$C$130,MATCH(F969,'MP Calculations'!$D$40:$D$130,0),0),-1))</f>
        <v>37341.453920583393</v>
      </c>
    </row>
    <row r="970" spans="3:17">
      <c r="C970" s="159"/>
      <c r="D970" s="165" t="s">
        <v>281</v>
      </c>
      <c r="E970" s="161">
        <v>41457</v>
      </c>
      <c r="F970" s="172" t="str">
        <f t="shared" si="45"/>
        <v>2013-14</v>
      </c>
      <c r="G970" s="68"/>
      <c r="H970" s="167" t="s">
        <v>279</v>
      </c>
      <c r="I970" s="173">
        <v>41465.482549107437</v>
      </c>
      <c r="J970" s="168">
        <f>IFERROR(MIN('MP Calculations'!$E$30/I970,1),"-")</f>
        <v>0.60889065254951169</v>
      </c>
      <c r="K970" s="12"/>
      <c r="L970" s="159">
        <v>174.87779699999999</v>
      </c>
      <c r="M970" s="159" t="s">
        <v>315</v>
      </c>
      <c r="N970" s="159">
        <v>350</v>
      </c>
      <c r="O970" s="185">
        <f t="shared" si="46"/>
        <v>61207.228949999997</v>
      </c>
      <c r="P970" s="215">
        <f t="shared" si="47"/>
        <v>37268.509576112861</v>
      </c>
      <c r="Q970" s="215" cm="1">
        <f t="array" ref="Q970">IF(P970="-",0,P970/(1+'General inputs'!$H$32)^IFERROR(INDEX('MP Calculations'!$C$40:$C$130,MATCH(F970,'MP Calculations'!$D$40:$D$130,0),0),-1))</f>
        <v>53969.885375027632</v>
      </c>
    </row>
    <row r="971" spans="3:17">
      <c r="C971" s="159"/>
      <c r="D971" s="165" t="s">
        <v>281</v>
      </c>
      <c r="E971" s="161">
        <v>41457</v>
      </c>
      <c r="F971" s="172" t="str">
        <f t="shared" si="45"/>
        <v>2013-14</v>
      </c>
      <c r="G971" s="68"/>
      <c r="H971" s="167" t="s">
        <v>279</v>
      </c>
      <c r="I971" s="173">
        <v>41465.482549107437</v>
      </c>
      <c r="J971" s="168">
        <f>IFERROR(MIN('MP Calculations'!$E$30/I971,1),"-")</f>
        <v>0.60889065254951169</v>
      </c>
      <c r="K971" s="12"/>
      <c r="L971" s="159">
        <v>101.404365</v>
      </c>
      <c r="M971" s="159" t="s">
        <v>315</v>
      </c>
      <c r="N971" s="159">
        <v>350</v>
      </c>
      <c r="O971" s="185">
        <f t="shared" si="46"/>
        <v>35491.527750000001</v>
      </c>
      <c r="P971" s="215">
        <f t="shared" si="47"/>
        <v>21610.459491676604</v>
      </c>
      <c r="Q971" s="215" cm="1">
        <f t="array" ref="Q971">IF(P971="-",0,P971/(1+'General inputs'!$H$32)^IFERROR(INDEX('MP Calculations'!$C$40:$C$130,MATCH(F971,'MP Calculations'!$D$40:$D$130,0),0),-1))</f>
        <v>31294.893059394297</v>
      </c>
    </row>
    <row r="972" spans="3:17">
      <c r="C972" s="159"/>
      <c r="D972" s="165" t="s">
        <v>281</v>
      </c>
      <c r="E972" s="161">
        <v>41457</v>
      </c>
      <c r="F972" s="172" t="str">
        <f t="shared" si="45"/>
        <v>2013-14</v>
      </c>
      <c r="G972" s="68"/>
      <c r="H972" s="167" t="s">
        <v>279</v>
      </c>
      <c r="I972" s="173">
        <v>41465.482549107437</v>
      </c>
      <c r="J972" s="168">
        <f>IFERROR(MIN('MP Calculations'!$E$30/I972,1),"-")</f>
        <v>0.60889065254951169</v>
      </c>
      <c r="K972" s="12"/>
      <c r="L972" s="159">
        <v>6.6970460000000003</v>
      </c>
      <c r="M972" s="159" t="s">
        <v>315</v>
      </c>
      <c r="N972" s="159">
        <v>350</v>
      </c>
      <c r="O972" s="185">
        <f t="shared" si="46"/>
        <v>2343.9661000000001</v>
      </c>
      <c r="P972" s="215">
        <f t="shared" si="47"/>
        <v>1427.2190481829341</v>
      </c>
      <c r="Q972" s="215" cm="1">
        <f t="array" ref="Q972">IF(P972="-",0,P972/(1+'General inputs'!$H$32)^IFERROR(INDEX('MP Calculations'!$C$40:$C$130,MATCH(F972,'MP Calculations'!$D$40:$D$130,0),0),-1))</f>
        <v>2066.8078576681028</v>
      </c>
    </row>
    <row r="973" spans="3:17">
      <c r="C973" s="159"/>
      <c r="D973" s="165" t="s">
        <v>281</v>
      </c>
      <c r="E973" s="161">
        <v>41457</v>
      </c>
      <c r="F973" s="172" t="str">
        <f t="shared" si="45"/>
        <v>2013-14</v>
      </c>
      <c r="G973" s="68"/>
      <c r="H973" s="167" t="s">
        <v>279</v>
      </c>
      <c r="I973" s="173">
        <v>41465.482549107437</v>
      </c>
      <c r="J973" s="168">
        <f>IFERROR(MIN('MP Calculations'!$E$30/I973,1),"-")</f>
        <v>0.60889065254951169</v>
      </c>
      <c r="K973" s="12"/>
      <c r="L973" s="159">
        <v>170.51076399999999</v>
      </c>
      <c r="M973" s="159" t="s">
        <v>315</v>
      </c>
      <c r="N973" s="159">
        <v>350</v>
      </c>
      <c r="O973" s="185">
        <f t="shared" si="46"/>
        <v>59678.767399999997</v>
      </c>
      <c r="P973" s="215">
        <f t="shared" si="47"/>
        <v>36337.843625536523</v>
      </c>
      <c r="Q973" s="215" cm="1">
        <f t="array" ref="Q973">IF(P973="-",0,P973/(1+'General inputs'!$H$32)^IFERROR(INDEX('MP Calculations'!$C$40:$C$130,MATCH(F973,'MP Calculations'!$D$40:$D$130,0),0),-1))</f>
        <v>52622.154133657052</v>
      </c>
    </row>
    <row r="974" spans="3:17">
      <c r="C974" s="159"/>
      <c r="D974" s="165" t="s">
        <v>281</v>
      </c>
      <c r="E974" s="161">
        <v>41457</v>
      </c>
      <c r="F974" s="172" t="str">
        <f t="shared" si="45"/>
        <v>2013-14</v>
      </c>
      <c r="G974" s="68"/>
      <c r="H974" s="167" t="s">
        <v>279</v>
      </c>
      <c r="I974" s="173">
        <v>41465.482549107437</v>
      </c>
      <c r="J974" s="168">
        <f>IFERROR(MIN('MP Calculations'!$E$30/I974,1),"-")</f>
        <v>0.60889065254951169</v>
      </c>
      <c r="K974" s="12"/>
      <c r="L974" s="159">
        <v>173.89771400000001</v>
      </c>
      <c r="M974" s="159" t="s">
        <v>315</v>
      </c>
      <c r="N974" s="159">
        <v>350</v>
      </c>
      <c r="O974" s="185">
        <f t="shared" si="46"/>
        <v>60864.1999</v>
      </c>
      <c r="P974" s="215">
        <f t="shared" si="47"/>
        <v>37059.642394014925</v>
      </c>
      <c r="Q974" s="215" cm="1">
        <f t="array" ref="Q974">IF(P974="-",0,P974/(1+'General inputs'!$H$32)^IFERROR(INDEX('MP Calculations'!$C$40:$C$130,MATCH(F974,'MP Calculations'!$D$40:$D$130,0),0),-1))</f>
        <v>53667.417205394799</v>
      </c>
    </row>
    <row r="975" spans="3:17">
      <c r="C975" s="159"/>
      <c r="D975" s="165" t="s">
        <v>281</v>
      </c>
      <c r="E975" s="161">
        <v>41457</v>
      </c>
      <c r="F975" s="172" t="str">
        <f t="shared" si="45"/>
        <v>2013-14</v>
      </c>
      <c r="G975" s="68"/>
      <c r="H975" s="167" t="s">
        <v>279</v>
      </c>
      <c r="I975" s="173">
        <v>41465.482549107437</v>
      </c>
      <c r="J975" s="168">
        <f>IFERROR(MIN('MP Calculations'!$E$30/I975,1),"-")</f>
        <v>0.60889065254951169</v>
      </c>
      <c r="K975" s="12"/>
      <c r="L975" s="159">
        <v>32.800049999999999</v>
      </c>
      <c r="M975" s="159" t="s">
        <v>315</v>
      </c>
      <c r="N975" s="159">
        <v>350</v>
      </c>
      <c r="O975" s="185">
        <f t="shared" si="46"/>
        <v>11480.0175</v>
      </c>
      <c r="P975" s="215">
        <f t="shared" si="47"/>
        <v>6990.0753468548137</v>
      </c>
      <c r="Q975" s="215" cm="1">
        <f t="array" ref="Q975">IF(P975="-",0,P975/(1+'General inputs'!$H$32)^IFERROR(INDEX('MP Calculations'!$C$40:$C$130,MATCH(F975,'MP Calculations'!$D$40:$D$130,0),0),-1))</f>
        <v>10122.582564298744</v>
      </c>
    </row>
    <row r="976" spans="3:17">
      <c r="C976" s="159"/>
      <c r="D976" s="165" t="s">
        <v>281</v>
      </c>
      <c r="E976" s="161">
        <v>41457</v>
      </c>
      <c r="F976" s="172" t="str">
        <f t="shared" si="45"/>
        <v>2013-14</v>
      </c>
      <c r="G976" s="68"/>
      <c r="H976" s="167" t="s">
        <v>279</v>
      </c>
      <c r="I976" s="173">
        <v>41465.482549107437</v>
      </c>
      <c r="J976" s="168">
        <f>IFERROR(MIN('MP Calculations'!$E$30/I976,1),"-")</f>
        <v>0.60889065254951169</v>
      </c>
      <c r="K976" s="12"/>
      <c r="L976" s="159">
        <v>3.99993</v>
      </c>
      <c r="M976" s="159" t="s">
        <v>315</v>
      </c>
      <c r="N976" s="159">
        <v>350</v>
      </c>
      <c r="O976" s="185">
        <f t="shared" si="46"/>
        <v>1399.9755</v>
      </c>
      <c r="P976" s="215">
        <f t="shared" si="47"/>
        <v>852.43199574832886</v>
      </c>
      <c r="Q976" s="215" cm="1">
        <f t="array" ref="Q976">IF(P976="-",0,P976/(1+'General inputs'!$H$32)^IFERROR(INDEX('MP Calculations'!$C$40:$C$130,MATCH(F976,'MP Calculations'!$D$40:$D$130,0),0),-1))</f>
        <v>1234.4378034916249</v>
      </c>
    </row>
    <row r="977" spans="3:17">
      <c r="C977" s="159"/>
      <c r="D977" s="165" t="s">
        <v>281</v>
      </c>
      <c r="E977" s="161">
        <v>41457</v>
      </c>
      <c r="F977" s="172" t="str">
        <f t="shared" si="45"/>
        <v>2013-14</v>
      </c>
      <c r="G977" s="68"/>
      <c r="H977" s="167" t="s">
        <v>279</v>
      </c>
      <c r="I977" s="173">
        <v>41465.482549107437</v>
      </c>
      <c r="J977" s="168">
        <f>IFERROR(MIN('MP Calculations'!$E$30/I977,1),"-")</f>
        <v>0.60889065254951169</v>
      </c>
      <c r="K977" s="12"/>
      <c r="L977" s="159">
        <v>144.63838699999999</v>
      </c>
      <c r="M977" s="159" t="s">
        <v>315</v>
      </c>
      <c r="N977" s="159">
        <v>350</v>
      </c>
      <c r="O977" s="185">
        <f t="shared" si="46"/>
        <v>50623.435449999997</v>
      </c>
      <c r="P977" s="215">
        <f t="shared" si="47"/>
        <v>30824.13664544858</v>
      </c>
      <c r="Q977" s="215" cm="1">
        <f t="array" ref="Q977">IF(P977="-",0,P977/(1+'General inputs'!$H$32)^IFERROR(INDEX('MP Calculations'!$C$40:$C$130,MATCH(F977,'MP Calculations'!$D$40:$D$130,0),0),-1))</f>
        <v>44637.554344413926</v>
      </c>
    </row>
    <row r="978" spans="3:17">
      <c r="C978" s="159"/>
      <c r="D978" s="165" t="s">
        <v>281</v>
      </c>
      <c r="E978" s="161">
        <v>41457</v>
      </c>
      <c r="F978" s="172" t="str">
        <f t="shared" si="45"/>
        <v>2013-14</v>
      </c>
      <c r="G978" s="68"/>
      <c r="H978" s="167" t="s">
        <v>279</v>
      </c>
      <c r="I978" s="173">
        <v>41465.482549107437</v>
      </c>
      <c r="J978" s="168">
        <f>IFERROR(MIN('MP Calculations'!$E$30/I978,1),"-")</f>
        <v>0.60889065254951169</v>
      </c>
      <c r="K978" s="12"/>
      <c r="L978" s="159">
        <v>180.53761399999999</v>
      </c>
      <c r="M978" s="159" t="s">
        <v>315</v>
      </c>
      <c r="N978" s="159">
        <v>350</v>
      </c>
      <c r="O978" s="185">
        <f t="shared" si="46"/>
        <v>63188.164899999996</v>
      </c>
      <c r="P978" s="215">
        <f t="shared" si="47"/>
        <v>38474.68295936715</v>
      </c>
      <c r="Q978" s="215" cm="1">
        <f t="array" ref="Q978">IF(P978="-",0,P978/(1+'General inputs'!$H$32)^IFERROR(INDEX('MP Calculations'!$C$40:$C$130,MATCH(F978,'MP Calculations'!$D$40:$D$130,0),0),-1))</f>
        <v>55716.58895875149</v>
      </c>
    </row>
    <row r="979" spans="3:17">
      <c r="C979" s="159"/>
      <c r="D979" s="165" t="s">
        <v>281</v>
      </c>
      <c r="E979" s="161">
        <v>41457</v>
      </c>
      <c r="F979" s="172" t="str">
        <f t="shared" si="45"/>
        <v>2013-14</v>
      </c>
      <c r="G979" s="68"/>
      <c r="H979" s="167" t="s">
        <v>279</v>
      </c>
      <c r="I979" s="173">
        <v>41465.482549107437</v>
      </c>
      <c r="J979" s="168">
        <f>IFERROR(MIN('MP Calculations'!$E$30/I979,1),"-")</f>
        <v>0.60889065254951169</v>
      </c>
      <c r="K979" s="12"/>
      <c r="L979" s="159">
        <v>47.772207999999999</v>
      </c>
      <c r="M979" s="159" t="s">
        <v>315</v>
      </c>
      <c r="N979" s="159">
        <v>350</v>
      </c>
      <c r="O979" s="185">
        <f t="shared" si="46"/>
        <v>16720.272799999999</v>
      </c>
      <c r="P979" s="215">
        <f t="shared" si="47"/>
        <v>10180.817815997851</v>
      </c>
      <c r="Q979" s="215" cm="1">
        <f t="array" ref="Q979">IF(P979="-",0,P979/(1+'General inputs'!$H$32)^IFERROR(INDEX('MP Calculations'!$C$40:$C$130,MATCH(F979,'MP Calculations'!$D$40:$D$130,0),0),-1))</f>
        <v>14743.21288409173</v>
      </c>
    </row>
    <row r="980" spans="3:17">
      <c r="C980" s="159"/>
      <c r="D980" s="165" t="s">
        <v>281</v>
      </c>
      <c r="E980" s="161">
        <v>41457</v>
      </c>
      <c r="F980" s="172" t="str">
        <f t="shared" si="45"/>
        <v>2013-14</v>
      </c>
      <c r="G980" s="68"/>
      <c r="H980" s="167" t="s">
        <v>279</v>
      </c>
      <c r="I980" s="173">
        <v>41465.482549107437</v>
      </c>
      <c r="J980" s="168">
        <f>IFERROR(MIN('MP Calculations'!$E$30/I980,1),"-")</f>
        <v>0.60889065254951169</v>
      </c>
      <c r="K980" s="12"/>
      <c r="L980" s="159">
        <v>123.939398</v>
      </c>
      <c r="M980" s="159" t="s">
        <v>315</v>
      </c>
      <c r="N980" s="159">
        <v>350</v>
      </c>
      <c r="O980" s="185">
        <f t="shared" si="46"/>
        <v>43378.789299999997</v>
      </c>
      <c r="P980" s="215">
        <f t="shared" si="47"/>
        <v>26412.939323684772</v>
      </c>
      <c r="Q980" s="215" cm="1">
        <f t="array" ref="Q980">IF(P980="-",0,P980/(1+'General inputs'!$H$32)^IFERROR(INDEX('MP Calculations'!$C$40:$C$130,MATCH(F980,'MP Calculations'!$D$40:$D$130,0),0),-1))</f>
        <v>38249.538925229761</v>
      </c>
    </row>
    <row r="981" spans="3:17">
      <c r="C981" s="159"/>
      <c r="D981" s="165" t="s">
        <v>281</v>
      </c>
      <c r="E981" s="161">
        <v>41457</v>
      </c>
      <c r="F981" s="172" t="str">
        <f t="shared" si="45"/>
        <v>2013-14</v>
      </c>
      <c r="G981" s="68"/>
      <c r="H981" s="167" t="s">
        <v>279</v>
      </c>
      <c r="I981" s="173">
        <v>41465.482549107437</v>
      </c>
      <c r="J981" s="168">
        <f>IFERROR(MIN('MP Calculations'!$E$30/I981,1),"-")</f>
        <v>0.60889065254951169</v>
      </c>
      <c r="K981" s="12"/>
      <c r="L981" s="159">
        <v>61.901097</v>
      </c>
      <c r="M981" s="159" t="s">
        <v>315</v>
      </c>
      <c r="N981" s="159">
        <v>350</v>
      </c>
      <c r="O981" s="185">
        <f t="shared" si="46"/>
        <v>21665.383949999999</v>
      </c>
      <c r="P981" s="215">
        <f t="shared" si="47"/>
        <v>13191.849771051217</v>
      </c>
      <c r="Q981" s="215" cm="1">
        <f t="array" ref="Q981">IF(P981="-",0,P981/(1+'General inputs'!$H$32)^IFERROR(INDEX('MP Calculations'!$C$40:$C$130,MATCH(F981,'MP Calculations'!$D$40:$D$130,0),0),-1))</f>
        <v>19103.59786656317</v>
      </c>
    </row>
    <row r="982" spans="3:17">
      <c r="C982" s="159"/>
      <c r="D982" s="165" t="s">
        <v>281</v>
      </c>
      <c r="E982" s="161">
        <v>41457</v>
      </c>
      <c r="F982" s="172" t="str">
        <f t="shared" ref="F982:F1045" si="48">IF(E982="","-",IF(OR(E982&lt;$E$15,E982&gt;$E$16),"ERROR - date outside of range",IF(MONTH(E982)&gt;=7,YEAR(E982)&amp;"-"&amp;IF(YEAR(E982)=1999,"00",IF(AND(YEAR(E982)&gt;=2000,YEAR(E982)&lt;2009),"0","")&amp;RIGHT(YEAR(E982),2)+1),RIGHT(YEAR(E982),4)-1&amp;"-"&amp;RIGHT(YEAR(E982),2))))</f>
        <v>2013-14</v>
      </c>
      <c r="G982" s="68"/>
      <c r="H982" s="167" t="s">
        <v>279</v>
      </c>
      <c r="I982" s="173">
        <v>41465.482549107437</v>
      </c>
      <c r="J982" s="168">
        <f>IFERROR(MIN('MP Calculations'!$E$30/I982,1),"-")</f>
        <v>0.60889065254951169</v>
      </c>
      <c r="K982" s="12"/>
      <c r="L982" s="159">
        <v>95.055152000000007</v>
      </c>
      <c r="M982" s="159" t="s">
        <v>315</v>
      </c>
      <c r="N982" s="159">
        <v>350</v>
      </c>
      <c r="O982" s="185">
        <f t="shared" ref="O982:O1045" si="49">IF(N982="","-",L982*N982)</f>
        <v>33269.303200000002</v>
      </c>
      <c r="P982" s="215">
        <f t="shared" ref="P982:P1045" si="50">IF(O982="-","-",IF(OR(E982&lt;$E$15,E982&gt;$E$16),0,O982*J982))</f>
        <v>20257.367735315558</v>
      </c>
      <c r="Q982" s="215" cm="1">
        <f t="array" ref="Q982">IF(P982="-",0,P982/(1+'General inputs'!$H$32)^IFERROR(INDEX('MP Calculations'!$C$40:$C$130,MATCH(F982,'MP Calculations'!$D$40:$D$130,0),0),-1))</f>
        <v>29335.431631414187</v>
      </c>
    </row>
    <row r="983" spans="3:17">
      <c r="C983" s="159"/>
      <c r="D983" s="165" t="s">
        <v>281</v>
      </c>
      <c r="E983" s="161">
        <v>41457</v>
      </c>
      <c r="F983" s="172" t="str">
        <f t="shared" si="48"/>
        <v>2013-14</v>
      </c>
      <c r="G983" s="68"/>
      <c r="H983" s="167" t="s">
        <v>279</v>
      </c>
      <c r="I983" s="173">
        <v>41465.482549107437</v>
      </c>
      <c r="J983" s="168">
        <f>IFERROR(MIN('MP Calculations'!$E$30/I983,1),"-")</f>
        <v>0.60889065254951169</v>
      </c>
      <c r="K983" s="12"/>
      <c r="L983" s="159">
        <v>157.637787</v>
      </c>
      <c r="M983" s="159" t="s">
        <v>315</v>
      </c>
      <c r="N983" s="159">
        <v>350</v>
      </c>
      <c r="O983" s="185">
        <f t="shared" si="49"/>
        <v>55173.225449999998</v>
      </c>
      <c r="P983" s="215">
        <f t="shared" si="50"/>
        <v>33594.461247511827</v>
      </c>
      <c r="Q983" s="215" cm="1">
        <f t="array" ref="Q983">IF(P983="-",0,P983/(1+'General inputs'!$H$32)^IFERROR(INDEX('MP Calculations'!$C$40:$C$130,MATCH(F983,'MP Calculations'!$D$40:$D$130,0),0),-1))</f>
        <v>48649.362246729477</v>
      </c>
    </row>
    <row r="984" spans="3:17">
      <c r="C984" s="159"/>
      <c r="D984" s="165" t="s">
        <v>281</v>
      </c>
      <c r="E984" s="161">
        <v>41457</v>
      </c>
      <c r="F984" s="172" t="str">
        <f t="shared" si="48"/>
        <v>2013-14</v>
      </c>
      <c r="G984" s="68"/>
      <c r="H984" s="167" t="s">
        <v>279</v>
      </c>
      <c r="I984" s="173">
        <v>41465.482549107437</v>
      </c>
      <c r="J984" s="168">
        <f>IFERROR(MIN('MP Calculations'!$E$30/I984,1),"-")</f>
        <v>0.60889065254951169</v>
      </c>
      <c r="K984" s="12"/>
      <c r="L984" s="159">
        <v>153.893935</v>
      </c>
      <c r="M984" s="159" t="s">
        <v>315</v>
      </c>
      <c r="N984" s="159">
        <v>350</v>
      </c>
      <c r="O984" s="185">
        <f t="shared" si="49"/>
        <v>53862.877249999998</v>
      </c>
      <c r="P984" s="215">
        <f t="shared" si="50"/>
        <v>32796.602476946748</v>
      </c>
      <c r="Q984" s="215" cm="1">
        <f t="array" ref="Q984">IF(P984="-",0,P984/(1+'General inputs'!$H$32)^IFERROR(INDEX('MP Calculations'!$C$40:$C$130,MATCH(F984,'MP Calculations'!$D$40:$D$130,0),0),-1))</f>
        <v>47493.953917214283</v>
      </c>
    </row>
    <row r="985" spans="3:17">
      <c r="C985" s="159"/>
      <c r="D985" s="165" t="s">
        <v>281</v>
      </c>
      <c r="E985" s="161">
        <v>41457</v>
      </c>
      <c r="F985" s="172" t="str">
        <f t="shared" si="48"/>
        <v>2013-14</v>
      </c>
      <c r="G985" s="68"/>
      <c r="H985" s="167" t="s">
        <v>279</v>
      </c>
      <c r="I985" s="173">
        <v>41465.482549107437</v>
      </c>
      <c r="J985" s="168">
        <f>IFERROR(MIN('MP Calculations'!$E$30/I985,1),"-")</f>
        <v>0.60889065254951169</v>
      </c>
      <c r="K985" s="12"/>
      <c r="L985" s="159">
        <v>224.62380999999999</v>
      </c>
      <c r="M985" s="159" t="s">
        <v>315</v>
      </c>
      <c r="N985" s="159">
        <v>350</v>
      </c>
      <c r="O985" s="185">
        <f t="shared" si="49"/>
        <v>78618.333499999993</v>
      </c>
      <c r="P985" s="215">
        <f t="shared" si="50"/>
        <v>47869.968387170135</v>
      </c>
      <c r="Q985" s="215" cm="1">
        <f t="array" ref="Q985">IF(P985="-",0,P985/(1+'General inputs'!$H$32)^IFERROR(INDEX('MP Calculations'!$C$40:$C$130,MATCH(F985,'MP Calculations'!$D$40:$D$130,0),0),-1))</f>
        <v>69322.243796346462</v>
      </c>
    </row>
    <row r="986" spans="3:17">
      <c r="C986" s="159"/>
      <c r="D986" s="165" t="s">
        <v>281</v>
      </c>
      <c r="E986" s="161">
        <v>41457</v>
      </c>
      <c r="F986" s="172" t="str">
        <f t="shared" si="48"/>
        <v>2013-14</v>
      </c>
      <c r="G986" s="68"/>
      <c r="H986" s="167" t="s">
        <v>279</v>
      </c>
      <c r="I986" s="173">
        <v>41465.482549107437</v>
      </c>
      <c r="J986" s="168">
        <f>IFERROR(MIN('MP Calculations'!$E$30/I986,1),"-")</f>
        <v>0.60889065254951169</v>
      </c>
      <c r="K986" s="12"/>
      <c r="L986" s="159">
        <v>4.0000090000000004</v>
      </c>
      <c r="M986" s="159" t="s">
        <v>315</v>
      </c>
      <c r="N986" s="159">
        <v>350</v>
      </c>
      <c r="O986" s="185">
        <f t="shared" si="49"/>
        <v>1400.0031500000002</v>
      </c>
      <c r="P986" s="215">
        <f t="shared" si="50"/>
        <v>852.44883157487209</v>
      </c>
      <c r="Q986" s="215" cm="1">
        <f t="array" ref="Q986">IF(P986="-",0,P986/(1+'General inputs'!$H$32)^IFERROR(INDEX('MP Calculations'!$C$40:$C$130,MATCH(F986,'MP Calculations'!$D$40:$D$130,0),0),-1))</f>
        <v>1234.4621840649042</v>
      </c>
    </row>
    <row r="987" spans="3:17">
      <c r="C987" s="159"/>
      <c r="D987" s="165" t="s">
        <v>281</v>
      </c>
      <c r="E987" s="161">
        <v>41457</v>
      </c>
      <c r="F987" s="172" t="str">
        <f t="shared" si="48"/>
        <v>2013-14</v>
      </c>
      <c r="G987" s="68"/>
      <c r="H987" s="167" t="s">
        <v>279</v>
      </c>
      <c r="I987" s="173">
        <v>41465.482549107437</v>
      </c>
      <c r="J987" s="168">
        <f>IFERROR(MIN('MP Calculations'!$E$30/I987,1),"-")</f>
        <v>0.60889065254951169</v>
      </c>
      <c r="K987" s="12"/>
      <c r="L987" s="159">
        <v>2.0449709999999999</v>
      </c>
      <c r="M987" s="159" t="s">
        <v>315</v>
      </c>
      <c r="N987" s="159">
        <v>350</v>
      </c>
      <c r="O987" s="185">
        <f t="shared" si="49"/>
        <v>715.73984999999993</v>
      </c>
      <c r="P987" s="215">
        <f t="shared" si="50"/>
        <v>435.80730432218957</v>
      </c>
      <c r="Q987" s="215" cm="1">
        <f t="array" ref="Q987">IF(P987="-",0,P987/(1+'General inputs'!$H$32)^IFERROR(INDEX('MP Calculations'!$C$40:$C$130,MATCH(F987,'MP Calculations'!$D$40:$D$130,0),0),-1))</f>
        <v>631.10842175839866</v>
      </c>
    </row>
    <row r="988" spans="3:17">
      <c r="C988" s="159"/>
      <c r="D988" s="165" t="s">
        <v>281</v>
      </c>
      <c r="E988" s="161">
        <v>41457</v>
      </c>
      <c r="F988" s="172" t="str">
        <f t="shared" si="48"/>
        <v>2013-14</v>
      </c>
      <c r="G988" s="68"/>
      <c r="H988" s="167" t="s">
        <v>279</v>
      </c>
      <c r="I988" s="173">
        <v>41465.482549107437</v>
      </c>
      <c r="J988" s="168">
        <f>IFERROR(MIN('MP Calculations'!$E$30/I988,1),"-")</f>
        <v>0.60889065254951169</v>
      </c>
      <c r="K988" s="12"/>
      <c r="L988" s="159">
        <v>7.0648580000000001</v>
      </c>
      <c r="M988" s="159" t="s">
        <v>315</v>
      </c>
      <c r="N988" s="159">
        <v>350</v>
      </c>
      <c r="O988" s="185">
        <f t="shared" si="49"/>
        <v>2472.7003</v>
      </c>
      <c r="P988" s="215">
        <f t="shared" si="50"/>
        <v>1505.6040992263734</v>
      </c>
      <c r="Q988" s="215" cm="1">
        <f t="array" ref="Q988">IF(P988="-",0,P988/(1+'General inputs'!$H$32)^IFERROR(INDEX('MP Calculations'!$C$40:$C$130,MATCH(F988,'MP Calculations'!$D$40:$D$130,0),0),-1))</f>
        <v>2180.3201034768699</v>
      </c>
    </row>
    <row r="989" spans="3:17">
      <c r="C989" s="159"/>
      <c r="D989" s="165" t="s">
        <v>281</v>
      </c>
      <c r="E989" s="161">
        <v>41457</v>
      </c>
      <c r="F989" s="172" t="str">
        <f t="shared" si="48"/>
        <v>2013-14</v>
      </c>
      <c r="G989" s="68"/>
      <c r="H989" s="167" t="s">
        <v>279</v>
      </c>
      <c r="I989" s="173">
        <v>41465.482549107437</v>
      </c>
      <c r="J989" s="168">
        <f>IFERROR(MIN('MP Calculations'!$E$30/I989,1),"-")</f>
        <v>0.60889065254951169</v>
      </c>
      <c r="K989" s="12"/>
      <c r="L989" s="159">
        <v>0.79995300000000003</v>
      </c>
      <c r="M989" s="159" t="s">
        <v>315</v>
      </c>
      <c r="N989" s="159">
        <v>350</v>
      </c>
      <c r="O989" s="185">
        <f t="shared" si="49"/>
        <v>279.98355000000004</v>
      </c>
      <c r="P989" s="215">
        <f t="shared" si="50"/>
        <v>170.47936646262886</v>
      </c>
      <c r="Q989" s="215" cm="1">
        <f t="array" ref="Q989">IF(P989="-",0,P989/(1+'General inputs'!$H$32)^IFERROR(INDEX('MP Calculations'!$C$40:$C$130,MATCH(F989,'MP Calculations'!$D$40:$D$130,0),0),-1))</f>
        <v>246.87737640822115</v>
      </c>
    </row>
    <row r="990" spans="3:17">
      <c r="C990" s="159"/>
      <c r="D990" s="165" t="s">
        <v>281</v>
      </c>
      <c r="E990" s="161">
        <v>41457</v>
      </c>
      <c r="F990" s="172" t="str">
        <f t="shared" si="48"/>
        <v>2013-14</v>
      </c>
      <c r="G990" s="68"/>
      <c r="H990" s="167" t="s">
        <v>279</v>
      </c>
      <c r="I990" s="173">
        <v>41465.482549107437</v>
      </c>
      <c r="J990" s="168">
        <f>IFERROR(MIN('MP Calculations'!$E$30/I990,1),"-")</f>
        <v>0.60889065254951169</v>
      </c>
      <c r="K990" s="12"/>
      <c r="L990" s="159">
        <v>1.3000210000000001</v>
      </c>
      <c r="M990" s="159" t="s">
        <v>315</v>
      </c>
      <c r="N990" s="159">
        <v>350</v>
      </c>
      <c r="O990" s="185">
        <f t="shared" si="49"/>
        <v>455.00735000000003</v>
      </c>
      <c r="P990" s="215">
        <f t="shared" si="50"/>
        <v>277.04972225632406</v>
      </c>
      <c r="Q990" s="215" cm="1">
        <f t="array" ref="Q990">IF(P990="-",0,P990/(1+'General inputs'!$H$32)^IFERROR(INDEX('MP Calculations'!$C$40:$C$130,MATCH(F990,'MP Calculations'!$D$40:$D$130,0),0),-1))</f>
        <v>401.20578803453708</v>
      </c>
    </row>
    <row r="991" spans="3:17">
      <c r="C991" s="159"/>
      <c r="D991" s="165" t="s">
        <v>281</v>
      </c>
      <c r="E991" s="161">
        <v>41457</v>
      </c>
      <c r="F991" s="172" t="str">
        <f t="shared" si="48"/>
        <v>2013-14</v>
      </c>
      <c r="G991" s="68"/>
      <c r="H991" s="167" t="s">
        <v>279</v>
      </c>
      <c r="I991" s="173">
        <v>41465.482549107437</v>
      </c>
      <c r="J991" s="168">
        <f>IFERROR(MIN('MP Calculations'!$E$30/I991,1),"-")</f>
        <v>0.60889065254951169</v>
      </c>
      <c r="K991" s="12"/>
      <c r="L991" s="159">
        <v>0.67168300000000003</v>
      </c>
      <c r="M991" s="159" t="s">
        <v>315</v>
      </c>
      <c r="N991" s="159">
        <v>350</v>
      </c>
      <c r="O991" s="185">
        <f t="shared" si="49"/>
        <v>235.08905000000001</v>
      </c>
      <c r="P991" s="215">
        <f t="shared" si="50"/>
        <v>143.14352506174478</v>
      </c>
      <c r="Q991" s="215" cm="1">
        <f t="array" ref="Q991">IF(P991="-",0,P991/(1+'General inputs'!$H$32)^IFERROR(INDEX('MP Calculations'!$C$40:$C$130,MATCH(F991,'MP Calculations'!$D$40:$D$130,0),0),-1))</f>
        <v>207.29134938928061</v>
      </c>
    </row>
    <row r="992" spans="3:17">
      <c r="C992" s="159"/>
      <c r="D992" s="165" t="s">
        <v>369</v>
      </c>
      <c r="E992" s="161">
        <v>41543</v>
      </c>
      <c r="F992" s="172" t="str">
        <f t="shared" si="48"/>
        <v>2013-14</v>
      </c>
      <c r="G992" s="68"/>
      <c r="H992" s="167" t="s">
        <v>279</v>
      </c>
      <c r="I992" s="173">
        <v>41465.482549107437</v>
      </c>
      <c r="J992" s="168">
        <f>IFERROR(MIN('MP Calculations'!$E$30/I992,1),"-")</f>
        <v>0.60889065254951169</v>
      </c>
      <c r="K992" s="12"/>
      <c r="L992" s="159">
        <v>1</v>
      </c>
      <c r="M992" s="159" t="s">
        <v>316</v>
      </c>
      <c r="N992" s="159">
        <v>584250.93000000005</v>
      </c>
      <c r="O992" s="185">
        <f t="shared" si="49"/>
        <v>584250.93000000005</v>
      </c>
      <c r="P992" s="215">
        <f t="shared" si="50"/>
        <v>355744.93002035911</v>
      </c>
      <c r="Q992" s="215" cm="1">
        <f t="array" ref="Q992">IF(P992="-",0,P992/(1+'General inputs'!$H$32)^IFERROR(INDEX('MP Calculations'!$C$40:$C$130,MATCH(F992,'MP Calculations'!$D$40:$D$130,0),0),-1))</f>
        <v>515167.18308080337</v>
      </c>
    </row>
    <row r="993" spans="3:17">
      <c r="C993" s="159"/>
      <c r="D993" s="165" t="s">
        <v>370</v>
      </c>
      <c r="E993" s="161">
        <v>41543</v>
      </c>
      <c r="F993" s="172" t="str">
        <f t="shared" si="48"/>
        <v>2013-14</v>
      </c>
      <c r="G993" s="68"/>
      <c r="H993" s="167" t="s">
        <v>279</v>
      </c>
      <c r="I993" s="173">
        <v>41465.482549107437</v>
      </c>
      <c r="J993" s="168">
        <f>IFERROR(MIN('MP Calculations'!$E$30/I993,1),"-")</f>
        <v>0.60889065254951169</v>
      </c>
      <c r="K993" s="12"/>
      <c r="L993" s="159">
        <v>1</v>
      </c>
      <c r="M993" s="159" t="s">
        <v>316</v>
      </c>
      <c r="N993" s="159">
        <v>1294089.68</v>
      </c>
      <c r="O993" s="185">
        <f t="shared" si="49"/>
        <v>1294089.68</v>
      </c>
      <c r="P993" s="215">
        <f t="shared" si="50"/>
        <v>787959.10971278872</v>
      </c>
      <c r="Q993" s="215" cm="1">
        <f t="array" ref="Q993">IF(P993="-",0,P993/(1+'General inputs'!$H$32)^IFERROR(INDEX('MP Calculations'!$C$40:$C$130,MATCH(F993,'MP Calculations'!$D$40:$D$130,0),0),-1))</f>
        <v>1141072.2702650009</v>
      </c>
    </row>
    <row r="994" spans="3:17">
      <c r="C994" s="159"/>
      <c r="D994" s="165" t="s">
        <v>371</v>
      </c>
      <c r="E994" s="161">
        <v>41543</v>
      </c>
      <c r="F994" s="172" t="str">
        <f t="shared" si="48"/>
        <v>2013-14</v>
      </c>
      <c r="G994" s="68"/>
      <c r="H994" s="167" t="s">
        <v>279</v>
      </c>
      <c r="I994" s="173">
        <v>41465.482549107437</v>
      </c>
      <c r="J994" s="168">
        <f>IFERROR(MIN('MP Calculations'!$E$30/I994,1),"-")</f>
        <v>0.60889065254951169</v>
      </c>
      <c r="K994" s="12"/>
      <c r="L994" s="159">
        <v>1</v>
      </c>
      <c r="M994" s="159" t="s">
        <v>316</v>
      </c>
      <c r="N994" s="159">
        <v>428274.36</v>
      </c>
      <c r="O994" s="185">
        <f t="shared" si="49"/>
        <v>428274.36</v>
      </c>
      <c r="P994" s="215">
        <f t="shared" si="50"/>
        <v>260772.25453062449</v>
      </c>
      <c r="Q994" s="215" cm="1">
        <f t="array" ref="Q994">IF(P994="-",0,P994/(1+'General inputs'!$H$32)^IFERROR(INDEX('MP Calculations'!$C$40:$C$130,MATCH(F994,'MP Calculations'!$D$40:$D$130,0),0),-1))</f>
        <v>377633.79448439024</v>
      </c>
    </row>
    <row r="995" spans="3:17">
      <c r="C995" s="159"/>
      <c r="D995" s="165" t="s">
        <v>372</v>
      </c>
      <c r="E995" s="161">
        <v>41543</v>
      </c>
      <c r="F995" s="172" t="str">
        <f t="shared" si="48"/>
        <v>2013-14</v>
      </c>
      <c r="G995" s="68"/>
      <c r="H995" s="167" t="s">
        <v>279</v>
      </c>
      <c r="I995" s="173">
        <v>41465.482549107437</v>
      </c>
      <c r="J995" s="168">
        <f>IFERROR(MIN('MP Calculations'!$E$30/I995,1),"-")</f>
        <v>0.60889065254951169</v>
      </c>
      <c r="K995" s="12"/>
      <c r="L995" s="159">
        <v>1</v>
      </c>
      <c r="M995" s="159" t="s">
        <v>316</v>
      </c>
      <c r="N995" s="159">
        <v>287733.28000000003</v>
      </c>
      <c r="O995" s="185">
        <f t="shared" si="49"/>
        <v>287733.28000000003</v>
      </c>
      <c r="P995" s="215">
        <f t="shared" si="50"/>
        <v>175198.10461941137</v>
      </c>
      <c r="Q995" s="215" cm="1">
        <f t="array" ref="Q995">IF(P995="-",0,P995/(1+'General inputs'!$H$32)^IFERROR(INDEX('MP Calculations'!$C$40:$C$130,MATCH(F995,'MP Calculations'!$D$40:$D$130,0),0),-1))</f>
        <v>253710.75290577637</v>
      </c>
    </row>
    <row r="996" spans="3:17">
      <c r="C996" s="159"/>
      <c r="D996" s="165" t="s">
        <v>373</v>
      </c>
      <c r="E996" s="161">
        <v>41543</v>
      </c>
      <c r="F996" s="172" t="str">
        <f t="shared" si="48"/>
        <v>2013-14</v>
      </c>
      <c r="G996" s="68"/>
      <c r="H996" s="167" t="s">
        <v>279</v>
      </c>
      <c r="I996" s="173">
        <v>41465.482549107437</v>
      </c>
      <c r="J996" s="168">
        <f>IFERROR(MIN('MP Calculations'!$E$30/I996,1),"-")</f>
        <v>0.60889065254951169</v>
      </c>
      <c r="K996" s="12"/>
      <c r="L996" s="159">
        <v>1</v>
      </c>
      <c r="M996" s="159" t="s">
        <v>316</v>
      </c>
      <c r="N996" s="159">
        <v>450548.72</v>
      </c>
      <c r="O996" s="185">
        <f t="shared" si="49"/>
        <v>450548.72</v>
      </c>
      <c r="P996" s="215">
        <f t="shared" si="50"/>
        <v>274334.90412614722</v>
      </c>
      <c r="Q996" s="215" cm="1">
        <f t="array" ref="Q996">IF(P996="-",0,P996/(1+'General inputs'!$H$32)^IFERROR(INDEX('MP Calculations'!$C$40:$C$130,MATCH(F996,'MP Calculations'!$D$40:$D$130,0),0),-1))</f>
        <v>397274.36107472109</v>
      </c>
    </row>
    <row r="997" spans="3:17">
      <c r="C997" s="159"/>
      <c r="D997" s="165" t="s">
        <v>298</v>
      </c>
      <c r="E997" s="161">
        <v>41572</v>
      </c>
      <c r="F997" s="172" t="str">
        <f t="shared" si="48"/>
        <v>2013-14</v>
      </c>
      <c r="G997" s="68"/>
      <c r="H997" s="167" t="s">
        <v>279</v>
      </c>
      <c r="I997" s="173">
        <v>41465.482549107437</v>
      </c>
      <c r="J997" s="168">
        <f>IFERROR(MIN('MP Calculations'!$E$30/I997,1),"-")</f>
        <v>0.60889065254951169</v>
      </c>
      <c r="K997" s="12"/>
      <c r="L997" s="159">
        <v>39.336652999999998</v>
      </c>
      <c r="M997" s="159" t="s">
        <v>315</v>
      </c>
      <c r="N997" s="159">
        <v>1787</v>
      </c>
      <c r="O997" s="185">
        <f t="shared" si="49"/>
        <v>70294.598910999994</v>
      </c>
      <c r="P997" s="215">
        <f t="shared" si="50"/>
        <v>42801.72420162498</v>
      </c>
      <c r="Q997" s="215" cm="1">
        <f t="array" ref="Q997">IF(P997="-",0,P997/(1+'General inputs'!$H$32)^IFERROR(INDEX('MP Calculations'!$C$40:$C$130,MATCH(F997,'MP Calculations'!$D$40:$D$130,0),0),-1))</f>
        <v>61982.734895731825</v>
      </c>
    </row>
    <row r="998" spans="3:17">
      <c r="C998" s="159"/>
      <c r="D998" s="165" t="s">
        <v>298</v>
      </c>
      <c r="E998" s="161">
        <v>41572</v>
      </c>
      <c r="F998" s="172" t="str">
        <f t="shared" si="48"/>
        <v>2013-14</v>
      </c>
      <c r="G998" s="68"/>
      <c r="H998" s="167" t="s">
        <v>279</v>
      </c>
      <c r="I998" s="173">
        <v>41465.482549107437</v>
      </c>
      <c r="J998" s="168">
        <f>IFERROR(MIN('MP Calculations'!$E$30/I998,1),"-")</f>
        <v>0.60889065254951169</v>
      </c>
      <c r="K998" s="12"/>
      <c r="L998" s="159">
        <v>4.7077010000000001</v>
      </c>
      <c r="M998" s="159" t="s">
        <v>315</v>
      </c>
      <c r="N998" s="159">
        <v>1787</v>
      </c>
      <c r="O998" s="185">
        <f t="shared" si="49"/>
        <v>8412.6616869999998</v>
      </c>
      <c r="P998" s="215">
        <f t="shared" si="50"/>
        <v>5122.3910642757055</v>
      </c>
      <c r="Q998" s="215" cm="1">
        <f t="array" ref="Q998">IF(P998="-",0,P998/(1+'General inputs'!$H$32)^IFERROR(INDEX('MP Calculations'!$C$40:$C$130,MATCH(F998,'MP Calculations'!$D$40:$D$130,0),0),-1))</f>
        <v>7417.9209667729383</v>
      </c>
    </row>
    <row r="999" spans="3:17">
      <c r="C999" s="159"/>
      <c r="D999" s="165" t="s">
        <v>298</v>
      </c>
      <c r="E999" s="161">
        <v>41572</v>
      </c>
      <c r="F999" s="172" t="str">
        <f t="shared" si="48"/>
        <v>2013-14</v>
      </c>
      <c r="G999" s="68"/>
      <c r="H999" s="167" t="s">
        <v>279</v>
      </c>
      <c r="I999" s="173">
        <v>41465.482549107437</v>
      </c>
      <c r="J999" s="168">
        <f>IFERROR(MIN('MP Calculations'!$E$30/I999,1),"-")</f>
        <v>0.60889065254951169</v>
      </c>
      <c r="K999" s="12"/>
      <c r="L999" s="159">
        <v>35.458542999999999</v>
      </c>
      <c r="M999" s="159" t="s">
        <v>315</v>
      </c>
      <c r="N999" s="159">
        <v>1787</v>
      </c>
      <c r="O999" s="185">
        <f t="shared" si="49"/>
        <v>63364.416340999996</v>
      </c>
      <c r="P999" s="215">
        <f t="shared" si="50"/>
        <v>38582.000814290426</v>
      </c>
      <c r="Q999" s="215" cm="1">
        <f t="array" ref="Q999">IF(P999="-",0,P999/(1+'General inputs'!$H$32)^IFERROR(INDEX('MP Calculations'!$C$40:$C$130,MATCH(F999,'MP Calculations'!$D$40:$D$130,0),0),-1))</f>
        <v>55871.999851078006</v>
      </c>
    </row>
    <row r="1000" spans="3:17">
      <c r="C1000" s="159"/>
      <c r="D1000" s="165" t="s">
        <v>298</v>
      </c>
      <c r="E1000" s="161">
        <v>41572</v>
      </c>
      <c r="F1000" s="172" t="str">
        <f t="shared" si="48"/>
        <v>2013-14</v>
      </c>
      <c r="G1000" s="68"/>
      <c r="H1000" s="167" t="s">
        <v>279</v>
      </c>
      <c r="I1000" s="173">
        <v>41465.482549107437</v>
      </c>
      <c r="J1000" s="168">
        <f>IFERROR(MIN('MP Calculations'!$E$30/I1000,1),"-")</f>
        <v>0.60889065254951169</v>
      </c>
      <c r="K1000" s="12"/>
      <c r="L1000" s="159">
        <v>37.739072999999998</v>
      </c>
      <c r="M1000" s="159" t="s">
        <v>315</v>
      </c>
      <c r="N1000" s="159">
        <v>1787</v>
      </c>
      <c r="O1000" s="185">
        <f t="shared" si="49"/>
        <v>67439.723450999998</v>
      </c>
      <c r="P1000" s="215">
        <f t="shared" si="50"/>
        <v>41063.417219837997</v>
      </c>
      <c r="Q1000" s="215" cm="1">
        <f t="array" ref="Q1000">IF(P1000="-",0,P1000/(1+'General inputs'!$H$32)^IFERROR(INDEX('MP Calculations'!$C$40:$C$130,MATCH(F1000,'MP Calculations'!$D$40:$D$130,0),0),-1))</f>
        <v>59465.429277108829</v>
      </c>
    </row>
    <row r="1001" spans="3:17">
      <c r="C1001" s="159"/>
      <c r="D1001" s="165" t="s">
        <v>298</v>
      </c>
      <c r="E1001" s="161">
        <v>41572</v>
      </c>
      <c r="F1001" s="172" t="str">
        <f t="shared" si="48"/>
        <v>2013-14</v>
      </c>
      <c r="G1001" s="68"/>
      <c r="H1001" s="167" t="s">
        <v>279</v>
      </c>
      <c r="I1001" s="173">
        <v>41465.482549107437</v>
      </c>
      <c r="J1001" s="168">
        <f>IFERROR(MIN('MP Calculations'!$E$30/I1001,1),"-")</f>
        <v>0.60889065254951169</v>
      </c>
      <c r="K1001" s="12"/>
      <c r="L1001" s="159">
        <v>65.350511999999995</v>
      </c>
      <c r="M1001" s="159" t="s">
        <v>315</v>
      </c>
      <c r="N1001" s="159">
        <v>1787</v>
      </c>
      <c r="O1001" s="185">
        <f t="shared" si="49"/>
        <v>116781.36494399999</v>
      </c>
      <c r="P1001" s="215">
        <f t="shared" si="50"/>
        <v>71107.081506374816</v>
      </c>
      <c r="Q1001" s="215" cm="1">
        <f t="array" ref="Q1001">IF(P1001="-",0,P1001/(1+'General inputs'!$H$32)^IFERROR(INDEX('MP Calculations'!$C$40:$C$130,MATCH(F1001,'MP Calculations'!$D$40:$D$130,0),0),-1))</f>
        <v>102972.75318762736</v>
      </c>
    </row>
    <row r="1002" spans="3:17">
      <c r="C1002" s="159"/>
      <c r="D1002" s="165" t="s">
        <v>298</v>
      </c>
      <c r="E1002" s="161">
        <v>41572</v>
      </c>
      <c r="F1002" s="172" t="str">
        <f t="shared" si="48"/>
        <v>2013-14</v>
      </c>
      <c r="G1002" s="68"/>
      <c r="H1002" s="167" t="s">
        <v>279</v>
      </c>
      <c r="I1002" s="173">
        <v>41465.482549107437</v>
      </c>
      <c r="J1002" s="168">
        <f>IFERROR(MIN('MP Calculations'!$E$30/I1002,1),"-")</f>
        <v>0.60889065254951169</v>
      </c>
      <c r="K1002" s="12"/>
      <c r="L1002" s="159">
        <v>3.4978639999999999</v>
      </c>
      <c r="M1002" s="159" t="s">
        <v>315</v>
      </c>
      <c r="N1002" s="159">
        <v>1787</v>
      </c>
      <c r="O1002" s="185">
        <f t="shared" si="49"/>
        <v>6250.6829680000001</v>
      </c>
      <c r="P1002" s="215">
        <f t="shared" si="50"/>
        <v>3805.9824312656388</v>
      </c>
      <c r="Q1002" s="215" cm="1">
        <f t="array" ref="Q1002">IF(P1002="-",0,P1002/(1+'General inputs'!$H$32)^IFERROR(INDEX('MP Calculations'!$C$40:$C$130,MATCH(F1002,'MP Calculations'!$D$40:$D$130,0),0),-1))</f>
        <v>5511.5817050658616</v>
      </c>
    </row>
    <row r="1003" spans="3:17">
      <c r="C1003" s="159"/>
      <c r="D1003" s="165" t="s">
        <v>291</v>
      </c>
      <c r="E1003" s="161">
        <v>41572</v>
      </c>
      <c r="F1003" s="172" t="str">
        <f t="shared" si="48"/>
        <v>2013-14</v>
      </c>
      <c r="G1003" s="68"/>
      <c r="H1003" s="167" t="s">
        <v>279</v>
      </c>
      <c r="I1003" s="173">
        <v>41465.482549107437</v>
      </c>
      <c r="J1003" s="168">
        <f>IFERROR(MIN('MP Calculations'!$E$30/I1003,1),"-")</f>
        <v>0.60889065254951169</v>
      </c>
      <c r="K1003" s="12"/>
      <c r="L1003" s="159">
        <v>1.31917</v>
      </c>
      <c r="M1003" s="159" t="s">
        <v>315</v>
      </c>
      <c r="N1003" s="159">
        <v>940</v>
      </c>
      <c r="O1003" s="185">
        <f t="shared" si="49"/>
        <v>1240.0198</v>
      </c>
      <c r="P1003" s="215">
        <f t="shared" si="50"/>
        <v>755.03646519631502</v>
      </c>
      <c r="Q1003" s="215" cm="1">
        <f t="array" ref="Q1003">IF(P1003="-",0,P1003/(1+'General inputs'!$H$32)^IFERROR(INDEX('MP Calculations'!$C$40:$C$130,MATCH(F1003,'MP Calculations'!$D$40:$D$130,0),0),-1))</f>
        <v>1093.395790282133</v>
      </c>
    </row>
    <row r="1004" spans="3:17">
      <c r="C1004" s="159"/>
      <c r="D1004" s="165" t="s">
        <v>291</v>
      </c>
      <c r="E1004" s="161">
        <v>41572</v>
      </c>
      <c r="F1004" s="172" t="str">
        <f t="shared" si="48"/>
        <v>2013-14</v>
      </c>
      <c r="G1004" s="68"/>
      <c r="H1004" s="167" t="s">
        <v>279</v>
      </c>
      <c r="I1004" s="173">
        <v>41465.482549107437</v>
      </c>
      <c r="J1004" s="168">
        <f>IFERROR(MIN('MP Calculations'!$E$30/I1004,1),"-")</f>
        <v>0.60889065254951169</v>
      </c>
      <c r="K1004" s="12"/>
      <c r="L1004" s="159">
        <v>0.99595</v>
      </c>
      <c r="M1004" s="159" t="s">
        <v>315</v>
      </c>
      <c r="N1004" s="159">
        <v>940</v>
      </c>
      <c r="O1004" s="185">
        <f t="shared" si="49"/>
        <v>936.19299999999998</v>
      </c>
      <c r="P1004" s="215">
        <f t="shared" si="50"/>
        <v>570.03916668228499</v>
      </c>
      <c r="Q1004" s="215" cm="1">
        <f t="array" ref="Q1004">IF(P1004="-",0,P1004/(1+'General inputs'!$H$32)^IFERROR(INDEX('MP Calculations'!$C$40:$C$130,MATCH(F1004,'MP Calculations'!$D$40:$D$130,0),0),-1))</f>
        <v>825.49446798478607</v>
      </c>
    </row>
    <row r="1005" spans="3:17">
      <c r="C1005" s="159"/>
      <c r="D1005" s="165" t="s">
        <v>291</v>
      </c>
      <c r="E1005" s="161">
        <v>41572</v>
      </c>
      <c r="F1005" s="172" t="str">
        <f t="shared" si="48"/>
        <v>2013-14</v>
      </c>
      <c r="G1005" s="68"/>
      <c r="H1005" s="167" t="s">
        <v>279</v>
      </c>
      <c r="I1005" s="173">
        <v>41465.482549107437</v>
      </c>
      <c r="J1005" s="168">
        <f>IFERROR(MIN('MP Calculations'!$E$30/I1005,1),"-")</f>
        <v>0.60889065254951169</v>
      </c>
      <c r="K1005" s="12"/>
      <c r="L1005" s="159">
        <v>1.1240140000000001</v>
      </c>
      <c r="M1005" s="159" t="s">
        <v>315</v>
      </c>
      <c r="N1005" s="159">
        <v>940</v>
      </c>
      <c r="O1005" s="185">
        <f t="shared" si="49"/>
        <v>1056.5731600000001</v>
      </c>
      <c r="P1005" s="215">
        <f t="shared" si="50"/>
        <v>643.33752085869969</v>
      </c>
      <c r="Q1005" s="215" cm="1">
        <f t="array" ref="Q1005">IF(P1005="-",0,P1005/(1+'General inputs'!$H$32)^IFERROR(INDEX('MP Calculations'!$C$40:$C$130,MATCH(F1005,'MP Calculations'!$D$40:$D$130,0),0),-1))</f>
        <v>931.64048289316884</v>
      </c>
    </row>
    <row r="1006" spans="3:17">
      <c r="C1006" s="159"/>
      <c r="D1006" s="165" t="s">
        <v>298</v>
      </c>
      <c r="E1006" s="161">
        <v>41572</v>
      </c>
      <c r="F1006" s="172" t="str">
        <f t="shared" si="48"/>
        <v>2013-14</v>
      </c>
      <c r="G1006" s="68"/>
      <c r="H1006" s="167" t="s">
        <v>279</v>
      </c>
      <c r="I1006" s="173">
        <v>41465.482549107437</v>
      </c>
      <c r="J1006" s="168">
        <f>IFERROR(MIN('MP Calculations'!$E$30/I1006,1),"-")</f>
        <v>0.60889065254951169</v>
      </c>
      <c r="K1006" s="12"/>
      <c r="L1006" s="159">
        <v>57.204214999999998</v>
      </c>
      <c r="M1006" s="159" t="s">
        <v>315</v>
      </c>
      <c r="N1006" s="159">
        <v>1787</v>
      </c>
      <c r="O1006" s="185">
        <f t="shared" si="49"/>
        <v>102223.93220499999</v>
      </c>
      <c r="P1006" s="215">
        <f t="shared" si="50"/>
        <v>62243.196786479486</v>
      </c>
      <c r="Q1006" s="215" cm="1">
        <f t="array" ref="Q1006">IF(P1006="-",0,P1006/(1+'General inputs'!$H$32)^IFERROR(INDEX('MP Calculations'!$C$40:$C$130,MATCH(F1006,'MP Calculations'!$D$40:$D$130,0),0),-1))</f>
        <v>90136.639059338515</v>
      </c>
    </row>
    <row r="1007" spans="3:17">
      <c r="C1007" s="159"/>
      <c r="D1007" s="165" t="s">
        <v>291</v>
      </c>
      <c r="E1007" s="161">
        <v>41572</v>
      </c>
      <c r="F1007" s="172" t="str">
        <f t="shared" si="48"/>
        <v>2013-14</v>
      </c>
      <c r="G1007" s="68"/>
      <c r="H1007" s="167" t="s">
        <v>279</v>
      </c>
      <c r="I1007" s="173">
        <v>41465.482549107437</v>
      </c>
      <c r="J1007" s="168">
        <f>IFERROR(MIN('MP Calculations'!$E$30/I1007,1),"-")</f>
        <v>0.60889065254951169</v>
      </c>
      <c r="K1007" s="12"/>
      <c r="L1007" s="159">
        <v>1.324492</v>
      </c>
      <c r="M1007" s="159" t="s">
        <v>315</v>
      </c>
      <c r="N1007" s="159">
        <v>940</v>
      </c>
      <c r="O1007" s="185">
        <f t="shared" si="49"/>
        <v>1245.0224800000001</v>
      </c>
      <c r="P1007" s="215">
        <f t="shared" si="50"/>
        <v>758.08255028601138</v>
      </c>
      <c r="Q1007" s="215" cm="1">
        <f t="array" ref="Q1007">IF(P1007="-",0,P1007/(1+'General inputs'!$H$32)^IFERROR(INDEX('MP Calculations'!$C$40:$C$130,MATCH(F1007,'MP Calculations'!$D$40:$D$130,0),0),-1))</f>
        <v>1097.8069369848943</v>
      </c>
    </row>
    <row r="1008" spans="3:17">
      <c r="C1008" s="159"/>
      <c r="D1008" s="165" t="s">
        <v>282</v>
      </c>
      <c r="E1008" s="161">
        <v>41572</v>
      </c>
      <c r="F1008" s="172" t="str">
        <f t="shared" si="48"/>
        <v>2013-14</v>
      </c>
      <c r="G1008" s="68"/>
      <c r="H1008" s="167" t="s">
        <v>279</v>
      </c>
      <c r="I1008" s="173">
        <v>41465.482549107437</v>
      </c>
      <c r="J1008" s="168">
        <f>IFERROR(MIN('MP Calculations'!$E$30/I1008,1),"-")</f>
        <v>0.60889065254951169</v>
      </c>
      <c r="K1008" s="12"/>
      <c r="L1008" s="159">
        <v>0.37823400000000001</v>
      </c>
      <c r="M1008" s="159" t="s">
        <v>315</v>
      </c>
      <c r="N1008" s="159">
        <v>511</v>
      </c>
      <c r="O1008" s="185">
        <f t="shared" si="49"/>
        <v>193.27757400000002</v>
      </c>
      <c r="P1008" s="215">
        <f t="shared" si="50"/>
        <v>117.68490815604655</v>
      </c>
      <c r="Q1008" s="215" cm="1">
        <f t="array" ref="Q1008">IF(P1008="-",0,P1008/(1+'General inputs'!$H$32)^IFERROR(INDEX('MP Calculations'!$C$40:$C$130,MATCH(F1008,'MP Calculations'!$D$40:$D$130,0),0),-1))</f>
        <v>170.42379949702695</v>
      </c>
    </row>
    <row r="1009" spans="3:17">
      <c r="C1009" s="159"/>
      <c r="D1009" s="165" t="s">
        <v>291</v>
      </c>
      <c r="E1009" s="161">
        <v>41572</v>
      </c>
      <c r="F1009" s="172" t="str">
        <f t="shared" si="48"/>
        <v>2013-14</v>
      </c>
      <c r="G1009" s="68"/>
      <c r="H1009" s="167" t="s">
        <v>279</v>
      </c>
      <c r="I1009" s="173">
        <v>41465.482549107437</v>
      </c>
      <c r="J1009" s="168">
        <f>IFERROR(MIN('MP Calculations'!$E$30/I1009,1),"-")</f>
        <v>0.60889065254951169</v>
      </c>
      <c r="K1009" s="12"/>
      <c r="L1009" s="159">
        <v>0.48003800000000002</v>
      </c>
      <c r="M1009" s="159" t="s">
        <v>315</v>
      </c>
      <c r="N1009" s="159">
        <v>940</v>
      </c>
      <c r="O1009" s="185">
        <f t="shared" si="49"/>
        <v>451.23572000000001</v>
      </c>
      <c r="P1009" s="215">
        <f t="shared" si="50"/>
        <v>274.75321200444876</v>
      </c>
      <c r="Q1009" s="215" cm="1">
        <f t="array" ref="Q1009">IF(P1009="-",0,P1009/(1+'General inputs'!$H$32)^IFERROR(INDEX('MP Calculations'!$C$40:$C$130,MATCH(F1009,'MP Calculations'!$D$40:$D$130,0),0),-1))</f>
        <v>397.88012794064036</v>
      </c>
    </row>
    <row r="1010" spans="3:17">
      <c r="C1010" s="159"/>
      <c r="D1010" s="165" t="s">
        <v>291</v>
      </c>
      <c r="E1010" s="161">
        <v>41572</v>
      </c>
      <c r="F1010" s="172" t="str">
        <f t="shared" si="48"/>
        <v>2013-14</v>
      </c>
      <c r="G1010" s="68"/>
      <c r="H1010" s="167" t="s">
        <v>279</v>
      </c>
      <c r="I1010" s="173">
        <v>41465.482549107437</v>
      </c>
      <c r="J1010" s="168">
        <f>IFERROR(MIN('MP Calculations'!$E$30/I1010,1),"-")</f>
        <v>0.60889065254951169</v>
      </c>
      <c r="K1010" s="12"/>
      <c r="L1010" s="159">
        <v>0.97693799999999997</v>
      </c>
      <c r="M1010" s="159" t="s">
        <v>315</v>
      </c>
      <c r="N1010" s="159">
        <v>940</v>
      </c>
      <c r="O1010" s="185">
        <f t="shared" si="49"/>
        <v>918.32172000000003</v>
      </c>
      <c r="P1010" s="215">
        <f t="shared" si="50"/>
        <v>559.15751134119</v>
      </c>
      <c r="Q1010" s="215" cm="1">
        <f t="array" ref="Q1010">IF(P1010="-",0,P1010/(1+'General inputs'!$H$32)^IFERROR(INDEX('MP Calculations'!$C$40:$C$130,MATCH(F1010,'MP Calculations'!$D$40:$D$130,0),0),-1))</f>
        <v>809.73634676853362</v>
      </c>
    </row>
    <row r="1011" spans="3:17">
      <c r="C1011" s="159"/>
      <c r="D1011" s="165" t="s">
        <v>291</v>
      </c>
      <c r="E1011" s="161">
        <v>41572</v>
      </c>
      <c r="F1011" s="172" t="str">
        <f t="shared" si="48"/>
        <v>2013-14</v>
      </c>
      <c r="G1011" s="68"/>
      <c r="H1011" s="167" t="s">
        <v>279</v>
      </c>
      <c r="I1011" s="173">
        <v>41465.482549107437</v>
      </c>
      <c r="J1011" s="168">
        <f>IFERROR(MIN('MP Calculations'!$E$30/I1011,1),"-")</f>
        <v>0.60889065254951169</v>
      </c>
      <c r="K1011" s="12"/>
      <c r="L1011" s="159">
        <v>0.77865300000000004</v>
      </c>
      <c r="M1011" s="159" t="s">
        <v>315</v>
      </c>
      <c r="N1011" s="159">
        <v>940</v>
      </c>
      <c r="O1011" s="185">
        <f t="shared" si="49"/>
        <v>731.93382000000008</v>
      </c>
      <c r="P1011" s="215">
        <f t="shared" si="50"/>
        <v>445.6676612828569</v>
      </c>
      <c r="Q1011" s="215" cm="1">
        <f t="array" ref="Q1011">IF(P1011="-",0,P1011/(1+'General inputs'!$H$32)^IFERROR(INDEX('MP Calculations'!$C$40:$C$130,MATCH(F1011,'MP Calculations'!$D$40:$D$130,0),0),-1))</f>
        <v>645.38756361238791</v>
      </c>
    </row>
    <row r="1012" spans="3:17">
      <c r="C1012" s="159"/>
      <c r="D1012" s="165" t="s">
        <v>291</v>
      </c>
      <c r="E1012" s="161">
        <v>41572</v>
      </c>
      <c r="F1012" s="172" t="str">
        <f t="shared" si="48"/>
        <v>2013-14</v>
      </c>
      <c r="G1012" s="68"/>
      <c r="H1012" s="167" t="s">
        <v>279</v>
      </c>
      <c r="I1012" s="173">
        <v>41465.482549107437</v>
      </c>
      <c r="J1012" s="168">
        <f>IFERROR(MIN('MP Calculations'!$E$30/I1012,1),"-")</f>
        <v>0.60889065254951169</v>
      </c>
      <c r="K1012" s="12"/>
      <c r="L1012" s="159">
        <v>7.9998560000000003</v>
      </c>
      <c r="M1012" s="159" t="s">
        <v>315</v>
      </c>
      <c r="N1012" s="159">
        <v>940</v>
      </c>
      <c r="O1012" s="185">
        <f t="shared" si="49"/>
        <v>7519.8646400000007</v>
      </c>
      <c r="P1012" s="215">
        <f t="shared" si="50"/>
        <v>4578.7752877335988</v>
      </c>
      <c r="Q1012" s="215" cm="1">
        <f t="array" ref="Q1012">IF(P1012="-",0,P1012/(1+'General inputs'!$H$32)^IFERROR(INDEX('MP Calculations'!$C$40:$C$130,MATCH(F1012,'MP Calculations'!$D$40:$D$130,0),0),-1))</f>
        <v>6630.6911719211803</v>
      </c>
    </row>
    <row r="1013" spans="3:17">
      <c r="C1013" s="159"/>
      <c r="D1013" s="165" t="s">
        <v>291</v>
      </c>
      <c r="E1013" s="161">
        <v>41572</v>
      </c>
      <c r="F1013" s="172" t="str">
        <f t="shared" si="48"/>
        <v>2013-14</v>
      </c>
      <c r="G1013" s="68"/>
      <c r="H1013" s="167" t="s">
        <v>279</v>
      </c>
      <c r="I1013" s="173">
        <v>41465.482549107437</v>
      </c>
      <c r="J1013" s="168">
        <f>IFERROR(MIN('MP Calculations'!$E$30/I1013,1),"-")</f>
        <v>0.60889065254951169</v>
      </c>
      <c r="K1013" s="12"/>
      <c r="L1013" s="159">
        <v>50.000039999999998</v>
      </c>
      <c r="M1013" s="159" t="s">
        <v>315</v>
      </c>
      <c r="N1013" s="159">
        <v>940</v>
      </c>
      <c r="O1013" s="185">
        <f t="shared" si="49"/>
        <v>47000.037599999996</v>
      </c>
      <c r="P1013" s="215">
        <f t="shared" si="50"/>
        <v>28617.883564115582</v>
      </c>
      <c r="Q1013" s="215" cm="1">
        <f t="array" ref="Q1013">IF(P1013="-",0,P1013/(1+'General inputs'!$H$32)^IFERROR(INDEX('MP Calculations'!$C$40:$C$130,MATCH(F1013,'MP Calculations'!$D$40:$D$130,0),0),-1))</f>
        <v>41442.598944744233</v>
      </c>
    </row>
    <row r="1014" spans="3:17">
      <c r="C1014" s="159"/>
      <c r="D1014" s="165" t="s">
        <v>291</v>
      </c>
      <c r="E1014" s="161">
        <v>41572</v>
      </c>
      <c r="F1014" s="172" t="str">
        <f t="shared" si="48"/>
        <v>2013-14</v>
      </c>
      <c r="G1014" s="68"/>
      <c r="H1014" s="167" t="s">
        <v>279</v>
      </c>
      <c r="I1014" s="173">
        <v>41465.482549107437</v>
      </c>
      <c r="J1014" s="168">
        <f>IFERROR(MIN('MP Calculations'!$E$30/I1014,1),"-")</f>
        <v>0.60889065254951169</v>
      </c>
      <c r="K1014" s="12"/>
      <c r="L1014" s="159">
        <v>4.9999690000000001</v>
      </c>
      <c r="M1014" s="159" t="s">
        <v>315</v>
      </c>
      <c r="N1014" s="159">
        <v>940</v>
      </c>
      <c r="O1014" s="185">
        <f t="shared" si="49"/>
        <v>4699.9708600000004</v>
      </c>
      <c r="P1014" s="215">
        <f t="shared" si="50"/>
        <v>2861.7683239090898</v>
      </c>
      <c r="Q1014" s="215" cm="1">
        <f t="array" ref="Q1014">IF(P1014="-",0,P1014/(1+'General inputs'!$H$32)^IFERROR(INDEX('MP Calculations'!$C$40:$C$130,MATCH(F1014,'MP Calculations'!$D$40:$D$130,0),0),-1))</f>
        <v>4144.2308846783708</v>
      </c>
    </row>
    <row r="1015" spans="3:17">
      <c r="C1015" s="159"/>
      <c r="D1015" s="165" t="s">
        <v>281</v>
      </c>
      <c r="E1015" s="161">
        <v>41572</v>
      </c>
      <c r="F1015" s="172" t="str">
        <f t="shared" si="48"/>
        <v>2013-14</v>
      </c>
      <c r="G1015" s="68"/>
      <c r="H1015" s="167" t="s">
        <v>279</v>
      </c>
      <c r="I1015" s="173">
        <v>41465.482549107437</v>
      </c>
      <c r="J1015" s="168">
        <f>IFERROR(MIN('MP Calculations'!$E$30/I1015,1),"-")</f>
        <v>0.60889065254951169</v>
      </c>
      <c r="K1015" s="12"/>
      <c r="L1015" s="159">
        <v>1.2751269999999999</v>
      </c>
      <c r="M1015" s="159" t="s">
        <v>315</v>
      </c>
      <c r="N1015" s="159">
        <v>350</v>
      </c>
      <c r="O1015" s="185">
        <f t="shared" si="49"/>
        <v>446.29444999999998</v>
      </c>
      <c r="P1015" s="215">
        <f t="shared" si="50"/>
        <v>271.74451888972538</v>
      </c>
      <c r="Q1015" s="215" cm="1">
        <f t="array" ref="Q1015">IF(P1015="-",0,P1015/(1+'General inputs'!$H$32)^IFERROR(INDEX('MP Calculations'!$C$40:$C$130,MATCH(F1015,'MP Calculations'!$D$40:$D$130,0),0),-1))</f>
        <v>393.52312991798988</v>
      </c>
    </row>
    <row r="1016" spans="3:17">
      <c r="C1016" s="159"/>
      <c r="D1016" s="165" t="s">
        <v>281</v>
      </c>
      <c r="E1016" s="161">
        <v>41572</v>
      </c>
      <c r="F1016" s="172" t="str">
        <f t="shared" si="48"/>
        <v>2013-14</v>
      </c>
      <c r="G1016" s="68"/>
      <c r="H1016" s="167" t="s">
        <v>279</v>
      </c>
      <c r="I1016" s="173">
        <v>41465.482549107437</v>
      </c>
      <c r="J1016" s="168">
        <f>IFERROR(MIN('MP Calculations'!$E$30/I1016,1),"-")</f>
        <v>0.60889065254951169</v>
      </c>
      <c r="K1016" s="12"/>
      <c r="L1016" s="159">
        <v>0.58978299999999995</v>
      </c>
      <c r="M1016" s="159" t="s">
        <v>315</v>
      </c>
      <c r="N1016" s="159">
        <v>350</v>
      </c>
      <c r="O1016" s="185">
        <f t="shared" si="49"/>
        <v>206.42404999999999</v>
      </c>
      <c r="P1016" s="215">
        <f t="shared" si="50"/>
        <v>125.68967450641303</v>
      </c>
      <c r="Q1016" s="215" cm="1">
        <f t="array" ref="Q1016">IF(P1016="-",0,P1016/(1+'General inputs'!$H$32)^IFERROR(INDEX('MP Calculations'!$C$40:$C$130,MATCH(F1016,'MP Calculations'!$D$40:$D$130,0),0),-1))</f>
        <v>182.01579304055349</v>
      </c>
    </row>
    <row r="1017" spans="3:17">
      <c r="C1017" s="159"/>
      <c r="D1017" s="165" t="s">
        <v>281</v>
      </c>
      <c r="E1017" s="161">
        <v>41572</v>
      </c>
      <c r="F1017" s="172" t="str">
        <f t="shared" si="48"/>
        <v>2013-14</v>
      </c>
      <c r="G1017" s="68"/>
      <c r="H1017" s="167" t="s">
        <v>279</v>
      </c>
      <c r="I1017" s="173">
        <v>41465.482549107437</v>
      </c>
      <c r="J1017" s="168">
        <f>IFERROR(MIN('MP Calculations'!$E$30/I1017,1),"-")</f>
        <v>0.60889065254951169</v>
      </c>
      <c r="K1017" s="12"/>
      <c r="L1017" s="159">
        <v>0.52952900000000003</v>
      </c>
      <c r="M1017" s="159" t="s">
        <v>315</v>
      </c>
      <c r="N1017" s="159">
        <v>350</v>
      </c>
      <c r="O1017" s="185">
        <f t="shared" si="49"/>
        <v>185.33515</v>
      </c>
      <c r="P1017" s="215">
        <f t="shared" si="50"/>
        <v>112.84884042386163</v>
      </c>
      <c r="Q1017" s="215" cm="1">
        <f t="array" ref="Q1017">IF(P1017="-",0,P1017/(1+'General inputs'!$H$32)^IFERROR(INDEX('MP Calculations'!$C$40:$C$130,MATCH(F1017,'MP Calculations'!$D$40:$D$130,0),0),-1))</f>
        <v>163.42051377027016</v>
      </c>
    </row>
    <row r="1018" spans="3:17">
      <c r="C1018" s="159"/>
      <c r="D1018" s="165" t="s">
        <v>281</v>
      </c>
      <c r="E1018" s="161">
        <v>41572</v>
      </c>
      <c r="F1018" s="172" t="str">
        <f t="shared" si="48"/>
        <v>2013-14</v>
      </c>
      <c r="G1018" s="68"/>
      <c r="H1018" s="167" t="s">
        <v>279</v>
      </c>
      <c r="I1018" s="173">
        <v>41465.482549107437</v>
      </c>
      <c r="J1018" s="168">
        <f>IFERROR(MIN('MP Calculations'!$E$30/I1018,1),"-")</f>
        <v>0.60889065254951169</v>
      </c>
      <c r="K1018" s="12"/>
      <c r="L1018" s="159">
        <v>2.027218</v>
      </c>
      <c r="M1018" s="159" t="s">
        <v>315</v>
      </c>
      <c r="N1018" s="159">
        <v>350</v>
      </c>
      <c r="O1018" s="185">
        <f t="shared" si="49"/>
        <v>709.52629999999999</v>
      </c>
      <c r="P1018" s="215">
        <f t="shared" si="50"/>
        <v>432.02393180804057</v>
      </c>
      <c r="Q1018" s="215" cm="1">
        <f t="array" ref="Q1018">IF(P1018="-",0,P1018/(1+'General inputs'!$H$32)^IFERROR(INDEX('MP Calculations'!$C$40:$C$130,MATCH(F1018,'MP Calculations'!$D$40:$D$130,0),0),-1))</f>
        <v>625.62958229736148</v>
      </c>
    </row>
    <row r="1019" spans="3:17">
      <c r="C1019" s="159"/>
      <c r="D1019" s="165" t="s">
        <v>291</v>
      </c>
      <c r="E1019" s="161">
        <v>41572</v>
      </c>
      <c r="F1019" s="172" t="str">
        <f t="shared" si="48"/>
        <v>2013-14</v>
      </c>
      <c r="G1019" s="68"/>
      <c r="H1019" s="167" t="s">
        <v>279</v>
      </c>
      <c r="I1019" s="173">
        <v>41465.482549107437</v>
      </c>
      <c r="J1019" s="168">
        <f>IFERROR(MIN('MP Calculations'!$E$30/I1019,1),"-")</f>
        <v>0.60889065254951169</v>
      </c>
      <c r="K1019" s="12"/>
      <c r="L1019" s="159">
        <v>0.77012800000000003</v>
      </c>
      <c r="M1019" s="159" t="s">
        <v>315</v>
      </c>
      <c r="N1019" s="159">
        <v>940</v>
      </c>
      <c r="O1019" s="185">
        <f t="shared" si="49"/>
        <v>723.92032000000006</v>
      </c>
      <c r="P1019" s="215">
        <f t="shared" si="50"/>
        <v>440.78831603865137</v>
      </c>
      <c r="Q1019" s="215" cm="1">
        <f t="array" ref="Q1019">IF(P1019="-",0,P1019/(1+'General inputs'!$H$32)^IFERROR(INDEX('MP Calculations'!$C$40:$C$130,MATCH(F1019,'MP Calculations'!$D$40:$D$130,0),0),-1))</f>
        <v>638.32160614507495</v>
      </c>
    </row>
    <row r="1020" spans="3:17">
      <c r="C1020" s="159"/>
      <c r="D1020" s="165" t="s">
        <v>291</v>
      </c>
      <c r="E1020" s="161">
        <v>41572</v>
      </c>
      <c r="F1020" s="172" t="str">
        <f t="shared" si="48"/>
        <v>2013-14</v>
      </c>
      <c r="G1020" s="68"/>
      <c r="H1020" s="167" t="s">
        <v>279</v>
      </c>
      <c r="I1020" s="173">
        <v>41465.482549107437</v>
      </c>
      <c r="J1020" s="168">
        <f>IFERROR(MIN('MP Calculations'!$E$30/I1020,1),"-")</f>
        <v>0.60889065254951169</v>
      </c>
      <c r="K1020" s="12"/>
      <c r="L1020" s="159">
        <v>34.424534000000001</v>
      </c>
      <c r="M1020" s="159" t="s">
        <v>315</v>
      </c>
      <c r="N1020" s="159">
        <v>940</v>
      </c>
      <c r="O1020" s="185">
        <f t="shared" si="49"/>
        <v>32359.061960000003</v>
      </c>
      <c r="P1020" s="215">
        <f t="shared" si="50"/>
        <v>19703.130352714481</v>
      </c>
      <c r="Q1020" s="215" cm="1">
        <f t="array" ref="Q1020">IF(P1020="-",0,P1020/(1+'General inputs'!$H$32)^IFERROR(INDEX('MP Calculations'!$C$40:$C$130,MATCH(F1020,'MP Calculations'!$D$40:$D$130,0),0),-1))</f>
        <v>28532.820302178003</v>
      </c>
    </row>
    <row r="1021" spans="3:17">
      <c r="C1021" s="159"/>
      <c r="D1021" s="165" t="s">
        <v>291</v>
      </c>
      <c r="E1021" s="161">
        <v>41572</v>
      </c>
      <c r="F1021" s="172" t="str">
        <f t="shared" si="48"/>
        <v>2013-14</v>
      </c>
      <c r="G1021" s="68"/>
      <c r="H1021" s="167" t="s">
        <v>279</v>
      </c>
      <c r="I1021" s="173">
        <v>41465.482549107437</v>
      </c>
      <c r="J1021" s="168">
        <f>IFERROR(MIN('MP Calculations'!$E$30/I1021,1),"-")</f>
        <v>0.60889065254951169</v>
      </c>
      <c r="K1021" s="12"/>
      <c r="L1021" s="159">
        <v>126.815162</v>
      </c>
      <c r="M1021" s="159" t="s">
        <v>315</v>
      </c>
      <c r="N1021" s="159">
        <v>940</v>
      </c>
      <c r="O1021" s="185">
        <f t="shared" si="49"/>
        <v>119206.25228</v>
      </c>
      <c r="P1021" s="215">
        <f t="shared" si="50"/>
        <v>72583.572738750911</v>
      </c>
      <c r="Q1021" s="215" cm="1">
        <f t="array" ref="Q1021">IF(P1021="-",0,P1021/(1+'General inputs'!$H$32)^IFERROR(INDEX('MP Calculations'!$C$40:$C$130,MATCH(F1021,'MP Calculations'!$D$40:$D$130,0),0),-1))</f>
        <v>105110.91388884428</v>
      </c>
    </row>
    <row r="1022" spans="3:17">
      <c r="C1022" s="159"/>
      <c r="D1022" s="165" t="s">
        <v>291</v>
      </c>
      <c r="E1022" s="161">
        <v>41572</v>
      </c>
      <c r="F1022" s="172" t="str">
        <f t="shared" si="48"/>
        <v>2013-14</v>
      </c>
      <c r="G1022" s="68"/>
      <c r="H1022" s="167" t="s">
        <v>279</v>
      </c>
      <c r="I1022" s="173">
        <v>41465.482549107437</v>
      </c>
      <c r="J1022" s="168">
        <f>IFERROR(MIN('MP Calculations'!$E$30/I1022,1),"-")</f>
        <v>0.60889065254951169</v>
      </c>
      <c r="K1022" s="12"/>
      <c r="L1022" s="159">
        <v>464.52145899999999</v>
      </c>
      <c r="M1022" s="159" t="s">
        <v>315</v>
      </c>
      <c r="N1022" s="159">
        <v>940</v>
      </c>
      <c r="O1022" s="185">
        <f t="shared" si="49"/>
        <v>436650.17145999998</v>
      </c>
      <c r="P1022" s="215">
        <f t="shared" si="50"/>
        <v>265872.20783613558</v>
      </c>
      <c r="Q1022" s="215" cm="1">
        <f t="array" ref="Q1022">IF(P1022="-",0,P1022/(1+'General inputs'!$H$32)^IFERROR(INDEX('MP Calculations'!$C$40:$C$130,MATCH(F1022,'MP Calculations'!$D$40:$D$130,0),0),-1))</f>
        <v>385019.2225159111</v>
      </c>
    </row>
    <row r="1023" spans="3:17">
      <c r="C1023" s="159"/>
      <c r="D1023" s="165" t="s">
        <v>291</v>
      </c>
      <c r="E1023" s="161">
        <v>41572</v>
      </c>
      <c r="F1023" s="172" t="str">
        <f t="shared" si="48"/>
        <v>2013-14</v>
      </c>
      <c r="G1023" s="68"/>
      <c r="H1023" s="167" t="s">
        <v>279</v>
      </c>
      <c r="I1023" s="173">
        <v>41465.482549107437</v>
      </c>
      <c r="J1023" s="168">
        <f>IFERROR(MIN('MP Calculations'!$E$30/I1023,1),"-")</f>
        <v>0.60889065254951169</v>
      </c>
      <c r="K1023" s="12"/>
      <c r="L1023" s="159">
        <v>19.705551</v>
      </c>
      <c r="M1023" s="159" t="s">
        <v>315</v>
      </c>
      <c r="N1023" s="159">
        <v>940</v>
      </c>
      <c r="O1023" s="185">
        <f t="shared" si="49"/>
        <v>18523.217939999999</v>
      </c>
      <c r="P1023" s="215">
        <f t="shared" si="50"/>
        <v>11278.614258803422</v>
      </c>
      <c r="Q1023" s="215" cm="1">
        <f t="array" ref="Q1023">IF(P1023="-",0,P1023/(1+'General inputs'!$H$32)^IFERROR(INDEX('MP Calculations'!$C$40:$C$130,MATCH(F1023,'MP Calculations'!$D$40:$D$130,0),0),-1))</f>
        <v>16332.971875186575</v>
      </c>
    </row>
    <row r="1024" spans="3:17">
      <c r="C1024" s="159"/>
      <c r="D1024" s="165" t="s">
        <v>291</v>
      </c>
      <c r="E1024" s="161">
        <v>41572</v>
      </c>
      <c r="F1024" s="172" t="str">
        <f t="shared" si="48"/>
        <v>2013-14</v>
      </c>
      <c r="G1024" s="68"/>
      <c r="H1024" s="167" t="s">
        <v>279</v>
      </c>
      <c r="I1024" s="173">
        <v>41465.482549107437</v>
      </c>
      <c r="J1024" s="168">
        <f>IFERROR(MIN('MP Calculations'!$E$30/I1024,1),"-")</f>
        <v>0.60889065254951169</v>
      </c>
      <c r="K1024" s="12"/>
      <c r="L1024" s="159">
        <v>248.86813000000001</v>
      </c>
      <c r="M1024" s="159" t="s">
        <v>315</v>
      </c>
      <c r="N1024" s="159">
        <v>940</v>
      </c>
      <c r="O1024" s="185">
        <f t="shared" si="49"/>
        <v>233936.0422</v>
      </c>
      <c r="P1024" s="215">
        <f t="shared" si="50"/>
        <v>142441.4693900081</v>
      </c>
      <c r="Q1024" s="215" cm="1">
        <f t="array" ref="Q1024">IF(P1024="-",0,P1024/(1+'General inputs'!$H$32)^IFERROR(INDEX('MP Calculations'!$C$40:$C$130,MATCH(F1024,'MP Calculations'!$D$40:$D$130,0),0),-1))</f>
        <v>206274.67701462784</v>
      </c>
    </row>
    <row r="1025" spans="3:17">
      <c r="C1025" s="159"/>
      <c r="D1025" s="165" t="s">
        <v>291</v>
      </c>
      <c r="E1025" s="161">
        <v>41572</v>
      </c>
      <c r="F1025" s="172" t="str">
        <f t="shared" si="48"/>
        <v>2013-14</v>
      </c>
      <c r="G1025" s="68"/>
      <c r="H1025" s="167" t="s">
        <v>279</v>
      </c>
      <c r="I1025" s="173">
        <v>41465.482549107437</v>
      </c>
      <c r="J1025" s="168">
        <f>IFERROR(MIN('MP Calculations'!$E$30/I1025,1),"-")</f>
        <v>0.60889065254951169</v>
      </c>
      <c r="K1025" s="12"/>
      <c r="L1025" s="159">
        <v>99.942110999999997</v>
      </c>
      <c r="M1025" s="159" t="s">
        <v>315</v>
      </c>
      <c r="N1025" s="159">
        <v>940</v>
      </c>
      <c r="O1025" s="185">
        <f t="shared" si="49"/>
        <v>93945.584340000001</v>
      </c>
      <c r="P1025" s="215">
        <f t="shared" si="50"/>
        <v>57202.58815292779</v>
      </c>
      <c r="Q1025" s="215" cm="1">
        <f t="array" ref="Q1025">IF(P1025="-",0,P1025/(1+'General inputs'!$H$32)^IFERROR(INDEX('MP Calculations'!$C$40:$C$130,MATCH(F1025,'MP Calculations'!$D$40:$D$130,0),0),-1))</f>
        <v>82837.150207562066</v>
      </c>
    </row>
    <row r="1026" spans="3:17">
      <c r="C1026" s="159"/>
      <c r="D1026" s="165" t="s">
        <v>291</v>
      </c>
      <c r="E1026" s="161">
        <v>41572</v>
      </c>
      <c r="F1026" s="172" t="str">
        <f t="shared" si="48"/>
        <v>2013-14</v>
      </c>
      <c r="G1026" s="68"/>
      <c r="H1026" s="167" t="s">
        <v>279</v>
      </c>
      <c r="I1026" s="173">
        <v>41465.482549107437</v>
      </c>
      <c r="J1026" s="168">
        <f>IFERROR(MIN('MP Calculations'!$E$30/I1026,1),"-")</f>
        <v>0.60889065254951169</v>
      </c>
      <c r="K1026" s="12"/>
      <c r="L1026" s="159">
        <v>0.88637900000000003</v>
      </c>
      <c r="M1026" s="159" t="s">
        <v>315</v>
      </c>
      <c r="N1026" s="159">
        <v>940</v>
      </c>
      <c r="O1026" s="185">
        <f t="shared" si="49"/>
        <v>833.19626000000005</v>
      </c>
      <c r="P1026" s="215">
        <f t="shared" si="50"/>
        <v>507.32541445321266</v>
      </c>
      <c r="Q1026" s="215" cm="1">
        <f t="array" ref="Q1026">IF(P1026="-",0,P1026/(1+'General inputs'!$H$32)^IFERROR(INDEX('MP Calculations'!$C$40:$C$130,MATCH(F1026,'MP Calculations'!$D$40:$D$130,0),0),-1))</f>
        <v>734.67640045974883</v>
      </c>
    </row>
    <row r="1027" spans="3:17">
      <c r="C1027" s="159"/>
      <c r="D1027" s="165" t="s">
        <v>291</v>
      </c>
      <c r="E1027" s="161">
        <v>41572</v>
      </c>
      <c r="F1027" s="172" t="str">
        <f t="shared" si="48"/>
        <v>2013-14</v>
      </c>
      <c r="G1027" s="68"/>
      <c r="H1027" s="167" t="s">
        <v>279</v>
      </c>
      <c r="I1027" s="173">
        <v>41465.482549107437</v>
      </c>
      <c r="J1027" s="168">
        <f>IFERROR(MIN('MP Calculations'!$E$30/I1027,1),"-")</f>
        <v>0.60889065254951169</v>
      </c>
      <c r="K1027" s="12"/>
      <c r="L1027" s="159">
        <v>214.03748100000001</v>
      </c>
      <c r="M1027" s="159" t="s">
        <v>315</v>
      </c>
      <c r="N1027" s="159">
        <v>940</v>
      </c>
      <c r="O1027" s="185">
        <f t="shared" si="49"/>
        <v>201195.23214000001</v>
      </c>
      <c r="P1027" s="215">
        <f t="shared" si="50"/>
        <v>122505.8961875751</v>
      </c>
      <c r="Q1027" s="215" cm="1">
        <f t="array" ref="Q1027">IF(P1027="-",0,P1027/(1+'General inputs'!$H$32)^IFERROR(INDEX('MP Calculations'!$C$40:$C$130,MATCH(F1027,'MP Calculations'!$D$40:$D$130,0),0),-1))</f>
        <v>177405.24776032811</v>
      </c>
    </row>
    <row r="1028" spans="3:17">
      <c r="C1028" s="159"/>
      <c r="D1028" s="165" t="s">
        <v>291</v>
      </c>
      <c r="E1028" s="161">
        <v>41572</v>
      </c>
      <c r="F1028" s="172" t="str">
        <f t="shared" si="48"/>
        <v>2013-14</v>
      </c>
      <c r="G1028" s="68"/>
      <c r="H1028" s="167" t="s">
        <v>279</v>
      </c>
      <c r="I1028" s="173">
        <v>41465.482549107437</v>
      </c>
      <c r="J1028" s="168">
        <f>IFERROR(MIN('MP Calculations'!$E$30/I1028,1),"-")</f>
        <v>0.60889065254951169</v>
      </c>
      <c r="K1028" s="12"/>
      <c r="L1028" s="159">
        <v>98.580652000000001</v>
      </c>
      <c r="M1028" s="159" t="s">
        <v>315</v>
      </c>
      <c r="N1028" s="159">
        <v>940</v>
      </c>
      <c r="O1028" s="185">
        <f t="shared" si="49"/>
        <v>92665.812879999998</v>
      </c>
      <c r="P1028" s="215">
        <f t="shared" si="50"/>
        <v>56423.347273534142</v>
      </c>
      <c r="Q1028" s="215" cm="1">
        <f t="array" ref="Q1028">IF(P1028="-",0,P1028/(1+'General inputs'!$H$32)^IFERROR(INDEX('MP Calculations'!$C$40:$C$130,MATCH(F1028,'MP Calculations'!$D$40:$D$130,0),0),-1))</f>
        <v>81708.703123985484</v>
      </c>
    </row>
    <row r="1029" spans="3:17">
      <c r="C1029" s="159"/>
      <c r="D1029" s="165" t="s">
        <v>291</v>
      </c>
      <c r="E1029" s="161">
        <v>41572</v>
      </c>
      <c r="F1029" s="172" t="str">
        <f t="shared" si="48"/>
        <v>2013-14</v>
      </c>
      <c r="G1029" s="68"/>
      <c r="H1029" s="167" t="s">
        <v>279</v>
      </c>
      <c r="I1029" s="173">
        <v>41465.482549107437</v>
      </c>
      <c r="J1029" s="168">
        <f>IFERROR(MIN('MP Calculations'!$E$30/I1029,1),"-")</f>
        <v>0.60889065254951169</v>
      </c>
      <c r="K1029" s="12"/>
      <c r="L1029" s="159">
        <v>1.331839</v>
      </c>
      <c r="M1029" s="159" t="s">
        <v>315</v>
      </c>
      <c r="N1029" s="159">
        <v>940</v>
      </c>
      <c r="O1029" s="185">
        <f t="shared" si="49"/>
        <v>1251.92866</v>
      </c>
      <c r="P1029" s="215">
        <f t="shared" si="50"/>
        <v>762.28765873283578</v>
      </c>
      <c r="Q1029" s="215" cm="1">
        <f t="array" ref="Q1029">IF(P1029="-",0,P1029/(1+'General inputs'!$H$32)^IFERROR(INDEX('MP Calculations'!$C$40:$C$130,MATCH(F1029,'MP Calculations'!$D$40:$D$130,0),0),-1))</f>
        <v>1103.8965076021784</v>
      </c>
    </row>
    <row r="1030" spans="3:17">
      <c r="C1030" s="159"/>
      <c r="D1030" s="165" t="s">
        <v>291</v>
      </c>
      <c r="E1030" s="161">
        <v>41572</v>
      </c>
      <c r="F1030" s="172" t="str">
        <f t="shared" si="48"/>
        <v>2013-14</v>
      </c>
      <c r="G1030" s="68"/>
      <c r="H1030" s="167" t="s">
        <v>279</v>
      </c>
      <c r="I1030" s="173">
        <v>41465.482549107437</v>
      </c>
      <c r="J1030" s="168">
        <f>IFERROR(MIN('MP Calculations'!$E$30/I1030,1),"-")</f>
        <v>0.60889065254951169</v>
      </c>
      <c r="K1030" s="12"/>
      <c r="L1030" s="159">
        <v>1.461543</v>
      </c>
      <c r="M1030" s="159" t="s">
        <v>315</v>
      </c>
      <c r="N1030" s="159">
        <v>940</v>
      </c>
      <c r="O1030" s="185">
        <f t="shared" si="49"/>
        <v>1373.85042</v>
      </c>
      <c r="P1030" s="215">
        <f t="shared" si="50"/>
        <v>836.52467873922069</v>
      </c>
      <c r="Q1030" s="215" cm="1">
        <f t="array" ref="Q1030">IF(P1030="-",0,P1030/(1+'General inputs'!$H$32)^IFERROR(INDEX('MP Calculations'!$C$40:$C$130,MATCH(F1030,'MP Calculations'!$D$40:$D$130,0),0),-1))</f>
        <v>1211.4018386684957</v>
      </c>
    </row>
    <row r="1031" spans="3:17">
      <c r="C1031" s="159"/>
      <c r="D1031" s="165" t="s">
        <v>291</v>
      </c>
      <c r="E1031" s="161">
        <v>41572</v>
      </c>
      <c r="F1031" s="172" t="str">
        <f t="shared" si="48"/>
        <v>2013-14</v>
      </c>
      <c r="G1031" s="68"/>
      <c r="H1031" s="167" t="s">
        <v>279</v>
      </c>
      <c r="I1031" s="173">
        <v>41465.482549107437</v>
      </c>
      <c r="J1031" s="168">
        <f>IFERROR(MIN('MP Calculations'!$E$30/I1031,1),"-")</f>
        <v>0.60889065254951169</v>
      </c>
      <c r="K1031" s="12"/>
      <c r="L1031" s="159">
        <v>14.087714</v>
      </c>
      <c r="M1031" s="159" t="s">
        <v>315</v>
      </c>
      <c r="N1031" s="159">
        <v>940</v>
      </c>
      <c r="O1031" s="185">
        <f t="shared" si="49"/>
        <v>13242.451160000001</v>
      </c>
      <c r="P1031" s="215">
        <f t="shared" si="50"/>
        <v>8063.2047281674386</v>
      </c>
      <c r="Q1031" s="215" cm="1">
        <f t="array" ref="Q1031">IF(P1031="-",0,P1031/(1+'General inputs'!$H$32)^IFERROR(INDEX('MP Calculations'!$C$40:$C$130,MATCH(F1031,'MP Calculations'!$D$40:$D$130,0),0),-1))</f>
        <v>11676.620285708945</v>
      </c>
    </row>
    <row r="1032" spans="3:17">
      <c r="C1032" s="159"/>
      <c r="D1032" s="165" t="s">
        <v>291</v>
      </c>
      <c r="E1032" s="161">
        <v>41572</v>
      </c>
      <c r="F1032" s="172" t="str">
        <f t="shared" si="48"/>
        <v>2013-14</v>
      </c>
      <c r="G1032" s="68"/>
      <c r="H1032" s="167" t="s">
        <v>279</v>
      </c>
      <c r="I1032" s="173">
        <v>41465.482549107437</v>
      </c>
      <c r="J1032" s="168">
        <f>IFERROR(MIN('MP Calculations'!$E$30/I1032,1),"-")</f>
        <v>0.60889065254951169</v>
      </c>
      <c r="K1032" s="12"/>
      <c r="L1032" s="159">
        <v>1.0843560000000001</v>
      </c>
      <c r="M1032" s="159" t="s">
        <v>315</v>
      </c>
      <c r="N1032" s="159">
        <v>940</v>
      </c>
      <c r="O1032" s="185">
        <f t="shared" si="49"/>
        <v>1019.2946400000001</v>
      </c>
      <c r="P1032" s="215">
        <f t="shared" si="50"/>
        <v>620.63897848981969</v>
      </c>
      <c r="Q1032" s="215" cm="1">
        <f t="array" ref="Q1032">IF(P1032="-",0,P1032/(1+'General inputs'!$H$32)^IFERROR(INDEX('MP Calculations'!$C$40:$C$130,MATCH(F1032,'MP Calculations'!$D$40:$D$130,0),0),-1))</f>
        <v>898.76989741062391</v>
      </c>
    </row>
    <row r="1033" spans="3:17">
      <c r="C1033" s="159"/>
      <c r="D1033" s="165" t="s">
        <v>291</v>
      </c>
      <c r="E1033" s="161">
        <v>41572</v>
      </c>
      <c r="F1033" s="172" t="str">
        <f t="shared" si="48"/>
        <v>2013-14</v>
      </c>
      <c r="G1033" s="68"/>
      <c r="H1033" s="167" t="s">
        <v>279</v>
      </c>
      <c r="I1033" s="173">
        <v>41465.482549107437</v>
      </c>
      <c r="J1033" s="168">
        <f>IFERROR(MIN('MP Calculations'!$E$30/I1033,1),"-")</f>
        <v>0.60889065254951169</v>
      </c>
      <c r="K1033" s="12"/>
      <c r="L1033" s="159">
        <v>1.207649</v>
      </c>
      <c r="M1033" s="159" t="s">
        <v>315</v>
      </c>
      <c r="N1033" s="159">
        <v>940</v>
      </c>
      <c r="O1033" s="185">
        <f t="shared" si="49"/>
        <v>1135.1900599999999</v>
      </c>
      <c r="P1033" s="215">
        <f t="shared" si="50"/>
        <v>691.20661640111928</v>
      </c>
      <c r="Q1033" s="215" cm="1">
        <f t="array" ref="Q1033">IF(P1033="-",0,P1033/(1+'General inputs'!$H$32)^IFERROR(INDEX('MP Calculations'!$C$40:$C$130,MATCH(F1033,'MP Calculations'!$D$40:$D$130,0),0),-1))</f>
        <v>1000.9614626912585</v>
      </c>
    </row>
    <row r="1034" spans="3:17">
      <c r="C1034" s="159"/>
      <c r="D1034" s="165" t="s">
        <v>291</v>
      </c>
      <c r="E1034" s="161">
        <v>41572</v>
      </c>
      <c r="F1034" s="172" t="str">
        <f t="shared" si="48"/>
        <v>2013-14</v>
      </c>
      <c r="G1034" s="68"/>
      <c r="H1034" s="167" t="s">
        <v>279</v>
      </c>
      <c r="I1034" s="173">
        <v>41465.482549107437</v>
      </c>
      <c r="J1034" s="168">
        <f>IFERROR(MIN('MP Calculations'!$E$30/I1034,1),"-")</f>
        <v>0.60889065254951169</v>
      </c>
      <c r="K1034" s="12"/>
      <c r="L1034" s="159">
        <v>4.5572679999999997</v>
      </c>
      <c r="M1034" s="159" t="s">
        <v>315</v>
      </c>
      <c r="N1034" s="159">
        <v>940</v>
      </c>
      <c r="O1034" s="185">
        <f t="shared" si="49"/>
        <v>4283.8319199999996</v>
      </c>
      <c r="P1034" s="215">
        <f t="shared" si="50"/>
        <v>2608.3852131812273</v>
      </c>
      <c r="Q1034" s="215" cm="1">
        <f t="array" ref="Q1034">IF(P1034="-",0,P1034/(1+'General inputs'!$H$32)^IFERROR(INDEX('MP Calculations'!$C$40:$C$130,MATCH(F1034,'MP Calculations'!$D$40:$D$130,0),0),-1))</f>
        <v>3777.2975783162706</v>
      </c>
    </row>
    <row r="1035" spans="3:17">
      <c r="C1035" s="159"/>
      <c r="D1035" s="165" t="s">
        <v>288</v>
      </c>
      <c r="E1035" s="161">
        <v>41659</v>
      </c>
      <c r="F1035" s="172" t="str">
        <f t="shared" si="48"/>
        <v>2013-14</v>
      </c>
      <c r="G1035" s="68"/>
      <c r="H1035" s="167" t="s">
        <v>279</v>
      </c>
      <c r="I1035" s="173">
        <v>41465.482549107437</v>
      </c>
      <c r="J1035" s="168">
        <f>IFERROR(MIN('MP Calculations'!$E$30/I1035,1),"-")</f>
        <v>0.60889065254951169</v>
      </c>
      <c r="K1035" s="12"/>
      <c r="L1035" s="159">
        <v>0.98947600000000002</v>
      </c>
      <c r="M1035" s="159" t="s">
        <v>315</v>
      </c>
      <c r="N1035" s="159">
        <v>589</v>
      </c>
      <c r="O1035" s="185">
        <f t="shared" si="49"/>
        <v>582.80136400000004</v>
      </c>
      <c r="P1035" s="215">
        <f t="shared" si="50"/>
        <v>354.8623028327055</v>
      </c>
      <c r="Q1035" s="215" cm="1">
        <f t="array" ref="Q1035">IF(P1035="-",0,P1035/(1+'General inputs'!$H$32)^IFERROR(INDEX('MP Calculations'!$C$40:$C$130,MATCH(F1035,'MP Calculations'!$D$40:$D$130,0),0),-1))</f>
        <v>513.88901852074059</v>
      </c>
    </row>
    <row r="1036" spans="3:17">
      <c r="C1036" s="159"/>
      <c r="D1036" s="165" t="s">
        <v>291</v>
      </c>
      <c r="E1036" s="161">
        <v>41659</v>
      </c>
      <c r="F1036" s="172" t="str">
        <f t="shared" si="48"/>
        <v>2013-14</v>
      </c>
      <c r="G1036" s="68"/>
      <c r="H1036" s="167" t="s">
        <v>279</v>
      </c>
      <c r="I1036" s="173">
        <v>41465.482549107437</v>
      </c>
      <c r="J1036" s="168">
        <f>IFERROR(MIN('MP Calculations'!$E$30/I1036,1),"-")</f>
        <v>0.60889065254951169</v>
      </c>
      <c r="K1036" s="12"/>
      <c r="L1036" s="159">
        <v>184.080523</v>
      </c>
      <c r="M1036" s="159" t="s">
        <v>315</v>
      </c>
      <c r="N1036" s="159">
        <v>940</v>
      </c>
      <c r="O1036" s="185">
        <f t="shared" si="49"/>
        <v>173035.69162</v>
      </c>
      <c r="P1036" s="215">
        <f t="shared" si="50"/>
        <v>105359.81518485787</v>
      </c>
      <c r="Q1036" s="215" cm="1">
        <f t="array" ref="Q1036">IF(P1036="-",0,P1036/(1+'General inputs'!$H$32)^IFERROR(INDEX('MP Calculations'!$C$40:$C$130,MATCH(F1036,'MP Calculations'!$D$40:$D$130,0),0),-1))</f>
        <v>152575.38370424838</v>
      </c>
    </row>
    <row r="1037" spans="3:17">
      <c r="C1037" s="159"/>
      <c r="D1037" s="165" t="s">
        <v>289</v>
      </c>
      <c r="E1037" s="161">
        <v>41659</v>
      </c>
      <c r="F1037" s="172" t="str">
        <f t="shared" si="48"/>
        <v>2013-14</v>
      </c>
      <c r="G1037" s="68"/>
      <c r="H1037" s="167" t="s">
        <v>279</v>
      </c>
      <c r="I1037" s="173">
        <v>41465.482549107437</v>
      </c>
      <c r="J1037" s="168">
        <f>IFERROR(MIN('MP Calculations'!$E$30/I1037,1),"-")</f>
        <v>0.60889065254951169</v>
      </c>
      <c r="K1037" s="12"/>
      <c r="L1037" s="159">
        <v>11.422815999999999</v>
      </c>
      <c r="M1037" s="159" t="s">
        <v>315</v>
      </c>
      <c r="N1037" s="159">
        <v>726</v>
      </c>
      <c r="O1037" s="185">
        <f t="shared" si="49"/>
        <v>8292.9644159999989</v>
      </c>
      <c r="P1037" s="215">
        <f t="shared" si="50"/>
        <v>5049.5085148281196</v>
      </c>
      <c r="Q1037" s="215" cm="1">
        <f t="array" ref="Q1037">IF(P1037="-",0,P1037/(1+'General inputs'!$H$32)^IFERROR(INDEX('MP Calculations'!$C$40:$C$130,MATCH(F1037,'MP Calculations'!$D$40:$D$130,0),0),-1))</f>
        <v>7312.3770938286034</v>
      </c>
    </row>
    <row r="1038" spans="3:17">
      <c r="C1038" s="159"/>
      <c r="D1038" s="165" t="s">
        <v>291</v>
      </c>
      <c r="E1038" s="161">
        <v>41659</v>
      </c>
      <c r="F1038" s="172" t="str">
        <f t="shared" si="48"/>
        <v>2013-14</v>
      </c>
      <c r="G1038" s="68"/>
      <c r="H1038" s="167" t="s">
        <v>279</v>
      </c>
      <c r="I1038" s="173">
        <v>41465.482549107437</v>
      </c>
      <c r="J1038" s="168">
        <f>IFERROR(MIN('MP Calculations'!$E$30/I1038,1),"-")</f>
        <v>0.60889065254951169</v>
      </c>
      <c r="K1038" s="12"/>
      <c r="L1038" s="159">
        <v>4.6039680000000001</v>
      </c>
      <c r="M1038" s="159" t="s">
        <v>315</v>
      </c>
      <c r="N1038" s="159">
        <v>940</v>
      </c>
      <c r="O1038" s="185">
        <f t="shared" si="49"/>
        <v>4327.7299199999998</v>
      </c>
      <c r="P1038" s="215">
        <f t="shared" si="50"/>
        <v>2635.1142950468457</v>
      </c>
      <c r="Q1038" s="215" cm="1">
        <f t="array" ref="Q1038">IF(P1038="-",0,P1038/(1+'General inputs'!$H$32)^IFERROR(INDEX('MP Calculations'!$C$40:$C$130,MATCH(F1038,'MP Calculations'!$D$40:$D$130,0),0),-1))</f>
        <v>3816.0049347647764</v>
      </c>
    </row>
    <row r="1039" spans="3:17">
      <c r="C1039" s="159"/>
      <c r="D1039" s="165" t="s">
        <v>291</v>
      </c>
      <c r="E1039" s="161">
        <v>41659</v>
      </c>
      <c r="F1039" s="172" t="str">
        <f t="shared" si="48"/>
        <v>2013-14</v>
      </c>
      <c r="G1039" s="68"/>
      <c r="H1039" s="167" t="s">
        <v>279</v>
      </c>
      <c r="I1039" s="173">
        <v>41465.482549107437</v>
      </c>
      <c r="J1039" s="168">
        <f>IFERROR(MIN('MP Calculations'!$E$30/I1039,1),"-")</f>
        <v>0.60889065254951169</v>
      </c>
      <c r="K1039" s="12"/>
      <c r="L1039" s="159">
        <v>0.88506799999999997</v>
      </c>
      <c r="M1039" s="159" t="s">
        <v>315</v>
      </c>
      <c r="N1039" s="159">
        <v>940</v>
      </c>
      <c r="O1039" s="185">
        <f t="shared" si="49"/>
        <v>831.96391999999992</v>
      </c>
      <c r="P1039" s="215">
        <f t="shared" si="50"/>
        <v>506.5750541464497</v>
      </c>
      <c r="Q1039" s="215" cm="1">
        <f t="array" ref="Q1039">IF(P1039="-",0,P1039/(1+'General inputs'!$H$32)^IFERROR(INDEX('MP Calculations'!$C$40:$C$130,MATCH(F1039,'MP Calculations'!$D$40:$D$130,0),0),-1))</f>
        <v>733.58977638471674</v>
      </c>
    </row>
    <row r="1040" spans="3:17">
      <c r="C1040" s="159"/>
      <c r="D1040" s="165" t="s">
        <v>291</v>
      </c>
      <c r="E1040" s="161">
        <v>41659</v>
      </c>
      <c r="F1040" s="172" t="str">
        <f t="shared" si="48"/>
        <v>2013-14</v>
      </c>
      <c r="G1040" s="68"/>
      <c r="H1040" s="167" t="s">
        <v>279</v>
      </c>
      <c r="I1040" s="173">
        <v>41465.482549107437</v>
      </c>
      <c r="J1040" s="168">
        <f>IFERROR(MIN('MP Calculations'!$E$30/I1040,1),"-")</f>
        <v>0.60889065254951169</v>
      </c>
      <c r="K1040" s="12"/>
      <c r="L1040" s="159">
        <v>93.955551999999997</v>
      </c>
      <c r="M1040" s="159" t="s">
        <v>315</v>
      </c>
      <c r="N1040" s="159">
        <v>940</v>
      </c>
      <c r="O1040" s="185">
        <f t="shared" si="49"/>
        <v>88318.21888</v>
      </c>
      <c r="P1040" s="215">
        <f t="shared" si="50"/>
        <v>53776.137925853807</v>
      </c>
      <c r="Q1040" s="215" cm="1">
        <f t="array" ref="Q1040">IF(P1040="-",0,P1040/(1+'General inputs'!$H$32)^IFERROR(INDEX('MP Calculations'!$C$40:$C$130,MATCH(F1040,'MP Calculations'!$D$40:$D$130,0),0),-1))</f>
        <v>77875.182903214925</v>
      </c>
    </row>
    <row r="1041" spans="3:17">
      <c r="C1041" s="159"/>
      <c r="D1041" s="165" t="s">
        <v>288</v>
      </c>
      <c r="E1041" s="161">
        <v>41659</v>
      </c>
      <c r="F1041" s="172" t="str">
        <f t="shared" si="48"/>
        <v>2013-14</v>
      </c>
      <c r="G1041" s="68"/>
      <c r="H1041" s="167" t="s">
        <v>279</v>
      </c>
      <c r="I1041" s="173">
        <v>41465.482549107437</v>
      </c>
      <c r="J1041" s="168">
        <f>IFERROR(MIN('MP Calculations'!$E$30/I1041,1),"-")</f>
        <v>0.60889065254951169</v>
      </c>
      <c r="K1041" s="12"/>
      <c r="L1041" s="159">
        <v>0.26599499999999998</v>
      </c>
      <c r="M1041" s="159" t="s">
        <v>315</v>
      </c>
      <c r="N1041" s="159">
        <v>589</v>
      </c>
      <c r="O1041" s="185">
        <f t="shared" si="49"/>
        <v>156.671055</v>
      </c>
      <c r="P1041" s="215">
        <f t="shared" si="50"/>
        <v>95.395540914570432</v>
      </c>
      <c r="Q1041" s="215" cm="1">
        <f t="array" ref="Q1041">IF(P1041="-",0,P1041/(1+'General inputs'!$H$32)^IFERROR(INDEX('MP Calculations'!$C$40:$C$130,MATCH(F1041,'MP Calculations'!$D$40:$D$130,0),0),-1))</f>
        <v>138.14575541137367</v>
      </c>
    </row>
    <row r="1042" spans="3:17">
      <c r="C1042" s="159"/>
      <c r="D1042" s="165" t="s">
        <v>288</v>
      </c>
      <c r="E1042" s="161">
        <v>41659</v>
      </c>
      <c r="F1042" s="172" t="str">
        <f t="shared" si="48"/>
        <v>2013-14</v>
      </c>
      <c r="G1042" s="68"/>
      <c r="H1042" s="167" t="s">
        <v>279</v>
      </c>
      <c r="I1042" s="173">
        <v>41465.482549107437</v>
      </c>
      <c r="J1042" s="168">
        <f>IFERROR(MIN('MP Calculations'!$E$30/I1042,1),"-")</f>
        <v>0.60889065254951169</v>
      </c>
      <c r="K1042" s="12"/>
      <c r="L1042" s="159">
        <v>0.26599499999999998</v>
      </c>
      <c r="M1042" s="159" t="s">
        <v>315</v>
      </c>
      <c r="N1042" s="159">
        <v>589</v>
      </c>
      <c r="O1042" s="185">
        <f t="shared" si="49"/>
        <v>156.671055</v>
      </c>
      <c r="P1042" s="215">
        <f t="shared" si="50"/>
        <v>95.395540914570432</v>
      </c>
      <c r="Q1042" s="215" cm="1">
        <f t="array" ref="Q1042">IF(P1042="-",0,P1042/(1+'General inputs'!$H$32)^IFERROR(INDEX('MP Calculations'!$C$40:$C$130,MATCH(F1042,'MP Calculations'!$D$40:$D$130,0),0),-1))</f>
        <v>138.14575541137367</v>
      </c>
    </row>
    <row r="1043" spans="3:17">
      <c r="C1043" s="159"/>
      <c r="D1043" s="165" t="s">
        <v>288</v>
      </c>
      <c r="E1043" s="161">
        <v>41659</v>
      </c>
      <c r="F1043" s="172" t="str">
        <f t="shared" si="48"/>
        <v>2013-14</v>
      </c>
      <c r="G1043" s="68"/>
      <c r="H1043" s="167" t="s">
        <v>279</v>
      </c>
      <c r="I1043" s="173">
        <v>41465.482549107437</v>
      </c>
      <c r="J1043" s="168">
        <f>IFERROR(MIN('MP Calculations'!$E$30/I1043,1),"-")</f>
        <v>0.60889065254951169</v>
      </c>
      <c r="K1043" s="12"/>
      <c r="L1043" s="159">
        <v>1.499968</v>
      </c>
      <c r="M1043" s="159" t="s">
        <v>315</v>
      </c>
      <c r="N1043" s="159">
        <v>589</v>
      </c>
      <c r="O1043" s="185">
        <f t="shared" si="49"/>
        <v>883.48115199999995</v>
      </c>
      <c r="P1043" s="215">
        <f t="shared" si="50"/>
        <v>537.94341515647432</v>
      </c>
      <c r="Q1043" s="215" cm="1">
        <f t="array" ref="Q1043">IF(P1043="-",0,P1043/(1+'General inputs'!$H$32)^IFERROR(INDEX('MP Calculations'!$C$40:$C$130,MATCH(F1043,'MP Calculations'!$D$40:$D$130,0),0),-1))</f>
        <v>779.01544184246836</v>
      </c>
    </row>
    <row r="1044" spans="3:17">
      <c r="C1044" s="159"/>
      <c r="D1044" s="165" t="s">
        <v>291</v>
      </c>
      <c r="E1044" s="161">
        <v>41659</v>
      </c>
      <c r="F1044" s="172" t="str">
        <f t="shared" si="48"/>
        <v>2013-14</v>
      </c>
      <c r="G1044" s="68"/>
      <c r="H1044" s="167" t="s">
        <v>279</v>
      </c>
      <c r="I1044" s="173">
        <v>41465.482549107437</v>
      </c>
      <c r="J1044" s="168">
        <f>IFERROR(MIN('MP Calculations'!$E$30/I1044,1),"-")</f>
        <v>0.60889065254951169</v>
      </c>
      <c r="K1044" s="12"/>
      <c r="L1044" s="159">
        <v>178.919679</v>
      </c>
      <c r="M1044" s="159" t="s">
        <v>315</v>
      </c>
      <c r="N1044" s="159">
        <v>940</v>
      </c>
      <c r="O1044" s="185">
        <f t="shared" si="49"/>
        <v>168184.49825999999</v>
      </c>
      <c r="P1044" s="215">
        <f t="shared" si="50"/>
        <v>102405.9688942436</v>
      </c>
      <c r="Q1044" s="215" cm="1">
        <f t="array" ref="Q1044">IF(P1044="-",0,P1044/(1+'General inputs'!$H$32)^IFERROR(INDEX('MP Calculations'!$C$40:$C$130,MATCH(F1044,'MP Calculations'!$D$40:$D$130,0),0),-1))</f>
        <v>148297.81136413844</v>
      </c>
    </row>
    <row r="1045" spans="3:17">
      <c r="C1045" s="159"/>
      <c r="D1045" s="165" t="s">
        <v>291</v>
      </c>
      <c r="E1045" s="161">
        <v>41659</v>
      </c>
      <c r="F1045" s="172" t="str">
        <f t="shared" si="48"/>
        <v>2013-14</v>
      </c>
      <c r="G1045" s="68"/>
      <c r="H1045" s="167" t="s">
        <v>279</v>
      </c>
      <c r="I1045" s="173">
        <v>41465.482549107437</v>
      </c>
      <c r="J1045" s="168">
        <f>IFERROR(MIN('MP Calculations'!$E$30/I1045,1),"-")</f>
        <v>0.60889065254951169</v>
      </c>
      <c r="K1045" s="12"/>
      <c r="L1045" s="159">
        <v>282.26109000000002</v>
      </c>
      <c r="M1045" s="159" t="s">
        <v>315</v>
      </c>
      <c r="N1045" s="159">
        <v>940</v>
      </c>
      <c r="O1045" s="185">
        <f t="shared" si="49"/>
        <v>265325.42460000003</v>
      </c>
      <c r="P1045" s="215">
        <f t="shared" si="50"/>
        <v>161554.17092267028</v>
      </c>
      <c r="Q1045" s="215" cm="1">
        <f t="array" ref="Q1045">IF(P1045="-",0,P1045/(1+'General inputs'!$H$32)^IFERROR(INDEX('MP Calculations'!$C$40:$C$130,MATCH(F1045,'MP Calculations'!$D$40:$D$130,0),0),-1))</f>
        <v>233952.47584954652</v>
      </c>
    </row>
    <row r="1046" spans="3:17">
      <c r="C1046" s="159"/>
      <c r="D1046" s="165" t="s">
        <v>291</v>
      </c>
      <c r="E1046" s="161">
        <v>41659</v>
      </c>
      <c r="F1046" s="172" t="str">
        <f t="shared" ref="F1046:F1109" si="51">IF(E1046="","-",IF(OR(E1046&lt;$E$15,E1046&gt;$E$16),"ERROR - date outside of range",IF(MONTH(E1046)&gt;=7,YEAR(E1046)&amp;"-"&amp;IF(YEAR(E1046)=1999,"00",IF(AND(YEAR(E1046)&gt;=2000,YEAR(E1046)&lt;2009),"0","")&amp;RIGHT(YEAR(E1046),2)+1),RIGHT(YEAR(E1046),4)-1&amp;"-"&amp;RIGHT(YEAR(E1046),2))))</f>
        <v>2013-14</v>
      </c>
      <c r="G1046" s="68"/>
      <c r="H1046" s="167" t="s">
        <v>279</v>
      </c>
      <c r="I1046" s="173">
        <v>41465.482549107437</v>
      </c>
      <c r="J1046" s="168">
        <f>IFERROR(MIN('MP Calculations'!$E$30/I1046,1),"-")</f>
        <v>0.60889065254951169</v>
      </c>
      <c r="K1046" s="12"/>
      <c r="L1046" s="159">
        <v>459.88465600000001</v>
      </c>
      <c r="M1046" s="159" t="s">
        <v>315</v>
      </c>
      <c r="N1046" s="159">
        <v>940</v>
      </c>
      <c r="O1046" s="185">
        <f t="shared" ref="O1046:O1109" si="52">IF(N1046="","-",L1046*N1046)</f>
        <v>432291.57663999998</v>
      </c>
      <c r="P1046" s="215">
        <f t="shared" ref="P1046:P1109" si="53">IF(O1046="-","-",IF(OR(E1046&lt;$E$15,E1046&gt;$E$16),0,O1046*J1046))</f>
        <v>263218.30019198684</v>
      </c>
      <c r="Q1046" s="215" cm="1">
        <f t="array" ref="Q1046">IF(P1046="-",0,P1046/(1+'General inputs'!$H$32)^IFERROR(INDEX('MP Calculations'!$C$40:$C$130,MATCH(F1046,'MP Calculations'!$D$40:$D$130,0),0),-1))</f>
        <v>381176.00224819157</v>
      </c>
    </row>
    <row r="1047" spans="3:17">
      <c r="C1047" s="159"/>
      <c r="D1047" s="165" t="s">
        <v>291</v>
      </c>
      <c r="E1047" s="161">
        <v>41659</v>
      </c>
      <c r="F1047" s="172" t="str">
        <f t="shared" si="51"/>
        <v>2013-14</v>
      </c>
      <c r="G1047" s="68"/>
      <c r="H1047" s="167" t="s">
        <v>279</v>
      </c>
      <c r="I1047" s="173">
        <v>41465.482549107437</v>
      </c>
      <c r="J1047" s="168">
        <f>IFERROR(MIN('MP Calculations'!$E$30/I1047,1),"-")</f>
        <v>0.60889065254951169</v>
      </c>
      <c r="K1047" s="12"/>
      <c r="L1047" s="159">
        <v>371.26242200000002</v>
      </c>
      <c r="M1047" s="159" t="s">
        <v>315</v>
      </c>
      <c r="N1047" s="159">
        <v>940</v>
      </c>
      <c r="O1047" s="185">
        <f t="shared" si="52"/>
        <v>348986.67668000003</v>
      </c>
      <c r="P1047" s="215">
        <f t="shared" si="53"/>
        <v>212494.72529477067</v>
      </c>
      <c r="Q1047" s="215" cm="1">
        <f t="array" ref="Q1047">IF(P1047="-",0,P1047/(1+'General inputs'!$H$32)^IFERROR(INDEX('MP Calculations'!$C$40:$C$130,MATCH(F1047,'MP Calculations'!$D$40:$D$130,0),0),-1))</f>
        <v>307721.34698693024</v>
      </c>
    </row>
    <row r="1048" spans="3:17">
      <c r="C1048" s="159"/>
      <c r="D1048" s="165" t="s">
        <v>291</v>
      </c>
      <c r="E1048" s="161">
        <v>41659</v>
      </c>
      <c r="F1048" s="172" t="str">
        <f t="shared" si="51"/>
        <v>2013-14</v>
      </c>
      <c r="G1048" s="68"/>
      <c r="H1048" s="167" t="s">
        <v>279</v>
      </c>
      <c r="I1048" s="173">
        <v>41465.482549107437</v>
      </c>
      <c r="J1048" s="168">
        <f>IFERROR(MIN('MP Calculations'!$E$30/I1048,1),"-")</f>
        <v>0.60889065254951169</v>
      </c>
      <c r="K1048" s="12"/>
      <c r="L1048" s="159">
        <v>267.32779299999999</v>
      </c>
      <c r="M1048" s="159" t="s">
        <v>315</v>
      </c>
      <c r="N1048" s="159">
        <v>940</v>
      </c>
      <c r="O1048" s="185">
        <f t="shared" si="52"/>
        <v>251288.12542</v>
      </c>
      <c r="P1048" s="215">
        <f t="shared" si="53"/>
        <v>153006.99066492735</v>
      </c>
      <c r="Q1048" s="215" cm="1">
        <f t="array" ref="Q1048">IF(P1048="-",0,P1048/(1+'General inputs'!$H$32)^IFERROR(INDEX('MP Calculations'!$C$40:$C$130,MATCH(F1048,'MP Calculations'!$D$40:$D$130,0),0),-1))</f>
        <v>221574.99298165776</v>
      </c>
    </row>
    <row r="1049" spans="3:17">
      <c r="C1049" s="159"/>
      <c r="D1049" s="165" t="s">
        <v>289</v>
      </c>
      <c r="E1049" s="161">
        <v>41659</v>
      </c>
      <c r="F1049" s="172" t="str">
        <f t="shared" si="51"/>
        <v>2013-14</v>
      </c>
      <c r="G1049" s="68"/>
      <c r="H1049" s="167" t="s">
        <v>279</v>
      </c>
      <c r="I1049" s="173">
        <v>41465.482549107437</v>
      </c>
      <c r="J1049" s="168">
        <f>IFERROR(MIN('MP Calculations'!$E$30/I1049,1),"-")</f>
        <v>0.60889065254951169</v>
      </c>
      <c r="K1049" s="12"/>
      <c r="L1049" s="159">
        <v>3.1965789999999998</v>
      </c>
      <c r="M1049" s="159" t="s">
        <v>315</v>
      </c>
      <c r="N1049" s="159">
        <v>726</v>
      </c>
      <c r="O1049" s="185">
        <f t="shared" si="52"/>
        <v>2320.7163539999997</v>
      </c>
      <c r="P1049" s="215">
        <f t="shared" si="53"/>
        <v>1413.0624951693833</v>
      </c>
      <c r="Q1049" s="215" cm="1">
        <f t="array" ref="Q1049">IF(P1049="-",0,P1049/(1+'General inputs'!$H$32)^IFERROR(INDEX('MP Calculations'!$C$40:$C$130,MATCH(F1049,'MP Calculations'!$D$40:$D$130,0),0),-1))</f>
        <v>2046.3072379187006</v>
      </c>
    </row>
    <row r="1050" spans="3:17">
      <c r="C1050" s="159"/>
      <c r="D1050" s="165" t="s">
        <v>374</v>
      </c>
      <c r="E1050" s="161">
        <v>41696</v>
      </c>
      <c r="F1050" s="172" t="str">
        <f t="shared" si="51"/>
        <v>2013-14</v>
      </c>
      <c r="G1050" s="68"/>
      <c r="H1050" s="167" t="s">
        <v>279</v>
      </c>
      <c r="I1050" s="173">
        <v>41465.482549107437</v>
      </c>
      <c r="J1050" s="168">
        <f>IFERROR(MIN('MP Calculations'!$E$30/I1050,1),"-")</f>
        <v>0.60889065254951169</v>
      </c>
      <c r="K1050" s="12"/>
      <c r="L1050" s="159">
        <v>1</v>
      </c>
      <c r="M1050" s="159" t="s">
        <v>316</v>
      </c>
      <c r="N1050" s="159">
        <v>4355.29</v>
      </c>
      <c r="O1050" s="185">
        <f t="shared" si="52"/>
        <v>4355.29</v>
      </c>
      <c r="P1050" s="215">
        <f t="shared" si="53"/>
        <v>2651.8953701423629</v>
      </c>
      <c r="Q1050" s="215" cm="1">
        <f t="array" ref="Q1050">IF(P1050="-",0,P1050/(1+'General inputs'!$H$32)^IFERROR(INDEX('MP Calculations'!$C$40:$C$130,MATCH(F1050,'MP Calculations'!$D$40:$D$130,0),0),-1))</f>
        <v>3840.3062204796011</v>
      </c>
    </row>
    <row r="1051" spans="3:17">
      <c r="C1051" s="159"/>
      <c r="D1051" s="165" t="s">
        <v>375</v>
      </c>
      <c r="E1051" s="161">
        <v>41696</v>
      </c>
      <c r="F1051" s="172" t="str">
        <f t="shared" si="51"/>
        <v>2013-14</v>
      </c>
      <c r="G1051" s="68"/>
      <c r="H1051" s="167" t="s">
        <v>279</v>
      </c>
      <c r="I1051" s="173">
        <v>41465.482549107437</v>
      </c>
      <c r="J1051" s="168">
        <f>IFERROR(MIN('MP Calculations'!$E$30/I1051,1),"-")</f>
        <v>0.60889065254951169</v>
      </c>
      <c r="K1051" s="12"/>
      <c r="L1051" s="159">
        <v>1</v>
      </c>
      <c r="M1051" s="159" t="s">
        <v>316</v>
      </c>
      <c r="N1051" s="159">
        <v>2769.25</v>
      </c>
      <c r="O1051" s="185">
        <f t="shared" si="52"/>
        <v>2769.25</v>
      </c>
      <c r="P1051" s="215">
        <f t="shared" si="53"/>
        <v>1686.1704395727352</v>
      </c>
      <c r="Q1051" s="215" cm="1">
        <f t="array" ref="Q1051">IF(P1051="-",0,P1051/(1+'General inputs'!$H$32)^IFERROR(INDEX('MP Calculations'!$C$40:$C$130,MATCH(F1051,'MP Calculations'!$D$40:$D$130,0),0),-1))</f>
        <v>2441.8047939547387</v>
      </c>
    </row>
    <row r="1052" spans="3:17">
      <c r="C1052" s="159"/>
      <c r="D1052" s="165" t="s">
        <v>376</v>
      </c>
      <c r="E1052" s="161">
        <v>41791</v>
      </c>
      <c r="F1052" s="172" t="str">
        <f t="shared" si="51"/>
        <v>2013-14</v>
      </c>
      <c r="G1052" s="68"/>
      <c r="H1052" s="167" t="s">
        <v>279</v>
      </c>
      <c r="I1052" s="173">
        <v>41465.482549107437</v>
      </c>
      <c r="J1052" s="168">
        <f>IFERROR(MIN('MP Calculations'!$E$30/I1052,1),"-")</f>
        <v>0.60889065254951169</v>
      </c>
      <c r="K1052" s="12"/>
      <c r="L1052" s="159">
        <v>1</v>
      </c>
      <c r="M1052" s="159" t="s">
        <v>316</v>
      </c>
      <c r="N1052" s="159">
        <v>4234.91</v>
      </c>
      <c r="O1052" s="185">
        <f t="shared" si="52"/>
        <v>4234.91</v>
      </c>
      <c r="P1052" s="215">
        <f t="shared" si="53"/>
        <v>2578.5971133884523</v>
      </c>
      <c r="Q1052" s="215" cm="1">
        <f t="array" ref="Q1052">IF(P1052="-",0,P1052/(1+'General inputs'!$H$32)^IFERROR(INDEX('MP Calculations'!$C$40:$C$130,MATCH(F1052,'MP Calculations'!$D$40:$D$130,0),0),-1))</f>
        <v>3734.1603466522929</v>
      </c>
    </row>
    <row r="1053" spans="3:17">
      <c r="C1053" s="159"/>
      <c r="D1053" s="165" t="s">
        <v>281</v>
      </c>
      <c r="E1053" s="161">
        <v>41807</v>
      </c>
      <c r="F1053" s="172" t="str">
        <f t="shared" si="51"/>
        <v>2013-14</v>
      </c>
      <c r="G1053" s="68"/>
      <c r="H1053" s="167" t="s">
        <v>279</v>
      </c>
      <c r="I1053" s="173">
        <v>41465.482549107437</v>
      </c>
      <c r="J1053" s="168">
        <f>IFERROR(MIN('MP Calculations'!$E$30/I1053,1),"-")</f>
        <v>0.60889065254951169</v>
      </c>
      <c r="K1053" s="12"/>
      <c r="L1053" s="159">
        <v>0.80002099999999998</v>
      </c>
      <c r="M1053" s="159" t="s">
        <v>315</v>
      </c>
      <c r="N1053" s="159">
        <v>350</v>
      </c>
      <c r="O1053" s="185">
        <f t="shared" si="52"/>
        <v>280.00734999999997</v>
      </c>
      <c r="P1053" s="215">
        <f t="shared" si="53"/>
        <v>170.49385806015951</v>
      </c>
      <c r="Q1053" s="215" cm="1">
        <f t="array" ref="Q1053">IF(P1053="-",0,P1053/(1+'General inputs'!$H$32)^IFERROR(INDEX('MP Calculations'!$C$40:$C$130,MATCH(F1053,'MP Calculations'!$D$40:$D$130,0),0),-1))</f>
        <v>246.89836221813215</v>
      </c>
    </row>
    <row r="1054" spans="3:17">
      <c r="C1054" s="159"/>
      <c r="D1054" s="165" t="s">
        <v>281</v>
      </c>
      <c r="E1054" s="161">
        <v>41807</v>
      </c>
      <c r="F1054" s="172" t="str">
        <f t="shared" si="51"/>
        <v>2013-14</v>
      </c>
      <c r="G1054" s="68"/>
      <c r="H1054" s="167" t="s">
        <v>279</v>
      </c>
      <c r="I1054" s="173">
        <v>41465.482549107437</v>
      </c>
      <c r="J1054" s="168">
        <f>IFERROR(MIN('MP Calculations'!$E$30/I1054,1),"-")</f>
        <v>0.60889065254951169</v>
      </c>
      <c r="K1054" s="12"/>
      <c r="L1054" s="159">
        <v>9.8933739999999997</v>
      </c>
      <c r="M1054" s="159" t="s">
        <v>315</v>
      </c>
      <c r="N1054" s="159">
        <v>350</v>
      </c>
      <c r="O1054" s="185">
        <f t="shared" si="52"/>
        <v>3462.6808999999998</v>
      </c>
      <c r="P1054" s="215">
        <f t="shared" si="53"/>
        <v>2108.3940327717305</v>
      </c>
      <c r="Q1054" s="215" cm="1">
        <f t="array" ref="Q1054">IF(P1054="-",0,P1054/(1+'General inputs'!$H$32)^IFERROR(INDEX('MP Calculations'!$C$40:$C$130,MATCH(F1054,'MP Calculations'!$D$40:$D$130,0),0),-1))</f>
        <v>3053.2421491578984</v>
      </c>
    </row>
    <row r="1055" spans="3:17">
      <c r="C1055" s="159"/>
      <c r="D1055" s="165" t="s">
        <v>281</v>
      </c>
      <c r="E1055" s="161">
        <v>41807</v>
      </c>
      <c r="F1055" s="172" t="str">
        <f t="shared" si="51"/>
        <v>2013-14</v>
      </c>
      <c r="G1055" s="68"/>
      <c r="H1055" s="167" t="s">
        <v>279</v>
      </c>
      <c r="I1055" s="173">
        <v>41465.482549107437</v>
      </c>
      <c r="J1055" s="168">
        <f>IFERROR(MIN('MP Calculations'!$E$30/I1055,1),"-")</f>
        <v>0.60889065254951169</v>
      </c>
      <c r="K1055" s="12"/>
      <c r="L1055" s="159">
        <v>82.313620999999998</v>
      </c>
      <c r="M1055" s="159" t="s">
        <v>315</v>
      </c>
      <c r="N1055" s="159">
        <v>350</v>
      </c>
      <c r="O1055" s="185">
        <f t="shared" si="52"/>
        <v>28809.767349999998</v>
      </c>
      <c r="P1055" s="215">
        <f t="shared" si="53"/>
        <v>17541.998041541116</v>
      </c>
      <c r="Q1055" s="215" cm="1">
        <f t="array" ref="Q1055">IF(P1055="-",0,P1055/(1+'General inputs'!$H$32)^IFERROR(INDEX('MP Calculations'!$C$40:$C$130,MATCH(F1055,'MP Calculations'!$D$40:$D$130,0),0),-1))</f>
        <v>25403.205932274341</v>
      </c>
    </row>
    <row r="1056" spans="3:17">
      <c r="C1056" s="159"/>
      <c r="D1056" s="165" t="s">
        <v>377</v>
      </c>
      <c r="E1056" s="161">
        <v>41808</v>
      </c>
      <c r="F1056" s="172" t="str">
        <f t="shared" si="51"/>
        <v>2013-14</v>
      </c>
      <c r="G1056" s="68"/>
      <c r="H1056" s="167" t="s">
        <v>279</v>
      </c>
      <c r="I1056" s="173">
        <v>41465.482549107437</v>
      </c>
      <c r="J1056" s="168">
        <f>IFERROR(MIN('MP Calculations'!$E$30/I1056,1),"-")</f>
        <v>0.60889065254951169</v>
      </c>
      <c r="K1056" s="12"/>
      <c r="L1056" s="159">
        <v>1</v>
      </c>
      <c r="M1056" s="159" t="s">
        <v>316</v>
      </c>
      <c r="N1056" s="159">
        <v>2599.0500000000002</v>
      </c>
      <c r="O1056" s="185">
        <f t="shared" si="52"/>
        <v>2599.0500000000002</v>
      </c>
      <c r="P1056" s="215">
        <f t="shared" si="53"/>
        <v>1582.5372505088085</v>
      </c>
      <c r="Q1056" s="215" cm="1">
        <f t="array" ref="Q1056">IF(P1056="-",0,P1056/(1+'General inputs'!$H$32)^IFERROR(INDEX('MP Calculations'!$C$40:$C$130,MATCH(F1056,'MP Calculations'!$D$40:$D$130,0),0),-1))</f>
        <v>2291.7298003892984</v>
      </c>
    </row>
    <row r="1057" spans="3:17">
      <c r="C1057" s="159"/>
      <c r="D1057" s="165" t="s">
        <v>378</v>
      </c>
      <c r="E1057" s="161">
        <v>41808</v>
      </c>
      <c r="F1057" s="172" t="str">
        <f t="shared" si="51"/>
        <v>2013-14</v>
      </c>
      <c r="G1057" s="68"/>
      <c r="H1057" s="167" t="s">
        <v>279</v>
      </c>
      <c r="I1057" s="173">
        <v>41465.482549107437</v>
      </c>
      <c r="J1057" s="168">
        <f>IFERROR(MIN('MP Calculations'!$E$30/I1057,1),"-")</f>
        <v>0.60889065254951169</v>
      </c>
      <c r="K1057" s="12"/>
      <c r="L1057" s="159">
        <v>1</v>
      </c>
      <c r="M1057" s="159" t="s">
        <v>316</v>
      </c>
      <c r="N1057" s="159">
        <v>1351.89</v>
      </c>
      <c r="O1057" s="185">
        <f t="shared" si="52"/>
        <v>1351.89</v>
      </c>
      <c r="P1057" s="215">
        <f t="shared" si="53"/>
        <v>823.15318427515945</v>
      </c>
      <c r="Q1057" s="215" cm="1">
        <f t="array" ref="Q1057">IF(P1057="-",0,P1057/(1+'General inputs'!$H$32)^IFERROR(INDEX('MP Calculations'!$C$40:$C$130,MATCH(F1057,'MP Calculations'!$D$40:$D$130,0),0),-1))</f>
        <v>1192.0380907825124</v>
      </c>
    </row>
    <row r="1058" spans="3:17">
      <c r="C1058" s="159"/>
      <c r="D1058" s="165" t="s">
        <v>379</v>
      </c>
      <c r="E1058" s="161">
        <v>41809</v>
      </c>
      <c r="F1058" s="172" t="str">
        <f t="shared" si="51"/>
        <v>2013-14</v>
      </c>
      <c r="G1058" s="68"/>
      <c r="H1058" s="167" t="s">
        <v>279</v>
      </c>
      <c r="I1058" s="173">
        <v>41465.482549107437</v>
      </c>
      <c r="J1058" s="168">
        <f>IFERROR(MIN('MP Calculations'!$E$30/I1058,1),"-")</f>
        <v>0.60889065254951169</v>
      </c>
      <c r="K1058" s="12"/>
      <c r="L1058" s="159">
        <v>1</v>
      </c>
      <c r="M1058" s="159" t="s">
        <v>316</v>
      </c>
      <c r="N1058" s="159">
        <v>20143.32</v>
      </c>
      <c r="O1058" s="185">
        <f t="shared" si="52"/>
        <v>20143.32</v>
      </c>
      <c r="P1058" s="215">
        <f t="shared" si="53"/>
        <v>12265.07925931363</v>
      </c>
      <c r="Q1058" s="215" cm="1">
        <f t="array" ref="Q1058">IF(P1058="-",0,P1058/(1+'General inputs'!$H$32)^IFERROR(INDEX('MP Calculations'!$C$40:$C$130,MATCH(F1058,'MP Calculations'!$D$40:$D$130,0),0),-1))</f>
        <v>17761.507751977748</v>
      </c>
    </row>
    <row r="1059" spans="3:17">
      <c r="C1059" s="159"/>
      <c r="D1059" s="165" t="s">
        <v>380</v>
      </c>
      <c r="E1059" s="161">
        <v>41903</v>
      </c>
      <c r="F1059" s="172" t="str">
        <f t="shared" si="51"/>
        <v>2014-15</v>
      </c>
      <c r="G1059" s="68"/>
      <c r="H1059" s="167" t="s">
        <v>279</v>
      </c>
      <c r="I1059" s="173">
        <v>41465.482549107437</v>
      </c>
      <c r="J1059" s="168">
        <f>IFERROR(MIN('MP Calculations'!$E$30/I1059,1),"-")</f>
        <v>0.60889065254951169</v>
      </c>
      <c r="K1059" s="12"/>
      <c r="L1059" s="159">
        <v>1</v>
      </c>
      <c r="M1059" s="159" t="s">
        <v>316</v>
      </c>
      <c r="N1059" s="159">
        <v>3170.35</v>
      </c>
      <c r="O1059" s="185">
        <f t="shared" si="52"/>
        <v>3170.35</v>
      </c>
      <c r="P1059" s="215">
        <f t="shared" si="53"/>
        <v>1930.3964803103443</v>
      </c>
      <c r="Q1059" s="215" cm="1">
        <f t="array" ref="Q1059">IF(P1059="-",0,P1059/(1+'General inputs'!$H$32)^IFERROR(INDEX('MP Calculations'!$C$40:$C$130,MATCH(F1059,'MP Calculations'!$D$40:$D$130,0),0),-1))</f>
        <v>2682.7998214260451</v>
      </c>
    </row>
    <row r="1060" spans="3:17">
      <c r="C1060" s="159"/>
      <c r="D1060" s="165" t="s">
        <v>281</v>
      </c>
      <c r="E1060" s="161">
        <v>41940</v>
      </c>
      <c r="F1060" s="172" t="str">
        <f t="shared" si="51"/>
        <v>2014-15</v>
      </c>
      <c r="G1060" s="68"/>
      <c r="H1060" s="167" t="s">
        <v>279</v>
      </c>
      <c r="I1060" s="173">
        <v>41465.482549107437</v>
      </c>
      <c r="J1060" s="168">
        <f>IFERROR(MIN('MP Calculations'!$E$30/I1060,1),"-")</f>
        <v>0.60889065254951169</v>
      </c>
      <c r="K1060" s="12"/>
      <c r="L1060" s="159">
        <v>0.382602</v>
      </c>
      <c r="M1060" s="159" t="s">
        <v>315</v>
      </c>
      <c r="N1060" s="159">
        <v>350</v>
      </c>
      <c r="O1060" s="185">
        <f t="shared" si="52"/>
        <v>133.91069999999999</v>
      </c>
      <c r="P1060" s="215">
        <f t="shared" si="53"/>
        <v>81.536973506361889</v>
      </c>
      <c r="Q1060" s="215" cm="1">
        <f t="array" ref="Q1060">IF(P1060="-",0,P1060/(1+'General inputs'!$H$32)^IFERROR(INDEX('MP Calculations'!$C$40:$C$130,MATCH(F1060,'MP Calculations'!$D$40:$D$130,0),0),-1))</f>
        <v>113.31733153974693</v>
      </c>
    </row>
    <row r="1061" spans="3:17">
      <c r="C1061" s="159"/>
      <c r="D1061" s="165" t="s">
        <v>281</v>
      </c>
      <c r="E1061" s="161">
        <v>41940</v>
      </c>
      <c r="F1061" s="172" t="str">
        <f t="shared" si="51"/>
        <v>2014-15</v>
      </c>
      <c r="G1061" s="68"/>
      <c r="H1061" s="167" t="s">
        <v>279</v>
      </c>
      <c r="I1061" s="173">
        <v>41465.482549107437</v>
      </c>
      <c r="J1061" s="168">
        <f>IFERROR(MIN('MP Calculations'!$E$30/I1061,1),"-")</f>
        <v>0.60889065254951169</v>
      </c>
      <c r="K1061" s="12"/>
      <c r="L1061" s="159">
        <v>0.68741799999999997</v>
      </c>
      <c r="M1061" s="159" t="s">
        <v>315</v>
      </c>
      <c r="N1061" s="159">
        <v>350</v>
      </c>
      <c r="O1061" s="185">
        <f t="shared" si="52"/>
        <v>240.59629999999999</v>
      </c>
      <c r="P1061" s="215">
        <f t="shared" si="53"/>
        <v>146.49683810799806</v>
      </c>
      <c r="Q1061" s="215" cm="1">
        <f t="array" ref="Q1061">IF(P1061="-",0,P1061/(1+'General inputs'!$H$32)^IFERROR(INDEX('MP Calculations'!$C$40:$C$130,MATCH(F1061,'MP Calculations'!$D$40:$D$130,0),0),-1))</f>
        <v>203.59635708226759</v>
      </c>
    </row>
    <row r="1062" spans="3:17">
      <c r="C1062" s="159"/>
      <c r="D1062" s="165" t="s">
        <v>281</v>
      </c>
      <c r="E1062" s="161">
        <v>41954</v>
      </c>
      <c r="F1062" s="172" t="str">
        <f t="shared" si="51"/>
        <v>2014-15</v>
      </c>
      <c r="G1062" s="68"/>
      <c r="H1062" s="167" t="s">
        <v>279</v>
      </c>
      <c r="I1062" s="173">
        <v>41465.482549107437</v>
      </c>
      <c r="J1062" s="168">
        <f>IFERROR(MIN('MP Calculations'!$E$30/I1062,1),"-")</f>
        <v>0.60889065254951169</v>
      </c>
      <c r="K1062" s="12"/>
      <c r="L1062" s="159">
        <v>4.9000659999999998</v>
      </c>
      <c r="M1062" s="159" t="s">
        <v>315</v>
      </c>
      <c r="N1062" s="159">
        <v>350</v>
      </c>
      <c r="O1062" s="185">
        <f t="shared" si="52"/>
        <v>1715.0230999999999</v>
      </c>
      <c r="P1062" s="215">
        <f t="shared" si="53"/>
        <v>1044.2615344964863</v>
      </c>
      <c r="Q1062" s="215" cm="1">
        <f t="array" ref="Q1062">IF(P1062="-",0,P1062/(1+'General inputs'!$H$32)^IFERROR(INDEX('MP Calculations'!$C$40:$C$130,MATCH(F1062,'MP Calculations'!$D$40:$D$130,0),0),-1))</f>
        <v>1451.2794065076544</v>
      </c>
    </row>
    <row r="1063" spans="3:17">
      <c r="C1063" s="159"/>
      <c r="D1063" s="165" t="s">
        <v>281</v>
      </c>
      <c r="E1063" s="161">
        <v>41987</v>
      </c>
      <c r="F1063" s="172" t="str">
        <f t="shared" si="51"/>
        <v>2014-15</v>
      </c>
      <c r="G1063" s="68"/>
      <c r="H1063" s="167" t="s">
        <v>279</v>
      </c>
      <c r="I1063" s="173">
        <v>41465.482549107437</v>
      </c>
      <c r="J1063" s="168">
        <f>IFERROR(MIN('MP Calculations'!$E$30/I1063,1),"-")</f>
        <v>0.60889065254951169</v>
      </c>
      <c r="K1063" s="12"/>
      <c r="L1063" s="159">
        <v>8.5600769999999997</v>
      </c>
      <c r="M1063" s="159" t="s">
        <v>315</v>
      </c>
      <c r="N1063" s="159">
        <v>350</v>
      </c>
      <c r="O1063" s="185">
        <f t="shared" si="52"/>
        <v>2996.0269499999999</v>
      </c>
      <c r="P1063" s="215">
        <f t="shared" si="53"/>
        <v>1824.2528046414232</v>
      </c>
      <c r="Q1063" s="215" cm="1">
        <f t="array" ref="Q1063">IF(P1063="-",0,P1063/(1+'General inputs'!$H$32)^IFERROR(INDEX('MP Calculations'!$C$40:$C$130,MATCH(F1063,'MP Calculations'!$D$40:$D$130,0),0),-1))</f>
        <v>2535.2849264111592</v>
      </c>
    </row>
    <row r="1064" spans="3:17">
      <c r="C1064" s="159"/>
      <c r="D1064" s="165" t="s">
        <v>281</v>
      </c>
      <c r="E1064" s="161">
        <v>42024</v>
      </c>
      <c r="F1064" s="172" t="str">
        <f t="shared" si="51"/>
        <v>2014-15</v>
      </c>
      <c r="G1064" s="68"/>
      <c r="H1064" s="167" t="s">
        <v>279</v>
      </c>
      <c r="I1064" s="173">
        <v>41465.482549107437</v>
      </c>
      <c r="J1064" s="168">
        <f>IFERROR(MIN('MP Calculations'!$E$30/I1064,1),"-")</f>
        <v>0.60889065254951169</v>
      </c>
      <c r="K1064" s="12"/>
      <c r="L1064" s="159">
        <v>44.873068000000004</v>
      </c>
      <c r="M1064" s="159" t="s">
        <v>315</v>
      </c>
      <c r="N1064" s="159">
        <v>350</v>
      </c>
      <c r="O1064" s="185">
        <f t="shared" si="52"/>
        <v>15705.573800000002</v>
      </c>
      <c r="P1064" s="215">
        <f t="shared" si="53"/>
        <v>9562.9770797465153</v>
      </c>
      <c r="Q1064" s="215" cm="1">
        <f t="array" ref="Q1064">IF(P1064="-",0,P1064/(1+'General inputs'!$H$32)^IFERROR(INDEX('MP Calculations'!$C$40:$C$130,MATCH(F1064,'MP Calculations'!$D$40:$D$130,0),0),-1))</f>
        <v>13290.302517398261</v>
      </c>
    </row>
    <row r="1065" spans="3:17">
      <c r="C1065" s="159"/>
      <c r="D1065" s="165" t="s">
        <v>281</v>
      </c>
      <c r="E1065" s="161">
        <v>42024</v>
      </c>
      <c r="F1065" s="172" t="str">
        <f t="shared" si="51"/>
        <v>2014-15</v>
      </c>
      <c r="G1065" s="68"/>
      <c r="H1065" s="167" t="s">
        <v>279</v>
      </c>
      <c r="I1065" s="173">
        <v>41465.482549107437</v>
      </c>
      <c r="J1065" s="168">
        <f>IFERROR(MIN('MP Calculations'!$E$30/I1065,1),"-")</f>
        <v>0.60889065254951169</v>
      </c>
      <c r="K1065" s="12"/>
      <c r="L1065" s="159">
        <v>49.979669999999999</v>
      </c>
      <c r="M1065" s="159" t="s">
        <v>315</v>
      </c>
      <c r="N1065" s="159">
        <v>350</v>
      </c>
      <c r="O1065" s="185">
        <f t="shared" si="52"/>
        <v>17492.8845</v>
      </c>
      <c r="P1065" s="215">
        <f t="shared" si="53"/>
        <v>10651.253858178239</v>
      </c>
      <c r="Q1065" s="215" cm="1">
        <f t="array" ref="Q1065">IF(P1065="-",0,P1065/(1+'General inputs'!$H$32)^IFERROR(INDEX('MP Calculations'!$C$40:$C$130,MATCH(F1065,'MP Calculations'!$D$40:$D$130,0),0),-1))</f>
        <v>14802.752823135123</v>
      </c>
    </row>
    <row r="1066" spans="3:17">
      <c r="C1066" s="159"/>
      <c r="D1066" s="165" t="s">
        <v>281</v>
      </c>
      <c r="E1066" s="161">
        <v>42024</v>
      </c>
      <c r="F1066" s="172" t="str">
        <f t="shared" si="51"/>
        <v>2014-15</v>
      </c>
      <c r="G1066" s="68"/>
      <c r="H1066" s="167" t="s">
        <v>279</v>
      </c>
      <c r="I1066" s="173">
        <v>41465.482549107437</v>
      </c>
      <c r="J1066" s="168">
        <f>IFERROR(MIN('MP Calculations'!$E$30/I1066,1),"-")</f>
        <v>0.60889065254951169</v>
      </c>
      <c r="K1066" s="12"/>
      <c r="L1066" s="159">
        <v>3.6373139999999999</v>
      </c>
      <c r="M1066" s="159" t="s">
        <v>315</v>
      </c>
      <c r="N1066" s="159">
        <v>350</v>
      </c>
      <c r="O1066" s="185">
        <f t="shared" si="52"/>
        <v>1273.0599</v>
      </c>
      <c r="P1066" s="215">
        <f t="shared" si="53"/>
        <v>775.15427324561608</v>
      </c>
      <c r="Q1066" s="215" cm="1">
        <f t="array" ref="Q1066">IF(P1066="-",0,P1066/(1+'General inputs'!$H$32)^IFERROR(INDEX('MP Calculations'!$C$40:$C$130,MATCH(F1066,'MP Calculations'!$D$40:$D$130,0),0),-1))</f>
        <v>1077.2832250018637</v>
      </c>
    </row>
    <row r="1067" spans="3:17">
      <c r="C1067" s="159"/>
      <c r="D1067" s="165" t="s">
        <v>281</v>
      </c>
      <c r="E1067" s="161">
        <v>42024</v>
      </c>
      <c r="F1067" s="172" t="str">
        <f t="shared" si="51"/>
        <v>2014-15</v>
      </c>
      <c r="G1067" s="68"/>
      <c r="H1067" s="167" t="s">
        <v>279</v>
      </c>
      <c r="I1067" s="173">
        <v>41465.482549107437</v>
      </c>
      <c r="J1067" s="168">
        <f>IFERROR(MIN('MP Calculations'!$E$30/I1067,1),"-")</f>
        <v>0.60889065254951169</v>
      </c>
      <c r="K1067" s="12"/>
      <c r="L1067" s="159">
        <v>41.963182000000003</v>
      </c>
      <c r="M1067" s="159" t="s">
        <v>315</v>
      </c>
      <c r="N1067" s="159">
        <v>350</v>
      </c>
      <c r="O1067" s="185">
        <f t="shared" si="52"/>
        <v>14687.113700000002</v>
      </c>
      <c r="P1067" s="215">
        <f t="shared" si="53"/>
        <v>8942.8462448618739</v>
      </c>
      <c r="Q1067" s="215" cm="1">
        <f t="array" ref="Q1067">IF(P1067="-",0,P1067/(1+'General inputs'!$H$32)^IFERROR(INDEX('MP Calculations'!$C$40:$C$130,MATCH(F1067,'MP Calculations'!$D$40:$D$130,0),0),-1))</f>
        <v>12428.465630490016</v>
      </c>
    </row>
    <row r="1068" spans="3:17">
      <c r="C1068" s="159"/>
      <c r="D1068" s="165" t="s">
        <v>381</v>
      </c>
      <c r="E1068" s="161">
        <v>42041</v>
      </c>
      <c r="F1068" s="172" t="str">
        <f t="shared" si="51"/>
        <v>2014-15</v>
      </c>
      <c r="G1068" s="68"/>
      <c r="H1068" s="167" t="s">
        <v>279</v>
      </c>
      <c r="I1068" s="173">
        <v>41465.482549107437</v>
      </c>
      <c r="J1068" s="168">
        <f>IFERROR(MIN('MP Calculations'!$E$30/I1068,1),"-")</f>
        <v>0.60889065254951169</v>
      </c>
      <c r="K1068" s="12"/>
      <c r="L1068" s="159">
        <v>1</v>
      </c>
      <c r="M1068" s="159" t="s">
        <v>316</v>
      </c>
      <c r="N1068" s="159">
        <v>26945.41</v>
      </c>
      <c r="O1068" s="185">
        <f t="shared" si="52"/>
        <v>26945.41</v>
      </c>
      <c r="P1068" s="215">
        <f t="shared" si="53"/>
        <v>16406.808278114138</v>
      </c>
      <c r="Q1068" s="215" cm="1">
        <f t="array" ref="Q1068">IF(P1068="-",0,P1068/(1+'General inputs'!$H$32)^IFERROR(INDEX('MP Calculations'!$C$40:$C$130,MATCH(F1068,'MP Calculations'!$D$40:$D$130,0),0),-1))</f>
        <v>22801.627938950453</v>
      </c>
    </row>
    <row r="1069" spans="3:17">
      <c r="C1069" s="159"/>
      <c r="D1069" s="165" t="s">
        <v>382</v>
      </c>
      <c r="E1069" s="161">
        <v>42047</v>
      </c>
      <c r="F1069" s="172" t="str">
        <f t="shared" si="51"/>
        <v>2014-15</v>
      </c>
      <c r="G1069" s="68"/>
      <c r="H1069" s="167" t="s">
        <v>279</v>
      </c>
      <c r="I1069" s="173">
        <v>41465.482549107437</v>
      </c>
      <c r="J1069" s="168">
        <f>IFERROR(MIN('MP Calculations'!$E$30/I1069,1),"-")</f>
        <v>0.60889065254951169</v>
      </c>
      <c r="K1069" s="12"/>
      <c r="L1069" s="159">
        <v>1</v>
      </c>
      <c r="M1069" s="159" t="s">
        <v>316</v>
      </c>
      <c r="N1069" s="159">
        <v>54870.239999999998</v>
      </c>
      <c r="O1069" s="185">
        <f t="shared" si="52"/>
        <v>54870.239999999998</v>
      </c>
      <c r="P1069" s="215">
        <f t="shared" si="53"/>
        <v>33409.976239148316</v>
      </c>
      <c r="Q1069" s="215" cm="1">
        <f t="array" ref="Q1069">IF(P1069="-",0,P1069/(1+'General inputs'!$H$32)^IFERROR(INDEX('MP Calculations'!$C$40:$C$130,MATCH(F1069,'MP Calculations'!$D$40:$D$130,0),0),-1))</f>
        <v>46432.056420775065</v>
      </c>
    </row>
    <row r="1070" spans="3:17">
      <c r="C1070" s="159"/>
      <c r="D1070" s="165" t="s">
        <v>383</v>
      </c>
      <c r="E1070" s="161">
        <v>42047</v>
      </c>
      <c r="F1070" s="172" t="str">
        <f t="shared" si="51"/>
        <v>2014-15</v>
      </c>
      <c r="G1070" s="68"/>
      <c r="H1070" s="167" t="s">
        <v>279</v>
      </c>
      <c r="I1070" s="173">
        <v>41465.482549107437</v>
      </c>
      <c r="J1070" s="168">
        <f>IFERROR(MIN('MP Calculations'!$E$30/I1070,1),"-")</f>
        <v>0.60889065254951169</v>
      </c>
      <c r="K1070" s="12"/>
      <c r="L1070" s="159">
        <v>1</v>
      </c>
      <c r="M1070" s="159" t="s">
        <v>316</v>
      </c>
      <c r="N1070" s="159">
        <v>236166.2</v>
      </c>
      <c r="O1070" s="185">
        <f t="shared" si="52"/>
        <v>236166.2</v>
      </c>
      <c r="P1070" s="215">
        <f t="shared" si="53"/>
        <v>143799.39162813849</v>
      </c>
      <c r="Q1070" s="215" cm="1">
        <f t="array" ref="Q1070">IF(P1070="-",0,P1070/(1+'General inputs'!$H$32)^IFERROR(INDEX('MP Calculations'!$C$40:$C$130,MATCH(F1070,'MP Calculations'!$D$40:$D$130,0),0),-1))</f>
        <v>199847.53708166847</v>
      </c>
    </row>
    <row r="1071" spans="3:17">
      <c r="C1071" s="159"/>
      <c r="D1071" s="165" t="s">
        <v>384</v>
      </c>
      <c r="E1071" s="161">
        <v>42047</v>
      </c>
      <c r="F1071" s="172" t="str">
        <f t="shared" si="51"/>
        <v>2014-15</v>
      </c>
      <c r="G1071" s="68"/>
      <c r="H1071" s="167" t="s">
        <v>279</v>
      </c>
      <c r="I1071" s="173">
        <v>41465.482549107437</v>
      </c>
      <c r="J1071" s="168">
        <f>IFERROR(MIN('MP Calculations'!$E$30/I1071,1),"-")</f>
        <v>0.60889065254951169</v>
      </c>
      <c r="K1071" s="12"/>
      <c r="L1071" s="159">
        <v>1</v>
      </c>
      <c r="M1071" s="159" t="s">
        <v>316</v>
      </c>
      <c r="N1071" s="159">
        <v>280252.07</v>
      </c>
      <c r="O1071" s="185">
        <f t="shared" si="52"/>
        <v>280252.07</v>
      </c>
      <c r="P1071" s="215">
        <f t="shared" si="53"/>
        <v>170642.86578065142</v>
      </c>
      <c r="Q1071" s="215" cm="1">
        <f t="array" ref="Q1071">IF(P1071="-",0,P1071/(1+'General inputs'!$H$32)^IFERROR(INDEX('MP Calculations'!$C$40:$C$130,MATCH(F1071,'MP Calculations'!$D$40:$D$130,0),0),-1))</f>
        <v>237153.69071247007</v>
      </c>
    </row>
    <row r="1072" spans="3:17">
      <c r="C1072" s="159"/>
      <c r="D1072" s="165" t="s">
        <v>385</v>
      </c>
      <c r="E1072" s="161">
        <v>42047</v>
      </c>
      <c r="F1072" s="172" t="str">
        <f t="shared" si="51"/>
        <v>2014-15</v>
      </c>
      <c r="G1072" s="68"/>
      <c r="H1072" s="167" t="s">
        <v>279</v>
      </c>
      <c r="I1072" s="173">
        <v>41465.482549107437</v>
      </c>
      <c r="J1072" s="168">
        <f>IFERROR(MIN('MP Calculations'!$E$30/I1072,1),"-")</f>
        <v>0.60889065254951169</v>
      </c>
      <c r="K1072" s="12"/>
      <c r="L1072" s="159">
        <v>1</v>
      </c>
      <c r="M1072" s="159" t="s">
        <v>316</v>
      </c>
      <c r="N1072" s="159">
        <v>205773.91</v>
      </c>
      <c r="O1072" s="185">
        <f t="shared" si="52"/>
        <v>205773.91</v>
      </c>
      <c r="P1072" s="215">
        <f t="shared" si="53"/>
        <v>125293.81033756449</v>
      </c>
      <c r="Q1072" s="215" cm="1">
        <f t="array" ref="Q1072">IF(P1072="-",0,P1072/(1+'General inputs'!$H$32)^IFERROR(INDEX('MP Calculations'!$C$40:$C$130,MATCH(F1072,'MP Calculations'!$D$40:$D$130,0),0),-1))</f>
        <v>174129.1053045055</v>
      </c>
    </row>
    <row r="1073" spans="3:17">
      <c r="C1073" s="159"/>
      <c r="D1073" s="165" t="s">
        <v>386</v>
      </c>
      <c r="E1073" s="161">
        <v>42047</v>
      </c>
      <c r="F1073" s="172" t="str">
        <f t="shared" si="51"/>
        <v>2014-15</v>
      </c>
      <c r="G1073" s="68"/>
      <c r="H1073" s="167" t="s">
        <v>279</v>
      </c>
      <c r="I1073" s="173">
        <v>41465.482549107437</v>
      </c>
      <c r="J1073" s="168">
        <f>IFERROR(MIN('MP Calculations'!$E$30/I1073,1),"-")</f>
        <v>0.60889065254951169</v>
      </c>
      <c r="K1073" s="12"/>
      <c r="L1073" s="159">
        <v>1</v>
      </c>
      <c r="M1073" s="159" t="s">
        <v>316</v>
      </c>
      <c r="N1073" s="159">
        <v>244041.34</v>
      </c>
      <c r="O1073" s="185">
        <f t="shared" si="52"/>
        <v>244041.34</v>
      </c>
      <c r="P1073" s="215">
        <f t="shared" si="53"/>
        <v>148594.49076165725</v>
      </c>
      <c r="Q1073" s="215" cm="1">
        <f t="array" ref="Q1073">IF(P1073="-",0,P1073/(1+'General inputs'!$H$32)^IFERROR(INDEX('MP Calculations'!$C$40:$C$130,MATCH(F1073,'MP Calculations'!$D$40:$D$130,0),0),-1))</f>
        <v>206511.60388366354</v>
      </c>
    </row>
    <row r="1074" spans="3:17">
      <c r="C1074" s="159"/>
      <c r="D1074" s="165" t="s">
        <v>387</v>
      </c>
      <c r="E1074" s="161">
        <v>42047</v>
      </c>
      <c r="F1074" s="172" t="str">
        <f t="shared" si="51"/>
        <v>2014-15</v>
      </c>
      <c r="G1074" s="68"/>
      <c r="H1074" s="167" t="s">
        <v>279</v>
      </c>
      <c r="I1074" s="173">
        <v>41465.482549107437</v>
      </c>
      <c r="J1074" s="168">
        <f>IFERROR(MIN('MP Calculations'!$E$30/I1074,1),"-")</f>
        <v>0.60889065254951169</v>
      </c>
      <c r="K1074" s="12"/>
      <c r="L1074" s="159">
        <v>1</v>
      </c>
      <c r="M1074" s="159" t="s">
        <v>316</v>
      </c>
      <c r="N1074" s="159">
        <v>16703.72</v>
      </c>
      <c r="O1074" s="185">
        <f t="shared" si="52"/>
        <v>16703.72</v>
      </c>
      <c r="P1074" s="215">
        <f t="shared" si="53"/>
        <v>10170.73897080433</v>
      </c>
      <c r="Q1074" s="215" cm="1">
        <f t="array" ref="Q1074">IF(P1074="-",0,P1074/(1+'General inputs'!$H$32)^IFERROR(INDEX('MP Calculations'!$C$40:$C$130,MATCH(F1074,'MP Calculations'!$D$40:$D$130,0),0),-1))</f>
        <v>14134.949463986835</v>
      </c>
    </row>
    <row r="1075" spans="3:17">
      <c r="C1075" s="159"/>
      <c r="D1075" s="165" t="s">
        <v>388</v>
      </c>
      <c r="E1075" s="161">
        <v>42047</v>
      </c>
      <c r="F1075" s="172" t="str">
        <f t="shared" si="51"/>
        <v>2014-15</v>
      </c>
      <c r="G1075" s="68"/>
      <c r="H1075" s="167" t="s">
        <v>279</v>
      </c>
      <c r="I1075" s="173">
        <v>41465.482549107437</v>
      </c>
      <c r="J1075" s="168">
        <f>IFERROR(MIN('MP Calculations'!$E$30/I1075,1),"-")</f>
        <v>0.60889065254951169</v>
      </c>
      <c r="K1075" s="12"/>
      <c r="L1075" s="159">
        <v>1</v>
      </c>
      <c r="M1075" s="159" t="s">
        <v>316</v>
      </c>
      <c r="N1075" s="159">
        <v>26383.279999999999</v>
      </c>
      <c r="O1075" s="185">
        <f t="shared" si="52"/>
        <v>26383.279999999999</v>
      </c>
      <c r="P1075" s="215">
        <f t="shared" si="53"/>
        <v>16064.53257559648</v>
      </c>
      <c r="Q1075" s="215" cm="1">
        <f t="array" ref="Q1075">IF(P1075="-",0,P1075/(1+'General inputs'!$H$32)^IFERROR(INDEX('MP Calculations'!$C$40:$C$130,MATCH(F1075,'MP Calculations'!$D$40:$D$130,0),0),-1))</f>
        <v>22325.944729330626</v>
      </c>
    </row>
    <row r="1076" spans="3:17">
      <c r="C1076" s="159"/>
      <c r="D1076" s="165" t="s">
        <v>389</v>
      </c>
      <c r="E1076" s="161">
        <v>42047</v>
      </c>
      <c r="F1076" s="172" t="str">
        <f t="shared" si="51"/>
        <v>2014-15</v>
      </c>
      <c r="G1076" s="68"/>
      <c r="H1076" s="167" t="s">
        <v>279</v>
      </c>
      <c r="I1076" s="173">
        <v>41465.482549107437</v>
      </c>
      <c r="J1076" s="168">
        <f>IFERROR(MIN('MP Calculations'!$E$30/I1076,1),"-")</f>
        <v>0.60889065254951169</v>
      </c>
      <c r="K1076" s="12"/>
      <c r="L1076" s="159">
        <v>1</v>
      </c>
      <c r="M1076" s="159" t="s">
        <v>316</v>
      </c>
      <c r="N1076" s="159">
        <v>53933.27</v>
      </c>
      <c r="O1076" s="185">
        <f t="shared" si="52"/>
        <v>53933.27</v>
      </c>
      <c r="P1076" s="215">
        <f t="shared" si="53"/>
        <v>32839.463964429</v>
      </c>
      <c r="Q1076" s="215" cm="1">
        <f t="array" ref="Q1076">IF(P1076="-",0,P1076/(1+'General inputs'!$H$32)^IFERROR(INDEX('MP Calculations'!$C$40:$C$130,MATCH(F1076,'MP Calculations'!$D$40:$D$130,0),0),-1))</f>
        <v>45639.177732718046</v>
      </c>
    </row>
    <row r="1077" spans="3:17">
      <c r="C1077" s="159"/>
      <c r="D1077" s="165" t="s">
        <v>390</v>
      </c>
      <c r="E1077" s="161">
        <v>42047</v>
      </c>
      <c r="F1077" s="172" t="str">
        <f t="shared" si="51"/>
        <v>2014-15</v>
      </c>
      <c r="G1077" s="68"/>
      <c r="H1077" s="167" t="s">
        <v>279</v>
      </c>
      <c r="I1077" s="173">
        <v>41465.482549107437</v>
      </c>
      <c r="J1077" s="168">
        <f>IFERROR(MIN('MP Calculations'!$E$30/I1077,1),"-")</f>
        <v>0.60889065254951169</v>
      </c>
      <c r="K1077" s="12"/>
      <c r="L1077" s="159">
        <v>1</v>
      </c>
      <c r="M1077" s="159" t="s">
        <v>316</v>
      </c>
      <c r="N1077" s="159">
        <v>31658.57</v>
      </c>
      <c r="O1077" s="185">
        <f t="shared" si="52"/>
        <v>31658.57</v>
      </c>
      <c r="P1077" s="215">
        <f t="shared" si="53"/>
        <v>19276.607346084395</v>
      </c>
      <c r="Q1077" s="215" cm="1">
        <f t="array" ref="Q1077">IF(P1077="-",0,P1077/(1+'General inputs'!$H$32)^IFERROR(INDEX('MP Calculations'!$C$40:$C$130,MATCH(F1077,'MP Calculations'!$D$40:$D$130,0),0),-1))</f>
        <v>26789.977744603577</v>
      </c>
    </row>
    <row r="1078" spans="3:17">
      <c r="C1078" s="159"/>
      <c r="D1078" s="165" t="s">
        <v>391</v>
      </c>
      <c r="E1078" s="161">
        <v>42047</v>
      </c>
      <c r="F1078" s="172" t="str">
        <f t="shared" si="51"/>
        <v>2014-15</v>
      </c>
      <c r="G1078" s="68"/>
      <c r="H1078" s="167" t="s">
        <v>279</v>
      </c>
      <c r="I1078" s="173">
        <v>41465.482549107437</v>
      </c>
      <c r="J1078" s="168">
        <f>IFERROR(MIN('MP Calculations'!$E$30/I1078,1),"-")</f>
        <v>0.60889065254951169</v>
      </c>
      <c r="K1078" s="12"/>
      <c r="L1078" s="159">
        <v>1</v>
      </c>
      <c r="M1078" s="159" t="s">
        <v>316</v>
      </c>
      <c r="N1078" s="159">
        <v>22539.01</v>
      </c>
      <c r="O1078" s="185">
        <f t="shared" si="52"/>
        <v>22539.01</v>
      </c>
      <c r="P1078" s="215">
        <f t="shared" si="53"/>
        <v>13723.792506719969</v>
      </c>
      <c r="Q1078" s="215" cm="1">
        <f t="array" ref="Q1078">IF(P1078="-",0,P1078/(1+'General inputs'!$H$32)^IFERROR(INDEX('MP Calculations'!$C$40:$C$130,MATCH(F1078,'MP Calculations'!$D$40:$D$130,0),0),-1))</f>
        <v>19072.863249521295</v>
      </c>
    </row>
    <row r="1079" spans="3:17">
      <c r="C1079" s="159"/>
      <c r="D1079" s="165" t="s">
        <v>392</v>
      </c>
      <c r="E1079" s="161">
        <v>42047</v>
      </c>
      <c r="F1079" s="172" t="str">
        <f t="shared" si="51"/>
        <v>2014-15</v>
      </c>
      <c r="G1079" s="68"/>
      <c r="H1079" s="167" t="s">
        <v>279</v>
      </c>
      <c r="I1079" s="173">
        <v>41465.482549107437</v>
      </c>
      <c r="J1079" s="168">
        <f>IFERROR(MIN('MP Calculations'!$E$30/I1079,1),"-")</f>
        <v>0.60889065254951169</v>
      </c>
      <c r="K1079" s="12"/>
      <c r="L1079" s="159">
        <v>1</v>
      </c>
      <c r="M1079" s="159" t="s">
        <v>316</v>
      </c>
      <c r="N1079" s="159">
        <v>122480</v>
      </c>
      <c r="O1079" s="185">
        <f t="shared" si="52"/>
        <v>122480</v>
      </c>
      <c r="P1079" s="215">
        <f t="shared" si="53"/>
        <v>74576.927124264199</v>
      </c>
      <c r="Q1079" s="215" cm="1">
        <f t="array" ref="Q1079">IF(P1079="-",0,P1079/(1+'General inputs'!$H$32)^IFERROR(INDEX('MP Calculations'!$C$40:$C$130,MATCH(F1079,'MP Calculations'!$D$40:$D$130,0),0),-1))</f>
        <v>103644.49418148218</v>
      </c>
    </row>
    <row r="1080" spans="3:17">
      <c r="C1080" s="159"/>
      <c r="D1080" s="165" t="s">
        <v>393</v>
      </c>
      <c r="E1080" s="161">
        <v>42047</v>
      </c>
      <c r="F1080" s="172" t="str">
        <f t="shared" si="51"/>
        <v>2014-15</v>
      </c>
      <c r="G1080" s="68"/>
      <c r="H1080" s="167" t="s">
        <v>279</v>
      </c>
      <c r="I1080" s="173">
        <v>41465.482549107437</v>
      </c>
      <c r="J1080" s="168">
        <f>IFERROR(MIN('MP Calculations'!$E$30/I1080,1),"-")</f>
        <v>0.60889065254951169</v>
      </c>
      <c r="K1080" s="12"/>
      <c r="L1080" s="159">
        <v>1</v>
      </c>
      <c r="M1080" s="159" t="s">
        <v>316</v>
      </c>
      <c r="N1080" s="159">
        <v>10184</v>
      </c>
      <c r="O1080" s="185">
        <f t="shared" si="52"/>
        <v>10184</v>
      </c>
      <c r="P1080" s="215">
        <f t="shared" si="53"/>
        <v>6200.9424055642266</v>
      </c>
      <c r="Q1080" s="215" cm="1">
        <f t="array" ref="Q1080">IF(P1080="-",0,P1080/(1+'General inputs'!$H$32)^IFERROR(INDEX('MP Calculations'!$C$40:$C$130,MATCH(F1080,'MP Calculations'!$D$40:$D$130,0),0),-1))</f>
        <v>8617.8602934700721</v>
      </c>
    </row>
    <row r="1081" spans="3:17">
      <c r="C1081" s="159"/>
      <c r="D1081" s="165" t="s">
        <v>394</v>
      </c>
      <c r="E1081" s="161">
        <v>42047</v>
      </c>
      <c r="F1081" s="172" t="str">
        <f t="shared" si="51"/>
        <v>2014-15</v>
      </c>
      <c r="G1081" s="68"/>
      <c r="H1081" s="167" t="s">
        <v>279</v>
      </c>
      <c r="I1081" s="173">
        <v>41465.482549107437</v>
      </c>
      <c r="J1081" s="168">
        <f>IFERROR(MIN('MP Calculations'!$E$30/I1081,1),"-")</f>
        <v>0.60889065254951169</v>
      </c>
      <c r="K1081" s="12"/>
      <c r="L1081" s="159">
        <v>1</v>
      </c>
      <c r="M1081" s="159" t="s">
        <v>316</v>
      </c>
      <c r="N1081" s="159">
        <v>87367.95</v>
      </c>
      <c r="O1081" s="185">
        <f t="shared" si="52"/>
        <v>87367.95</v>
      </c>
      <c r="P1081" s="215">
        <f t="shared" si="53"/>
        <v>53197.528087413106</v>
      </c>
      <c r="Q1081" s="215" cm="1">
        <f t="array" ref="Q1081">IF(P1081="-",0,P1081/(1+'General inputs'!$H$32)^IFERROR(INDEX('MP Calculations'!$C$40:$C$130,MATCH(F1081,'MP Calculations'!$D$40:$D$130,0),0),-1))</f>
        <v>73932.127575302293</v>
      </c>
    </row>
    <row r="1082" spans="3:17">
      <c r="C1082" s="159"/>
      <c r="D1082" s="165" t="s">
        <v>395</v>
      </c>
      <c r="E1082" s="161">
        <v>42047</v>
      </c>
      <c r="F1082" s="172" t="str">
        <f t="shared" si="51"/>
        <v>2014-15</v>
      </c>
      <c r="G1082" s="68"/>
      <c r="H1082" s="167" t="s">
        <v>279</v>
      </c>
      <c r="I1082" s="173">
        <v>41465.482549107437</v>
      </c>
      <c r="J1082" s="168">
        <f>IFERROR(MIN('MP Calculations'!$E$30/I1082,1),"-")</f>
        <v>0.60889065254951169</v>
      </c>
      <c r="K1082" s="12"/>
      <c r="L1082" s="159">
        <v>1</v>
      </c>
      <c r="M1082" s="159" t="s">
        <v>316</v>
      </c>
      <c r="N1082" s="159">
        <v>17393.21</v>
      </c>
      <c r="O1082" s="185">
        <f t="shared" si="52"/>
        <v>17393.21</v>
      </c>
      <c r="P1082" s="215">
        <f t="shared" si="53"/>
        <v>10590.562986830691</v>
      </c>
      <c r="Q1082" s="215" cm="1">
        <f t="array" ref="Q1082">IF(P1082="-",0,P1082/(1+'General inputs'!$H$32)^IFERROR(INDEX('MP Calculations'!$C$40:$C$130,MATCH(F1082,'MP Calculations'!$D$40:$D$130,0),0),-1))</f>
        <v>14718.406700214708</v>
      </c>
    </row>
    <row r="1083" spans="3:17">
      <c r="C1083" s="159"/>
      <c r="D1083" s="165" t="s">
        <v>396</v>
      </c>
      <c r="E1083" s="161">
        <v>42047</v>
      </c>
      <c r="F1083" s="172" t="str">
        <f t="shared" si="51"/>
        <v>2014-15</v>
      </c>
      <c r="G1083" s="68"/>
      <c r="H1083" s="167" t="s">
        <v>279</v>
      </c>
      <c r="I1083" s="173">
        <v>41465.482549107437</v>
      </c>
      <c r="J1083" s="168">
        <f>IFERROR(MIN('MP Calculations'!$E$30/I1083,1),"-")</f>
        <v>0.60889065254951169</v>
      </c>
      <c r="K1083" s="12"/>
      <c r="L1083" s="159">
        <v>1</v>
      </c>
      <c r="M1083" s="159" t="s">
        <v>316</v>
      </c>
      <c r="N1083" s="159">
        <v>562684.51</v>
      </c>
      <c r="O1083" s="185">
        <f t="shared" si="52"/>
        <v>562684.51</v>
      </c>
      <c r="P1083" s="215">
        <f t="shared" si="53"/>
        <v>342613.33847340225</v>
      </c>
      <c r="Q1083" s="215" cm="1">
        <f t="array" ref="Q1083">IF(P1083="-",0,P1083/(1+'General inputs'!$H$32)^IFERROR(INDEX('MP Calculations'!$C$40:$C$130,MATCH(F1083,'MP Calculations'!$D$40:$D$130,0),0),-1))</f>
        <v>476152.44466610998</v>
      </c>
    </row>
    <row r="1084" spans="3:17">
      <c r="C1084" s="159"/>
      <c r="D1084" s="165" t="s">
        <v>397</v>
      </c>
      <c r="E1084" s="161">
        <v>42165</v>
      </c>
      <c r="F1084" s="172" t="str">
        <f t="shared" si="51"/>
        <v>2014-15</v>
      </c>
      <c r="G1084" s="68"/>
      <c r="H1084" s="167" t="s">
        <v>279</v>
      </c>
      <c r="I1084" s="173">
        <v>41465.482549107437</v>
      </c>
      <c r="J1084" s="168">
        <f>IFERROR(MIN('MP Calculations'!$E$30/I1084,1),"-")</f>
        <v>0.60889065254951169</v>
      </c>
      <c r="K1084" s="12"/>
      <c r="L1084" s="159">
        <v>1</v>
      </c>
      <c r="M1084" s="159" t="s">
        <v>316</v>
      </c>
      <c r="N1084" s="159">
        <v>9539.35</v>
      </c>
      <c r="O1084" s="185">
        <f t="shared" si="52"/>
        <v>9539.35</v>
      </c>
      <c r="P1084" s="215">
        <f t="shared" si="53"/>
        <v>5808.4210463981844</v>
      </c>
      <c r="Q1084" s="215" cm="1">
        <f t="array" ref="Q1084">IF(P1084="-",0,P1084/(1+'General inputs'!$H$32)^IFERROR(INDEX('MP Calculations'!$C$40:$C$130,MATCH(F1084,'MP Calculations'!$D$40:$D$130,0),0),-1))</f>
        <v>8072.3473674895658</v>
      </c>
    </row>
    <row r="1085" spans="3:17">
      <c r="C1085" s="159"/>
      <c r="D1085" s="165" t="s">
        <v>398</v>
      </c>
      <c r="E1085" s="161">
        <v>42170</v>
      </c>
      <c r="F1085" s="172" t="str">
        <f t="shared" si="51"/>
        <v>2014-15</v>
      </c>
      <c r="G1085" s="68"/>
      <c r="H1085" s="167" t="s">
        <v>279</v>
      </c>
      <c r="I1085" s="173">
        <v>41465.482549107437</v>
      </c>
      <c r="J1085" s="168">
        <f>IFERROR(MIN('MP Calculations'!$E$30/I1085,1),"-")</f>
        <v>0.60889065254951169</v>
      </c>
      <c r="K1085" s="12"/>
      <c r="L1085" s="159">
        <v>1</v>
      </c>
      <c r="M1085" s="159" t="s">
        <v>316</v>
      </c>
      <c r="N1085" s="159">
        <v>195.43</v>
      </c>
      <c r="O1085" s="185">
        <f t="shared" si="52"/>
        <v>195.43</v>
      </c>
      <c r="P1085" s="215">
        <f t="shared" si="53"/>
        <v>118.99550022775108</v>
      </c>
      <c r="Q1085" s="215" cm="1">
        <f t="array" ref="Q1085">IF(P1085="-",0,P1085/(1+'General inputs'!$H$32)^IFERROR(INDEX('MP Calculations'!$C$40:$C$130,MATCH(F1085,'MP Calculations'!$D$40:$D$130,0),0),-1))</f>
        <v>165.37592666465596</v>
      </c>
    </row>
    <row r="1086" spans="3:17">
      <c r="C1086" s="159"/>
      <c r="D1086" s="165" t="s">
        <v>399</v>
      </c>
      <c r="E1086" s="161">
        <v>42306</v>
      </c>
      <c r="F1086" s="172" t="str">
        <f t="shared" si="51"/>
        <v>2015-16</v>
      </c>
      <c r="G1086" s="68"/>
      <c r="H1086" s="167" t="s">
        <v>279</v>
      </c>
      <c r="I1086" s="173">
        <v>41465.482549107437</v>
      </c>
      <c r="J1086" s="168">
        <f>IFERROR(MIN('MP Calculations'!$E$30/I1086,1),"-")</f>
        <v>0.60889065254951169</v>
      </c>
      <c r="K1086" s="12"/>
      <c r="L1086" s="159">
        <v>1</v>
      </c>
      <c r="M1086" s="159" t="s">
        <v>316</v>
      </c>
      <c r="N1086" s="159">
        <v>5444.28</v>
      </c>
      <c r="O1086" s="185">
        <f t="shared" si="52"/>
        <v>5444.28</v>
      </c>
      <c r="P1086" s="215">
        <f t="shared" si="53"/>
        <v>3314.9712018622554</v>
      </c>
      <c r="Q1086" s="215" cm="1">
        <f t="array" ref="Q1086">IF(P1086="-",0,P1086/(1+'General inputs'!$H$32)^IFERROR(INDEX('MP Calculations'!$C$40:$C$130,MATCH(F1086,'MP Calculations'!$D$40:$D$130,0),0),-1))</f>
        <v>4421.3387714548699</v>
      </c>
    </row>
    <row r="1087" spans="3:17">
      <c r="C1087" s="159"/>
      <c r="D1087" s="165" t="s">
        <v>400</v>
      </c>
      <c r="E1087" s="161">
        <v>42306</v>
      </c>
      <c r="F1087" s="172" t="str">
        <f t="shared" si="51"/>
        <v>2015-16</v>
      </c>
      <c r="G1087" s="68"/>
      <c r="H1087" s="167" t="s">
        <v>279</v>
      </c>
      <c r="I1087" s="173">
        <v>41465.482549107437</v>
      </c>
      <c r="J1087" s="168">
        <f>IFERROR(MIN('MP Calculations'!$E$30/I1087,1),"-")</f>
        <v>0.60889065254951169</v>
      </c>
      <c r="K1087" s="12"/>
      <c r="L1087" s="159">
        <v>1</v>
      </c>
      <c r="M1087" s="159" t="s">
        <v>316</v>
      </c>
      <c r="N1087" s="159">
        <v>3859.53</v>
      </c>
      <c r="O1087" s="185">
        <f t="shared" si="52"/>
        <v>3859.53</v>
      </c>
      <c r="P1087" s="215">
        <f t="shared" si="53"/>
        <v>2350.0317402344172</v>
      </c>
      <c r="Q1087" s="215" cm="1">
        <f t="array" ref="Q1087">IF(P1087="-",0,P1087/(1+'General inputs'!$H$32)^IFERROR(INDEX('MP Calculations'!$C$40:$C$130,MATCH(F1087,'MP Calculations'!$D$40:$D$130,0),0),-1))</f>
        <v>3134.3519489433343</v>
      </c>
    </row>
    <row r="1088" spans="3:17">
      <c r="C1088" s="159"/>
      <c r="D1088" s="165" t="s">
        <v>401</v>
      </c>
      <c r="E1088" s="161">
        <v>42338</v>
      </c>
      <c r="F1088" s="172" t="str">
        <f t="shared" si="51"/>
        <v>2015-16</v>
      </c>
      <c r="G1088" s="68"/>
      <c r="H1088" s="167" t="s">
        <v>279</v>
      </c>
      <c r="I1088" s="173">
        <v>41465.482549107437</v>
      </c>
      <c r="J1088" s="168">
        <f>IFERROR(MIN('MP Calculations'!$E$30/I1088,1),"-")</f>
        <v>0.60889065254951169</v>
      </c>
      <c r="K1088" s="12"/>
      <c r="L1088" s="159">
        <v>1</v>
      </c>
      <c r="M1088" s="159" t="s">
        <v>316</v>
      </c>
      <c r="N1088" s="159">
        <v>186</v>
      </c>
      <c r="O1088" s="185">
        <f t="shared" si="52"/>
        <v>186</v>
      </c>
      <c r="P1088" s="215">
        <f t="shared" si="53"/>
        <v>113.25366137420917</v>
      </c>
      <c r="Q1088" s="215" cm="1">
        <f t="array" ref="Q1088">IF(P1088="-",0,P1088/(1+'General inputs'!$H$32)^IFERROR(INDEX('MP Calculations'!$C$40:$C$130,MATCH(F1088,'MP Calculations'!$D$40:$D$130,0),0),-1))</f>
        <v>151.05193184233835</v>
      </c>
    </row>
    <row r="1089" spans="3:17">
      <c r="C1089" s="159"/>
      <c r="D1089" s="165" t="s">
        <v>402</v>
      </c>
      <c r="E1089" s="161">
        <v>42451</v>
      </c>
      <c r="F1089" s="172" t="str">
        <f t="shared" si="51"/>
        <v>2015-16</v>
      </c>
      <c r="G1089" s="68"/>
      <c r="H1089" s="167" t="s">
        <v>279</v>
      </c>
      <c r="I1089" s="173">
        <v>41465.482549107437</v>
      </c>
      <c r="J1089" s="168">
        <f>IFERROR(MIN('MP Calculations'!$E$30/I1089,1),"-")</f>
        <v>0.60889065254951169</v>
      </c>
      <c r="K1089" s="12"/>
      <c r="L1089" s="159">
        <v>1</v>
      </c>
      <c r="M1089" s="159" t="s">
        <v>316</v>
      </c>
      <c r="N1089" s="159">
        <v>182598.14</v>
      </c>
      <c r="O1089" s="185">
        <f t="shared" si="52"/>
        <v>182598.14</v>
      </c>
      <c r="P1089" s="215">
        <f t="shared" si="53"/>
        <v>111182.3006189271</v>
      </c>
      <c r="Q1089" s="215" cm="1">
        <f t="array" ref="Q1089">IF(P1089="-",0,P1089/(1+'General inputs'!$H$32)^IFERROR(INDEX('MP Calculations'!$C$40:$C$130,MATCH(F1089,'MP Calculations'!$D$40:$D$130,0),0),-1))</f>
        <v>148289.2569775148</v>
      </c>
    </row>
    <row r="1090" spans="3:17">
      <c r="C1090" s="159"/>
      <c r="D1090" s="165" t="s">
        <v>281</v>
      </c>
      <c r="E1090" s="161">
        <v>42472</v>
      </c>
      <c r="F1090" s="172" t="str">
        <f t="shared" si="51"/>
        <v>2015-16</v>
      </c>
      <c r="G1090" s="68"/>
      <c r="H1090" s="167" t="s">
        <v>279</v>
      </c>
      <c r="I1090" s="173">
        <v>41465.482549107437</v>
      </c>
      <c r="J1090" s="168">
        <f>IFERROR(MIN('MP Calculations'!$E$30/I1090,1),"-")</f>
        <v>0.60889065254951169</v>
      </c>
      <c r="K1090" s="12"/>
      <c r="L1090" s="159">
        <v>71.700811000000002</v>
      </c>
      <c r="M1090" s="159" t="s">
        <v>315</v>
      </c>
      <c r="N1090" s="159">
        <v>350</v>
      </c>
      <c r="O1090" s="185">
        <f t="shared" si="52"/>
        <v>25095.28385</v>
      </c>
      <c r="P1090" s="215">
        <f t="shared" si="53"/>
        <v>15280.283759341723</v>
      </c>
      <c r="Q1090" s="215" cm="1">
        <f t="array" ref="Q1090">IF(P1090="-",0,P1090/(1+'General inputs'!$H$32)^IFERROR(INDEX('MP Calculations'!$C$40:$C$130,MATCH(F1090,'MP Calculations'!$D$40:$D$130,0),0),-1))</f>
        <v>20380.059707926528</v>
      </c>
    </row>
    <row r="1091" spans="3:17">
      <c r="C1091" s="159"/>
      <c r="D1091" s="165" t="s">
        <v>281</v>
      </c>
      <c r="E1091" s="161">
        <v>42472</v>
      </c>
      <c r="F1091" s="172" t="str">
        <f t="shared" si="51"/>
        <v>2015-16</v>
      </c>
      <c r="G1091" s="68"/>
      <c r="H1091" s="167" t="s">
        <v>279</v>
      </c>
      <c r="I1091" s="173">
        <v>41465.482549107437</v>
      </c>
      <c r="J1091" s="168">
        <f>IFERROR(MIN('MP Calculations'!$E$30/I1091,1),"-")</f>
        <v>0.60889065254951169</v>
      </c>
      <c r="K1091" s="12"/>
      <c r="L1091" s="159">
        <v>57.014136999999998</v>
      </c>
      <c r="M1091" s="159" t="s">
        <v>315</v>
      </c>
      <c r="N1091" s="159">
        <v>350</v>
      </c>
      <c r="O1091" s="185">
        <f t="shared" si="52"/>
        <v>19954.947949999998</v>
      </c>
      <c r="P1091" s="215">
        <f t="shared" si="53"/>
        <v>12150.38127886704</v>
      </c>
      <c r="Q1091" s="215" cm="1">
        <f t="array" ref="Q1091">IF(P1091="-",0,P1091/(1+'General inputs'!$H$32)^IFERROR(INDEX('MP Calculations'!$C$40:$C$130,MATCH(F1091,'MP Calculations'!$D$40:$D$130,0),0),-1))</f>
        <v>16205.556116455962</v>
      </c>
    </row>
    <row r="1092" spans="3:17">
      <c r="C1092" s="159"/>
      <c r="D1092" s="165" t="s">
        <v>281</v>
      </c>
      <c r="E1092" s="161">
        <v>42472</v>
      </c>
      <c r="F1092" s="172" t="str">
        <f t="shared" si="51"/>
        <v>2015-16</v>
      </c>
      <c r="G1092" s="68"/>
      <c r="H1092" s="167" t="s">
        <v>279</v>
      </c>
      <c r="I1092" s="173">
        <v>41465.482549107437</v>
      </c>
      <c r="J1092" s="168">
        <f>IFERROR(MIN('MP Calculations'!$E$30/I1092,1),"-")</f>
        <v>0.60889065254951169</v>
      </c>
      <c r="K1092" s="12"/>
      <c r="L1092" s="159">
        <v>0.75877600000000001</v>
      </c>
      <c r="M1092" s="159" t="s">
        <v>315</v>
      </c>
      <c r="N1092" s="159">
        <v>350</v>
      </c>
      <c r="O1092" s="185">
        <f t="shared" si="52"/>
        <v>265.57159999999999</v>
      </c>
      <c r="P1092" s="215">
        <f t="shared" si="53"/>
        <v>161.70406482261788</v>
      </c>
      <c r="Q1092" s="215" cm="1">
        <f t="array" ref="Q1092">IF(P1092="-",0,P1092/(1+'General inputs'!$H$32)^IFERROR(INDEX('MP Calculations'!$C$40:$C$130,MATCH(F1092,'MP Calculations'!$D$40:$D$130,0),0),-1))</f>
        <v>215.67259797021902</v>
      </c>
    </row>
    <row r="1093" spans="3:17">
      <c r="C1093" s="159"/>
      <c r="D1093" s="165" t="s">
        <v>281</v>
      </c>
      <c r="E1093" s="161">
        <v>42472</v>
      </c>
      <c r="F1093" s="172" t="str">
        <f t="shared" si="51"/>
        <v>2015-16</v>
      </c>
      <c r="G1093" s="68"/>
      <c r="H1093" s="167" t="s">
        <v>279</v>
      </c>
      <c r="I1093" s="173">
        <v>41465.482549107437</v>
      </c>
      <c r="J1093" s="168">
        <f>IFERROR(MIN('MP Calculations'!$E$30/I1093,1),"-")</f>
        <v>0.60889065254951169</v>
      </c>
      <c r="K1093" s="12"/>
      <c r="L1093" s="159">
        <v>4.3000569999999998</v>
      </c>
      <c r="M1093" s="159" t="s">
        <v>315</v>
      </c>
      <c r="N1093" s="159">
        <v>350</v>
      </c>
      <c r="O1093" s="185">
        <f t="shared" si="52"/>
        <v>1505.0199499999999</v>
      </c>
      <c r="P1093" s="215">
        <f t="shared" si="53"/>
        <v>916.39257945553334</v>
      </c>
      <c r="Q1093" s="215" cm="1">
        <f t="array" ref="Q1093">IF(P1093="-",0,P1093/(1+'General inputs'!$H$32)^IFERROR(INDEX('MP Calculations'!$C$40:$C$130,MATCH(F1093,'MP Calculations'!$D$40:$D$130,0),0),-1))</f>
        <v>1222.237478004083</v>
      </c>
    </row>
    <row r="1094" spans="3:17">
      <c r="C1094" s="159"/>
      <c r="D1094" s="165" t="s">
        <v>281</v>
      </c>
      <c r="E1094" s="161">
        <v>42472</v>
      </c>
      <c r="F1094" s="172" t="str">
        <f t="shared" si="51"/>
        <v>2015-16</v>
      </c>
      <c r="G1094" s="68"/>
      <c r="H1094" s="167" t="s">
        <v>279</v>
      </c>
      <c r="I1094" s="173">
        <v>41465.482549107437</v>
      </c>
      <c r="J1094" s="168">
        <f>IFERROR(MIN('MP Calculations'!$E$30/I1094,1),"-")</f>
        <v>0.60889065254951169</v>
      </c>
      <c r="K1094" s="12"/>
      <c r="L1094" s="159">
        <v>22.110358000000002</v>
      </c>
      <c r="M1094" s="159" t="s">
        <v>315</v>
      </c>
      <c r="N1094" s="159">
        <v>350</v>
      </c>
      <c r="O1094" s="185">
        <f t="shared" si="52"/>
        <v>7738.6253000000006</v>
      </c>
      <c r="P1094" s="215">
        <f t="shared" si="53"/>
        <v>4711.9766087531607</v>
      </c>
      <c r="Q1094" s="215" cm="1">
        <f t="array" ref="Q1094">IF(P1094="-",0,P1094/(1+'General inputs'!$H$32)^IFERROR(INDEX('MP Calculations'!$C$40:$C$130,MATCH(F1094,'MP Calculations'!$D$40:$D$130,0),0),-1))</f>
        <v>6284.593018112877</v>
      </c>
    </row>
    <row r="1095" spans="3:17">
      <c r="C1095" s="159"/>
      <c r="D1095" s="165" t="s">
        <v>281</v>
      </c>
      <c r="E1095" s="161">
        <v>42472</v>
      </c>
      <c r="F1095" s="172" t="str">
        <f t="shared" si="51"/>
        <v>2015-16</v>
      </c>
      <c r="G1095" s="68"/>
      <c r="H1095" s="167" t="s">
        <v>279</v>
      </c>
      <c r="I1095" s="173">
        <v>41465.482549107437</v>
      </c>
      <c r="J1095" s="168">
        <f>IFERROR(MIN('MP Calculations'!$E$30/I1095,1),"-")</f>
        <v>0.60889065254951169</v>
      </c>
      <c r="K1095" s="12"/>
      <c r="L1095" s="159">
        <v>11.999976999999999</v>
      </c>
      <c r="M1095" s="159" t="s">
        <v>315</v>
      </c>
      <c r="N1095" s="159">
        <v>350</v>
      </c>
      <c r="O1095" s="185">
        <f t="shared" si="52"/>
        <v>4199.9919499999996</v>
      </c>
      <c r="P1095" s="215">
        <f t="shared" si="53"/>
        <v>2557.3358391381958</v>
      </c>
      <c r="Q1095" s="215" cm="1">
        <f t="array" ref="Q1095">IF(P1095="-",0,P1095/(1+'General inputs'!$H$32)^IFERROR(INDEX('MP Calculations'!$C$40:$C$130,MATCH(F1095,'MP Calculations'!$D$40:$D$130,0),0),-1))</f>
        <v>3410.8435363966109</v>
      </c>
    </row>
    <row r="1096" spans="3:17">
      <c r="C1096" s="159"/>
      <c r="D1096" s="165" t="s">
        <v>281</v>
      </c>
      <c r="E1096" s="161">
        <v>42472</v>
      </c>
      <c r="F1096" s="172" t="str">
        <f t="shared" si="51"/>
        <v>2015-16</v>
      </c>
      <c r="G1096" s="68"/>
      <c r="H1096" s="167" t="s">
        <v>279</v>
      </c>
      <c r="I1096" s="173">
        <v>41465.482549107437</v>
      </c>
      <c r="J1096" s="168">
        <f>IFERROR(MIN('MP Calculations'!$E$30/I1096,1),"-")</f>
        <v>0.60889065254951169</v>
      </c>
      <c r="K1096" s="12"/>
      <c r="L1096" s="159">
        <v>24.300022999999999</v>
      </c>
      <c r="M1096" s="159" t="s">
        <v>315</v>
      </c>
      <c r="N1096" s="159">
        <v>350</v>
      </c>
      <c r="O1096" s="185">
        <f t="shared" si="52"/>
        <v>8505.0080500000004</v>
      </c>
      <c r="P1096" s="215">
        <f t="shared" si="53"/>
        <v>5178.6199015033499</v>
      </c>
      <c r="Q1096" s="215" cm="1">
        <f t="array" ref="Q1096">IF(P1096="-",0,P1096/(1+'General inputs'!$H$32)^IFERROR(INDEX('MP Calculations'!$C$40:$C$130,MATCH(F1096,'MP Calculations'!$D$40:$D$130,0),0),-1))</f>
        <v>6906.9779370276283</v>
      </c>
    </row>
    <row r="1097" spans="3:17">
      <c r="C1097" s="159"/>
      <c r="D1097" s="165" t="s">
        <v>403</v>
      </c>
      <c r="E1097" s="161">
        <v>42480</v>
      </c>
      <c r="F1097" s="172" t="str">
        <f t="shared" si="51"/>
        <v>2015-16</v>
      </c>
      <c r="G1097" s="68"/>
      <c r="H1097" s="167" t="s">
        <v>279</v>
      </c>
      <c r="I1097" s="173">
        <v>41465.482549107437</v>
      </c>
      <c r="J1097" s="168">
        <f>IFERROR(MIN('MP Calculations'!$E$30/I1097,1),"-")</f>
        <v>0.60889065254951169</v>
      </c>
      <c r="K1097" s="12"/>
      <c r="L1097" s="159">
        <v>1</v>
      </c>
      <c r="M1097" s="159" t="s">
        <v>316</v>
      </c>
      <c r="N1097" s="159">
        <v>1553.29</v>
      </c>
      <c r="O1097" s="185">
        <f t="shared" si="52"/>
        <v>1553.29</v>
      </c>
      <c r="P1097" s="215">
        <f t="shared" si="53"/>
        <v>945.783761698631</v>
      </c>
      <c r="Q1097" s="215" cm="1">
        <f t="array" ref="Q1097">IF(P1097="-",0,P1097/(1+'General inputs'!$H$32)^IFERROR(INDEX('MP Calculations'!$C$40:$C$130,MATCH(F1097,'MP Calculations'!$D$40:$D$130,0),0),-1))</f>
        <v>1261.4379312440092</v>
      </c>
    </row>
    <row r="1098" spans="3:17">
      <c r="C1098" s="159"/>
      <c r="D1098" s="165" t="s">
        <v>291</v>
      </c>
      <c r="E1098" s="161">
        <v>42592</v>
      </c>
      <c r="F1098" s="172" t="str">
        <f t="shared" si="51"/>
        <v>2016-17</v>
      </c>
      <c r="G1098" s="68"/>
      <c r="H1098" s="167" t="s">
        <v>279</v>
      </c>
      <c r="I1098" s="173">
        <v>41465.482549107437</v>
      </c>
      <c r="J1098" s="168">
        <f>IFERROR(MIN('MP Calculations'!$E$30/I1098,1),"-")</f>
        <v>0.60889065254951169</v>
      </c>
      <c r="K1098" s="12"/>
      <c r="L1098" s="159">
        <v>2.5000149999999999</v>
      </c>
      <c r="M1098" s="159" t="s">
        <v>315</v>
      </c>
      <c r="N1098" s="159">
        <v>940</v>
      </c>
      <c r="O1098" s="185">
        <f t="shared" si="52"/>
        <v>2350.0140999999999</v>
      </c>
      <c r="P1098" s="215">
        <f t="shared" si="53"/>
        <v>1430.9016188495534</v>
      </c>
      <c r="Q1098" s="215" cm="1">
        <f t="array" ref="Q1098">IF(P1098="-",0,P1098/(1+'General inputs'!$H$32)^IFERROR(INDEX('MP Calculations'!$C$40:$C$130,MATCH(F1098,'MP Calculations'!$D$40:$D$130,0),0),-1))</f>
        <v>1831.5386542718411</v>
      </c>
    </row>
    <row r="1099" spans="3:17">
      <c r="C1099" s="159"/>
      <c r="D1099" s="165" t="s">
        <v>404</v>
      </c>
      <c r="E1099" s="161">
        <v>42705</v>
      </c>
      <c r="F1099" s="172" t="str">
        <f t="shared" si="51"/>
        <v>2016-17</v>
      </c>
      <c r="G1099" s="68"/>
      <c r="H1099" s="167" t="s">
        <v>279</v>
      </c>
      <c r="I1099" s="173">
        <v>41465.482549107437</v>
      </c>
      <c r="J1099" s="168">
        <f>IFERROR(MIN('MP Calculations'!$E$30/I1099,1),"-")</f>
        <v>0.60889065254951169</v>
      </c>
      <c r="K1099" s="12"/>
      <c r="L1099" s="159">
        <v>1</v>
      </c>
      <c r="M1099" s="159" t="s">
        <v>316</v>
      </c>
      <c r="N1099" s="159">
        <v>305292.53999999998</v>
      </c>
      <c r="O1099" s="185">
        <f t="shared" si="52"/>
        <v>305292.53999999998</v>
      </c>
      <c r="P1099" s="215">
        <f t="shared" si="53"/>
        <v>185889.7738990979</v>
      </c>
      <c r="Q1099" s="215" cm="1">
        <f t="array" ref="Q1099">IF(P1099="-",0,P1099/(1+'General inputs'!$H$32)^IFERROR(INDEX('MP Calculations'!$C$40:$C$130,MATCH(F1099,'MP Calculations'!$D$40:$D$130,0),0),-1))</f>
        <v>237936.90764273808</v>
      </c>
    </row>
    <row r="1100" spans="3:17">
      <c r="C1100" s="159"/>
      <c r="D1100" s="165" t="s">
        <v>405</v>
      </c>
      <c r="E1100" s="161">
        <v>42710</v>
      </c>
      <c r="F1100" s="172" t="str">
        <f t="shared" si="51"/>
        <v>2016-17</v>
      </c>
      <c r="G1100" s="68"/>
      <c r="H1100" s="167" t="s">
        <v>279</v>
      </c>
      <c r="I1100" s="173">
        <v>41465.482549107437</v>
      </c>
      <c r="J1100" s="168">
        <f>IFERROR(MIN('MP Calculations'!$E$30/I1100,1),"-")</f>
        <v>0.60889065254951169</v>
      </c>
      <c r="K1100" s="12"/>
      <c r="L1100" s="159">
        <v>1</v>
      </c>
      <c r="M1100" s="159" t="s">
        <v>316</v>
      </c>
      <c r="N1100" s="159">
        <v>2772.55</v>
      </c>
      <c r="O1100" s="185">
        <f t="shared" si="52"/>
        <v>2772.55</v>
      </c>
      <c r="P1100" s="215">
        <f t="shared" si="53"/>
        <v>1688.1797787261487</v>
      </c>
      <c r="Q1100" s="215" cm="1">
        <f t="array" ref="Q1100">IF(P1100="-",0,P1100/(1+'General inputs'!$H$32)^IFERROR(INDEX('MP Calculations'!$C$40:$C$130,MATCH(F1100,'MP Calculations'!$D$40:$D$130,0),0),-1))</f>
        <v>2160.8519267613729</v>
      </c>
    </row>
    <row r="1101" spans="3:17">
      <c r="C1101" s="159"/>
      <c r="D1101" s="165" t="s">
        <v>406</v>
      </c>
      <c r="E1101" s="161">
        <v>42747</v>
      </c>
      <c r="F1101" s="172" t="str">
        <f t="shared" si="51"/>
        <v>2016-17</v>
      </c>
      <c r="G1101" s="68"/>
      <c r="H1101" s="167" t="s">
        <v>279</v>
      </c>
      <c r="I1101" s="173">
        <v>41465.482549107437</v>
      </c>
      <c r="J1101" s="168">
        <f>IFERROR(MIN('MP Calculations'!$E$30/I1101,1),"-")</f>
        <v>0.60889065254951169</v>
      </c>
      <c r="K1101" s="12"/>
      <c r="L1101" s="159">
        <v>1</v>
      </c>
      <c r="M1101" s="159" t="s">
        <v>316</v>
      </c>
      <c r="N1101" s="159">
        <v>512565.8</v>
      </c>
      <c r="O1101" s="185">
        <f t="shared" si="52"/>
        <v>512565.8</v>
      </c>
      <c r="P1101" s="215">
        <f t="shared" si="53"/>
        <v>312096.5244365625</v>
      </c>
      <c r="Q1101" s="215" cm="1">
        <f t="array" ref="Q1101">IF(P1101="-",0,P1101/(1+'General inputs'!$H$32)^IFERROR(INDEX('MP Calculations'!$C$40:$C$130,MATCH(F1101,'MP Calculations'!$D$40:$D$130,0),0),-1))</f>
        <v>399480.18846260099</v>
      </c>
    </row>
    <row r="1102" spans="3:17">
      <c r="C1102" s="159"/>
      <c r="D1102" s="165" t="s">
        <v>407</v>
      </c>
      <c r="E1102" s="161">
        <v>42826</v>
      </c>
      <c r="F1102" s="172" t="str">
        <f t="shared" si="51"/>
        <v>2016-17</v>
      </c>
      <c r="G1102" s="68"/>
      <c r="H1102" s="167" t="s">
        <v>279</v>
      </c>
      <c r="I1102" s="173">
        <v>41465.482549107437</v>
      </c>
      <c r="J1102" s="168">
        <f>IFERROR(MIN('MP Calculations'!$E$30/I1102,1),"-")</f>
        <v>0.60889065254951169</v>
      </c>
      <c r="K1102" s="12"/>
      <c r="L1102" s="159">
        <v>1</v>
      </c>
      <c r="M1102" s="159" t="s">
        <v>316</v>
      </c>
      <c r="N1102" s="159">
        <v>2467.16</v>
      </c>
      <c r="O1102" s="185">
        <f t="shared" si="52"/>
        <v>2467.16</v>
      </c>
      <c r="P1102" s="215">
        <f t="shared" si="53"/>
        <v>1502.2306623440531</v>
      </c>
      <c r="Q1102" s="215" cm="1">
        <f t="array" ref="Q1102">IF(P1102="-",0,P1102/(1+'General inputs'!$H$32)^IFERROR(INDEX('MP Calculations'!$C$40:$C$130,MATCH(F1102,'MP Calculations'!$D$40:$D$130,0),0),-1))</f>
        <v>1922.8390613798085</v>
      </c>
    </row>
    <row r="1103" spans="3:17">
      <c r="C1103" s="159"/>
      <c r="D1103" s="165" t="s">
        <v>408</v>
      </c>
      <c r="E1103" s="161">
        <v>42887</v>
      </c>
      <c r="F1103" s="172" t="str">
        <f t="shared" si="51"/>
        <v>2016-17</v>
      </c>
      <c r="G1103" s="68"/>
      <c r="H1103" s="167" t="s">
        <v>279</v>
      </c>
      <c r="I1103" s="173">
        <v>41465.482549107437</v>
      </c>
      <c r="J1103" s="168">
        <f>IFERROR(MIN('MP Calculations'!$E$30/I1103,1),"-")</f>
        <v>0.60889065254951169</v>
      </c>
      <c r="K1103" s="12"/>
      <c r="L1103" s="159">
        <v>1</v>
      </c>
      <c r="M1103" s="159" t="s">
        <v>316</v>
      </c>
      <c r="N1103" s="159">
        <v>784.56</v>
      </c>
      <c r="O1103" s="185">
        <f t="shared" si="52"/>
        <v>784.56</v>
      </c>
      <c r="P1103" s="215">
        <f t="shared" si="53"/>
        <v>477.71125036424485</v>
      </c>
      <c r="Q1103" s="215" cm="1">
        <f t="array" ref="Q1103">IF(P1103="-",0,P1103/(1+'General inputs'!$H$32)^IFERROR(INDEX('MP Calculations'!$C$40:$C$130,MATCH(F1103,'MP Calculations'!$D$40:$D$130,0),0),-1))</f>
        <v>611.4652531640196</v>
      </c>
    </row>
    <row r="1104" spans="3:17">
      <c r="C1104" s="159"/>
      <c r="D1104" s="165" t="s">
        <v>409</v>
      </c>
      <c r="E1104" s="161">
        <v>42887</v>
      </c>
      <c r="F1104" s="172" t="str">
        <f t="shared" si="51"/>
        <v>2016-17</v>
      </c>
      <c r="G1104" s="68"/>
      <c r="H1104" s="167" t="s">
        <v>279</v>
      </c>
      <c r="I1104" s="173">
        <v>41465.482549107437</v>
      </c>
      <c r="J1104" s="168">
        <f>IFERROR(MIN('MP Calculations'!$E$30/I1104,1),"-")</f>
        <v>0.60889065254951169</v>
      </c>
      <c r="K1104" s="12"/>
      <c r="L1104" s="159">
        <v>1</v>
      </c>
      <c r="M1104" s="159" t="s">
        <v>316</v>
      </c>
      <c r="N1104" s="159">
        <v>7956.62</v>
      </c>
      <c r="O1104" s="185">
        <f t="shared" si="52"/>
        <v>7956.62</v>
      </c>
      <c r="P1104" s="215">
        <f t="shared" si="53"/>
        <v>4844.7115438884957</v>
      </c>
      <c r="Q1104" s="215" cm="1">
        <f t="array" ref="Q1104">IF(P1104="-",0,P1104/(1+'General inputs'!$H$32)^IFERROR(INDEX('MP Calculations'!$C$40:$C$130,MATCH(F1104,'MP Calculations'!$D$40:$D$130,0),0),-1))</f>
        <v>6201.1785747806434</v>
      </c>
    </row>
    <row r="1105" spans="3:17">
      <c r="C1105" s="159"/>
      <c r="D1105" s="165" t="s">
        <v>410</v>
      </c>
      <c r="E1105" s="161">
        <v>42887</v>
      </c>
      <c r="F1105" s="172" t="str">
        <f t="shared" si="51"/>
        <v>2016-17</v>
      </c>
      <c r="G1105" s="68"/>
      <c r="H1105" s="167" t="s">
        <v>279</v>
      </c>
      <c r="I1105" s="173">
        <v>41465.482549107437</v>
      </c>
      <c r="J1105" s="168">
        <f>IFERROR(MIN('MP Calculations'!$E$30/I1105,1),"-")</f>
        <v>0.60889065254951169</v>
      </c>
      <c r="K1105" s="12"/>
      <c r="L1105" s="159">
        <v>1</v>
      </c>
      <c r="M1105" s="159" t="s">
        <v>316</v>
      </c>
      <c r="N1105" s="159">
        <v>2660.14</v>
      </c>
      <c r="O1105" s="185">
        <f t="shared" si="52"/>
        <v>2660.14</v>
      </c>
      <c r="P1105" s="215">
        <f t="shared" si="53"/>
        <v>1619.7343804730579</v>
      </c>
      <c r="Q1105" s="215" cm="1">
        <f t="array" ref="Q1105">IF(P1105="-",0,P1105/(1+'General inputs'!$H$32)^IFERROR(INDEX('MP Calculations'!$C$40:$C$130,MATCH(F1105,'MP Calculations'!$D$40:$D$130,0),0),-1))</f>
        <v>2073.2425544913517</v>
      </c>
    </row>
    <row r="1106" spans="3:17">
      <c r="C1106" s="159"/>
      <c r="D1106" s="165" t="s">
        <v>471</v>
      </c>
      <c r="E1106" s="161">
        <v>42901</v>
      </c>
      <c r="F1106" s="172" t="str">
        <f t="shared" si="51"/>
        <v>2016-17</v>
      </c>
      <c r="G1106" s="68"/>
      <c r="H1106" s="167" t="s">
        <v>279</v>
      </c>
      <c r="I1106" s="173">
        <v>41465.482549107437</v>
      </c>
      <c r="J1106" s="168">
        <f>IFERROR(MIN('MP Calculations'!$E$30/I1106,1),"-")</f>
        <v>0.60889065254951169</v>
      </c>
      <c r="K1106" s="12"/>
      <c r="L1106" s="159">
        <v>1.365901</v>
      </c>
      <c r="M1106" s="159" t="s">
        <v>315</v>
      </c>
      <c r="N1106" s="159">
        <v>372</v>
      </c>
      <c r="O1106" s="185">
        <f t="shared" si="52"/>
        <v>508.11517200000003</v>
      </c>
      <c r="P1106" s="215">
        <f t="shared" si="53"/>
        <v>309.38657864938739</v>
      </c>
      <c r="Q1106" s="215" cm="1">
        <f t="array" ref="Q1106">IF(P1106="-",0,P1106/(1+'General inputs'!$H$32)^IFERROR(INDEX('MP Calculations'!$C$40:$C$130,MATCH(F1106,'MP Calculations'!$D$40:$D$130,0),0),-1))</f>
        <v>396.01148705447559</v>
      </c>
    </row>
    <row r="1107" spans="3:17">
      <c r="C1107" s="159"/>
      <c r="D1107" s="165" t="s">
        <v>411</v>
      </c>
      <c r="E1107" s="161">
        <v>42916</v>
      </c>
      <c r="F1107" s="172" t="str">
        <f t="shared" si="51"/>
        <v>2016-17</v>
      </c>
      <c r="G1107" s="68"/>
      <c r="H1107" s="167" t="s">
        <v>279</v>
      </c>
      <c r="I1107" s="173">
        <v>41465.482549107437</v>
      </c>
      <c r="J1107" s="168">
        <f>IFERROR(MIN('MP Calculations'!$E$30/I1107,1),"-")</f>
        <v>0.60889065254951169</v>
      </c>
      <c r="K1107" s="12"/>
      <c r="L1107" s="159">
        <v>1</v>
      </c>
      <c r="M1107" s="159" t="s">
        <v>316</v>
      </c>
      <c r="N1107" s="159">
        <v>1265.8699999999999</v>
      </c>
      <c r="O1107" s="185">
        <f t="shared" si="52"/>
        <v>1265.8699999999999</v>
      </c>
      <c r="P1107" s="215">
        <f t="shared" si="53"/>
        <v>770.77641034285034</v>
      </c>
      <c r="Q1107" s="215" cm="1">
        <f t="array" ref="Q1107">IF(P1107="-",0,P1107/(1+'General inputs'!$H$32)^IFERROR(INDEX('MP Calculations'!$C$40:$C$130,MATCH(F1107,'MP Calculations'!$D$40:$D$130,0),0),-1))</f>
        <v>986.58550018193318</v>
      </c>
    </row>
    <row r="1108" spans="3:17">
      <c r="C1108" s="159"/>
      <c r="D1108" s="165" t="s">
        <v>412</v>
      </c>
      <c r="E1108" s="161">
        <v>42916</v>
      </c>
      <c r="F1108" s="172" t="str">
        <f t="shared" si="51"/>
        <v>2016-17</v>
      </c>
      <c r="G1108" s="68"/>
      <c r="H1108" s="167" t="s">
        <v>279</v>
      </c>
      <c r="I1108" s="173">
        <v>41465.482549107437</v>
      </c>
      <c r="J1108" s="168">
        <f>IFERROR(MIN('MP Calculations'!$E$30/I1108,1),"-")</f>
        <v>0.60889065254951169</v>
      </c>
      <c r="K1108" s="12"/>
      <c r="L1108" s="159">
        <v>1</v>
      </c>
      <c r="M1108" s="159" t="s">
        <v>316</v>
      </c>
      <c r="N1108" s="159">
        <v>29023.54</v>
      </c>
      <c r="O1108" s="185">
        <f t="shared" si="52"/>
        <v>29023.54</v>
      </c>
      <c r="P1108" s="215">
        <f t="shared" si="53"/>
        <v>17672.162209896855</v>
      </c>
      <c r="Q1108" s="215" cm="1">
        <f t="array" ref="Q1108">IF(P1108="-",0,P1108/(1+'General inputs'!$H$32)^IFERROR(INDEX('MP Calculations'!$C$40:$C$130,MATCH(F1108,'MP Calculations'!$D$40:$D$130,0),0),-1))</f>
        <v>22620.17721247075</v>
      </c>
    </row>
    <row r="1109" spans="3:17">
      <c r="C1109" s="159"/>
      <c r="D1109" s="165" t="s">
        <v>413</v>
      </c>
      <c r="E1109" s="161">
        <v>42917</v>
      </c>
      <c r="F1109" s="172" t="str">
        <f t="shared" si="51"/>
        <v>2017-18</v>
      </c>
      <c r="G1109" s="68"/>
      <c r="H1109" s="167" t="s">
        <v>279</v>
      </c>
      <c r="I1109" s="173">
        <v>41465.482549107437</v>
      </c>
      <c r="J1109" s="168">
        <f>IFERROR(MIN('MP Calculations'!$E$30/I1109,1),"-")</f>
        <v>0.60889065254951169</v>
      </c>
      <c r="K1109" s="12"/>
      <c r="L1109" s="159">
        <v>1</v>
      </c>
      <c r="M1109" s="159" t="s">
        <v>316</v>
      </c>
      <c r="N1109" s="159">
        <v>695.76</v>
      </c>
      <c r="O1109" s="185">
        <f t="shared" si="52"/>
        <v>695.76</v>
      </c>
      <c r="P1109" s="215">
        <f t="shared" si="53"/>
        <v>423.64176041784827</v>
      </c>
      <c r="Q1109" s="215" cm="1">
        <f t="array" ref="Q1109">IF(P1109="-",0,P1109/(1+'General inputs'!$H$32)^IFERROR(INDEX('MP Calculations'!$C$40:$C$130,MATCH(F1109,'MP Calculations'!$D$40:$D$130,0),0),-1))</f>
        <v>520.40008505494609</v>
      </c>
    </row>
    <row r="1110" spans="3:17">
      <c r="C1110" s="159"/>
      <c r="D1110" s="165" t="s">
        <v>414</v>
      </c>
      <c r="E1110" s="161">
        <v>42917</v>
      </c>
      <c r="F1110" s="172" t="str">
        <f t="shared" ref="F1110:F1173" si="54">IF(E1110="","-",IF(OR(E1110&lt;$E$15,E1110&gt;$E$16),"ERROR - date outside of range",IF(MONTH(E1110)&gt;=7,YEAR(E1110)&amp;"-"&amp;IF(YEAR(E1110)=1999,"00",IF(AND(YEAR(E1110)&gt;=2000,YEAR(E1110)&lt;2009),"0","")&amp;RIGHT(YEAR(E1110),2)+1),RIGHT(YEAR(E1110),4)-1&amp;"-"&amp;RIGHT(YEAR(E1110),2))))</f>
        <v>2017-18</v>
      </c>
      <c r="G1110" s="68"/>
      <c r="H1110" s="167" t="s">
        <v>279</v>
      </c>
      <c r="I1110" s="173">
        <v>41465.482549107437</v>
      </c>
      <c r="J1110" s="168">
        <f>IFERROR(MIN('MP Calculations'!$E$30/I1110,1),"-")</f>
        <v>0.60889065254951169</v>
      </c>
      <c r="K1110" s="12"/>
      <c r="L1110" s="159">
        <v>1</v>
      </c>
      <c r="M1110" s="159" t="s">
        <v>316</v>
      </c>
      <c r="N1110" s="159">
        <v>5291.67</v>
      </c>
      <c r="O1110" s="185">
        <f t="shared" ref="O1110:O1173" si="55">IF(N1110="","-",L1110*N1110)</f>
        <v>5291.67</v>
      </c>
      <c r="P1110" s="215">
        <f t="shared" ref="P1110:P1173" si="56">IF(O1110="-","-",IF(OR(E1110&lt;$E$15,E1110&gt;$E$16),0,O1110*J1110))</f>
        <v>3222.0483993766748</v>
      </c>
      <c r="Q1110" s="215" cm="1">
        <f t="array" ref="Q1110">IF(P1110="-",0,P1110/(1+'General inputs'!$H$32)^IFERROR(INDEX('MP Calculations'!$C$40:$C$130,MATCH(F1110,'MP Calculations'!$D$40:$D$130,0),0),-1))</f>
        <v>3957.9531994979684</v>
      </c>
    </row>
    <row r="1111" spans="3:17">
      <c r="C1111" s="159"/>
      <c r="D1111" s="165" t="s">
        <v>415</v>
      </c>
      <c r="E1111" s="161">
        <v>42977</v>
      </c>
      <c r="F1111" s="172" t="str">
        <f t="shared" si="54"/>
        <v>2017-18</v>
      </c>
      <c r="G1111" s="68"/>
      <c r="H1111" s="167" t="s">
        <v>279</v>
      </c>
      <c r="I1111" s="173">
        <v>41465.482549107437</v>
      </c>
      <c r="J1111" s="168">
        <f>IFERROR(MIN('MP Calculations'!$E$30/I1111,1),"-")</f>
        <v>0.60889065254951169</v>
      </c>
      <c r="K1111" s="12"/>
      <c r="L1111" s="159">
        <v>1</v>
      </c>
      <c r="M1111" s="159" t="s">
        <v>316</v>
      </c>
      <c r="N1111" s="159">
        <v>1947.54</v>
      </c>
      <c r="O1111" s="185">
        <f t="shared" si="55"/>
        <v>1947.54</v>
      </c>
      <c r="P1111" s="215">
        <f t="shared" si="56"/>
        <v>1185.838901466276</v>
      </c>
      <c r="Q1111" s="215" cm="1">
        <f t="array" ref="Q1111">IF(P1111="-",0,P1111/(1+'General inputs'!$H$32)^IFERROR(INDEX('MP Calculations'!$C$40:$C$130,MATCH(F1111,'MP Calculations'!$D$40:$D$130,0),0),-1))</f>
        <v>1456.6804381509564</v>
      </c>
    </row>
    <row r="1112" spans="3:17">
      <c r="C1112" s="159"/>
      <c r="D1112" s="165" t="s">
        <v>416</v>
      </c>
      <c r="E1112" s="161">
        <v>43035</v>
      </c>
      <c r="F1112" s="172" t="str">
        <f t="shared" si="54"/>
        <v>2017-18</v>
      </c>
      <c r="G1112" s="68"/>
      <c r="H1112" s="167" t="s">
        <v>279</v>
      </c>
      <c r="I1112" s="173">
        <v>41465.482549107437</v>
      </c>
      <c r="J1112" s="168">
        <f>IFERROR(MIN('MP Calculations'!$E$30/I1112,1),"-")</f>
        <v>0.60889065254951169</v>
      </c>
      <c r="K1112" s="12"/>
      <c r="L1112" s="159">
        <v>1</v>
      </c>
      <c r="M1112" s="159" t="s">
        <v>316</v>
      </c>
      <c r="N1112" s="159">
        <v>2216.54</v>
      </c>
      <c r="O1112" s="185">
        <f t="shared" si="55"/>
        <v>2216.54</v>
      </c>
      <c r="P1112" s="215">
        <f t="shared" si="56"/>
        <v>1349.6304870020947</v>
      </c>
      <c r="Q1112" s="215" cm="1">
        <f t="array" ref="Q1112">IF(P1112="-",0,P1112/(1+'General inputs'!$H$32)^IFERROR(INDEX('MP Calculations'!$C$40:$C$130,MATCH(F1112,'MP Calculations'!$D$40:$D$130,0),0),-1))</f>
        <v>1657.8814598822728</v>
      </c>
    </row>
    <row r="1113" spans="3:17">
      <c r="C1113" s="159"/>
      <c r="D1113" s="165" t="s">
        <v>417</v>
      </c>
      <c r="E1113" s="161">
        <v>43117</v>
      </c>
      <c r="F1113" s="172" t="str">
        <f t="shared" si="54"/>
        <v>2017-18</v>
      </c>
      <c r="G1113" s="68"/>
      <c r="H1113" s="167" t="s">
        <v>279</v>
      </c>
      <c r="I1113" s="173">
        <v>41465.482549107437</v>
      </c>
      <c r="J1113" s="168">
        <f>IFERROR(MIN('MP Calculations'!$E$30/I1113,1),"-")</f>
        <v>0.60889065254951169</v>
      </c>
      <c r="K1113" s="12"/>
      <c r="L1113" s="159">
        <v>1</v>
      </c>
      <c r="M1113" s="159" t="s">
        <v>316</v>
      </c>
      <c r="N1113" s="159">
        <v>854.14</v>
      </c>
      <c r="O1113" s="185">
        <f t="shared" si="55"/>
        <v>854.14</v>
      </c>
      <c r="P1113" s="215">
        <f t="shared" si="56"/>
        <v>520.07786196863992</v>
      </c>
      <c r="Q1113" s="215" cm="1">
        <f t="array" ref="Q1113">IF(P1113="-",0,P1113/(1+'General inputs'!$H$32)^IFERROR(INDEX('MP Calculations'!$C$40:$C$130,MATCH(F1113,'MP Calculations'!$D$40:$D$130,0),0),-1))</f>
        <v>638.8618613441871</v>
      </c>
    </row>
    <row r="1114" spans="3:17">
      <c r="C1114" s="159"/>
      <c r="D1114" s="165" t="s">
        <v>281</v>
      </c>
      <c r="E1114" s="161">
        <v>43139</v>
      </c>
      <c r="F1114" s="172" t="str">
        <f t="shared" si="54"/>
        <v>2017-18</v>
      </c>
      <c r="G1114" s="68"/>
      <c r="H1114" s="167" t="s">
        <v>279</v>
      </c>
      <c r="I1114" s="173">
        <v>41465.482549107437</v>
      </c>
      <c r="J1114" s="168">
        <f>IFERROR(MIN('MP Calculations'!$E$30/I1114,1),"-")</f>
        <v>0.60889065254951169</v>
      </c>
      <c r="K1114" s="12"/>
      <c r="L1114" s="159">
        <v>2.7000039999999998</v>
      </c>
      <c r="M1114" s="159" t="s">
        <v>315</v>
      </c>
      <c r="N1114" s="159">
        <v>350</v>
      </c>
      <c r="O1114" s="185">
        <f t="shared" si="55"/>
        <v>945.00139999999999</v>
      </c>
      <c r="P1114" s="215">
        <f t="shared" si="56"/>
        <v>575.40251910620213</v>
      </c>
      <c r="Q1114" s="215" cm="1">
        <f t="array" ref="Q1114">IF(P1114="-",0,P1114/(1+'General inputs'!$H$32)^IFERROR(INDEX('MP Calculations'!$C$40:$C$130,MATCH(F1114,'MP Calculations'!$D$40:$D$130,0),0),-1))</f>
        <v>706.82248036254327</v>
      </c>
    </row>
    <row r="1115" spans="3:17">
      <c r="C1115" s="159"/>
      <c r="D1115" s="165" t="s">
        <v>281</v>
      </c>
      <c r="E1115" s="161">
        <v>43139</v>
      </c>
      <c r="F1115" s="172" t="str">
        <f t="shared" si="54"/>
        <v>2017-18</v>
      </c>
      <c r="G1115" s="68"/>
      <c r="H1115" s="167" t="s">
        <v>279</v>
      </c>
      <c r="I1115" s="173">
        <v>41465.482549107437</v>
      </c>
      <c r="J1115" s="168">
        <f>IFERROR(MIN('MP Calculations'!$E$30/I1115,1),"-")</f>
        <v>0.60889065254951169</v>
      </c>
      <c r="K1115" s="12"/>
      <c r="L1115" s="159">
        <v>0.94026900000000002</v>
      </c>
      <c r="M1115" s="159" t="s">
        <v>315</v>
      </c>
      <c r="N1115" s="159">
        <v>350</v>
      </c>
      <c r="O1115" s="185">
        <f t="shared" si="55"/>
        <v>329.09415000000001</v>
      </c>
      <c r="P1115" s="215">
        <f t="shared" si="56"/>
        <v>200.3823517437269</v>
      </c>
      <c r="Q1115" s="215" cm="1">
        <f t="array" ref="Q1115">IF(P1115="-",0,P1115/(1+'General inputs'!$H$32)^IFERROR(INDEX('MP Calculations'!$C$40:$C$130,MATCH(F1115,'MP Calculations'!$D$40:$D$130,0),0),-1))</f>
        <v>246.14899340445726</v>
      </c>
    </row>
    <row r="1116" spans="3:17">
      <c r="C1116" s="159"/>
      <c r="D1116" s="165" t="s">
        <v>281</v>
      </c>
      <c r="E1116" s="161">
        <v>43139</v>
      </c>
      <c r="F1116" s="172" t="str">
        <f t="shared" si="54"/>
        <v>2017-18</v>
      </c>
      <c r="G1116" s="68"/>
      <c r="H1116" s="167" t="s">
        <v>279</v>
      </c>
      <c r="I1116" s="173">
        <v>41465.482549107437</v>
      </c>
      <c r="J1116" s="168">
        <f>IFERROR(MIN('MP Calculations'!$E$30/I1116,1),"-")</f>
        <v>0.60889065254951169</v>
      </c>
      <c r="K1116" s="12"/>
      <c r="L1116" s="159">
        <v>17.131001000000001</v>
      </c>
      <c r="M1116" s="159" t="s">
        <v>315</v>
      </c>
      <c r="N1116" s="159">
        <v>350</v>
      </c>
      <c r="O1116" s="185">
        <f t="shared" si="55"/>
        <v>5995.8503500000006</v>
      </c>
      <c r="P1116" s="215">
        <f t="shared" si="56"/>
        <v>3650.8172322007185</v>
      </c>
      <c r="Q1116" s="215" cm="1">
        <f t="array" ref="Q1116">IF(P1116="-",0,P1116/(1+'General inputs'!$H$32)^IFERROR(INDEX('MP Calculations'!$C$40:$C$130,MATCH(F1116,'MP Calculations'!$D$40:$D$130,0),0),-1))</f>
        <v>4484.6513627065769</v>
      </c>
    </row>
    <row r="1117" spans="3:17">
      <c r="C1117" s="159"/>
      <c r="D1117" s="165" t="s">
        <v>281</v>
      </c>
      <c r="E1117" s="161">
        <v>43139</v>
      </c>
      <c r="F1117" s="172" t="str">
        <f t="shared" si="54"/>
        <v>2017-18</v>
      </c>
      <c r="G1117" s="68"/>
      <c r="H1117" s="167" t="s">
        <v>279</v>
      </c>
      <c r="I1117" s="173">
        <v>41465.482549107437</v>
      </c>
      <c r="J1117" s="168">
        <f>IFERROR(MIN('MP Calculations'!$E$30/I1117,1),"-")</f>
        <v>0.60889065254951169</v>
      </c>
      <c r="K1117" s="12"/>
      <c r="L1117" s="159">
        <v>0.68952899999999995</v>
      </c>
      <c r="M1117" s="159" t="s">
        <v>315</v>
      </c>
      <c r="N1117" s="159">
        <v>350</v>
      </c>
      <c r="O1117" s="185">
        <f t="shared" si="55"/>
        <v>241.33514999999997</v>
      </c>
      <c r="P1117" s="215">
        <f t="shared" si="56"/>
        <v>146.94671696663426</v>
      </c>
      <c r="Q1117" s="215" cm="1">
        <f t="array" ref="Q1117">IF(P1117="-",0,P1117/(1+'General inputs'!$H$32)^IFERROR(INDEX('MP Calculations'!$C$40:$C$130,MATCH(F1117,'MP Calculations'!$D$40:$D$130,0),0),-1))</f>
        <v>180.50884297278964</v>
      </c>
    </row>
    <row r="1118" spans="3:17">
      <c r="C1118" s="159"/>
      <c r="D1118" s="165" t="s">
        <v>281</v>
      </c>
      <c r="E1118" s="161">
        <v>43139</v>
      </c>
      <c r="F1118" s="172" t="str">
        <f t="shared" si="54"/>
        <v>2017-18</v>
      </c>
      <c r="G1118" s="68"/>
      <c r="H1118" s="167" t="s">
        <v>279</v>
      </c>
      <c r="I1118" s="173">
        <v>41465.482549107437</v>
      </c>
      <c r="J1118" s="168">
        <f>IFERROR(MIN('MP Calculations'!$E$30/I1118,1),"-")</f>
        <v>0.60889065254951169</v>
      </c>
      <c r="K1118" s="12"/>
      <c r="L1118" s="159">
        <v>6.9000269999999997</v>
      </c>
      <c r="M1118" s="159" t="s">
        <v>315</v>
      </c>
      <c r="N1118" s="159">
        <v>350</v>
      </c>
      <c r="O1118" s="185">
        <f t="shared" si="55"/>
        <v>2415.00945</v>
      </c>
      <c r="P1118" s="215">
        <f t="shared" si="56"/>
        <v>1470.4766799237373</v>
      </c>
      <c r="Q1118" s="215" cm="1">
        <f t="array" ref="Q1118">IF(P1118="-",0,P1118/(1+'General inputs'!$H$32)^IFERROR(INDEX('MP Calculations'!$C$40:$C$130,MATCH(F1118,'MP Calculations'!$D$40:$D$130,0),0),-1))</f>
        <v>1806.3285086646233</v>
      </c>
    </row>
    <row r="1119" spans="3:17">
      <c r="C1119" s="159"/>
      <c r="D1119" s="165" t="s">
        <v>281</v>
      </c>
      <c r="E1119" s="161">
        <v>43139</v>
      </c>
      <c r="F1119" s="172" t="str">
        <f t="shared" si="54"/>
        <v>2017-18</v>
      </c>
      <c r="G1119" s="68"/>
      <c r="H1119" s="167" t="s">
        <v>279</v>
      </c>
      <c r="I1119" s="173">
        <v>41465.482549107437</v>
      </c>
      <c r="J1119" s="168">
        <f>IFERROR(MIN('MP Calculations'!$E$30/I1119,1),"-")</f>
        <v>0.60889065254951169</v>
      </c>
      <c r="K1119" s="12"/>
      <c r="L1119" s="159">
        <v>86.192715000000007</v>
      </c>
      <c r="M1119" s="159" t="s">
        <v>315</v>
      </c>
      <c r="N1119" s="159">
        <v>350</v>
      </c>
      <c r="O1119" s="185">
        <f t="shared" si="55"/>
        <v>30167.450250000002</v>
      </c>
      <c r="P1119" s="215">
        <f t="shared" si="56"/>
        <v>18368.678468477432</v>
      </c>
      <c r="Q1119" s="215" cm="1">
        <f t="array" ref="Q1119">IF(P1119="-",0,P1119/(1+'General inputs'!$H$32)^IFERROR(INDEX('MP Calculations'!$C$40:$C$130,MATCH(F1119,'MP Calculations'!$D$40:$D$130,0),0),-1))</f>
        <v>22564.021610887165</v>
      </c>
    </row>
    <row r="1120" spans="3:17">
      <c r="C1120" s="159"/>
      <c r="D1120" s="165" t="s">
        <v>281</v>
      </c>
      <c r="E1120" s="161">
        <v>43139</v>
      </c>
      <c r="F1120" s="172" t="str">
        <f t="shared" si="54"/>
        <v>2017-18</v>
      </c>
      <c r="G1120" s="68"/>
      <c r="H1120" s="167" t="s">
        <v>279</v>
      </c>
      <c r="I1120" s="173">
        <v>41465.482549107437</v>
      </c>
      <c r="J1120" s="168">
        <f>IFERROR(MIN('MP Calculations'!$E$30/I1120,1),"-")</f>
        <v>0.60889065254951169</v>
      </c>
      <c r="K1120" s="12"/>
      <c r="L1120" s="159">
        <v>18.182454</v>
      </c>
      <c r="M1120" s="159" t="s">
        <v>315</v>
      </c>
      <c r="N1120" s="159">
        <v>350</v>
      </c>
      <c r="O1120" s="185">
        <f t="shared" si="55"/>
        <v>6363.8589000000002</v>
      </c>
      <c r="P1120" s="215">
        <f t="shared" si="56"/>
        <v>3874.8941983540176</v>
      </c>
      <c r="Q1120" s="215" cm="1">
        <f t="array" ref="Q1120">IF(P1120="-",0,P1120/(1+'General inputs'!$H$32)^IFERROR(INDEX('MP Calculations'!$C$40:$C$130,MATCH(F1120,'MP Calculations'!$D$40:$D$130,0),0),-1))</f>
        <v>4759.9067391595881</v>
      </c>
    </row>
    <row r="1121" spans="3:17">
      <c r="C1121" s="159"/>
      <c r="D1121" s="165" t="s">
        <v>281</v>
      </c>
      <c r="E1121" s="161">
        <v>43188</v>
      </c>
      <c r="F1121" s="172" t="str">
        <f t="shared" si="54"/>
        <v>2017-18</v>
      </c>
      <c r="G1121" s="68"/>
      <c r="H1121" s="167" t="s">
        <v>279</v>
      </c>
      <c r="I1121" s="173">
        <v>41465.482549107437</v>
      </c>
      <c r="J1121" s="168">
        <f>IFERROR(MIN('MP Calculations'!$E$30/I1121,1),"-")</f>
        <v>0.60889065254951169</v>
      </c>
      <c r="K1121" s="12"/>
      <c r="L1121" s="159">
        <v>8.8065700000000007</v>
      </c>
      <c r="M1121" s="159" t="s">
        <v>315</v>
      </c>
      <c r="N1121" s="159">
        <v>350</v>
      </c>
      <c r="O1121" s="185">
        <f t="shared" si="55"/>
        <v>3082.2995000000001</v>
      </c>
      <c r="P1121" s="215">
        <f t="shared" si="56"/>
        <v>1876.7833539080336</v>
      </c>
      <c r="Q1121" s="215" cm="1">
        <f t="array" ref="Q1121">IF(P1121="-",0,P1121/(1+'General inputs'!$H$32)^IFERROR(INDEX('MP Calculations'!$C$40:$C$130,MATCH(F1121,'MP Calculations'!$D$40:$D$130,0),0),-1))</f>
        <v>2305.4342330183076</v>
      </c>
    </row>
    <row r="1122" spans="3:17">
      <c r="C1122" s="159"/>
      <c r="D1122" s="165" t="s">
        <v>281</v>
      </c>
      <c r="E1122" s="161">
        <v>43199</v>
      </c>
      <c r="F1122" s="172" t="str">
        <f t="shared" si="54"/>
        <v>2017-18</v>
      </c>
      <c r="G1122" s="68"/>
      <c r="H1122" s="167" t="s">
        <v>279</v>
      </c>
      <c r="I1122" s="173">
        <v>41465.482549107437</v>
      </c>
      <c r="J1122" s="168">
        <f>IFERROR(MIN('MP Calculations'!$E$30/I1122,1),"-")</f>
        <v>0.60889065254951169</v>
      </c>
      <c r="K1122" s="12"/>
      <c r="L1122" s="159">
        <v>3.8600310000000002</v>
      </c>
      <c r="M1122" s="159" t="s">
        <v>315</v>
      </c>
      <c r="N1122" s="159">
        <v>350</v>
      </c>
      <c r="O1122" s="185">
        <f t="shared" si="55"/>
        <v>1351.0108500000001</v>
      </c>
      <c r="P1122" s="215">
        <f t="shared" si="56"/>
        <v>822.61787805797053</v>
      </c>
      <c r="Q1122" s="215" cm="1">
        <f t="array" ref="Q1122">IF(P1122="-",0,P1122/(1+'General inputs'!$H$32)^IFERROR(INDEX('MP Calculations'!$C$40:$C$130,MATCH(F1122,'MP Calculations'!$D$40:$D$130,0),0),-1))</f>
        <v>1010.5009791453302</v>
      </c>
    </row>
    <row r="1123" spans="3:17">
      <c r="C1123" s="159"/>
      <c r="D1123" s="165" t="s">
        <v>281</v>
      </c>
      <c r="E1123" s="161">
        <v>43199</v>
      </c>
      <c r="F1123" s="172" t="str">
        <f t="shared" si="54"/>
        <v>2017-18</v>
      </c>
      <c r="G1123" s="68"/>
      <c r="H1123" s="167" t="s">
        <v>279</v>
      </c>
      <c r="I1123" s="173">
        <v>41465.482549107437</v>
      </c>
      <c r="J1123" s="168">
        <f>IFERROR(MIN('MP Calculations'!$E$30/I1123,1),"-")</f>
        <v>0.60889065254951169</v>
      </c>
      <c r="K1123" s="12"/>
      <c r="L1123" s="159">
        <v>0.49996000000000002</v>
      </c>
      <c r="M1123" s="159" t="s">
        <v>315</v>
      </c>
      <c r="N1123" s="159">
        <v>350</v>
      </c>
      <c r="O1123" s="185">
        <f t="shared" si="55"/>
        <v>174.98600000000002</v>
      </c>
      <c r="P1123" s="215">
        <f t="shared" si="56"/>
        <v>106.54733972702887</v>
      </c>
      <c r="Q1123" s="215" cm="1">
        <f t="array" ref="Q1123">IF(P1123="-",0,P1123/(1+'General inputs'!$H$32)^IFERROR(INDEX('MP Calculations'!$C$40:$C$130,MATCH(F1123,'MP Calculations'!$D$40:$D$130,0),0),-1))</f>
        <v>130.88238657500403</v>
      </c>
    </row>
    <row r="1124" spans="3:17">
      <c r="C1124" s="159"/>
      <c r="D1124" s="165" t="s">
        <v>281</v>
      </c>
      <c r="E1124" s="161">
        <v>43199</v>
      </c>
      <c r="F1124" s="172" t="str">
        <f t="shared" si="54"/>
        <v>2017-18</v>
      </c>
      <c r="G1124" s="68"/>
      <c r="H1124" s="167" t="s">
        <v>279</v>
      </c>
      <c r="I1124" s="173">
        <v>41465.482549107437</v>
      </c>
      <c r="J1124" s="168">
        <f>IFERROR(MIN('MP Calculations'!$E$30/I1124,1),"-")</f>
        <v>0.60889065254951169</v>
      </c>
      <c r="K1124" s="12"/>
      <c r="L1124" s="159">
        <v>0.89998</v>
      </c>
      <c r="M1124" s="159" t="s">
        <v>315</v>
      </c>
      <c r="N1124" s="159">
        <v>350</v>
      </c>
      <c r="O1124" s="185">
        <f t="shared" si="55"/>
        <v>314.99299999999999</v>
      </c>
      <c r="P1124" s="215">
        <f t="shared" si="56"/>
        <v>191.79629331852834</v>
      </c>
      <c r="Q1124" s="215" cm="1">
        <f t="array" ref="Q1124">IF(P1124="-",0,P1124/(1+'General inputs'!$H$32)^IFERROR(INDEX('MP Calculations'!$C$40:$C$130,MATCH(F1124,'MP Calculations'!$D$40:$D$130,0),0),-1))</f>
        <v>235.60190869223959</v>
      </c>
    </row>
    <row r="1125" spans="3:17">
      <c r="C1125" s="159"/>
      <c r="D1125" s="165" t="s">
        <v>281</v>
      </c>
      <c r="E1125" s="161">
        <v>43199</v>
      </c>
      <c r="F1125" s="172" t="str">
        <f t="shared" si="54"/>
        <v>2017-18</v>
      </c>
      <c r="G1125" s="68"/>
      <c r="H1125" s="167" t="s">
        <v>279</v>
      </c>
      <c r="I1125" s="173">
        <v>41465.482549107437</v>
      </c>
      <c r="J1125" s="168">
        <f>IFERROR(MIN('MP Calculations'!$E$30/I1125,1),"-")</f>
        <v>0.60889065254951169</v>
      </c>
      <c r="K1125" s="12"/>
      <c r="L1125" s="159">
        <v>100.654695</v>
      </c>
      <c r="M1125" s="159" t="s">
        <v>315</v>
      </c>
      <c r="N1125" s="159">
        <v>350</v>
      </c>
      <c r="O1125" s="185">
        <f t="shared" si="55"/>
        <v>35229.143250000001</v>
      </c>
      <c r="P1125" s="215">
        <f t="shared" si="56"/>
        <v>21450.696022252727</v>
      </c>
      <c r="Q1125" s="215" cm="1">
        <f t="array" ref="Q1125">IF(P1125="-",0,P1125/(1+'General inputs'!$H$32)^IFERROR(INDEX('MP Calculations'!$C$40:$C$130,MATCH(F1125,'MP Calculations'!$D$40:$D$130,0),0),-1))</f>
        <v>26349.961400070253</v>
      </c>
    </row>
    <row r="1126" spans="3:17">
      <c r="C1126" s="159"/>
      <c r="D1126" s="165" t="s">
        <v>281</v>
      </c>
      <c r="E1126" s="161">
        <v>43199</v>
      </c>
      <c r="F1126" s="172" t="str">
        <f t="shared" si="54"/>
        <v>2017-18</v>
      </c>
      <c r="G1126" s="68"/>
      <c r="H1126" s="167" t="s">
        <v>279</v>
      </c>
      <c r="I1126" s="173">
        <v>41465.482549107437</v>
      </c>
      <c r="J1126" s="168">
        <f>IFERROR(MIN('MP Calculations'!$E$30/I1126,1),"-")</f>
        <v>0.60889065254951169</v>
      </c>
      <c r="K1126" s="12"/>
      <c r="L1126" s="159">
        <v>82.296003999999996</v>
      </c>
      <c r="M1126" s="159" t="s">
        <v>315</v>
      </c>
      <c r="N1126" s="159">
        <v>350</v>
      </c>
      <c r="O1126" s="185">
        <f t="shared" si="55"/>
        <v>28803.6014</v>
      </c>
      <c r="P1126" s="215">
        <f t="shared" si="56"/>
        <v>17538.243652222027</v>
      </c>
      <c r="Q1126" s="215" cm="1">
        <f t="array" ref="Q1126">IF(P1126="-",0,P1126/(1+'General inputs'!$H$32)^IFERROR(INDEX('MP Calculations'!$C$40:$C$130,MATCH(F1126,'MP Calculations'!$D$40:$D$130,0),0),-1))</f>
        <v>21543.918331678684</v>
      </c>
    </row>
    <row r="1127" spans="3:17">
      <c r="C1127" s="159"/>
      <c r="D1127" s="165" t="s">
        <v>281</v>
      </c>
      <c r="E1127" s="161">
        <v>43199</v>
      </c>
      <c r="F1127" s="172" t="str">
        <f t="shared" si="54"/>
        <v>2017-18</v>
      </c>
      <c r="G1127" s="68"/>
      <c r="H1127" s="167" t="s">
        <v>279</v>
      </c>
      <c r="I1127" s="173">
        <v>41465.482549107437</v>
      </c>
      <c r="J1127" s="168">
        <f>IFERROR(MIN('MP Calculations'!$E$30/I1127,1),"-")</f>
        <v>0.60889065254951169</v>
      </c>
      <c r="K1127" s="12"/>
      <c r="L1127" s="159">
        <v>35.000016000000002</v>
      </c>
      <c r="M1127" s="159" t="s">
        <v>315</v>
      </c>
      <c r="N1127" s="159">
        <v>350</v>
      </c>
      <c r="O1127" s="185">
        <f t="shared" si="55"/>
        <v>12250.0056</v>
      </c>
      <c r="P1127" s="215">
        <f t="shared" si="56"/>
        <v>7458.9139035191729</v>
      </c>
      <c r="Q1127" s="215" cm="1">
        <f t="array" ref="Q1127">IF(P1127="-",0,P1127/(1+'General inputs'!$H$32)^IFERROR(INDEX('MP Calculations'!$C$40:$C$130,MATCH(F1127,'MP Calculations'!$D$40:$D$130,0),0),-1))</f>
        <v>9162.5042488265572</v>
      </c>
    </row>
    <row r="1128" spans="3:17">
      <c r="C1128" s="159"/>
      <c r="D1128" s="165" t="s">
        <v>418</v>
      </c>
      <c r="E1128" s="161">
        <v>43298</v>
      </c>
      <c r="F1128" s="172" t="str">
        <f t="shared" si="54"/>
        <v>2018-19</v>
      </c>
      <c r="G1128" s="68"/>
      <c r="H1128" s="167" t="s">
        <v>279</v>
      </c>
      <c r="I1128" s="173">
        <v>41465.482549107437</v>
      </c>
      <c r="J1128" s="168">
        <f>IFERROR(MIN('MP Calculations'!$E$30/I1128,1),"-")</f>
        <v>0.60889065254951169</v>
      </c>
      <c r="K1128" s="12"/>
      <c r="L1128" s="159">
        <v>1</v>
      </c>
      <c r="M1128" s="159" t="s">
        <v>316</v>
      </c>
      <c r="N1128" s="159">
        <v>1082.77</v>
      </c>
      <c r="O1128" s="185">
        <f t="shared" si="55"/>
        <v>1082.77</v>
      </c>
      <c r="P1128" s="215">
        <f t="shared" si="56"/>
        <v>659.28853186103481</v>
      </c>
      <c r="Q1128" s="215" cm="1">
        <f t="array" ref="Q1128">IF(P1128="-",0,P1128/(1+'General inputs'!$H$32)^IFERROR(INDEX('MP Calculations'!$C$40:$C$130,MATCH(F1128,'MP Calculations'!$D$40:$D$130,0),0),-1))</f>
        <v>777.2243480153877</v>
      </c>
    </row>
    <row r="1129" spans="3:17">
      <c r="C1129" s="159"/>
      <c r="D1129" s="165" t="s">
        <v>291</v>
      </c>
      <c r="E1129" s="161">
        <v>43346</v>
      </c>
      <c r="F1129" s="172" t="str">
        <f t="shared" si="54"/>
        <v>2018-19</v>
      </c>
      <c r="G1129" s="68"/>
      <c r="H1129" s="167" t="s">
        <v>279</v>
      </c>
      <c r="I1129" s="173">
        <v>41465.482549107437</v>
      </c>
      <c r="J1129" s="168">
        <f>IFERROR(MIN('MP Calculations'!$E$30/I1129,1),"-")</f>
        <v>0.60889065254951169</v>
      </c>
      <c r="K1129" s="12"/>
      <c r="L1129" s="159">
        <v>96.902337000000003</v>
      </c>
      <c r="M1129" s="159" t="s">
        <v>315</v>
      </c>
      <c r="N1129" s="159">
        <v>940</v>
      </c>
      <c r="O1129" s="185">
        <f t="shared" si="55"/>
        <v>91088.196779999998</v>
      </c>
      <c r="P1129" s="215">
        <f t="shared" si="56"/>
        <v>55462.751576932525</v>
      </c>
      <c r="Q1129" s="215" cm="1">
        <f t="array" ref="Q1129">IF(P1129="-",0,P1129/(1+'General inputs'!$H$32)^IFERROR(INDEX('MP Calculations'!$C$40:$C$130,MATCH(F1129,'MP Calculations'!$D$40:$D$130,0),0),-1))</f>
        <v>65384.120685125024</v>
      </c>
    </row>
    <row r="1130" spans="3:17">
      <c r="C1130" s="159"/>
      <c r="D1130" s="165" t="s">
        <v>291</v>
      </c>
      <c r="E1130" s="161">
        <v>43346</v>
      </c>
      <c r="F1130" s="172" t="str">
        <f t="shared" si="54"/>
        <v>2018-19</v>
      </c>
      <c r="G1130" s="68"/>
      <c r="H1130" s="167" t="s">
        <v>279</v>
      </c>
      <c r="I1130" s="173">
        <v>41465.482549107437</v>
      </c>
      <c r="J1130" s="168">
        <f>IFERROR(MIN('MP Calculations'!$E$30/I1130,1),"-")</f>
        <v>0.60889065254951169</v>
      </c>
      <c r="K1130" s="12"/>
      <c r="L1130" s="159">
        <v>94.299997000000005</v>
      </c>
      <c r="M1130" s="159" t="s">
        <v>315</v>
      </c>
      <c r="N1130" s="159">
        <v>940</v>
      </c>
      <c r="O1130" s="185">
        <f t="shared" si="55"/>
        <v>88641.997180000006</v>
      </c>
      <c r="P1130" s="215">
        <f t="shared" si="56"/>
        <v>53973.283506222178</v>
      </c>
      <c r="Q1130" s="215" cm="1">
        <f t="array" ref="Q1130">IF(P1130="-",0,P1130/(1+'General inputs'!$H$32)^IFERROR(INDEX('MP Calculations'!$C$40:$C$130,MATCH(F1130,'MP Calculations'!$D$40:$D$130,0),0),-1))</f>
        <v>63628.21140686141</v>
      </c>
    </row>
    <row r="1131" spans="3:17">
      <c r="C1131" s="159"/>
      <c r="D1131" s="165" t="s">
        <v>291</v>
      </c>
      <c r="E1131" s="161">
        <v>43346</v>
      </c>
      <c r="F1131" s="172" t="str">
        <f t="shared" si="54"/>
        <v>2018-19</v>
      </c>
      <c r="G1131" s="68"/>
      <c r="H1131" s="167" t="s">
        <v>279</v>
      </c>
      <c r="I1131" s="173">
        <v>41465.482549107437</v>
      </c>
      <c r="J1131" s="168">
        <f>IFERROR(MIN('MP Calculations'!$E$30/I1131,1),"-")</f>
        <v>0.60889065254951169</v>
      </c>
      <c r="K1131" s="12"/>
      <c r="L1131" s="159">
        <v>1.3000389999999999</v>
      </c>
      <c r="M1131" s="159" t="s">
        <v>315</v>
      </c>
      <c r="N1131" s="159">
        <v>940</v>
      </c>
      <c r="O1131" s="185">
        <f t="shared" si="55"/>
        <v>1222.03666</v>
      </c>
      <c r="P1131" s="215">
        <f t="shared" si="56"/>
        <v>744.08669934682575</v>
      </c>
      <c r="Q1131" s="215" cm="1">
        <f t="array" ref="Q1131">IF(P1131="-",0,P1131/(1+'General inputs'!$H$32)^IFERROR(INDEX('MP Calculations'!$C$40:$C$130,MATCH(F1131,'MP Calculations'!$D$40:$D$130,0),0),-1))</f>
        <v>877.19150541611043</v>
      </c>
    </row>
    <row r="1132" spans="3:17">
      <c r="C1132" s="159"/>
      <c r="D1132" s="165" t="s">
        <v>291</v>
      </c>
      <c r="E1132" s="161">
        <v>43346</v>
      </c>
      <c r="F1132" s="172" t="str">
        <f t="shared" si="54"/>
        <v>2018-19</v>
      </c>
      <c r="G1132" s="68"/>
      <c r="H1132" s="167" t="s">
        <v>279</v>
      </c>
      <c r="I1132" s="173">
        <v>41465.482549107437</v>
      </c>
      <c r="J1132" s="168">
        <f>IFERROR(MIN('MP Calculations'!$E$30/I1132,1),"-")</f>
        <v>0.60889065254951169</v>
      </c>
      <c r="K1132" s="12"/>
      <c r="L1132" s="159">
        <v>0.60001599999999999</v>
      </c>
      <c r="M1132" s="159" t="s">
        <v>315</v>
      </c>
      <c r="N1132" s="159">
        <v>940</v>
      </c>
      <c r="O1132" s="185">
        <f t="shared" si="55"/>
        <v>564.01504</v>
      </c>
      <c r="P1132" s="215">
        <f t="shared" si="56"/>
        <v>343.42348575333892</v>
      </c>
      <c r="Q1132" s="215" cm="1">
        <f t="array" ref="Q1132">IF(P1132="-",0,P1132/(1+'General inputs'!$H$32)^IFERROR(INDEX('MP Calculations'!$C$40:$C$130,MATCH(F1132,'MP Calculations'!$D$40:$D$130,0),0),-1))</f>
        <v>404.85626839945024</v>
      </c>
    </row>
    <row r="1133" spans="3:17">
      <c r="C1133" s="159"/>
      <c r="D1133" s="165" t="s">
        <v>291</v>
      </c>
      <c r="E1133" s="161">
        <v>43346</v>
      </c>
      <c r="F1133" s="172" t="str">
        <f t="shared" si="54"/>
        <v>2018-19</v>
      </c>
      <c r="G1133" s="68"/>
      <c r="H1133" s="167" t="s">
        <v>279</v>
      </c>
      <c r="I1133" s="173">
        <v>41465.482549107437</v>
      </c>
      <c r="J1133" s="168">
        <f>IFERROR(MIN('MP Calculations'!$E$30/I1133,1),"-")</f>
        <v>0.60889065254951169</v>
      </c>
      <c r="K1133" s="12"/>
      <c r="L1133" s="159">
        <v>0.59996700000000003</v>
      </c>
      <c r="M1133" s="159" t="s">
        <v>315</v>
      </c>
      <c r="N1133" s="159">
        <v>940</v>
      </c>
      <c r="O1133" s="185">
        <f t="shared" si="55"/>
        <v>563.96897999999999</v>
      </c>
      <c r="P1133" s="215">
        <f t="shared" si="56"/>
        <v>343.39544024988248</v>
      </c>
      <c r="Q1133" s="215" cm="1">
        <f t="array" ref="Q1133">IF(P1133="-",0,P1133/(1+'General inputs'!$H$32)^IFERROR(INDEX('MP Calculations'!$C$40:$C$130,MATCH(F1133,'MP Calculations'!$D$40:$D$130,0),0),-1))</f>
        <v>404.8232060191944</v>
      </c>
    </row>
    <row r="1134" spans="3:17">
      <c r="C1134" s="159"/>
      <c r="D1134" s="165" t="s">
        <v>419</v>
      </c>
      <c r="E1134" s="161">
        <v>43383</v>
      </c>
      <c r="F1134" s="172" t="str">
        <f t="shared" si="54"/>
        <v>2018-19</v>
      </c>
      <c r="G1134" s="68"/>
      <c r="H1134" s="167" t="s">
        <v>279</v>
      </c>
      <c r="I1134" s="173">
        <v>41465.482549107437</v>
      </c>
      <c r="J1134" s="168">
        <f>IFERROR(MIN('MP Calculations'!$E$30/I1134,1),"-")</f>
        <v>0.60889065254951169</v>
      </c>
      <c r="K1134" s="12"/>
      <c r="L1134" s="159">
        <v>1</v>
      </c>
      <c r="M1134" s="159" t="s">
        <v>316</v>
      </c>
      <c r="N1134" s="159">
        <v>316310.12</v>
      </c>
      <c r="O1134" s="185">
        <f t="shared" si="55"/>
        <v>316310.12</v>
      </c>
      <c r="P1134" s="215">
        <f t="shared" si="56"/>
        <v>192598.27537481434</v>
      </c>
      <c r="Q1134" s="215" cm="1">
        <f t="array" ref="Q1134">IF(P1134="-",0,P1134/(1+'General inputs'!$H$32)^IFERROR(INDEX('MP Calculations'!$C$40:$C$130,MATCH(F1134,'MP Calculations'!$D$40:$D$130,0),0),-1))</f>
        <v>227050.92197573723</v>
      </c>
    </row>
    <row r="1135" spans="3:17">
      <c r="C1135" s="159"/>
      <c r="D1135" s="165" t="s">
        <v>420</v>
      </c>
      <c r="E1135" s="161">
        <v>43410</v>
      </c>
      <c r="F1135" s="172" t="str">
        <f t="shared" si="54"/>
        <v>2018-19</v>
      </c>
      <c r="G1135" s="68"/>
      <c r="H1135" s="167" t="s">
        <v>279</v>
      </c>
      <c r="I1135" s="173">
        <v>41465.482549107437</v>
      </c>
      <c r="J1135" s="168">
        <f>IFERROR(MIN('MP Calculations'!$E$30/I1135,1),"-")</f>
        <v>0.60889065254951169</v>
      </c>
      <c r="K1135" s="12"/>
      <c r="L1135" s="159">
        <v>1</v>
      </c>
      <c r="M1135" s="159" t="s">
        <v>316</v>
      </c>
      <c r="N1135" s="159">
        <v>886.34</v>
      </c>
      <c r="O1135" s="185">
        <f t="shared" si="55"/>
        <v>886.34</v>
      </c>
      <c r="P1135" s="215">
        <f t="shared" si="56"/>
        <v>539.68414098073424</v>
      </c>
      <c r="Q1135" s="215" cm="1">
        <f t="array" ref="Q1135">IF(P1135="-",0,P1135/(1+'General inputs'!$H$32)^IFERROR(INDEX('MP Calculations'!$C$40:$C$130,MATCH(F1135,'MP Calculations'!$D$40:$D$130,0),0),-1))</f>
        <v>636.22470942116865</v>
      </c>
    </row>
    <row r="1136" spans="3:17">
      <c r="C1136" s="159"/>
      <c r="D1136" s="165" t="s">
        <v>281</v>
      </c>
      <c r="E1136" s="161">
        <v>43444</v>
      </c>
      <c r="F1136" s="172" t="str">
        <f t="shared" si="54"/>
        <v>2018-19</v>
      </c>
      <c r="G1136" s="68"/>
      <c r="H1136" s="167" t="s">
        <v>279</v>
      </c>
      <c r="I1136" s="173">
        <v>41465.482549107437</v>
      </c>
      <c r="J1136" s="168">
        <f>IFERROR(MIN('MP Calculations'!$E$30/I1136,1),"-")</f>
        <v>0.60889065254951169</v>
      </c>
      <c r="K1136" s="12"/>
      <c r="L1136" s="159">
        <v>0.226602</v>
      </c>
      <c r="M1136" s="159" t="s">
        <v>315</v>
      </c>
      <c r="N1136" s="159">
        <v>350</v>
      </c>
      <c r="O1136" s="185">
        <f t="shared" si="55"/>
        <v>79.310699999999997</v>
      </c>
      <c r="P1136" s="215">
        <f t="shared" si="56"/>
        <v>48.291543877158553</v>
      </c>
      <c r="Q1136" s="215" cm="1">
        <f t="array" ref="Q1136">IF(P1136="-",0,P1136/(1+'General inputs'!$H$32)^IFERROR(INDEX('MP Calculations'!$C$40:$C$130,MATCH(F1136,'MP Calculations'!$D$40:$D$130,0),0),-1))</f>
        <v>56.930102513132056</v>
      </c>
    </row>
    <row r="1137" spans="3:17">
      <c r="C1137" s="159"/>
      <c r="D1137" s="165" t="s">
        <v>281</v>
      </c>
      <c r="E1137" s="161">
        <v>43444</v>
      </c>
      <c r="F1137" s="172" t="str">
        <f t="shared" si="54"/>
        <v>2018-19</v>
      </c>
      <c r="G1137" s="68"/>
      <c r="H1137" s="167" t="s">
        <v>279</v>
      </c>
      <c r="I1137" s="173">
        <v>41465.482549107437</v>
      </c>
      <c r="J1137" s="168">
        <f>IFERROR(MIN('MP Calculations'!$E$30/I1137,1),"-")</f>
        <v>0.60889065254951169</v>
      </c>
      <c r="K1137" s="12"/>
      <c r="L1137" s="159">
        <v>0.46581699999999998</v>
      </c>
      <c r="M1137" s="159" t="s">
        <v>315</v>
      </c>
      <c r="N1137" s="159">
        <v>350</v>
      </c>
      <c r="O1137" s="185">
        <f t="shared" si="55"/>
        <v>163.03594999999999</v>
      </c>
      <c r="P1137" s="215">
        <f t="shared" si="56"/>
        <v>99.271065984529557</v>
      </c>
      <c r="Q1137" s="215" cm="1">
        <f t="array" ref="Q1137">IF(P1137="-",0,P1137/(1+'General inputs'!$H$32)^IFERROR(INDEX('MP Calculations'!$C$40:$C$130,MATCH(F1137,'MP Calculations'!$D$40:$D$130,0),0),-1))</f>
        <v>117.02901811263641</v>
      </c>
    </row>
    <row r="1138" spans="3:17">
      <c r="C1138" s="159"/>
      <c r="D1138" s="165" t="s">
        <v>281</v>
      </c>
      <c r="E1138" s="161">
        <v>43444</v>
      </c>
      <c r="F1138" s="172" t="str">
        <f t="shared" si="54"/>
        <v>2018-19</v>
      </c>
      <c r="G1138" s="68"/>
      <c r="H1138" s="167" t="s">
        <v>279</v>
      </c>
      <c r="I1138" s="173">
        <v>41465.482549107437</v>
      </c>
      <c r="J1138" s="168">
        <f>IFERROR(MIN('MP Calculations'!$E$30/I1138,1),"-")</f>
        <v>0.60889065254951169</v>
      </c>
      <c r="K1138" s="12"/>
      <c r="L1138" s="159">
        <v>2.7626559999999998</v>
      </c>
      <c r="M1138" s="159" t="s">
        <v>315</v>
      </c>
      <c r="N1138" s="159">
        <v>350</v>
      </c>
      <c r="O1138" s="185">
        <f t="shared" si="55"/>
        <v>966.92959999999994</v>
      </c>
      <c r="P1138" s="215">
        <f t="shared" si="56"/>
        <v>588.75439511343825</v>
      </c>
      <c r="Q1138" s="215" cm="1">
        <f t="array" ref="Q1138">IF(P1138="-",0,P1138/(1+'General inputs'!$H$32)^IFERROR(INDEX('MP Calculations'!$C$40:$C$130,MATCH(F1138,'MP Calculations'!$D$40:$D$130,0),0),-1))</f>
        <v>694.07282057757368</v>
      </c>
    </row>
    <row r="1139" spans="3:17">
      <c r="C1139" s="159"/>
      <c r="D1139" s="165" t="s">
        <v>289</v>
      </c>
      <c r="E1139" s="161">
        <v>43445</v>
      </c>
      <c r="F1139" s="172" t="str">
        <f t="shared" si="54"/>
        <v>2018-19</v>
      </c>
      <c r="G1139" s="68"/>
      <c r="H1139" s="167" t="s">
        <v>279</v>
      </c>
      <c r="I1139" s="173">
        <v>41465.482549107437</v>
      </c>
      <c r="J1139" s="168">
        <f>IFERROR(MIN('MP Calculations'!$E$30/I1139,1),"-")</f>
        <v>0.60889065254951169</v>
      </c>
      <c r="K1139" s="12"/>
      <c r="L1139" s="159">
        <v>2.8000280000000002</v>
      </c>
      <c r="M1139" s="159" t="s">
        <v>315</v>
      </c>
      <c r="N1139" s="159">
        <v>726</v>
      </c>
      <c r="O1139" s="185">
        <f t="shared" si="55"/>
        <v>2032.8203280000002</v>
      </c>
      <c r="P1139" s="215">
        <f t="shared" si="56"/>
        <v>1237.7652960318326</v>
      </c>
      <c r="Q1139" s="215" cm="1">
        <f t="array" ref="Q1139">IF(P1139="-",0,P1139/(1+'General inputs'!$H$32)^IFERROR(INDEX('MP Calculations'!$C$40:$C$130,MATCH(F1139,'MP Calculations'!$D$40:$D$130,0),0),-1))</f>
        <v>1459.1810394287122</v>
      </c>
    </row>
    <row r="1140" spans="3:17">
      <c r="C1140" s="159"/>
      <c r="D1140" s="165" t="s">
        <v>289</v>
      </c>
      <c r="E1140" s="161">
        <v>43445</v>
      </c>
      <c r="F1140" s="172" t="str">
        <f t="shared" si="54"/>
        <v>2018-19</v>
      </c>
      <c r="G1140" s="68"/>
      <c r="H1140" s="167" t="s">
        <v>279</v>
      </c>
      <c r="I1140" s="173">
        <v>41465.482549107437</v>
      </c>
      <c r="J1140" s="168">
        <f>IFERROR(MIN('MP Calculations'!$E$30/I1140,1),"-")</f>
        <v>0.60889065254951169</v>
      </c>
      <c r="K1140" s="12"/>
      <c r="L1140" s="159">
        <v>0.70003800000000005</v>
      </c>
      <c r="M1140" s="159" t="s">
        <v>315</v>
      </c>
      <c r="N1140" s="159">
        <v>726</v>
      </c>
      <c r="O1140" s="185">
        <f t="shared" si="55"/>
        <v>508.22758800000003</v>
      </c>
      <c r="P1140" s="215">
        <f t="shared" si="56"/>
        <v>309.45502770098437</v>
      </c>
      <c r="Q1140" s="215" cm="1">
        <f t="array" ref="Q1140">IF(P1140="-",0,P1140/(1+'General inputs'!$H$32)^IFERROR(INDEX('MP Calculations'!$C$40:$C$130,MATCH(F1140,'MP Calculations'!$D$40:$D$130,0),0),-1))</f>
        <v>364.8114149142782</v>
      </c>
    </row>
    <row r="1141" spans="3:17">
      <c r="C1141" s="159"/>
      <c r="D1141" s="165" t="s">
        <v>301</v>
      </c>
      <c r="E1141" s="161">
        <v>43445</v>
      </c>
      <c r="F1141" s="172" t="str">
        <f t="shared" si="54"/>
        <v>2018-19</v>
      </c>
      <c r="G1141" s="68"/>
      <c r="H1141" s="167" t="s">
        <v>279</v>
      </c>
      <c r="I1141" s="173">
        <v>41465.482549107437</v>
      </c>
      <c r="J1141" s="168">
        <f>IFERROR(MIN('MP Calculations'!$E$30/I1141,1),"-")</f>
        <v>0.60889065254951169</v>
      </c>
      <c r="K1141" s="12"/>
      <c r="L1141" s="159">
        <v>49.867969000000002</v>
      </c>
      <c r="M1141" s="159" t="s">
        <v>315</v>
      </c>
      <c r="N1141" s="159">
        <v>1201</v>
      </c>
      <c r="O1141" s="185">
        <f t="shared" si="55"/>
        <v>59891.430769000006</v>
      </c>
      <c r="P1141" s="215">
        <f t="shared" si="56"/>
        <v>36467.332363060319</v>
      </c>
      <c r="Q1141" s="215" cm="1">
        <f t="array" ref="Q1141">IF(P1141="-",0,P1141/(1+'General inputs'!$H$32)^IFERROR(INDEX('MP Calculations'!$C$40:$C$130,MATCH(F1141,'MP Calculations'!$D$40:$D$130,0),0),-1))</f>
        <v>42990.735087917805</v>
      </c>
    </row>
    <row r="1142" spans="3:17">
      <c r="C1142" s="159"/>
      <c r="D1142" s="165" t="s">
        <v>281</v>
      </c>
      <c r="E1142" s="161">
        <v>43445</v>
      </c>
      <c r="F1142" s="172" t="str">
        <f t="shared" si="54"/>
        <v>2018-19</v>
      </c>
      <c r="G1142" s="68"/>
      <c r="H1142" s="167" t="s">
        <v>279</v>
      </c>
      <c r="I1142" s="173">
        <v>41465.482549107437</v>
      </c>
      <c r="J1142" s="168">
        <f>IFERROR(MIN('MP Calculations'!$E$30/I1142,1),"-")</f>
        <v>0.60889065254951169</v>
      </c>
      <c r="K1142" s="12"/>
      <c r="L1142" s="159">
        <v>7.0000270000000002</v>
      </c>
      <c r="M1142" s="159" t="s">
        <v>315</v>
      </c>
      <c r="N1142" s="159">
        <v>350</v>
      </c>
      <c r="O1142" s="185">
        <f t="shared" si="55"/>
        <v>2450.00945</v>
      </c>
      <c r="P1142" s="215">
        <f t="shared" si="56"/>
        <v>1491.7878527629703</v>
      </c>
      <c r="Q1142" s="215" cm="1">
        <f t="array" ref="Q1142">IF(P1142="-",0,P1142/(1+'General inputs'!$H$32)^IFERROR(INDEX('MP Calculations'!$C$40:$C$130,MATCH(F1142,'MP Calculations'!$D$40:$D$130,0),0),-1))</f>
        <v>1758.6440309648294</v>
      </c>
    </row>
    <row r="1143" spans="3:17">
      <c r="C1143" s="159"/>
      <c r="D1143" s="165" t="s">
        <v>421</v>
      </c>
      <c r="E1143" s="161">
        <v>43585</v>
      </c>
      <c r="F1143" s="172" t="str">
        <f t="shared" si="54"/>
        <v>2018-19</v>
      </c>
      <c r="G1143" s="68"/>
      <c r="H1143" s="167" t="s">
        <v>279</v>
      </c>
      <c r="I1143" s="173">
        <v>41465.482549107437</v>
      </c>
      <c r="J1143" s="168">
        <f>IFERROR(MIN('MP Calculations'!$E$30/I1143,1),"-")</f>
        <v>0.60889065254951169</v>
      </c>
      <c r="K1143" s="12"/>
      <c r="L1143" s="159">
        <v>1</v>
      </c>
      <c r="M1143" s="159" t="s">
        <v>316</v>
      </c>
      <c r="N1143" s="159">
        <v>21278.68</v>
      </c>
      <c r="O1143" s="185">
        <f t="shared" si="55"/>
        <v>21278.68</v>
      </c>
      <c r="P1143" s="215">
        <f t="shared" si="56"/>
        <v>12956.389350592244</v>
      </c>
      <c r="Q1143" s="215" cm="1">
        <f t="array" ref="Q1143">IF(P1143="-",0,P1143/(1+'General inputs'!$H$32)^IFERROR(INDEX('MP Calculations'!$C$40:$C$130,MATCH(F1143,'MP Calculations'!$D$40:$D$130,0),0),-1))</f>
        <v>15274.073154620159</v>
      </c>
    </row>
    <row r="1144" spans="3:17">
      <c r="C1144" s="159"/>
      <c r="D1144" s="165" t="s">
        <v>422</v>
      </c>
      <c r="E1144" s="161">
        <v>43646</v>
      </c>
      <c r="F1144" s="172" t="str">
        <f t="shared" si="54"/>
        <v>2018-19</v>
      </c>
      <c r="G1144" s="68"/>
      <c r="H1144" s="167" t="s">
        <v>279</v>
      </c>
      <c r="I1144" s="173">
        <v>41465.482549107437</v>
      </c>
      <c r="J1144" s="168">
        <f>IFERROR(MIN('MP Calculations'!$E$30/I1144,1),"-")</f>
        <v>0.60889065254951169</v>
      </c>
      <c r="K1144" s="12"/>
      <c r="L1144" s="159">
        <v>1</v>
      </c>
      <c r="M1144" s="159" t="s">
        <v>316</v>
      </c>
      <c r="N1144" s="159">
        <v>247211.22</v>
      </c>
      <c r="O1144" s="185">
        <f t="shared" si="55"/>
        <v>247211.22</v>
      </c>
      <c r="P1144" s="215">
        <f t="shared" si="56"/>
        <v>150524.6010633609</v>
      </c>
      <c r="Q1144" s="215" cm="1">
        <f t="array" ref="Q1144">IF(P1144="-",0,P1144/(1+'General inputs'!$H$32)^IFERROR(INDEX('MP Calculations'!$C$40:$C$130,MATCH(F1144,'MP Calculations'!$D$40:$D$130,0),0),-1))</f>
        <v>177450.96307303358</v>
      </c>
    </row>
    <row r="1145" spans="3:17">
      <c r="C1145" s="159"/>
      <c r="D1145" s="165" t="s">
        <v>423</v>
      </c>
      <c r="E1145" s="161">
        <v>43646</v>
      </c>
      <c r="F1145" s="172" t="str">
        <f t="shared" si="54"/>
        <v>2018-19</v>
      </c>
      <c r="G1145" s="68"/>
      <c r="H1145" s="167" t="s">
        <v>279</v>
      </c>
      <c r="I1145" s="173">
        <v>41465.482549107437</v>
      </c>
      <c r="J1145" s="168">
        <f>IFERROR(MIN('MP Calculations'!$E$30/I1145,1),"-")</f>
        <v>0.60889065254951169</v>
      </c>
      <c r="K1145" s="12"/>
      <c r="L1145" s="159">
        <v>1</v>
      </c>
      <c r="M1145" s="159" t="s">
        <v>316</v>
      </c>
      <c r="N1145" s="159">
        <v>7020.89</v>
      </c>
      <c r="O1145" s="185">
        <f t="shared" si="55"/>
        <v>7020.89</v>
      </c>
      <c r="P1145" s="215">
        <f t="shared" si="56"/>
        <v>4274.9542935783411</v>
      </c>
      <c r="Q1145" s="215" cm="1">
        <f t="array" ref="Q1145">IF(P1145="-",0,P1145/(1+'General inputs'!$H$32)^IFERROR(INDEX('MP Calculations'!$C$40:$C$130,MATCH(F1145,'MP Calculations'!$D$40:$D$130,0),0),-1))</f>
        <v>5039.6729247557232</v>
      </c>
    </row>
    <row r="1146" spans="3:17">
      <c r="C1146" s="159"/>
      <c r="D1146" s="165" t="s">
        <v>424</v>
      </c>
      <c r="E1146" s="161">
        <v>43646</v>
      </c>
      <c r="F1146" s="172" t="str">
        <f t="shared" si="54"/>
        <v>2018-19</v>
      </c>
      <c r="G1146" s="68"/>
      <c r="H1146" s="167" t="s">
        <v>279</v>
      </c>
      <c r="I1146" s="173">
        <v>41465.482549107437</v>
      </c>
      <c r="J1146" s="168">
        <f>IFERROR(MIN('MP Calculations'!$E$30/I1146,1),"-")</f>
        <v>0.60889065254951169</v>
      </c>
      <c r="K1146" s="12"/>
      <c r="L1146" s="159">
        <v>1</v>
      </c>
      <c r="M1146" s="159" t="s">
        <v>316</v>
      </c>
      <c r="N1146" s="159">
        <v>17811.97</v>
      </c>
      <c r="O1146" s="185">
        <f t="shared" si="55"/>
        <v>17811.97</v>
      </c>
      <c r="P1146" s="215">
        <f t="shared" si="56"/>
        <v>10845.542036492327</v>
      </c>
      <c r="Q1146" s="215" cm="1">
        <f t="array" ref="Q1146">IF(P1146="-",0,P1146/(1+'General inputs'!$H$32)^IFERROR(INDEX('MP Calculations'!$C$40:$C$130,MATCH(F1146,'MP Calculations'!$D$40:$D$130,0),0),-1))</f>
        <v>12785.630161640649</v>
      </c>
    </row>
    <row r="1147" spans="3:17">
      <c r="C1147" s="159"/>
      <c r="D1147" s="165" t="s">
        <v>425</v>
      </c>
      <c r="E1147" s="161">
        <v>43646</v>
      </c>
      <c r="F1147" s="172" t="str">
        <f t="shared" si="54"/>
        <v>2018-19</v>
      </c>
      <c r="G1147" s="68"/>
      <c r="H1147" s="167" t="s">
        <v>279</v>
      </c>
      <c r="I1147" s="173">
        <v>41465.482549107437</v>
      </c>
      <c r="J1147" s="168">
        <f>IFERROR(MIN('MP Calculations'!$E$30/I1147,1),"-")</f>
        <v>0.60889065254951169</v>
      </c>
      <c r="K1147" s="12"/>
      <c r="L1147" s="159">
        <v>1</v>
      </c>
      <c r="M1147" s="159" t="s">
        <v>316</v>
      </c>
      <c r="N1147" s="159">
        <v>17811.97</v>
      </c>
      <c r="O1147" s="185">
        <f t="shared" si="55"/>
        <v>17811.97</v>
      </c>
      <c r="P1147" s="215">
        <f t="shared" si="56"/>
        <v>10845.542036492327</v>
      </c>
      <c r="Q1147" s="215" cm="1">
        <f t="array" ref="Q1147">IF(P1147="-",0,P1147/(1+'General inputs'!$H$32)^IFERROR(INDEX('MP Calculations'!$C$40:$C$130,MATCH(F1147,'MP Calculations'!$D$40:$D$130,0),0),-1))</f>
        <v>12785.630161640649</v>
      </c>
    </row>
    <row r="1148" spans="3:17">
      <c r="C1148" s="159"/>
      <c r="D1148" s="165" t="s">
        <v>282</v>
      </c>
      <c r="E1148" s="161">
        <v>43669</v>
      </c>
      <c r="F1148" s="172" t="str">
        <f t="shared" si="54"/>
        <v>2019-20</v>
      </c>
      <c r="G1148" s="68"/>
      <c r="H1148" s="167" t="s">
        <v>279</v>
      </c>
      <c r="I1148" s="173">
        <v>41465.482549107437</v>
      </c>
      <c r="J1148" s="168">
        <f>IFERROR(MIN('MP Calculations'!$E$30/I1148,1),"-")</f>
        <v>0.60889065254951169</v>
      </c>
      <c r="K1148" s="12"/>
      <c r="L1148" s="159">
        <v>1.50101</v>
      </c>
      <c r="M1148" s="159" t="s">
        <v>315</v>
      </c>
      <c r="N1148" s="159">
        <v>511</v>
      </c>
      <c r="O1148" s="185">
        <f t="shared" si="55"/>
        <v>767.01611000000003</v>
      </c>
      <c r="P1148" s="215">
        <f t="shared" si="56"/>
        <v>467.02893973388808</v>
      </c>
      <c r="Q1148" s="215" cm="1">
        <f t="array" ref="Q1148">IF(P1148="-",0,P1148/(1+'General inputs'!$H$32)^IFERROR(INDEX('MP Calculations'!$C$40:$C$130,MATCH(F1148,'MP Calculations'!$D$40:$D$130,0),0),-1))</f>
        <v>528.38070452951683</v>
      </c>
    </row>
    <row r="1149" spans="3:17">
      <c r="C1149" s="159"/>
      <c r="D1149" s="165" t="s">
        <v>426</v>
      </c>
      <c r="E1149" s="161">
        <v>43683</v>
      </c>
      <c r="F1149" s="172" t="str">
        <f t="shared" si="54"/>
        <v>2019-20</v>
      </c>
      <c r="G1149" s="68"/>
      <c r="H1149" s="167" t="s">
        <v>279</v>
      </c>
      <c r="I1149" s="173">
        <v>41465.482549107437</v>
      </c>
      <c r="J1149" s="168">
        <f>IFERROR(MIN('MP Calculations'!$E$30/I1149,1),"-")</f>
        <v>0.60889065254951169</v>
      </c>
      <c r="K1149" s="12"/>
      <c r="L1149" s="159">
        <v>1</v>
      </c>
      <c r="M1149" s="159" t="s">
        <v>316</v>
      </c>
      <c r="N1149" s="159">
        <v>13601.99</v>
      </c>
      <c r="O1149" s="185">
        <f t="shared" si="55"/>
        <v>13601.99</v>
      </c>
      <c r="P1149" s="215">
        <f t="shared" si="56"/>
        <v>8282.1245670719327</v>
      </c>
      <c r="Q1149" s="215" cm="1">
        <f t="array" ref="Q1149">IF(P1149="-",0,P1149/(1+'General inputs'!$H$32)^IFERROR(INDEX('MP Calculations'!$C$40:$C$130,MATCH(F1149,'MP Calculations'!$D$40:$D$130,0),0),-1))</f>
        <v>9370.1148717768683</v>
      </c>
    </row>
    <row r="1150" spans="3:17">
      <c r="C1150" s="159"/>
      <c r="D1150" s="165" t="s">
        <v>427</v>
      </c>
      <c r="E1150" s="161">
        <v>43768</v>
      </c>
      <c r="F1150" s="172" t="str">
        <f t="shared" si="54"/>
        <v>2019-20</v>
      </c>
      <c r="G1150" s="68"/>
      <c r="H1150" s="167" t="s">
        <v>279</v>
      </c>
      <c r="I1150" s="173">
        <v>41465.482549107437</v>
      </c>
      <c r="J1150" s="168">
        <f>IFERROR(MIN('MP Calculations'!$E$30/I1150,1),"-")</f>
        <v>0.60889065254951169</v>
      </c>
      <c r="K1150" s="12"/>
      <c r="L1150" s="159">
        <v>1</v>
      </c>
      <c r="M1150" s="159" t="s">
        <v>316</v>
      </c>
      <c r="N1150" s="159">
        <v>46600.95</v>
      </c>
      <c r="O1150" s="185">
        <f t="shared" si="55"/>
        <v>46600.95</v>
      </c>
      <c r="P1150" s="215">
        <f t="shared" si="56"/>
        <v>28374.882854927164</v>
      </c>
      <c r="Q1150" s="215" cm="1">
        <f t="array" ref="Q1150">IF(P1150="-",0,P1150/(1+'General inputs'!$H$32)^IFERROR(INDEX('MP Calculations'!$C$40:$C$130,MATCH(F1150,'MP Calculations'!$D$40:$D$130,0),0),-1))</f>
        <v>32102.380213037224</v>
      </c>
    </row>
    <row r="1151" spans="3:17">
      <c r="C1151" s="159"/>
      <c r="D1151" s="165" t="s">
        <v>428</v>
      </c>
      <c r="E1151" s="161">
        <v>43768</v>
      </c>
      <c r="F1151" s="172" t="str">
        <f t="shared" si="54"/>
        <v>2019-20</v>
      </c>
      <c r="G1151" s="68"/>
      <c r="H1151" s="167" t="s">
        <v>279</v>
      </c>
      <c r="I1151" s="173">
        <v>41465.482549107437</v>
      </c>
      <c r="J1151" s="168">
        <f>IFERROR(MIN('MP Calculations'!$E$30/I1151,1),"-")</f>
        <v>0.60889065254951169</v>
      </c>
      <c r="K1151" s="12"/>
      <c r="L1151" s="159">
        <v>1</v>
      </c>
      <c r="M1151" s="159" t="s">
        <v>316</v>
      </c>
      <c r="N1151" s="159">
        <v>46600.94</v>
      </c>
      <c r="O1151" s="185">
        <f t="shared" si="55"/>
        <v>46600.94</v>
      </c>
      <c r="P1151" s="215">
        <f t="shared" si="56"/>
        <v>28374.876766020643</v>
      </c>
      <c r="Q1151" s="215" cm="1">
        <f t="array" ref="Q1151">IF(P1151="-",0,P1151/(1+'General inputs'!$H$32)^IFERROR(INDEX('MP Calculations'!$C$40:$C$130,MATCH(F1151,'MP Calculations'!$D$40:$D$130,0),0),-1))</f>
        <v>32102.373324254873</v>
      </c>
    </row>
    <row r="1152" spans="3:17">
      <c r="C1152" s="159"/>
      <c r="D1152" s="165" t="s">
        <v>429</v>
      </c>
      <c r="E1152" s="161">
        <v>43799</v>
      </c>
      <c r="F1152" s="172" t="str">
        <f t="shared" si="54"/>
        <v>2019-20</v>
      </c>
      <c r="G1152" s="68"/>
      <c r="H1152" s="167" t="s">
        <v>279</v>
      </c>
      <c r="I1152" s="173">
        <v>41465.482549107437</v>
      </c>
      <c r="J1152" s="168">
        <f>IFERROR(MIN('MP Calculations'!$E$30/I1152,1),"-")</f>
        <v>0.60889065254951169</v>
      </c>
      <c r="K1152" s="12"/>
      <c r="L1152" s="159">
        <v>1</v>
      </c>
      <c r="M1152" s="159" t="s">
        <v>316</v>
      </c>
      <c r="N1152" s="159">
        <v>60656.959999999999</v>
      </c>
      <c r="O1152" s="185">
        <f t="shared" si="55"/>
        <v>60656.959999999999</v>
      </c>
      <c r="P1152" s="215">
        <f t="shared" si="56"/>
        <v>36933.455956069629</v>
      </c>
      <c r="Q1152" s="215" cm="1">
        <f t="array" ref="Q1152">IF(P1152="-",0,P1152/(1+'General inputs'!$H$32)^IFERROR(INDEX('MP Calculations'!$C$40:$C$130,MATCH(F1152,'MP Calculations'!$D$40:$D$130,0),0),-1))</f>
        <v>41785.259581338803</v>
      </c>
    </row>
    <row r="1153" spans="3:17">
      <c r="C1153" s="159"/>
      <c r="D1153" s="165" t="s">
        <v>430</v>
      </c>
      <c r="E1153" s="161">
        <v>43799</v>
      </c>
      <c r="F1153" s="172" t="str">
        <f t="shared" si="54"/>
        <v>2019-20</v>
      </c>
      <c r="G1153" s="68"/>
      <c r="H1153" s="167" t="s">
        <v>279</v>
      </c>
      <c r="I1153" s="173">
        <v>41465.482549107437</v>
      </c>
      <c r="J1153" s="168">
        <f>IFERROR(MIN('MP Calculations'!$E$30/I1153,1),"-")</f>
        <v>0.60889065254951169</v>
      </c>
      <c r="K1153" s="12"/>
      <c r="L1153" s="159">
        <v>1</v>
      </c>
      <c r="M1153" s="159" t="s">
        <v>316</v>
      </c>
      <c r="N1153" s="159">
        <v>499137.88</v>
      </c>
      <c r="O1153" s="185">
        <f t="shared" si="55"/>
        <v>499137.88</v>
      </c>
      <c r="P1153" s="215">
        <f t="shared" si="56"/>
        <v>303920.38946537988</v>
      </c>
      <c r="Q1153" s="215" cm="1">
        <f t="array" ref="Q1153">IF(P1153="-",0,P1153/(1+'General inputs'!$H$32)^IFERROR(INDEX('MP Calculations'!$C$40:$C$130,MATCH(F1153,'MP Calculations'!$D$40:$D$130,0),0),-1))</f>
        <v>343845.22209288331</v>
      </c>
    </row>
    <row r="1154" spans="3:17">
      <c r="C1154" s="159"/>
      <c r="D1154" s="165" t="s">
        <v>281</v>
      </c>
      <c r="E1154" s="161">
        <v>43817</v>
      </c>
      <c r="F1154" s="172" t="str">
        <f t="shared" si="54"/>
        <v>2019-20</v>
      </c>
      <c r="G1154" s="68"/>
      <c r="H1154" s="167" t="s">
        <v>279</v>
      </c>
      <c r="I1154" s="173">
        <v>41465.482549107437</v>
      </c>
      <c r="J1154" s="168">
        <f>IFERROR(MIN('MP Calculations'!$E$30/I1154,1),"-")</f>
        <v>0.60889065254951169</v>
      </c>
      <c r="K1154" s="12"/>
      <c r="L1154" s="159">
        <v>6.0000289999999996</v>
      </c>
      <c r="M1154" s="159" t="s">
        <v>315</v>
      </c>
      <c r="N1154" s="159">
        <v>350</v>
      </c>
      <c r="O1154" s="185">
        <f t="shared" si="55"/>
        <v>2100.0101500000001</v>
      </c>
      <c r="P1154" s="215">
        <f t="shared" si="56"/>
        <v>1278.676550594098</v>
      </c>
      <c r="Q1154" s="215" cm="1">
        <f t="array" ref="Q1154">IF(P1154="-",0,P1154/(1+'General inputs'!$H$32)^IFERROR(INDEX('MP Calculations'!$C$40:$C$130,MATCH(F1154,'MP Calculations'!$D$40:$D$130,0),0),-1))</f>
        <v>1446.6512868629791</v>
      </c>
    </row>
    <row r="1155" spans="3:17">
      <c r="C1155" s="159"/>
      <c r="D1155" s="165" t="s">
        <v>281</v>
      </c>
      <c r="E1155" s="161">
        <v>43845</v>
      </c>
      <c r="F1155" s="172" t="str">
        <f t="shared" si="54"/>
        <v>2019-20</v>
      </c>
      <c r="G1155" s="68"/>
      <c r="H1155" s="167" t="s">
        <v>279</v>
      </c>
      <c r="I1155" s="173">
        <v>41465.482549107437</v>
      </c>
      <c r="J1155" s="168">
        <f>IFERROR(MIN('MP Calculations'!$E$30/I1155,1),"-")</f>
        <v>0.60889065254951169</v>
      </c>
      <c r="K1155" s="12"/>
      <c r="L1155" s="159">
        <v>2.2000289999999998</v>
      </c>
      <c r="M1155" s="159" t="s">
        <v>315</v>
      </c>
      <c r="N1155" s="159">
        <v>350</v>
      </c>
      <c r="O1155" s="185">
        <f t="shared" si="55"/>
        <v>770.01014999999995</v>
      </c>
      <c r="P1155" s="215">
        <f t="shared" si="56"/>
        <v>468.85198270324736</v>
      </c>
      <c r="Q1155" s="215" cm="1">
        <f t="array" ref="Q1155">IF(P1155="-",0,P1155/(1+'General inputs'!$H$32)^IFERROR(INDEX('MP Calculations'!$C$40:$C$130,MATCH(F1155,'MP Calculations'!$D$40:$D$130,0),0),-1))</f>
        <v>530.44323352201673</v>
      </c>
    </row>
    <row r="1156" spans="3:17">
      <c r="C1156" s="159"/>
      <c r="D1156" s="165" t="s">
        <v>281</v>
      </c>
      <c r="E1156" s="161">
        <v>43845</v>
      </c>
      <c r="F1156" s="172" t="str">
        <f t="shared" si="54"/>
        <v>2019-20</v>
      </c>
      <c r="G1156" s="68"/>
      <c r="H1156" s="167" t="s">
        <v>279</v>
      </c>
      <c r="I1156" s="173">
        <v>41465.482549107437</v>
      </c>
      <c r="J1156" s="168">
        <f>IFERROR(MIN('MP Calculations'!$E$30/I1156,1),"-")</f>
        <v>0.60889065254951169</v>
      </c>
      <c r="K1156" s="12"/>
      <c r="L1156" s="159">
        <v>47.359848999999997</v>
      </c>
      <c r="M1156" s="159" t="s">
        <v>315</v>
      </c>
      <c r="N1156" s="159">
        <v>350</v>
      </c>
      <c r="O1156" s="185">
        <f t="shared" si="55"/>
        <v>16575.94715</v>
      </c>
      <c r="P1156" s="215">
        <f t="shared" si="56"/>
        <v>10092.939276789719</v>
      </c>
      <c r="Q1156" s="215" cm="1">
        <f t="array" ref="Q1156">IF(P1156="-",0,P1156/(1+'General inputs'!$H$32)^IFERROR(INDEX('MP Calculations'!$C$40:$C$130,MATCH(F1156,'MP Calculations'!$D$40:$D$130,0),0),-1))</f>
        <v>11418.809226003137</v>
      </c>
    </row>
    <row r="1157" spans="3:17">
      <c r="C1157" s="159"/>
      <c r="D1157" s="165" t="s">
        <v>281</v>
      </c>
      <c r="E1157" s="161">
        <v>43845</v>
      </c>
      <c r="F1157" s="172" t="str">
        <f t="shared" si="54"/>
        <v>2019-20</v>
      </c>
      <c r="G1157" s="68"/>
      <c r="H1157" s="167" t="s">
        <v>279</v>
      </c>
      <c r="I1157" s="173">
        <v>41465.482549107437</v>
      </c>
      <c r="J1157" s="168">
        <f>IFERROR(MIN('MP Calculations'!$E$30/I1157,1),"-")</f>
        <v>0.60889065254951169</v>
      </c>
      <c r="K1157" s="12"/>
      <c r="L1157" s="159">
        <v>29.767489999999999</v>
      </c>
      <c r="M1157" s="159" t="s">
        <v>315</v>
      </c>
      <c r="N1157" s="159">
        <v>350</v>
      </c>
      <c r="O1157" s="185">
        <f t="shared" si="55"/>
        <v>10418.621499999999</v>
      </c>
      <c r="P1157" s="215">
        <f t="shared" si="56"/>
        <v>6343.801243801372</v>
      </c>
      <c r="Q1157" s="215" cm="1">
        <f t="array" ref="Q1157">IF(P1157="-",0,P1157/(1+'General inputs'!$H$32)^IFERROR(INDEX('MP Calculations'!$C$40:$C$130,MATCH(F1157,'MP Calculations'!$D$40:$D$130,0),0),-1))</f>
        <v>7177.1615962490941</v>
      </c>
    </row>
    <row r="1158" spans="3:17">
      <c r="C1158" s="159"/>
      <c r="D1158" s="165" t="s">
        <v>281</v>
      </c>
      <c r="E1158" s="161">
        <v>43845</v>
      </c>
      <c r="F1158" s="172" t="str">
        <f t="shared" si="54"/>
        <v>2019-20</v>
      </c>
      <c r="G1158" s="68"/>
      <c r="H1158" s="167" t="s">
        <v>279</v>
      </c>
      <c r="I1158" s="173">
        <v>41465.482549107437</v>
      </c>
      <c r="J1158" s="168">
        <f>IFERROR(MIN('MP Calculations'!$E$30/I1158,1),"-")</f>
        <v>0.60889065254951169</v>
      </c>
      <c r="K1158" s="12"/>
      <c r="L1158" s="159">
        <v>9.0000440000000008</v>
      </c>
      <c r="M1158" s="159" t="s">
        <v>315</v>
      </c>
      <c r="N1158" s="159">
        <v>350</v>
      </c>
      <c r="O1158" s="185">
        <f t="shared" si="55"/>
        <v>3150.0154000000002</v>
      </c>
      <c r="P1158" s="215">
        <f t="shared" si="56"/>
        <v>1918.0149324470112</v>
      </c>
      <c r="Q1158" s="215" cm="1">
        <f t="array" ref="Q1158">IF(P1158="-",0,P1158/(1+'General inputs'!$H$32)^IFERROR(INDEX('MP Calculations'!$C$40:$C$130,MATCH(F1158,'MP Calculations'!$D$40:$D$130,0),0),-1))</f>
        <v>2169.9770508481597</v>
      </c>
    </row>
    <row r="1159" spans="3:17">
      <c r="C1159" s="159"/>
      <c r="D1159" s="165" t="s">
        <v>281</v>
      </c>
      <c r="E1159" s="161">
        <v>43881</v>
      </c>
      <c r="F1159" s="172" t="str">
        <f t="shared" si="54"/>
        <v>2019-20</v>
      </c>
      <c r="G1159" s="68"/>
      <c r="H1159" s="167" t="s">
        <v>279</v>
      </c>
      <c r="I1159" s="173">
        <v>41465.482549107437</v>
      </c>
      <c r="J1159" s="168">
        <f>IFERROR(MIN('MP Calculations'!$E$30/I1159,1),"-")</f>
        <v>0.60889065254951169</v>
      </c>
      <c r="K1159" s="12"/>
      <c r="L1159" s="159">
        <v>69.927766000000005</v>
      </c>
      <c r="M1159" s="159" t="s">
        <v>315</v>
      </c>
      <c r="N1159" s="159">
        <v>350</v>
      </c>
      <c r="O1159" s="185">
        <f t="shared" si="55"/>
        <v>24474.718100000002</v>
      </c>
      <c r="P1159" s="215">
        <f t="shared" si="56"/>
        <v>14902.427074874346</v>
      </c>
      <c r="Q1159" s="215" cm="1">
        <f t="array" ref="Q1159">IF(P1159="-",0,P1159/(1+'General inputs'!$H$32)^IFERROR(INDEX('MP Calculations'!$C$40:$C$130,MATCH(F1159,'MP Calculations'!$D$40:$D$130,0),0),-1))</f>
        <v>16860.100621405876</v>
      </c>
    </row>
    <row r="1160" spans="3:17">
      <c r="C1160" s="159"/>
      <c r="D1160" s="165" t="s">
        <v>281</v>
      </c>
      <c r="E1160" s="161">
        <v>43881</v>
      </c>
      <c r="F1160" s="172" t="str">
        <f t="shared" si="54"/>
        <v>2019-20</v>
      </c>
      <c r="G1160" s="68"/>
      <c r="H1160" s="167" t="s">
        <v>279</v>
      </c>
      <c r="I1160" s="173">
        <v>41465.482549107437</v>
      </c>
      <c r="J1160" s="168">
        <f>IFERROR(MIN('MP Calculations'!$E$30/I1160,1),"-")</f>
        <v>0.60889065254951169</v>
      </c>
      <c r="K1160" s="12"/>
      <c r="L1160" s="159">
        <v>112.668454</v>
      </c>
      <c r="M1160" s="159" t="s">
        <v>315</v>
      </c>
      <c r="N1160" s="159">
        <v>350</v>
      </c>
      <c r="O1160" s="185">
        <f t="shared" si="55"/>
        <v>39433.958899999998</v>
      </c>
      <c r="P1160" s="215">
        <f t="shared" si="56"/>
        <v>24010.968967231624</v>
      </c>
      <c r="Q1160" s="215" cm="1">
        <f t="array" ref="Q1160">IF(P1160="-",0,P1160/(1+'General inputs'!$H$32)^IFERROR(INDEX('MP Calculations'!$C$40:$C$130,MATCH(F1160,'MP Calculations'!$D$40:$D$130,0),0),-1))</f>
        <v>27165.196029546249</v>
      </c>
    </row>
    <row r="1161" spans="3:17">
      <c r="C1161" s="159"/>
      <c r="D1161" s="165" t="s">
        <v>281</v>
      </c>
      <c r="E1161" s="161">
        <v>43881</v>
      </c>
      <c r="F1161" s="172" t="str">
        <f t="shared" si="54"/>
        <v>2019-20</v>
      </c>
      <c r="G1161" s="68"/>
      <c r="H1161" s="167" t="s">
        <v>279</v>
      </c>
      <c r="I1161" s="173">
        <v>41465.482549107437</v>
      </c>
      <c r="J1161" s="168">
        <f>IFERROR(MIN('MP Calculations'!$E$30/I1161,1),"-")</f>
        <v>0.60889065254951169</v>
      </c>
      <c r="K1161" s="12"/>
      <c r="L1161" s="159">
        <v>6.9965739999999998</v>
      </c>
      <c r="M1161" s="159" t="s">
        <v>315</v>
      </c>
      <c r="N1161" s="159">
        <v>350</v>
      </c>
      <c r="O1161" s="185">
        <f t="shared" si="55"/>
        <v>2448.8008999999997</v>
      </c>
      <c r="P1161" s="215">
        <f t="shared" si="56"/>
        <v>1491.0519779648314</v>
      </c>
      <c r="Q1161" s="215" cm="1">
        <f t="array" ref="Q1161">IF(P1161="-",0,P1161/(1+'General inputs'!$H$32)^IFERROR(INDEX('MP Calculations'!$C$40:$C$130,MATCH(F1161,'MP Calculations'!$D$40:$D$130,0),0),-1))</f>
        <v>1686.9256433147339</v>
      </c>
    </row>
    <row r="1162" spans="3:17">
      <c r="C1162" s="159"/>
      <c r="D1162" s="165" t="s">
        <v>281</v>
      </c>
      <c r="E1162" s="161">
        <v>43881</v>
      </c>
      <c r="F1162" s="172" t="str">
        <f t="shared" si="54"/>
        <v>2019-20</v>
      </c>
      <c r="G1162" s="68"/>
      <c r="H1162" s="167" t="s">
        <v>279</v>
      </c>
      <c r="I1162" s="173">
        <v>41465.482549107437</v>
      </c>
      <c r="J1162" s="168">
        <f>IFERROR(MIN('MP Calculations'!$E$30/I1162,1),"-")</f>
        <v>0.60889065254951169</v>
      </c>
      <c r="K1162" s="12"/>
      <c r="L1162" s="159">
        <v>12.12969</v>
      </c>
      <c r="M1162" s="159" t="s">
        <v>315</v>
      </c>
      <c r="N1162" s="159">
        <v>350</v>
      </c>
      <c r="O1162" s="185">
        <f t="shared" si="55"/>
        <v>4245.3914999999997</v>
      </c>
      <c r="P1162" s="215">
        <f t="shared" si="56"/>
        <v>2584.9792007631499</v>
      </c>
      <c r="Q1162" s="215" cm="1">
        <f t="array" ref="Q1162">IF(P1162="-",0,P1162/(1+'General inputs'!$H$32)^IFERROR(INDEX('MP Calculations'!$C$40:$C$130,MATCH(F1162,'MP Calculations'!$D$40:$D$130,0),0),-1))</f>
        <v>2924.5578059287723</v>
      </c>
    </row>
    <row r="1163" spans="3:17">
      <c r="C1163" s="159"/>
      <c r="D1163" s="165" t="s">
        <v>281</v>
      </c>
      <c r="E1163" s="161">
        <v>43881</v>
      </c>
      <c r="F1163" s="172" t="str">
        <f t="shared" si="54"/>
        <v>2019-20</v>
      </c>
      <c r="G1163" s="68"/>
      <c r="H1163" s="167" t="s">
        <v>279</v>
      </c>
      <c r="I1163" s="173">
        <v>41465.482549107437</v>
      </c>
      <c r="J1163" s="168">
        <f>IFERROR(MIN('MP Calculations'!$E$30/I1163,1),"-")</f>
        <v>0.60889065254951169</v>
      </c>
      <c r="K1163" s="12"/>
      <c r="L1163" s="159">
        <v>197.31921800000001</v>
      </c>
      <c r="M1163" s="159" t="s">
        <v>315</v>
      </c>
      <c r="N1163" s="159">
        <v>350</v>
      </c>
      <c r="O1163" s="185">
        <f t="shared" si="55"/>
        <v>69061.726300000009</v>
      </c>
      <c r="P1163" s="215">
        <f t="shared" si="56"/>
        <v>42051.039593002781</v>
      </c>
      <c r="Q1163" s="215" cm="1">
        <f t="array" ref="Q1163">IF(P1163="-",0,P1163/(1+'General inputs'!$H$32)^IFERROR(INDEX('MP Calculations'!$C$40:$C$130,MATCH(F1163,'MP Calculations'!$D$40:$D$130,0),0),-1))</f>
        <v>47575.120160668681</v>
      </c>
    </row>
    <row r="1164" spans="3:17">
      <c r="C1164" s="159"/>
      <c r="D1164" s="165" t="s">
        <v>281</v>
      </c>
      <c r="E1164" s="161">
        <v>43881</v>
      </c>
      <c r="F1164" s="172" t="str">
        <f t="shared" si="54"/>
        <v>2019-20</v>
      </c>
      <c r="G1164" s="68"/>
      <c r="H1164" s="167" t="s">
        <v>279</v>
      </c>
      <c r="I1164" s="173">
        <v>41465.482549107437</v>
      </c>
      <c r="J1164" s="168">
        <f>IFERROR(MIN('MP Calculations'!$E$30/I1164,1),"-")</f>
        <v>0.60889065254951169</v>
      </c>
      <c r="K1164" s="12"/>
      <c r="L1164" s="159">
        <v>224.09810400000001</v>
      </c>
      <c r="M1164" s="159" t="s">
        <v>315</v>
      </c>
      <c r="N1164" s="159">
        <v>350</v>
      </c>
      <c r="O1164" s="185">
        <f t="shared" si="55"/>
        <v>78434.3364</v>
      </c>
      <c r="P1164" s="215">
        <f t="shared" si="56"/>
        <v>47757.934272883918</v>
      </c>
      <c r="Q1164" s="215" cm="1">
        <f t="array" ref="Q1164">IF(P1164="-",0,P1164/(1+'General inputs'!$H$32)^IFERROR(INDEX('MP Calculations'!$C$40:$C$130,MATCH(F1164,'MP Calculations'!$D$40:$D$130,0),0),-1))</f>
        <v>54031.707269273815</v>
      </c>
    </row>
    <row r="1165" spans="3:17">
      <c r="C1165" s="159"/>
      <c r="D1165" s="165" t="s">
        <v>281</v>
      </c>
      <c r="E1165" s="161">
        <v>43881</v>
      </c>
      <c r="F1165" s="172" t="str">
        <f t="shared" si="54"/>
        <v>2019-20</v>
      </c>
      <c r="G1165" s="68"/>
      <c r="H1165" s="167" t="s">
        <v>279</v>
      </c>
      <c r="I1165" s="173">
        <v>41465.482549107437</v>
      </c>
      <c r="J1165" s="168">
        <f>IFERROR(MIN('MP Calculations'!$E$30/I1165,1),"-")</f>
        <v>0.60889065254951169</v>
      </c>
      <c r="K1165" s="12"/>
      <c r="L1165" s="159">
        <v>1.05985</v>
      </c>
      <c r="M1165" s="159" t="s">
        <v>315</v>
      </c>
      <c r="N1165" s="159">
        <v>350</v>
      </c>
      <c r="O1165" s="185">
        <f t="shared" si="55"/>
        <v>370.94749999999999</v>
      </c>
      <c r="P1165" s="215">
        <f t="shared" si="56"/>
        <v>225.86646533660999</v>
      </c>
      <c r="Q1165" s="215" cm="1">
        <f t="array" ref="Q1165">IF(P1165="-",0,P1165/(1+'General inputs'!$H$32)^IFERROR(INDEX('MP Calculations'!$C$40:$C$130,MATCH(F1165,'MP Calculations'!$D$40:$D$130,0),0),-1))</f>
        <v>255.53765929826812</v>
      </c>
    </row>
    <row r="1166" spans="3:17">
      <c r="C1166" s="159"/>
      <c r="D1166" s="165" t="s">
        <v>281</v>
      </c>
      <c r="E1166" s="161">
        <v>43881</v>
      </c>
      <c r="F1166" s="172" t="str">
        <f t="shared" si="54"/>
        <v>2019-20</v>
      </c>
      <c r="G1166" s="68"/>
      <c r="H1166" s="167" t="s">
        <v>279</v>
      </c>
      <c r="I1166" s="173">
        <v>41465.482549107437</v>
      </c>
      <c r="J1166" s="168">
        <f>IFERROR(MIN('MP Calculations'!$E$30/I1166,1),"-")</f>
        <v>0.60889065254951169</v>
      </c>
      <c r="K1166" s="12"/>
      <c r="L1166" s="159">
        <v>13.950772000000001</v>
      </c>
      <c r="M1166" s="159" t="s">
        <v>315</v>
      </c>
      <c r="N1166" s="159">
        <v>350</v>
      </c>
      <c r="O1166" s="185">
        <f t="shared" si="55"/>
        <v>4882.7701999999999</v>
      </c>
      <c r="P1166" s="215">
        <f t="shared" si="56"/>
        <v>2973.0731333273097</v>
      </c>
      <c r="Q1166" s="215" cm="1">
        <f t="array" ref="Q1166">IF(P1166="-",0,P1166/(1+'General inputs'!$H$32)^IFERROR(INDEX('MP Calculations'!$C$40:$C$130,MATCH(F1166,'MP Calculations'!$D$40:$D$130,0),0),-1))</f>
        <v>3363.6341201904215</v>
      </c>
    </row>
    <row r="1167" spans="3:17">
      <c r="C1167" s="159"/>
      <c r="D1167" s="165" t="s">
        <v>281</v>
      </c>
      <c r="E1167" s="161">
        <v>43881</v>
      </c>
      <c r="F1167" s="172" t="str">
        <f t="shared" si="54"/>
        <v>2019-20</v>
      </c>
      <c r="G1167" s="68"/>
      <c r="H1167" s="167" t="s">
        <v>279</v>
      </c>
      <c r="I1167" s="173">
        <v>41465.482549107437</v>
      </c>
      <c r="J1167" s="168">
        <f>IFERROR(MIN('MP Calculations'!$E$30/I1167,1),"-")</f>
        <v>0.60889065254951169</v>
      </c>
      <c r="K1167" s="12"/>
      <c r="L1167" s="159">
        <v>185.37476100000001</v>
      </c>
      <c r="M1167" s="159" t="s">
        <v>315</v>
      </c>
      <c r="N1167" s="159">
        <v>350</v>
      </c>
      <c r="O1167" s="185">
        <f t="shared" si="55"/>
        <v>64881.16635</v>
      </c>
      <c r="P1167" s="215">
        <f t="shared" si="56"/>
        <v>39505.535717024919</v>
      </c>
      <c r="Q1167" s="215" cm="1">
        <f t="array" ref="Q1167">IF(P1167="-",0,P1167/(1+'General inputs'!$H$32)^IFERROR(INDEX('MP Calculations'!$C$40:$C$130,MATCH(F1167,'MP Calculations'!$D$40:$D$130,0),0),-1))</f>
        <v>44695.223398514769</v>
      </c>
    </row>
    <row r="1168" spans="3:17">
      <c r="C1168" s="159"/>
      <c r="D1168" s="165" t="s">
        <v>281</v>
      </c>
      <c r="E1168" s="161">
        <v>43881</v>
      </c>
      <c r="F1168" s="172" t="str">
        <f t="shared" si="54"/>
        <v>2019-20</v>
      </c>
      <c r="G1168" s="68"/>
      <c r="H1168" s="167" t="s">
        <v>279</v>
      </c>
      <c r="I1168" s="173">
        <v>41465.482549107437</v>
      </c>
      <c r="J1168" s="168">
        <f>IFERROR(MIN('MP Calculations'!$E$30/I1168,1),"-")</f>
        <v>0.60889065254951169</v>
      </c>
      <c r="K1168" s="12"/>
      <c r="L1168" s="159">
        <v>194.314055</v>
      </c>
      <c r="M1168" s="159" t="s">
        <v>315</v>
      </c>
      <c r="N1168" s="159">
        <v>350</v>
      </c>
      <c r="O1168" s="185">
        <f t="shared" si="55"/>
        <v>68009.919249999992</v>
      </c>
      <c r="P1168" s="215">
        <f t="shared" si="56"/>
        <v>41410.60411197209</v>
      </c>
      <c r="Q1168" s="215" cm="1">
        <f t="array" ref="Q1168">IF(P1168="-",0,P1168/(1+'General inputs'!$H$32)^IFERROR(INDEX('MP Calculations'!$C$40:$C$130,MATCH(F1168,'MP Calculations'!$D$40:$D$130,0),0),-1))</f>
        <v>46850.553175878587</v>
      </c>
    </row>
    <row r="1169" spans="3:17">
      <c r="C1169" s="159"/>
      <c r="D1169" s="165" t="s">
        <v>281</v>
      </c>
      <c r="E1169" s="161">
        <v>43881</v>
      </c>
      <c r="F1169" s="172" t="str">
        <f t="shared" si="54"/>
        <v>2019-20</v>
      </c>
      <c r="G1169" s="68"/>
      <c r="H1169" s="167" t="s">
        <v>279</v>
      </c>
      <c r="I1169" s="173">
        <v>41465.482549107437</v>
      </c>
      <c r="J1169" s="168">
        <f>IFERROR(MIN('MP Calculations'!$E$30/I1169,1),"-")</f>
        <v>0.60889065254951169</v>
      </c>
      <c r="K1169" s="12"/>
      <c r="L1169" s="159">
        <v>10.307003</v>
      </c>
      <c r="M1169" s="159" t="s">
        <v>315</v>
      </c>
      <c r="N1169" s="159">
        <v>350</v>
      </c>
      <c r="O1169" s="185">
        <f t="shared" si="55"/>
        <v>3607.4510500000001</v>
      </c>
      <c r="P1169" s="215">
        <f t="shared" si="56"/>
        <v>2196.5432238749213</v>
      </c>
      <c r="Q1169" s="215" cm="1">
        <f t="array" ref="Q1169">IF(P1169="-",0,P1169/(1+'General inputs'!$H$32)^IFERROR(INDEX('MP Calculations'!$C$40:$C$130,MATCH(F1169,'MP Calculations'!$D$40:$D$130,0),0),-1))</f>
        <v>2485.0945143182785</v>
      </c>
    </row>
    <row r="1170" spans="3:17">
      <c r="C1170" s="159"/>
      <c r="D1170" s="165" t="s">
        <v>281</v>
      </c>
      <c r="E1170" s="161">
        <v>43881</v>
      </c>
      <c r="F1170" s="172" t="str">
        <f t="shared" si="54"/>
        <v>2019-20</v>
      </c>
      <c r="G1170" s="68"/>
      <c r="H1170" s="167" t="s">
        <v>279</v>
      </c>
      <c r="I1170" s="173">
        <v>41465.482549107437</v>
      </c>
      <c r="J1170" s="168">
        <f>IFERROR(MIN('MP Calculations'!$E$30/I1170,1),"-")</f>
        <v>0.60889065254951169</v>
      </c>
      <c r="K1170" s="12"/>
      <c r="L1170" s="159">
        <v>4.7995450000000002</v>
      </c>
      <c r="M1170" s="159" t="s">
        <v>315</v>
      </c>
      <c r="N1170" s="159">
        <v>350</v>
      </c>
      <c r="O1170" s="185">
        <f t="shared" si="55"/>
        <v>1679.8407500000001</v>
      </c>
      <c r="P1170" s="215">
        <f t="shared" si="56"/>
        <v>1022.8393304467612</v>
      </c>
      <c r="Q1170" s="215" cm="1">
        <f t="array" ref="Q1170">IF(P1170="-",0,P1170/(1+'General inputs'!$H$32)^IFERROR(INDEX('MP Calculations'!$C$40:$C$130,MATCH(F1170,'MP Calculations'!$D$40:$D$130,0),0),-1))</f>
        <v>1157.2057319400917</v>
      </c>
    </row>
    <row r="1171" spans="3:17">
      <c r="C1171" s="159"/>
      <c r="D1171" s="165" t="s">
        <v>281</v>
      </c>
      <c r="E1171" s="161">
        <v>43881</v>
      </c>
      <c r="F1171" s="172" t="str">
        <f t="shared" si="54"/>
        <v>2019-20</v>
      </c>
      <c r="G1171" s="68"/>
      <c r="H1171" s="167" t="s">
        <v>279</v>
      </c>
      <c r="I1171" s="173">
        <v>41465.482549107437</v>
      </c>
      <c r="J1171" s="168">
        <f>IFERROR(MIN('MP Calculations'!$E$30/I1171,1),"-")</f>
        <v>0.60889065254951169</v>
      </c>
      <c r="K1171" s="12"/>
      <c r="L1171" s="159">
        <v>4.0254799999999999</v>
      </c>
      <c r="M1171" s="159" t="s">
        <v>315</v>
      </c>
      <c r="N1171" s="159">
        <v>350</v>
      </c>
      <c r="O1171" s="185">
        <f t="shared" si="55"/>
        <v>1408.9179999999999</v>
      </c>
      <c r="P1171" s="215">
        <f t="shared" si="56"/>
        <v>857.87700040875279</v>
      </c>
      <c r="Q1171" s="215" cm="1">
        <f t="array" ref="Q1171">IF(P1171="-",0,P1171/(1+'General inputs'!$H$32)^IFERROR(INDEX('MP Calculations'!$C$40:$C$130,MATCH(F1171,'MP Calculations'!$D$40:$D$130,0),0),-1))</f>
        <v>970.57294593762526</v>
      </c>
    </row>
    <row r="1172" spans="3:17">
      <c r="C1172" s="159"/>
      <c r="D1172" s="165" t="s">
        <v>281</v>
      </c>
      <c r="E1172" s="161">
        <v>43881</v>
      </c>
      <c r="F1172" s="172" t="str">
        <f t="shared" si="54"/>
        <v>2019-20</v>
      </c>
      <c r="G1172" s="68"/>
      <c r="H1172" s="167" t="s">
        <v>279</v>
      </c>
      <c r="I1172" s="173">
        <v>41465.482549107437</v>
      </c>
      <c r="J1172" s="168">
        <f>IFERROR(MIN('MP Calculations'!$E$30/I1172,1),"-")</f>
        <v>0.60889065254951169</v>
      </c>
      <c r="K1172" s="12"/>
      <c r="L1172" s="159">
        <v>2.3282600000000002</v>
      </c>
      <c r="M1172" s="159" t="s">
        <v>315</v>
      </c>
      <c r="N1172" s="159">
        <v>350</v>
      </c>
      <c r="O1172" s="185">
        <f t="shared" si="55"/>
        <v>814.89100000000008</v>
      </c>
      <c r="P1172" s="215">
        <f t="shared" si="56"/>
        <v>496.17951274672419</v>
      </c>
      <c r="Q1172" s="215" cm="1">
        <f t="array" ref="Q1172">IF(P1172="-",0,P1172/(1+'General inputs'!$H$32)^IFERROR(INDEX('MP Calculations'!$C$40:$C$130,MATCH(F1172,'MP Calculations'!$D$40:$D$130,0),0),-1))</f>
        <v>561.36067428200761</v>
      </c>
    </row>
    <row r="1173" spans="3:17">
      <c r="C1173" s="159"/>
      <c r="D1173" s="165" t="s">
        <v>281</v>
      </c>
      <c r="E1173" s="161">
        <v>43881</v>
      </c>
      <c r="F1173" s="172" t="str">
        <f t="shared" si="54"/>
        <v>2019-20</v>
      </c>
      <c r="G1173" s="68"/>
      <c r="H1173" s="167" t="s">
        <v>279</v>
      </c>
      <c r="I1173" s="173">
        <v>41465.482549107437</v>
      </c>
      <c r="J1173" s="168">
        <f>IFERROR(MIN('MP Calculations'!$E$30/I1173,1),"-")</f>
        <v>0.60889065254951169</v>
      </c>
      <c r="K1173" s="12"/>
      <c r="L1173" s="159">
        <v>8.0037900000000004</v>
      </c>
      <c r="M1173" s="159" t="s">
        <v>315</v>
      </c>
      <c r="N1173" s="159">
        <v>350</v>
      </c>
      <c r="O1173" s="185">
        <f t="shared" si="55"/>
        <v>2801.3265000000001</v>
      </c>
      <c r="P1173" s="215">
        <f t="shared" si="56"/>
        <v>1705.7015205892396</v>
      </c>
      <c r="Q1173" s="215" cm="1">
        <f t="array" ref="Q1173">IF(P1173="-",0,P1173/(1+'General inputs'!$H$32)^IFERROR(INDEX('MP Calculations'!$C$40:$C$130,MATCH(F1173,'MP Calculations'!$D$40:$D$130,0),0),-1))</f>
        <v>1929.7728566446999</v>
      </c>
    </row>
    <row r="1174" spans="3:17">
      <c r="C1174" s="159"/>
      <c r="D1174" s="165" t="s">
        <v>431</v>
      </c>
      <c r="E1174" s="161">
        <v>44061</v>
      </c>
      <c r="F1174" s="172" t="str">
        <f t="shared" ref="F1174:F1237" si="57">IF(E1174="","-",IF(OR(E1174&lt;$E$15,E1174&gt;$E$16),"ERROR - date outside of range",IF(MONTH(E1174)&gt;=7,YEAR(E1174)&amp;"-"&amp;IF(YEAR(E1174)=1999,"00",IF(AND(YEAR(E1174)&gt;=2000,YEAR(E1174)&lt;2009),"0","")&amp;RIGHT(YEAR(E1174),2)+1),RIGHT(YEAR(E1174),4)-1&amp;"-"&amp;RIGHT(YEAR(E1174),2))))</f>
        <v>2020-21</v>
      </c>
      <c r="G1174" s="68"/>
      <c r="H1174" s="167" t="s">
        <v>279</v>
      </c>
      <c r="I1174" s="173">
        <v>41465.482549107437</v>
      </c>
      <c r="J1174" s="168">
        <f>IFERROR(MIN('MP Calculations'!$E$30/I1174,1),"-")</f>
        <v>0.60889065254951169</v>
      </c>
      <c r="K1174" s="12"/>
      <c r="L1174" s="159">
        <v>1</v>
      </c>
      <c r="M1174" s="159" t="s">
        <v>316</v>
      </c>
      <c r="N1174" s="159">
        <v>33451</v>
      </c>
      <c r="O1174" s="185">
        <f t="shared" ref="O1174:O1237" si="58">IF(N1174="","-",L1174*N1174)</f>
        <v>33451</v>
      </c>
      <c r="P1174" s="215">
        <f t="shared" ref="P1174:P1237" si="59">IF(O1174="-","-",IF(OR(E1174&lt;$E$15,E1174&gt;$E$16),0,O1174*J1174))</f>
        <v>20368.001218433714</v>
      </c>
      <c r="Q1174" s="215" cm="1">
        <f t="array" ref="Q1174">IF(P1174="-",0,P1174/(1+'General inputs'!$H$32)^IFERROR(INDEX('MP Calculations'!$C$40:$C$130,MATCH(F1174,'MP Calculations'!$D$40:$D$130,0),0),-1))</f>
        <v>22114.842474931465</v>
      </c>
    </row>
    <row r="1175" spans="3:17">
      <c r="C1175" s="159"/>
      <c r="D1175" s="165" t="s">
        <v>281</v>
      </c>
      <c r="E1175" s="161">
        <v>44351</v>
      </c>
      <c r="F1175" s="172" t="str">
        <f t="shared" si="57"/>
        <v>2020-21</v>
      </c>
      <c r="G1175" s="68"/>
      <c r="H1175" s="167" t="s">
        <v>279</v>
      </c>
      <c r="I1175" s="173">
        <v>41465.482549107437</v>
      </c>
      <c r="J1175" s="168">
        <f>IFERROR(MIN('MP Calculations'!$E$30/I1175,1),"-")</f>
        <v>0.60889065254951169</v>
      </c>
      <c r="K1175" s="12"/>
      <c r="L1175" s="159">
        <v>7.8258000000000001</v>
      </c>
      <c r="M1175" s="159" t="s">
        <v>315</v>
      </c>
      <c r="N1175" s="159">
        <v>350</v>
      </c>
      <c r="O1175" s="185">
        <f t="shared" si="58"/>
        <v>2739.03</v>
      </c>
      <c r="P1175" s="215">
        <f t="shared" si="59"/>
        <v>1667.7697640526892</v>
      </c>
      <c r="Q1175" s="215" cm="1">
        <f t="array" ref="Q1175">IF(P1175="-",0,P1175/(1+'General inputs'!$H$32)^IFERROR(INDEX('MP Calculations'!$C$40:$C$130,MATCH(F1175,'MP Calculations'!$D$40:$D$130,0),0),-1))</f>
        <v>1810.8043700969044</v>
      </c>
    </row>
    <row r="1176" spans="3:17">
      <c r="C1176" s="159"/>
      <c r="D1176" s="165" t="s">
        <v>281</v>
      </c>
      <c r="E1176" s="161">
        <v>44351</v>
      </c>
      <c r="F1176" s="172" t="str">
        <f t="shared" si="57"/>
        <v>2020-21</v>
      </c>
      <c r="G1176" s="68"/>
      <c r="H1176" s="167" t="s">
        <v>279</v>
      </c>
      <c r="I1176" s="173">
        <v>41465.482549107437</v>
      </c>
      <c r="J1176" s="168">
        <f>IFERROR(MIN('MP Calculations'!$E$30/I1176,1),"-")</f>
        <v>0.60889065254951169</v>
      </c>
      <c r="K1176" s="12"/>
      <c r="L1176" s="159">
        <v>0.33148100000000003</v>
      </c>
      <c r="M1176" s="159" t="s">
        <v>315</v>
      </c>
      <c r="N1176" s="159">
        <v>350</v>
      </c>
      <c r="O1176" s="185">
        <f t="shared" si="58"/>
        <v>116.01835000000001</v>
      </c>
      <c r="P1176" s="215">
        <f t="shared" si="59"/>
        <v>70.642488839217648</v>
      </c>
      <c r="Q1176" s="215" cm="1">
        <f t="array" ref="Q1176">IF(P1176="-",0,P1176/(1+'General inputs'!$H$32)^IFERROR(INDEX('MP Calculations'!$C$40:$C$130,MATCH(F1176,'MP Calculations'!$D$40:$D$130,0),0),-1))</f>
        <v>76.70107125202432</v>
      </c>
    </row>
    <row r="1177" spans="3:17">
      <c r="C1177" s="159"/>
      <c r="D1177" s="165" t="s">
        <v>281</v>
      </c>
      <c r="E1177" s="161">
        <v>44351</v>
      </c>
      <c r="F1177" s="172" t="str">
        <f t="shared" si="57"/>
        <v>2020-21</v>
      </c>
      <c r="G1177" s="68"/>
      <c r="H1177" s="167" t="s">
        <v>279</v>
      </c>
      <c r="I1177" s="173">
        <v>41465.482549107437</v>
      </c>
      <c r="J1177" s="168">
        <f>IFERROR(MIN('MP Calculations'!$E$30/I1177,1),"-")</f>
        <v>0.60889065254951169</v>
      </c>
      <c r="K1177" s="12"/>
      <c r="L1177" s="159">
        <v>13.213328000000001</v>
      </c>
      <c r="M1177" s="159" t="s">
        <v>315</v>
      </c>
      <c r="N1177" s="159">
        <v>350</v>
      </c>
      <c r="O1177" s="185">
        <f t="shared" si="58"/>
        <v>4624.6648000000005</v>
      </c>
      <c r="P1177" s="215">
        <f t="shared" si="59"/>
        <v>2815.9151678947574</v>
      </c>
      <c r="Q1177" s="215" cm="1">
        <f t="array" ref="Q1177">IF(P1177="-",0,P1177/(1+'General inputs'!$H$32)^IFERROR(INDEX('MP Calculations'!$C$40:$C$130,MATCH(F1177,'MP Calculations'!$D$40:$D$130,0),0),-1))</f>
        <v>3057.419316354084</v>
      </c>
    </row>
    <row r="1178" spans="3:17">
      <c r="C1178" s="159"/>
      <c r="D1178" s="165" t="s">
        <v>281</v>
      </c>
      <c r="E1178" s="161">
        <v>44351</v>
      </c>
      <c r="F1178" s="172" t="str">
        <f t="shared" si="57"/>
        <v>2020-21</v>
      </c>
      <c r="G1178" s="68"/>
      <c r="H1178" s="167" t="s">
        <v>279</v>
      </c>
      <c r="I1178" s="173">
        <v>41465.482549107437</v>
      </c>
      <c r="J1178" s="168">
        <f>IFERROR(MIN('MP Calculations'!$E$30/I1178,1),"-")</f>
        <v>0.60889065254951169</v>
      </c>
      <c r="K1178" s="12"/>
      <c r="L1178" s="159">
        <v>0.47506599999999999</v>
      </c>
      <c r="M1178" s="159" t="s">
        <v>315</v>
      </c>
      <c r="N1178" s="159">
        <v>350</v>
      </c>
      <c r="O1178" s="185">
        <f t="shared" si="58"/>
        <v>166.2731</v>
      </c>
      <c r="P1178" s="215">
        <f t="shared" si="59"/>
        <v>101.24213636043021</v>
      </c>
      <c r="Q1178" s="215" cm="1">
        <f t="array" ref="Q1178">IF(P1178="-",0,P1178/(1+'General inputs'!$H$32)^IFERROR(INDEX('MP Calculations'!$C$40:$C$130,MATCH(F1178,'MP Calculations'!$D$40:$D$130,0),0),-1))</f>
        <v>109.92506694324616</v>
      </c>
    </row>
    <row r="1179" spans="3:17">
      <c r="C1179" s="159"/>
      <c r="D1179" s="165" t="s">
        <v>281</v>
      </c>
      <c r="E1179" s="161">
        <v>44432</v>
      </c>
      <c r="F1179" s="172" t="str">
        <f t="shared" si="57"/>
        <v>2021-22</v>
      </c>
      <c r="G1179" s="68"/>
      <c r="H1179" s="167" t="s">
        <v>279</v>
      </c>
      <c r="I1179" s="173">
        <v>41465.482549107437</v>
      </c>
      <c r="J1179" s="168">
        <f>IFERROR(MIN('MP Calculations'!$E$30/I1179,1),"-")</f>
        <v>0.60889065254951169</v>
      </c>
      <c r="K1179" s="12"/>
      <c r="L1179" s="159">
        <v>10.785308000000001</v>
      </c>
      <c r="M1179" s="159" t="s">
        <v>315</v>
      </c>
      <c r="N1179" s="159">
        <v>350</v>
      </c>
      <c r="O1179" s="185">
        <f t="shared" si="58"/>
        <v>3774.8578000000002</v>
      </c>
      <c r="P1179" s="215">
        <f t="shared" si="59"/>
        <v>2298.4756291236145</v>
      </c>
      <c r="Q1179" s="215" cm="1">
        <f t="array" ref="Q1179">IF(P1179="-",0,P1179/(1+'General inputs'!$H$32)^IFERROR(INDEX('MP Calculations'!$C$40:$C$130,MATCH(F1179,'MP Calculations'!$D$40:$D$130,0),0),-1))</f>
        <v>2395.0116055468061</v>
      </c>
    </row>
    <row r="1180" spans="3:17">
      <c r="C1180" s="159"/>
      <c r="D1180" s="165" t="s">
        <v>281</v>
      </c>
      <c r="E1180" s="161">
        <v>44432</v>
      </c>
      <c r="F1180" s="172" t="str">
        <f t="shared" si="57"/>
        <v>2021-22</v>
      </c>
      <c r="G1180" s="68"/>
      <c r="H1180" s="167" t="s">
        <v>279</v>
      </c>
      <c r="I1180" s="173">
        <v>41465.482549107437</v>
      </c>
      <c r="J1180" s="168">
        <f>IFERROR(MIN('MP Calculations'!$E$30/I1180,1),"-")</f>
        <v>0.60889065254951169</v>
      </c>
      <c r="K1180" s="12"/>
      <c r="L1180" s="159">
        <v>0.67612000000000005</v>
      </c>
      <c r="M1180" s="159" t="s">
        <v>315</v>
      </c>
      <c r="N1180" s="159">
        <v>350</v>
      </c>
      <c r="O1180" s="185">
        <f t="shared" si="58"/>
        <v>236.64200000000002</v>
      </c>
      <c r="P1180" s="215">
        <f t="shared" si="59"/>
        <v>144.08910180062156</v>
      </c>
      <c r="Q1180" s="215" cm="1">
        <f t="array" ref="Q1180">IF(P1180="-",0,P1180/(1+'General inputs'!$H$32)^IFERROR(INDEX('MP Calculations'!$C$40:$C$130,MATCH(F1180,'MP Calculations'!$D$40:$D$130,0),0),-1))</f>
        <v>150.14084407624767</v>
      </c>
    </row>
    <row r="1181" spans="3:17">
      <c r="C1181" s="159"/>
      <c r="D1181" s="165" t="s">
        <v>281</v>
      </c>
      <c r="E1181" s="161">
        <v>44432</v>
      </c>
      <c r="F1181" s="172" t="str">
        <f t="shared" si="57"/>
        <v>2021-22</v>
      </c>
      <c r="G1181" s="68"/>
      <c r="H1181" s="167" t="s">
        <v>279</v>
      </c>
      <c r="I1181" s="173">
        <v>41465.482549107437</v>
      </c>
      <c r="J1181" s="168">
        <f>IFERROR(MIN('MP Calculations'!$E$30/I1181,1),"-")</f>
        <v>0.60889065254951169</v>
      </c>
      <c r="K1181" s="12"/>
      <c r="L1181" s="159">
        <v>102.432858</v>
      </c>
      <c r="M1181" s="159" t="s">
        <v>315</v>
      </c>
      <c r="N1181" s="159">
        <v>350</v>
      </c>
      <c r="O1181" s="185">
        <f t="shared" si="58"/>
        <v>35851.5003</v>
      </c>
      <c r="P1181" s="215">
        <f t="shared" si="59"/>
        <v>21829.643412546015</v>
      </c>
      <c r="Q1181" s="215" cm="1">
        <f t="array" ref="Q1181">IF(P1181="-",0,P1181/(1+'General inputs'!$H$32)^IFERROR(INDEX('MP Calculations'!$C$40:$C$130,MATCH(F1181,'MP Calculations'!$D$40:$D$130,0),0),-1))</f>
        <v>22746.488435872947</v>
      </c>
    </row>
    <row r="1182" spans="3:17">
      <c r="C1182" s="159"/>
      <c r="D1182" s="165" t="s">
        <v>281</v>
      </c>
      <c r="E1182" s="161">
        <v>44432</v>
      </c>
      <c r="F1182" s="172" t="str">
        <f t="shared" si="57"/>
        <v>2021-22</v>
      </c>
      <c r="G1182" s="68"/>
      <c r="H1182" s="167" t="s">
        <v>279</v>
      </c>
      <c r="I1182" s="173">
        <v>41465.482549107437</v>
      </c>
      <c r="J1182" s="168">
        <f>IFERROR(MIN('MP Calculations'!$E$30/I1182,1),"-")</f>
        <v>0.60889065254951169</v>
      </c>
      <c r="K1182" s="12"/>
      <c r="L1182" s="159">
        <v>6.0126520000000001</v>
      </c>
      <c r="M1182" s="159" t="s">
        <v>315</v>
      </c>
      <c r="N1182" s="159">
        <v>350</v>
      </c>
      <c r="O1182" s="185">
        <f t="shared" si="58"/>
        <v>2104.4281999999998</v>
      </c>
      <c r="P1182" s="215">
        <f t="shared" si="59"/>
        <v>1281.3666599415942</v>
      </c>
      <c r="Q1182" s="215" cm="1">
        <f t="array" ref="Q1182">IF(P1182="-",0,P1182/(1+'General inputs'!$H$32)^IFERROR(INDEX('MP Calculations'!$C$40:$C$130,MATCH(F1182,'MP Calculations'!$D$40:$D$130,0),0),-1))</f>
        <v>1335.1840596591412</v>
      </c>
    </row>
    <row r="1183" spans="3:17">
      <c r="C1183" s="159"/>
      <c r="D1183" s="165" t="s">
        <v>282</v>
      </c>
      <c r="E1183" s="161">
        <v>44497</v>
      </c>
      <c r="F1183" s="172" t="str">
        <f t="shared" si="57"/>
        <v>2021-22</v>
      </c>
      <c r="G1183" s="68"/>
      <c r="H1183" s="167" t="s">
        <v>279</v>
      </c>
      <c r="I1183" s="173">
        <v>41465.482549107437</v>
      </c>
      <c r="J1183" s="168">
        <f>IFERROR(MIN('MP Calculations'!$E$30/I1183,1),"-")</f>
        <v>0.60889065254951169</v>
      </c>
      <c r="K1183" s="12"/>
      <c r="L1183" s="159">
        <v>0.79998800000000003</v>
      </c>
      <c r="M1183" s="159" t="s">
        <v>315</v>
      </c>
      <c r="N1183" s="159">
        <v>511</v>
      </c>
      <c r="O1183" s="185">
        <f t="shared" si="58"/>
        <v>408.79386800000003</v>
      </c>
      <c r="P1183" s="215">
        <f t="shared" si="59"/>
        <v>248.91076504475896</v>
      </c>
      <c r="Q1183" s="215" cm="1">
        <f t="array" ref="Q1183">IF(P1183="-",0,P1183/(1+'General inputs'!$H$32)^IFERROR(INDEX('MP Calculations'!$C$40:$C$130,MATCH(F1183,'MP Calculations'!$D$40:$D$130,0),0),-1))</f>
        <v>259.36501717663884</v>
      </c>
    </row>
    <row r="1184" spans="3:17">
      <c r="C1184" s="159"/>
      <c r="D1184" s="165" t="s">
        <v>282</v>
      </c>
      <c r="E1184" s="161">
        <v>44497</v>
      </c>
      <c r="F1184" s="172" t="str">
        <f t="shared" si="57"/>
        <v>2021-22</v>
      </c>
      <c r="G1184" s="68"/>
      <c r="H1184" s="167" t="s">
        <v>279</v>
      </c>
      <c r="I1184" s="173">
        <v>41465.482549107437</v>
      </c>
      <c r="J1184" s="168">
        <f>IFERROR(MIN('MP Calculations'!$E$30/I1184,1),"-")</f>
        <v>0.60889065254951169</v>
      </c>
      <c r="K1184" s="12"/>
      <c r="L1184" s="159">
        <v>0.80002799999999996</v>
      </c>
      <c r="M1184" s="159" t="s">
        <v>315</v>
      </c>
      <c r="N1184" s="159">
        <v>511</v>
      </c>
      <c r="O1184" s="185">
        <f t="shared" si="58"/>
        <v>408.81430799999998</v>
      </c>
      <c r="P1184" s="215">
        <f t="shared" si="59"/>
        <v>248.92321076969705</v>
      </c>
      <c r="Q1184" s="215" cm="1">
        <f t="array" ref="Q1184">IF(P1184="-",0,P1184/(1+'General inputs'!$H$32)^IFERROR(INDEX('MP Calculations'!$C$40:$C$130,MATCH(F1184,'MP Calculations'!$D$40:$D$130,0),0),-1))</f>
        <v>259.37798562202431</v>
      </c>
    </row>
    <row r="1185" spans="3:17">
      <c r="C1185" s="159"/>
      <c r="D1185" s="165" t="s">
        <v>281</v>
      </c>
      <c r="E1185" s="161">
        <v>44608</v>
      </c>
      <c r="F1185" s="172" t="str">
        <f t="shared" si="57"/>
        <v>2021-22</v>
      </c>
      <c r="G1185" s="68"/>
      <c r="H1185" s="167" t="s">
        <v>279</v>
      </c>
      <c r="I1185" s="173">
        <v>41465.482549107437</v>
      </c>
      <c r="J1185" s="168">
        <f>IFERROR(MIN('MP Calculations'!$E$30/I1185,1),"-")</f>
        <v>0.60889065254951169</v>
      </c>
      <c r="K1185" s="12"/>
      <c r="L1185" s="159">
        <v>2.0000260000000001</v>
      </c>
      <c r="M1185" s="159" t="s">
        <v>315</v>
      </c>
      <c r="N1185" s="159">
        <v>350</v>
      </c>
      <c r="O1185" s="185">
        <f t="shared" si="58"/>
        <v>700.00909999999999</v>
      </c>
      <c r="P1185" s="215">
        <f t="shared" si="59"/>
        <v>426.22899768959638</v>
      </c>
      <c r="Q1185" s="215" cm="1">
        <f t="array" ref="Q1185">IF(P1185="-",0,P1185/(1+'General inputs'!$H$32)^IFERROR(INDEX('MP Calculations'!$C$40:$C$130,MATCH(F1185,'MP Calculations'!$D$40:$D$130,0),0),-1))</f>
        <v>444.13061559255942</v>
      </c>
    </row>
    <row r="1186" spans="3:17">
      <c r="C1186" s="159"/>
      <c r="D1186" s="165" t="s">
        <v>282</v>
      </c>
      <c r="E1186" s="161">
        <v>44692</v>
      </c>
      <c r="F1186" s="172" t="str">
        <f t="shared" si="57"/>
        <v>2021-22</v>
      </c>
      <c r="G1186" s="68"/>
      <c r="H1186" s="167" t="s">
        <v>279</v>
      </c>
      <c r="I1186" s="173">
        <v>41465.482549107437</v>
      </c>
      <c r="J1186" s="168">
        <f>IFERROR(MIN('MP Calculations'!$E$30/I1186,1),"-")</f>
        <v>0.60889065254951169</v>
      </c>
      <c r="K1186" s="12"/>
      <c r="L1186" s="159">
        <v>3.7326619999999999</v>
      </c>
      <c r="M1186" s="159" t="s">
        <v>315</v>
      </c>
      <c r="N1186" s="159">
        <v>511</v>
      </c>
      <c r="O1186" s="185">
        <f t="shared" si="58"/>
        <v>1907.3902820000001</v>
      </c>
      <c r="P1186" s="215">
        <f t="shared" si="59"/>
        <v>1161.3921134735772</v>
      </c>
      <c r="Q1186" s="215" cm="1">
        <f t="array" ref="Q1186">IF(P1186="-",0,P1186/(1+'General inputs'!$H$32)^IFERROR(INDEX('MP Calculations'!$C$40:$C$130,MATCH(F1186,'MP Calculations'!$D$40:$D$130,0),0),-1))</f>
        <v>1210.1705822394674</v>
      </c>
    </row>
    <row r="1187" spans="3:17">
      <c r="C1187" s="159"/>
      <c r="D1187" s="165" t="s">
        <v>288</v>
      </c>
      <c r="E1187" s="161">
        <v>44692</v>
      </c>
      <c r="F1187" s="172" t="str">
        <f t="shared" si="57"/>
        <v>2021-22</v>
      </c>
      <c r="G1187" s="68"/>
      <c r="H1187" s="167" t="s">
        <v>279</v>
      </c>
      <c r="I1187" s="173">
        <v>41465.482549107437</v>
      </c>
      <c r="J1187" s="168">
        <f>IFERROR(MIN('MP Calculations'!$E$30/I1187,1),"-")</f>
        <v>0.60889065254951169</v>
      </c>
      <c r="K1187" s="12"/>
      <c r="L1187" s="159">
        <v>0.92255900000000002</v>
      </c>
      <c r="M1187" s="159" t="s">
        <v>315</v>
      </c>
      <c r="N1187" s="159">
        <v>589</v>
      </c>
      <c r="O1187" s="185">
        <f t="shared" si="58"/>
        <v>543.38725099999999</v>
      </c>
      <c r="P1187" s="215">
        <f t="shared" si="59"/>
        <v>330.86341784847531</v>
      </c>
      <c r="Q1187" s="215" cm="1">
        <f t="array" ref="Q1187">IF(P1187="-",0,P1187/(1+'General inputs'!$H$32)^IFERROR(INDEX('MP Calculations'!$C$40:$C$130,MATCH(F1187,'MP Calculations'!$D$40:$D$130,0),0),-1))</f>
        <v>344.7596813981113</v>
      </c>
    </row>
    <row r="1188" spans="3:17">
      <c r="C1188" s="159"/>
      <c r="D1188" s="165" t="s">
        <v>282</v>
      </c>
      <c r="E1188" s="161">
        <v>44692</v>
      </c>
      <c r="F1188" s="172" t="str">
        <f t="shared" si="57"/>
        <v>2021-22</v>
      </c>
      <c r="G1188" s="68"/>
      <c r="H1188" s="167" t="s">
        <v>279</v>
      </c>
      <c r="I1188" s="173">
        <v>41465.482549107437</v>
      </c>
      <c r="J1188" s="168">
        <f>IFERROR(MIN('MP Calculations'!$E$30/I1188,1),"-")</f>
        <v>0.60889065254951169</v>
      </c>
      <c r="K1188" s="12"/>
      <c r="L1188" s="159">
        <v>3.9408840000000001</v>
      </c>
      <c r="M1188" s="159" t="s">
        <v>315</v>
      </c>
      <c r="N1188" s="159">
        <v>511</v>
      </c>
      <c r="O1188" s="185">
        <f t="shared" si="58"/>
        <v>2013.7917239999999</v>
      </c>
      <c r="P1188" s="215">
        <f t="shared" si="59"/>
        <v>1226.1789569251662</v>
      </c>
      <c r="Q1188" s="215" cm="1">
        <f t="array" ref="Q1188">IF(P1188="-",0,P1188/(1+'General inputs'!$H$32)^IFERROR(INDEX('MP Calculations'!$C$40:$C$130,MATCH(F1188,'MP Calculations'!$D$40:$D$130,0),0),-1))</f>
        <v>1277.6784731160233</v>
      </c>
    </row>
    <row r="1189" spans="3:17">
      <c r="C1189" s="159"/>
      <c r="D1189" s="165" t="s">
        <v>288</v>
      </c>
      <c r="E1189" s="161">
        <v>44692</v>
      </c>
      <c r="F1189" s="172" t="str">
        <f t="shared" si="57"/>
        <v>2021-22</v>
      </c>
      <c r="G1189" s="68"/>
      <c r="H1189" s="167" t="s">
        <v>279</v>
      </c>
      <c r="I1189" s="173">
        <v>41465.482549107437</v>
      </c>
      <c r="J1189" s="168">
        <f>IFERROR(MIN('MP Calculations'!$E$30/I1189,1),"-")</f>
        <v>0.60889065254951169</v>
      </c>
      <c r="K1189" s="12"/>
      <c r="L1189" s="159">
        <v>71.983654999999999</v>
      </c>
      <c r="M1189" s="159" t="s">
        <v>315</v>
      </c>
      <c r="N1189" s="159">
        <v>589</v>
      </c>
      <c r="O1189" s="185">
        <f t="shared" si="58"/>
        <v>42398.372795000003</v>
      </c>
      <c r="P1189" s="215">
        <f t="shared" si="59"/>
        <v>25815.972878185017</v>
      </c>
      <c r="Q1189" s="215" cm="1">
        <f t="array" ref="Q1189">IF(P1189="-",0,P1189/(1+'General inputs'!$H$32)^IFERROR(INDEX('MP Calculations'!$C$40:$C$130,MATCH(F1189,'MP Calculations'!$D$40:$D$130,0),0),-1))</f>
        <v>26900.243739068788</v>
      </c>
    </row>
    <row r="1190" spans="3:17">
      <c r="C1190" s="159"/>
      <c r="D1190" s="165" t="s">
        <v>282</v>
      </c>
      <c r="E1190" s="161">
        <v>44692</v>
      </c>
      <c r="F1190" s="172" t="str">
        <f t="shared" si="57"/>
        <v>2021-22</v>
      </c>
      <c r="G1190" s="68"/>
      <c r="H1190" s="167" t="s">
        <v>279</v>
      </c>
      <c r="I1190" s="173">
        <v>41465.482549107437</v>
      </c>
      <c r="J1190" s="168">
        <f>IFERROR(MIN('MP Calculations'!$E$30/I1190,1),"-")</f>
        <v>0.60889065254951169</v>
      </c>
      <c r="K1190" s="12"/>
      <c r="L1190" s="159">
        <v>0.49999500000000002</v>
      </c>
      <c r="M1190" s="159" t="s">
        <v>315</v>
      </c>
      <c r="N1190" s="159">
        <v>511</v>
      </c>
      <c r="O1190" s="185">
        <f t="shared" si="58"/>
        <v>255.497445</v>
      </c>
      <c r="P1190" s="215">
        <f t="shared" si="59"/>
        <v>155.57000601078298</v>
      </c>
      <c r="Q1190" s="215" cm="1">
        <f t="array" ref="Q1190">IF(P1190="-",0,P1190/(1+'General inputs'!$H$32)^IFERROR(INDEX('MP Calculations'!$C$40:$C$130,MATCH(F1190,'MP Calculations'!$D$40:$D$130,0),0),-1))</f>
        <v>162.10394626323585</v>
      </c>
    </row>
    <row r="1191" spans="3:17">
      <c r="C1191" s="159"/>
      <c r="D1191" s="165" t="s">
        <v>282</v>
      </c>
      <c r="E1191" s="161">
        <v>44692</v>
      </c>
      <c r="F1191" s="172" t="str">
        <f t="shared" si="57"/>
        <v>2021-22</v>
      </c>
      <c r="G1191" s="68"/>
      <c r="H1191" s="167" t="s">
        <v>279</v>
      </c>
      <c r="I1191" s="173">
        <v>41465.482549107437</v>
      </c>
      <c r="J1191" s="168">
        <f>IFERROR(MIN('MP Calculations'!$E$30/I1191,1),"-")</f>
        <v>0.60889065254951169</v>
      </c>
      <c r="K1191" s="12"/>
      <c r="L1191" s="159">
        <v>6.5160109999999998</v>
      </c>
      <c r="M1191" s="159" t="s">
        <v>315</v>
      </c>
      <c r="N1191" s="159">
        <v>511</v>
      </c>
      <c r="O1191" s="185">
        <f t="shared" si="58"/>
        <v>3329.6816209999997</v>
      </c>
      <c r="P1191" s="215">
        <f t="shared" si="59"/>
        <v>2027.4120149928058</v>
      </c>
      <c r="Q1191" s="215" cm="1">
        <f t="array" ref="Q1191">IF(P1191="-",0,P1191/(1+'General inputs'!$H$32)^IFERROR(INDEX('MP Calculations'!$C$40:$C$130,MATCH(F1191,'MP Calculations'!$D$40:$D$130,0),0),-1))</f>
        <v>2112.5633196225035</v>
      </c>
    </row>
    <row r="1192" spans="3:17">
      <c r="C1192" s="159"/>
      <c r="D1192" s="165" t="s">
        <v>282</v>
      </c>
      <c r="E1192" s="161">
        <v>44692</v>
      </c>
      <c r="F1192" s="172" t="str">
        <f t="shared" si="57"/>
        <v>2021-22</v>
      </c>
      <c r="G1192" s="68"/>
      <c r="H1192" s="167" t="s">
        <v>279</v>
      </c>
      <c r="I1192" s="173">
        <v>41465.482549107437</v>
      </c>
      <c r="J1192" s="168">
        <f>IFERROR(MIN('MP Calculations'!$E$30/I1192,1),"-")</f>
        <v>0.60889065254951169</v>
      </c>
      <c r="K1192" s="12"/>
      <c r="L1192" s="159">
        <v>22.764019999999999</v>
      </c>
      <c r="M1192" s="159" t="s">
        <v>315</v>
      </c>
      <c r="N1192" s="159">
        <v>511</v>
      </c>
      <c r="O1192" s="185">
        <f t="shared" si="58"/>
        <v>11632.414219999999</v>
      </c>
      <c r="P1192" s="215">
        <f t="shared" si="59"/>
        <v>7082.8682851420181</v>
      </c>
      <c r="Q1192" s="215" cm="1">
        <f t="array" ref="Q1192">IF(P1192="-",0,P1192/(1+'General inputs'!$H$32)^IFERROR(INDEX('MP Calculations'!$C$40:$C$130,MATCH(F1192,'MP Calculations'!$D$40:$D$130,0),0),-1))</f>
        <v>7380.3487531179826</v>
      </c>
    </row>
    <row r="1193" spans="3:17">
      <c r="C1193" s="159"/>
      <c r="D1193" s="165" t="s">
        <v>298</v>
      </c>
      <c r="E1193" s="161">
        <v>44697</v>
      </c>
      <c r="F1193" s="172" t="str">
        <f t="shared" si="57"/>
        <v>2021-22</v>
      </c>
      <c r="G1193" s="68"/>
      <c r="H1193" s="167" t="s">
        <v>279</v>
      </c>
      <c r="I1193" s="173">
        <v>41465.482549107437</v>
      </c>
      <c r="J1193" s="168">
        <f>IFERROR(MIN('MP Calculations'!$E$30/I1193,1),"-")</f>
        <v>0.60889065254951169</v>
      </c>
      <c r="K1193" s="12"/>
      <c r="L1193" s="159">
        <v>0.30289700000000003</v>
      </c>
      <c r="M1193" s="159" t="s">
        <v>315</v>
      </c>
      <c r="N1193" s="159">
        <v>1787</v>
      </c>
      <c r="O1193" s="185">
        <f t="shared" si="58"/>
        <v>541.27693900000008</v>
      </c>
      <c r="P1193" s="215">
        <f t="shared" si="59"/>
        <v>329.57846859771229</v>
      </c>
      <c r="Q1193" s="215" cm="1">
        <f t="array" ref="Q1193">IF(P1193="-",0,P1193/(1+'General inputs'!$H$32)^IFERROR(INDEX('MP Calculations'!$C$40:$C$130,MATCH(F1193,'MP Calculations'!$D$40:$D$130,0),0),-1))</f>
        <v>343.42076427881619</v>
      </c>
    </row>
    <row r="1194" spans="3:17">
      <c r="C1194" s="159"/>
      <c r="D1194" s="165" t="s">
        <v>298</v>
      </c>
      <c r="E1194" s="161">
        <v>44697</v>
      </c>
      <c r="F1194" s="172" t="str">
        <f t="shared" si="57"/>
        <v>2021-22</v>
      </c>
      <c r="G1194" s="68"/>
      <c r="H1194" s="167" t="s">
        <v>279</v>
      </c>
      <c r="I1194" s="173">
        <v>41465.482549107437</v>
      </c>
      <c r="J1194" s="168">
        <f>IFERROR(MIN('MP Calculations'!$E$30/I1194,1),"-")</f>
        <v>0.60889065254951169</v>
      </c>
      <c r="K1194" s="12"/>
      <c r="L1194" s="159">
        <v>0.595364</v>
      </c>
      <c r="M1194" s="159" t="s">
        <v>315</v>
      </c>
      <c r="N1194" s="159">
        <v>1787</v>
      </c>
      <c r="O1194" s="185">
        <f t="shared" si="58"/>
        <v>1063.9154679999999</v>
      </c>
      <c r="P1194" s="215">
        <f t="shared" si="59"/>
        <v>647.80818356803911</v>
      </c>
      <c r="Q1194" s="215" cm="1">
        <f t="array" ref="Q1194">IF(P1194="-",0,P1194/(1+'General inputs'!$H$32)^IFERROR(INDEX('MP Calculations'!$C$40:$C$130,MATCH(F1194,'MP Calculations'!$D$40:$D$130,0),0),-1))</f>
        <v>675.01612727789677</v>
      </c>
    </row>
    <row r="1195" spans="3:17">
      <c r="C1195" s="159"/>
      <c r="D1195" s="165" t="s">
        <v>298</v>
      </c>
      <c r="E1195" s="161">
        <v>44697</v>
      </c>
      <c r="F1195" s="172" t="str">
        <f t="shared" si="57"/>
        <v>2021-22</v>
      </c>
      <c r="G1195" s="68"/>
      <c r="H1195" s="167" t="s">
        <v>279</v>
      </c>
      <c r="I1195" s="173">
        <v>41465.482549107437</v>
      </c>
      <c r="J1195" s="168">
        <f>IFERROR(MIN('MP Calculations'!$E$30/I1195,1),"-")</f>
        <v>0.60889065254951169</v>
      </c>
      <c r="K1195" s="12"/>
      <c r="L1195" s="159">
        <v>0.19708600000000001</v>
      </c>
      <c r="M1195" s="159" t="s">
        <v>315</v>
      </c>
      <c r="N1195" s="159">
        <v>1787</v>
      </c>
      <c r="O1195" s="185">
        <f t="shared" si="58"/>
        <v>352.19268200000005</v>
      </c>
      <c r="P1195" s="215">
        <f t="shared" si="59"/>
        <v>214.4468319661427</v>
      </c>
      <c r="Q1195" s="215" cm="1">
        <f t="array" ref="Q1195">IF(P1195="-",0,P1195/(1+'General inputs'!$H$32)^IFERROR(INDEX('MP Calculations'!$C$40:$C$130,MATCH(F1195,'MP Calculations'!$D$40:$D$130,0),0),-1))</f>
        <v>223.45359890872069</v>
      </c>
    </row>
    <row r="1196" spans="3:17">
      <c r="C1196" s="159"/>
      <c r="D1196" s="165" t="s">
        <v>298</v>
      </c>
      <c r="E1196" s="161">
        <v>44697</v>
      </c>
      <c r="F1196" s="172" t="str">
        <f t="shared" si="57"/>
        <v>2021-22</v>
      </c>
      <c r="G1196" s="68"/>
      <c r="H1196" s="167" t="s">
        <v>279</v>
      </c>
      <c r="I1196" s="173">
        <v>41465.482549107437</v>
      </c>
      <c r="J1196" s="168">
        <f>IFERROR(MIN('MP Calculations'!$E$30/I1196,1),"-")</f>
        <v>0.60889065254951169</v>
      </c>
      <c r="K1196" s="12"/>
      <c r="L1196" s="159">
        <v>0.19775200000000001</v>
      </c>
      <c r="M1196" s="159" t="s">
        <v>315</v>
      </c>
      <c r="N1196" s="159">
        <v>1787</v>
      </c>
      <c r="O1196" s="185">
        <f t="shared" si="58"/>
        <v>353.38282400000003</v>
      </c>
      <c r="P1196" s="215">
        <f t="shared" si="59"/>
        <v>215.17149830514927</v>
      </c>
      <c r="Q1196" s="215" cm="1">
        <f t="array" ref="Q1196">IF(P1196="-",0,P1196/(1+'General inputs'!$H$32)^IFERROR(INDEX('MP Calculations'!$C$40:$C$130,MATCH(F1196,'MP Calculations'!$D$40:$D$130,0),0),-1))</f>
        <v>224.20870123396554</v>
      </c>
    </row>
    <row r="1197" spans="3:17">
      <c r="C1197" s="159"/>
      <c r="D1197" s="165" t="s">
        <v>289</v>
      </c>
      <c r="E1197" s="161">
        <v>44718</v>
      </c>
      <c r="F1197" s="172" t="str">
        <f t="shared" si="57"/>
        <v>2021-22</v>
      </c>
      <c r="G1197" s="68"/>
      <c r="H1197" s="167" t="s">
        <v>279</v>
      </c>
      <c r="I1197" s="173">
        <v>41465.482549107437</v>
      </c>
      <c r="J1197" s="168">
        <f>IFERROR(MIN('MP Calculations'!$E$30/I1197,1),"-")</f>
        <v>0.60889065254951169</v>
      </c>
      <c r="K1197" s="12"/>
      <c r="L1197" s="159">
        <v>7.9999849999999997</v>
      </c>
      <c r="M1197" s="159" t="s">
        <v>315</v>
      </c>
      <c r="N1197" s="159">
        <v>726</v>
      </c>
      <c r="O1197" s="185">
        <f t="shared" si="58"/>
        <v>5807.9891099999995</v>
      </c>
      <c r="P1197" s="215">
        <f t="shared" si="59"/>
        <v>3536.4302791883574</v>
      </c>
      <c r="Q1197" s="215" cm="1">
        <f t="array" ref="Q1197">IF(P1197="-",0,P1197/(1+'General inputs'!$H$32)^IFERROR(INDEX('MP Calculations'!$C$40:$C$130,MATCH(F1197,'MP Calculations'!$D$40:$D$130,0),0),-1))</f>
        <v>3684.9603509142685</v>
      </c>
    </row>
    <row r="1198" spans="3:17">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c r="D2530" s="94"/>
      <c r="O2530" s="6" t="s">
        <v>19</v>
      </c>
      <c r="P2530" s="235">
        <f>SUM(P22:P2529)</f>
        <v>28228558.753811494</v>
      </c>
      <c r="Q2530" s="236">
        <f>SUM(Q22:Q2529)</f>
        <v>49691009.694284841</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34"/>
  <sheetViews>
    <sheetView showGridLines="0" workbookViewId="0">
      <pane ySplit="21" topLeftCell="A22" activePane="bottomLeft" state="frozen"/>
      <selection activeCell="A22" sqref="A22"/>
      <selection pane="bottomLeft" activeCell="E38" sqref="E38"/>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2">
        <f>'General inputs'!$H$18+1-365</f>
        <v>44378</v>
      </c>
      <c r="F15" s="57" t="s">
        <v>441</v>
      </c>
    </row>
    <row r="16" spans="3:6">
      <c r="C16" s="57"/>
      <c r="F16" s="241" t="s">
        <v>442</v>
      </c>
    </row>
    <row r="17" spans="3:18">
      <c r="F17" s="241" t="s">
        <v>443</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472</v>
      </c>
      <c r="E22" s="161">
        <v>47299</v>
      </c>
      <c r="F22" s="164" t="str">
        <f>IF(E22="","-",IF(E22&lt;$E$15,"ERROR - date outside of range",IF(MONTH(E22)&gt;=7,YEAR(E22)&amp;"-"&amp;RIGHT(YEAR(E22),2)+1,YEAR(E22)-1&amp;"-"&amp;RIGHT(YEAR(E22),2))))</f>
        <v>2028-29</v>
      </c>
      <c r="G22" s="68"/>
      <c r="H22" s="167" t="s">
        <v>279</v>
      </c>
      <c r="I22" s="192"/>
      <c r="J22" s="189">
        <v>1</v>
      </c>
      <c r="K22" s="12"/>
      <c r="L22" s="158">
        <v>1</v>
      </c>
      <c r="M22" s="158" t="s">
        <v>316</v>
      </c>
      <c r="N22" s="173">
        <v>6488550</v>
      </c>
      <c r="O22" s="226">
        <f>IF(N22="","-",L22*N22)</f>
        <v>6488550</v>
      </c>
      <c r="P22" s="227">
        <f>IF(O22="-","-",IF(E22&lt;$E$15,0,O22*J22))</f>
        <v>6488550</v>
      </c>
      <c r="Q22" s="215" cm="1">
        <f t="array" ref="Q22">IF(P22="-",0,P22/(1+'General inputs'!$H$32)^IFERROR(INDEX('MP Calculations'!$C$40:$C$130,MATCH(F22,'MP Calculations'!$D$40:$D$130,0),0),-1))</f>
        <v>5069222.3597527454</v>
      </c>
    </row>
    <row r="23" spans="3:18">
      <c r="C23" s="159"/>
      <c r="D23" s="165" t="s">
        <v>473</v>
      </c>
      <c r="E23" s="161">
        <v>45473</v>
      </c>
      <c r="F23" s="169" t="str">
        <f t="shared" ref="F23:F32" si="0">IF(E23="","-",IF(E23&lt;$E$15,"ERROR - date outside of range",IF(MONTH(E23)&gt;=7,YEAR(E23)&amp;"-"&amp;RIGHT(YEAR(E23),2)+1,YEAR(E23)-1&amp;"-"&amp;RIGHT(YEAR(E23),2))))</f>
        <v>2023-24</v>
      </c>
      <c r="G23" s="68"/>
      <c r="H23" s="167" t="s">
        <v>279</v>
      </c>
      <c r="I23" s="193"/>
      <c r="J23" s="190">
        <v>1</v>
      </c>
      <c r="K23" s="12"/>
      <c r="L23" s="174">
        <v>1</v>
      </c>
      <c r="M23" s="159" t="s">
        <v>316</v>
      </c>
      <c r="N23" s="173">
        <v>1097328</v>
      </c>
      <c r="O23" s="228">
        <f t="shared" ref="O23:O33" si="1">IF(N23="","-",L23*N23)</f>
        <v>1097328</v>
      </c>
      <c r="P23" s="229">
        <f t="shared" ref="P23:P33" si="2">IF(O23="-","-",IF(E23&lt;$E$15,0,O23*J23))</f>
        <v>1097328</v>
      </c>
      <c r="Q23" s="215" cm="1">
        <f t="array" ref="Q23">IF(P23="-",0,P23/(1+'General inputs'!$H$32)^IFERROR(INDEX('MP Calculations'!$C$40:$C$130,MATCH(F23,'MP Calculations'!$D$40:$D$130,0),0),-1))</f>
        <v>1053097.8886756238</v>
      </c>
      <c r="R23" s="84"/>
    </row>
    <row r="24" spans="3:18">
      <c r="C24" s="159"/>
      <c r="D24" s="165" t="s">
        <v>435</v>
      </c>
      <c r="E24" s="161">
        <v>46934</v>
      </c>
      <c r="F24" s="169" t="str">
        <f t="shared" si="0"/>
        <v>2027-28</v>
      </c>
      <c r="G24" s="68"/>
      <c r="H24" s="167" t="s">
        <v>279</v>
      </c>
      <c r="I24" s="194"/>
      <c r="J24" s="191">
        <v>1</v>
      </c>
      <c r="K24" s="12"/>
      <c r="L24" s="159">
        <v>1</v>
      </c>
      <c r="M24" s="159" t="s">
        <v>316</v>
      </c>
      <c r="N24" s="173">
        <v>6488550</v>
      </c>
      <c r="O24" s="228">
        <f t="shared" si="1"/>
        <v>6488550</v>
      </c>
      <c r="P24" s="229">
        <f t="shared" si="2"/>
        <v>6488550</v>
      </c>
      <c r="Q24" s="215" cm="1">
        <f t="array" ref="Q24">IF(P24="-",0,P24/(1+'General inputs'!$H$32)^IFERROR(INDEX('MP Calculations'!$C$40:$C$130,MATCH(F24,'MP Calculations'!$D$40:$D$130,0),0),-1))</f>
        <v>5282129.6988623617</v>
      </c>
    </row>
    <row r="25" spans="3:18">
      <c r="C25" s="159"/>
      <c r="D25" s="165" t="s">
        <v>432</v>
      </c>
      <c r="E25" s="161">
        <v>46203</v>
      </c>
      <c r="F25" s="169" t="str">
        <f t="shared" si="0"/>
        <v>2025-26</v>
      </c>
      <c r="G25" s="68"/>
      <c r="H25" s="167" t="s">
        <v>279</v>
      </c>
      <c r="I25" s="194"/>
      <c r="J25" s="191">
        <v>1</v>
      </c>
      <c r="K25" s="12"/>
      <c r="L25" s="159">
        <v>1</v>
      </c>
      <c r="M25" s="231" t="s">
        <v>316</v>
      </c>
      <c r="N25" s="173">
        <v>13370870</v>
      </c>
      <c r="O25" s="228">
        <f t="shared" si="1"/>
        <v>13370870</v>
      </c>
      <c r="P25" s="229">
        <f t="shared" si="2"/>
        <v>13370870</v>
      </c>
      <c r="Q25" s="215" cm="1">
        <f t="array" ref="Q25">IF(P25="-",0,P25/(1+'General inputs'!$H$32)^IFERROR(INDEX('MP Calculations'!$C$40:$C$130,MATCH(F25,'MP Calculations'!$D$40:$D$130,0),0),-1))</f>
        <v>11818340.802168358</v>
      </c>
      <c r="R25" s="188"/>
    </row>
    <row r="26" spans="3:18">
      <c r="C26" s="159"/>
      <c r="D26" s="165" t="s">
        <v>437</v>
      </c>
      <c r="E26" s="161">
        <v>47664</v>
      </c>
      <c r="F26" s="169" t="str">
        <f t="shared" si="0"/>
        <v>2029-30</v>
      </c>
      <c r="G26" s="68"/>
      <c r="H26" s="167" t="s">
        <v>279</v>
      </c>
      <c r="I26" s="194"/>
      <c r="J26" s="191">
        <v>1</v>
      </c>
      <c r="K26" s="12"/>
      <c r="L26" s="159">
        <v>1</v>
      </c>
      <c r="M26" s="231" t="s">
        <v>316</v>
      </c>
      <c r="N26" s="173">
        <v>1717557</v>
      </c>
      <c r="O26" s="228">
        <f t="shared" si="1"/>
        <v>1717557</v>
      </c>
      <c r="P26" s="229">
        <f t="shared" si="2"/>
        <v>1717557</v>
      </c>
      <c r="Q26" s="215" cm="1">
        <f t="array" ref="Q26">IF(P26="-",0,P26/(1+'General inputs'!$H$32)^IFERROR(INDEX('MP Calculations'!$C$40:$C$130,MATCH(F26,'MP Calculations'!$D$40:$D$130,0),0),-1))</f>
        <v>1287766.5084875182</v>
      </c>
    </row>
    <row r="27" spans="3:18">
      <c r="C27" s="159"/>
      <c r="D27" s="165" t="s">
        <v>439</v>
      </c>
      <c r="E27" s="161">
        <v>45107</v>
      </c>
      <c r="F27" s="169" t="str">
        <f t="shared" si="0"/>
        <v>2022-23</v>
      </c>
      <c r="G27" s="68"/>
      <c r="H27" s="175" t="s">
        <v>279</v>
      </c>
      <c r="I27" s="194"/>
      <c r="J27" s="191">
        <v>1</v>
      </c>
      <c r="K27" s="12"/>
      <c r="L27" s="159">
        <v>1</v>
      </c>
      <c r="M27" s="159" t="s">
        <v>316</v>
      </c>
      <c r="N27" s="159">
        <v>2390718</v>
      </c>
      <c r="O27" s="228">
        <f t="shared" ref="O27:O32" si="3">IF(N27="","-",L27*N27)</f>
        <v>2390718</v>
      </c>
      <c r="P27" s="229">
        <f t="shared" ref="P27:P32" si="4">IF(O27="-","-",IF(E27&lt;$E$15,0,O27*J27))</f>
        <v>2390718</v>
      </c>
      <c r="Q27" s="215" cm="1">
        <f t="array" ref="Q27">IF(P27="-",0,P27/(1+'General inputs'!$H$32)^IFERROR(INDEX('MP Calculations'!$C$40:$C$130,MATCH(F27,'MP Calculations'!$D$40:$D$130,0),0),-1))</f>
        <v>2390718</v>
      </c>
    </row>
    <row r="28" spans="3:18">
      <c r="C28" s="159"/>
      <c r="D28" s="165" t="s">
        <v>436</v>
      </c>
      <c r="E28" s="161">
        <v>47299</v>
      </c>
      <c r="F28" s="169" t="str">
        <f t="shared" si="0"/>
        <v>2028-29</v>
      </c>
      <c r="G28" s="68"/>
      <c r="H28" s="175" t="s">
        <v>279</v>
      </c>
      <c r="I28" s="194"/>
      <c r="J28" s="191">
        <v>1</v>
      </c>
      <c r="K28" s="12"/>
      <c r="L28" s="159">
        <v>1</v>
      </c>
      <c r="M28" s="159" t="s">
        <v>316</v>
      </c>
      <c r="N28" s="159">
        <v>300000</v>
      </c>
      <c r="O28" s="228">
        <f t="shared" si="3"/>
        <v>300000</v>
      </c>
      <c r="P28" s="229">
        <f t="shared" si="4"/>
        <v>300000</v>
      </c>
      <c r="Q28" s="215" cm="1">
        <f t="array" ref="Q28">IF(P28="-",0,P28/(1+'General inputs'!$H$32)^IFERROR(INDEX('MP Calculations'!$C$40:$C$130,MATCH(F28,'MP Calculations'!$D$40:$D$130,0),0),-1))</f>
        <v>234376.97296404029</v>
      </c>
    </row>
    <row r="29" spans="3:18">
      <c r="C29" s="159"/>
      <c r="D29" s="165" t="s">
        <v>434</v>
      </c>
      <c r="E29" s="161">
        <v>46568</v>
      </c>
      <c r="F29" s="169" t="str">
        <f t="shared" si="0"/>
        <v>2026-27</v>
      </c>
      <c r="G29" s="68"/>
      <c r="H29" s="175" t="s">
        <v>279</v>
      </c>
      <c r="I29" s="194"/>
      <c r="J29" s="191">
        <v>1</v>
      </c>
      <c r="K29" s="12"/>
      <c r="L29" s="159">
        <v>1</v>
      </c>
      <c r="M29" s="159" t="s">
        <v>316</v>
      </c>
      <c r="N29" s="159">
        <v>4000000</v>
      </c>
      <c r="O29" s="228">
        <f t="shared" si="3"/>
        <v>4000000</v>
      </c>
      <c r="P29" s="229">
        <f t="shared" si="4"/>
        <v>4000000</v>
      </c>
      <c r="Q29" s="215" cm="1">
        <f t="array" ref="Q29">IF(P29="-",0,P29/(1+'General inputs'!$H$32)^IFERROR(INDEX('MP Calculations'!$C$40:$C$130,MATCH(F29,'MP Calculations'!$D$40:$D$130,0),0),-1))</f>
        <v>3393041.062311044</v>
      </c>
    </row>
    <row r="30" spans="3:18">
      <c r="C30" s="159"/>
      <c r="D30" s="165" t="s">
        <v>433</v>
      </c>
      <c r="E30" s="161">
        <v>46203</v>
      </c>
      <c r="F30" s="169" t="str">
        <f t="shared" si="0"/>
        <v>2025-26</v>
      </c>
      <c r="G30" s="68"/>
      <c r="H30" s="175" t="s">
        <v>279</v>
      </c>
      <c r="I30" s="194"/>
      <c r="J30" s="191">
        <v>1</v>
      </c>
      <c r="K30" s="12"/>
      <c r="L30" s="159">
        <v>1</v>
      </c>
      <c r="M30" s="159" t="s">
        <v>316</v>
      </c>
      <c r="N30" s="159">
        <v>100000</v>
      </c>
      <c r="O30" s="228">
        <f t="shared" si="3"/>
        <v>100000</v>
      </c>
      <c r="P30" s="229">
        <f t="shared" si="4"/>
        <v>100000</v>
      </c>
      <c r="Q30" s="215" cm="1">
        <f t="array" ref="Q30">IF(P30="-",0,P30/(1+'General inputs'!$H$32)^IFERROR(INDEX('MP Calculations'!$C$40:$C$130,MATCH(F30,'MP Calculations'!$D$40:$D$130,0),0),-1))</f>
        <v>88388.719673202693</v>
      </c>
    </row>
    <row r="31" spans="3:18">
      <c r="C31" s="159"/>
      <c r="D31" s="165" t="s">
        <v>438</v>
      </c>
      <c r="E31" s="161">
        <v>48395</v>
      </c>
      <c r="F31" s="169" t="str">
        <f t="shared" si="0"/>
        <v>2031-32</v>
      </c>
      <c r="G31" s="68"/>
      <c r="H31" s="175" t="s">
        <v>279</v>
      </c>
      <c r="I31" s="194"/>
      <c r="J31" s="191">
        <v>1</v>
      </c>
      <c r="K31" s="12"/>
      <c r="L31" s="159">
        <v>1</v>
      </c>
      <c r="M31" s="159" t="s">
        <v>316</v>
      </c>
      <c r="N31" s="159">
        <v>1000000</v>
      </c>
      <c r="O31" s="228">
        <f t="shared" si="3"/>
        <v>1000000</v>
      </c>
      <c r="P31" s="229">
        <f t="shared" si="4"/>
        <v>1000000</v>
      </c>
      <c r="Q31" s="215" cm="1">
        <f t="array" ref="Q31">IF(P31="-",0,P31/(1+'General inputs'!$H$32)^IFERROR(INDEX('MP Calculations'!$C$40:$C$130,MATCH(F31,'MP Calculations'!$D$40:$D$130,0),0),-1))</f>
        <v>690542.68537241232</v>
      </c>
    </row>
    <row r="32" spans="3:18">
      <c r="C32" s="159"/>
      <c r="D32" s="165"/>
      <c r="E32" s="161"/>
      <c r="F32" s="169" t="str">
        <f t="shared" si="0"/>
        <v>-</v>
      </c>
      <c r="G32" s="68"/>
      <c r="H32" s="175"/>
      <c r="I32" s="194"/>
      <c r="J32" s="191"/>
      <c r="K32" s="12"/>
      <c r="L32" s="159"/>
      <c r="M32" s="159"/>
      <c r="N32" s="159"/>
      <c r="O32" s="228" t="str">
        <f t="shared" si="3"/>
        <v>-</v>
      </c>
      <c r="P32" s="229" t="str">
        <f t="shared" si="4"/>
        <v>-</v>
      </c>
      <c r="Q32" s="215" cm="1">
        <f t="array" ref="Q32">IF(P32="-",0,P32/(1+'General inputs'!$H$32)^IFERROR(INDEX('MP Calculations'!$C$40:$C$130,MATCH(F32,'MP Calculations'!$D$40:$D$130,0),0),-1))</f>
        <v>0</v>
      </c>
    </row>
    <row r="33" spans="3:17">
      <c r="C33" s="160"/>
      <c r="D33" s="211"/>
      <c r="E33" s="203"/>
      <c r="F33" s="210" t="str">
        <f t="shared" ref="F33" si="5">IF(E33="","-",IF(E33&lt;$E$15,"ERROR - date outside of range",IF(MONTH(E33)&gt;=7,YEAR(E33)&amp;"-"&amp;RIGHT(YEAR(E33),2)+1,YEAR(E33)-1&amp;"-"&amp;RIGHT(YEAR(E33),2))))</f>
        <v>-</v>
      </c>
      <c r="G33" s="68"/>
      <c r="H33" s="212"/>
      <c r="I33" s="213"/>
      <c r="J33" s="195"/>
      <c r="K33" s="12"/>
      <c r="L33" s="160"/>
      <c r="M33" s="160"/>
      <c r="N33" s="160"/>
      <c r="O33" s="230" t="str">
        <f t="shared" si="1"/>
        <v>-</v>
      </c>
      <c r="P33" s="229" t="str">
        <f t="shared" si="2"/>
        <v>-</v>
      </c>
      <c r="Q33" s="215" cm="1">
        <f t="array" ref="Q33">IF(P33="-",0,P33/(1+'General inputs'!$H$32)^IFERROR(INDEX('MP Calculations'!$C$40:$C$130,MATCH(F33,'MP Calculations'!$D$40:$D$130,0),0),-1))</f>
        <v>0</v>
      </c>
    </row>
    <row r="34" spans="3:17">
      <c r="O34" s="6" t="s">
        <v>19</v>
      </c>
      <c r="P34" s="220">
        <f>SUM(P22:P33)</f>
        <v>36953573</v>
      </c>
      <c r="Q34" s="220">
        <f>SUM(Q22:Q33)</f>
        <v>31307624.698267303</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V38" sqref="AV38"/>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59" t="s">
        <v>93</v>
      </c>
      <c r="M8" s="260"/>
      <c r="N8" s="40"/>
      <c r="O8" s="259" t="s">
        <v>95</v>
      </c>
      <c r="P8" s="260"/>
      <c r="Q8" s="40"/>
      <c r="R8" s="259" t="s">
        <v>94</v>
      </c>
      <c r="S8" s="260"/>
      <c r="T8" s="40"/>
      <c r="U8" s="259" t="s">
        <v>119</v>
      </c>
      <c r="V8" s="260"/>
      <c r="W8" s="40"/>
      <c r="X8" s="259" t="s">
        <v>120</v>
      </c>
      <c r="Y8" s="260"/>
      <c r="Z8" s="40"/>
      <c r="AA8" s="259" t="s">
        <v>121</v>
      </c>
      <c r="AB8" s="260"/>
      <c r="AC8" s="40"/>
      <c r="AD8" s="259" t="s">
        <v>122</v>
      </c>
      <c r="AE8" s="260"/>
      <c r="AF8" s="40"/>
      <c r="AG8" s="259" t="s">
        <v>123</v>
      </c>
      <c r="AH8" s="260"/>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125.08102006783703</v>
      </c>
      <c r="F12" s="41">
        <v>125.08102006783702</v>
      </c>
      <c r="G12" s="176">
        <f>F12*$G$9/$F$6</f>
        <v>125.08102006783703</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254.92887781046011</v>
      </c>
      <c r="F13" s="32">
        <v>254.92887781046011</v>
      </c>
      <c r="G13" s="177">
        <f t="shared" ref="G13:G43" si="9">F13*$G$9/$F$6</f>
        <v>254.92887781046011</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259.78654757713957</v>
      </c>
      <c r="F14" s="32">
        <v>259.78654757713957</v>
      </c>
      <c r="G14" s="177">
        <f t="shared" si="9"/>
        <v>259.78654757713957</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264.73678024122273</v>
      </c>
      <c r="F15" s="32">
        <v>264.73678024122273</v>
      </c>
      <c r="G15" s="177">
        <f t="shared" si="9"/>
        <v>264.73678024122273</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269.78133958871331</v>
      </c>
      <c r="F16" s="32">
        <v>269.78133958871331</v>
      </c>
      <c r="G16" s="177">
        <f t="shared" si="9"/>
        <v>269.78133958871331</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274.92202301458383</v>
      </c>
      <c r="F17" s="32">
        <v>274.92202301458383</v>
      </c>
      <c r="G17" s="177">
        <f t="shared" si="9"/>
        <v>274.92202301458383</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280.16066216312538</v>
      </c>
      <c r="F18" s="32">
        <v>280.16066216312538</v>
      </c>
      <c r="G18" s="177">
        <f t="shared" si="9"/>
        <v>280.16066216312538</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285.49912358063739</v>
      </c>
      <c r="F19" s="32">
        <v>285.49912358063739</v>
      </c>
      <c r="G19" s="177">
        <f t="shared" si="9"/>
        <v>285.49912358063739</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290.93930938047197</v>
      </c>
      <c r="F20" s="32">
        <v>290.93930938047197</v>
      </c>
      <c r="G20" s="177">
        <f t="shared" si="9"/>
        <v>290.93930938047197</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296.48315792071662</v>
      </c>
      <c r="F21" s="32">
        <v>296.48315792071662</v>
      </c>
      <c r="G21" s="177">
        <f t="shared" si="9"/>
        <v>296.48315792071662</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302.13264449489725</v>
      </c>
      <c r="F22" s="32">
        <v>302.13264449489725</v>
      </c>
      <c r="G22" s="177">
        <f t="shared" si="9"/>
        <v>302.13264449489725</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307.88978203574516</v>
      </c>
      <c r="F23" s="32">
        <v>307.88978203574516</v>
      </c>
      <c r="G23" s="177">
        <f t="shared" si="9"/>
        <v>307.88978203574516</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313.75662183243548</v>
      </c>
      <c r="F24" s="32">
        <v>313.75662183243548</v>
      </c>
      <c r="G24" s="177">
        <f t="shared" si="9"/>
        <v>313.75662183243548</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319.73525426145352</v>
      </c>
      <c r="F25" s="32">
        <v>319.73525426145352</v>
      </c>
      <c r="G25" s="177">
        <f t="shared" si="9"/>
        <v>319.73525426145352</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325.827809531409</v>
      </c>
      <c r="F26" s="32">
        <v>325.827809531409</v>
      </c>
      <c r="G26" s="177">
        <f t="shared" si="9"/>
        <v>325.827809531409</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332.03645844202401</v>
      </c>
      <c r="F27" s="32">
        <v>332.03645844202401</v>
      </c>
      <c r="G27" s="177">
        <f t="shared" si="9"/>
        <v>332.03645844202401</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338.36341315763639</v>
      </c>
      <c r="F28" s="32">
        <v>338.36341315763639</v>
      </c>
      <c r="G28" s="177">
        <f t="shared" si="9"/>
        <v>338.36341315763639</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344.81092799536418</v>
      </c>
      <c r="F29" s="32">
        <v>344.81092799536418</v>
      </c>
      <c r="G29" s="177">
        <f t="shared" si="9"/>
        <v>344.81092799536418</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351.38130022830592</v>
      </c>
      <c r="F30" s="32">
        <v>351.38130022830592</v>
      </c>
      <c r="G30" s="177">
        <f t="shared" si="9"/>
        <v>351.38130022830592</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358.07687090415857</v>
      </c>
      <c r="F31" s="32">
        <v>358.07687090415857</v>
      </c>
      <c r="G31" s="177">
        <f t="shared" si="9"/>
        <v>358.07687090415857</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364.90002567924233</v>
      </c>
      <c r="F32" s="32">
        <v>364.90002567924239</v>
      </c>
      <c r="G32" s="177">
        <f t="shared" si="9"/>
        <v>364.90002567924233</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371.85319566855833</v>
      </c>
      <c r="F33" s="32">
        <v>371.85319566855833</v>
      </c>
      <c r="G33" s="177">
        <f t="shared" si="9"/>
        <v>371.85319566855833</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378.93885831201987</v>
      </c>
      <c r="F34" s="32">
        <v>378.93885831201987</v>
      </c>
      <c r="G34" s="177">
        <f t="shared" si="9"/>
        <v>378.93885831201987</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386.15953825715769</v>
      </c>
      <c r="F35" s="32">
        <v>386.15953825715769</v>
      </c>
      <c r="G35" s="177">
        <f t="shared" si="9"/>
        <v>386.15953825715769</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393.51780825864626</v>
      </c>
      <c r="F36" s="32">
        <v>393.51780825864626</v>
      </c>
      <c r="G36" s="177">
        <f t="shared" si="9"/>
        <v>393.51780825864626</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401.01629009501636</v>
      </c>
      <c r="F37" s="32">
        <v>401.0162900950163</v>
      </c>
      <c r="G37" s="177">
        <f t="shared" si="9"/>
        <v>401.01629009501636</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408.65765550277501</v>
      </c>
      <c r="F38" s="32">
        <v>408.65765550277501</v>
      </c>
      <c r="G38" s="177">
        <f t="shared" si="9"/>
        <v>408.65765550277501</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416.4446271283814</v>
      </c>
      <c r="F39" s="32">
        <v>416.4446271283814</v>
      </c>
      <c r="G39" s="177">
        <f t="shared" si="9"/>
        <v>416.4446271283814</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424.37997949831328</v>
      </c>
      <c r="F40" s="32">
        <v>424.37997949831333</v>
      </c>
      <c r="G40" s="177">
        <f t="shared" si="9"/>
        <v>424.37997949831328</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432.46654000765551</v>
      </c>
      <c r="F41" s="32">
        <v>432.46654000765557</v>
      </c>
      <c r="G41" s="177">
        <f t="shared" si="9"/>
        <v>432.46654000765551</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440.70718992749971</v>
      </c>
      <c r="F42" s="32">
        <v>440.70718992749971</v>
      </c>
      <c r="G42" s="177">
        <f t="shared" si="9"/>
        <v>440.70718992749971</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449.1048654315673</v>
      </c>
      <c r="F43" s="32">
        <v>449.1048654315673</v>
      </c>
      <c r="G43" s="177">
        <f t="shared" si="9"/>
        <v>449.1048654315673</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457.66255864236518</v>
      </c>
      <c r="F44" s="32">
        <v>457.66255864236518</v>
      </c>
      <c r="G44" s="177">
        <f t="shared" ref="G44:G75" si="11">F44*$G$9/$F$6</f>
        <v>457.66255864236518</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466.38331869729518</v>
      </c>
      <c r="F45" s="32">
        <v>466.38331869729518</v>
      </c>
      <c r="G45" s="177">
        <f t="shared" si="11"/>
        <v>466.38331869729518</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475.27025283507464</v>
      </c>
      <c r="F46" s="32">
        <v>475.27025283507464</v>
      </c>
      <c r="G46" s="177">
        <f t="shared" si="11"/>
        <v>475.27025283507464</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484.3265275028462</v>
      </c>
      <c r="F47" s="32">
        <v>484.32652750284615</v>
      </c>
      <c r="G47" s="177">
        <f t="shared" si="11"/>
        <v>484.3265275028462</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493.55536948440931</v>
      </c>
      <c r="F48" s="32">
        <v>493.55536948440931</v>
      </c>
      <c r="G48" s="177">
        <f t="shared" si="11"/>
        <v>493.55536948440931</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502.96006704994579</v>
      </c>
      <c r="F49" s="32">
        <v>502.96006704994579</v>
      </c>
      <c r="G49" s="177">
        <f t="shared" si="11"/>
        <v>502.96006704994579</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512.54397112757215</v>
      </c>
      <c r="F50" s="32">
        <v>512.54397112757215</v>
      </c>
      <c r="G50" s="177">
        <f t="shared" si="11"/>
        <v>512.54397112757215</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522.3104964974118</v>
      </c>
      <c r="F51" s="32">
        <v>522.3104964974118</v>
      </c>
      <c r="G51" s="177">
        <f t="shared" si="11"/>
        <v>522.3104964974118</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532.2631230081679</v>
      </c>
      <c r="F52" s="32">
        <v>532.2631230081679</v>
      </c>
      <c r="G52" s="177">
        <f t="shared" si="11"/>
        <v>532.2631230081679</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542.40539681708833</v>
      </c>
      <c r="F53" s="32">
        <v>542.40539681708833</v>
      </c>
      <c r="G53" s="177">
        <f t="shared" si="11"/>
        <v>542.40539681708833</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552.74093165343947</v>
      </c>
      <c r="F54" s="32">
        <v>552.74093165343947</v>
      </c>
      <c r="G54" s="177">
        <f t="shared" si="11"/>
        <v>552.74093165343947</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563.27341010609598</v>
      </c>
      <c r="F55" s="32">
        <v>563.27341010609598</v>
      </c>
      <c r="G55" s="177">
        <f t="shared" si="11"/>
        <v>563.27341010609598</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574.0065849356688</v>
      </c>
      <c r="F56" s="32">
        <v>574.0065849356688</v>
      </c>
      <c r="G56" s="177">
        <f t="shared" si="11"/>
        <v>574.0065849356688</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584.94428041161154</v>
      </c>
      <c r="F57" s="32">
        <v>584.94428041161154</v>
      </c>
      <c r="G57" s="177">
        <f t="shared" si="11"/>
        <v>584.94428041161154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596.09039367486548</v>
      </c>
      <c r="F58" s="32">
        <v>596.09039367486548</v>
      </c>
      <c r="G58" s="177">
        <f t="shared" si="11"/>
        <v>596.09039367486548</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607.44889612633415</v>
      </c>
      <c r="F59" s="32">
        <v>607.44889612633415</v>
      </c>
      <c r="G59" s="177">
        <f t="shared" si="11"/>
        <v>607.44889612633415</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619.0238348420171</v>
      </c>
      <c r="F60" s="32">
        <v>619.0238348420171</v>
      </c>
      <c r="G60" s="177">
        <f t="shared" si="11"/>
        <v>619.0238348420171</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630.81933401493734</v>
      </c>
      <c r="F61" s="32">
        <v>630.81933401493734</v>
      </c>
      <c r="G61" s="177">
        <f t="shared" si="11"/>
        <v>630.81933401493734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642.83959642459376</v>
      </c>
      <c r="F62" s="32">
        <v>642.83959642459376</v>
      </c>
      <c r="G62" s="177">
        <f t="shared" si="11"/>
        <v>642.83959642459376</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655.08890493445506</v>
      </c>
      <c r="F63" s="32">
        <v>655.08890493445506</v>
      </c>
      <c r="G63" s="177">
        <f t="shared" si="11"/>
        <v>655.08890493445506</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667.57162401798996</v>
      </c>
      <c r="F64" s="32">
        <v>667.57162401798996</v>
      </c>
      <c r="G64" s="177">
        <f t="shared" si="11"/>
        <v>667.57162401798996</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680.29220131365582</v>
      </c>
      <c r="F65" s="32">
        <v>680.29220131365582</v>
      </c>
      <c r="G65" s="177">
        <f t="shared" si="11"/>
        <v>680.29220131365582</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693.25516920967493</v>
      </c>
      <c r="F66" s="32">
        <v>693.25516920967493</v>
      </c>
      <c r="G66" s="177">
        <f t="shared" si="11"/>
        <v>693.25516920967493</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706.46514645898424</v>
      </c>
      <c r="F67" s="32">
        <v>706.46514645898424</v>
      </c>
      <c r="G67" s="177">
        <f t="shared" si="11"/>
        <v>706.46514645898424</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719.92683982474409</v>
      </c>
      <c r="F68" s="32">
        <v>719.92683982474409</v>
      </c>
      <c r="G68" s="177">
        <f t="shared" si="11"/>
        <v>719.92683982474409</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17" zoomScaleNormal="100" workbookViewId="0">
      <selection activeCell="M43" sqref="M43"/>
    </sheetView>
  </sheetViews>
  <sheetFormatPr defaultRowHeight="11.5"/>
  <cols>
    <col min="1" max="2" width="2.69921875" customWidth="1"/>
    <col min="3" max="3" width="5.69921875" customWidth="1"/>
    <col min="7" max="7" width="9.09765625"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2"/>
      <c r="E37" s="242"/>
      <c r="F37" s="243" t="s">
        <v>444</v>
      </c>
      <c r="H37" s="261" t="s">
        <v>445</v>
      </c>
      <c r="I37" s="261"/>
      <c r="J37" s="261"/>
    </row>
    <row r="38" spans="4:10" ht="46">
      <c r="D38" s="242"/>
      <c r="E38" s="242"/>
      <c r="F38" s="244" t="s">
        <v>446</v>
      </c>
      <c r="G38" s="245"/>
      <c r="H38" s="244" t="s">
        <v>447</v>
      </c>
      <c r="I38" s="244" t="s">
        <v>469</v>
      </c>
      <c r="J38" s="244" t="s">
        <v>470</v>
      </c>
    </row>
    <row r="39" spans="4:10" ht="12.5">
      <c r="E39" s="246"/>
      <c r="F39" s="246"/>
      <c r="G39" s="246"/>
      <c r="H39" s="247"/>
      <c r="I39" s="247"/>
      <c r="J39" s="247"/>
    </row>
    <row r="40" spans="4:10">
      <c r="D40" t="s">
        <v>44</v>
      </c>
      <c r="F40" s="248">
        <v>478.56999999999994</v>
      </c>
      <c r="G40" s="249"/>
      <c r="H40" s="248">
        <v>204.69</v>
      </c>
      <c r="I40" s="250">
        <v>5.83</v>
      </c>
      <c r="J40" s="248">
        <v>368.36225939102758</v>
      </c>
    </row>
    <row r="41" spans="4:10">
      <c r="D41" t="s">
        <v>45</v>
      </c>
      <c r="F41" s="248">
        <v>484</v>
      </c>
      <c r="G41" s="249"/>
      <c r="H41" s="248">
        <v>193.54</v>
      </c>
      <c r="I41" s="250">
        <v>8.17</v>
      </c>
      <c r="J41" s="248">
        <v>345.38418155877264</v>
      </c>
    </row>
    <row r="42" spans="4:10">
      <c r="D42" t="s">
        <v>46</v>
      </c>
      <c r="F42" s="248">
        <v>484</v>
      </c>
      <c r="G42" s="249"/>
      <c r="H42" s="248">
        <v>195.15</v>
      </c>
      <c r="I42" s="250">
        <v>5.39</v>
      </c>
      <c r="J42" s="248">
        <v>346.60660364563068</v>
      </c>
    </row>
    <row r="43" spans="4:10">
      <c r="D43" t="s">
        <v>47</v>
      </c>
      <c r="F43" s="248">
        <v>484</v>
      </c>
      <c r="G43" s="250"/>
      <c r="H43" s="248">
        <v>191.44</v>
      </c>
      <c r="I43" s="250">
        <v>13.85</v>
      </c>
      <c r="J43" s="248">
        <v>359.84274023143558</v>
      </c>
    </row>
    <row r="44" spans="4:10">
      <c r="D44" t="s">
        <v>48</v>
      </c>
      <c r="F44" s="248">
        <v>484</v>
      </c>
      <c r="G44" s="250"/>
      <c r="H44" s="248">
        <v>190.48</v>
      </c>
      <c r="I44" s="250">
        <v>14.82</v>
      </c>
      <c r="J44" s="248">
        <v>332.61526672296577</v>
      </c>
    </row>
    <row r="45" spans="4:10">
      <c r="D45" t="s">
        <v>49</v>
      </c>
      <c r="F45" s="248">
        <v>484</v>
      </c>
      <c r="G45" s="250"/>
      <c r="H45" s="248">
        <v>187.92</v>
      </c>
      <c r="I45" s="250">
        <v>28.43</v>
      </c>
      <c r="J45" s="248">
        <v>332.69922598577261</v>
      </c>
    </row>
    <row r="46" spans="4:10">
      <c r="D46" t="s">
        <v>50</v>
      </c>
      <c r="F46" s="248">
        <v>484</v>
      </c>
      <c r="G46" s="250"/>
      <c r="H46" s="248">
        <v>187.92</v>
      </c>
      <c r="I46" s="250">
        <v>26.69</v>
      </c>
      <c r="J46" s="248">
        <v>332.69922598577261</v>
      </c>
    </row>
    <row r="47" spans="4:10">
      <c r="D47" t="s">
        <v>51</v>
      </c>
      <c r="F47" s="248">
        <v>484</v>
      </c>
      <c r="G47" s="250"/>
      <c r="H47" s="248">
        <v>187.92</v>
      </c>
      <c r="I47" s="250">
        <v>28.27</v>
      </c>
      <c r="J47" s="248">
        <v>332.69922598577261</v>
      </c>
    </row>
    <row r="48" spans="4:10">
      <c r="D48" t="s">
        <v>52</v>
      </c>
      <c r="F48" s="248">
        <v>484</v>
      </c>
      <c r="G48" s="250"/>
      <c r="H48" s="248">
        <v>187.92</v>
      </c>
      <c r="I48" s="250">
        <v>27.83</v>
      </c>
      <c r="J48" s="248">
        <v>332.69922598577261</v>
      </c>
    </row>
    <row r="49" spans="4:10">
      <c r="D49" t="s">
        <v>448</v>
      </c>
      <c r="F49" s="248">
        <v>484</v>
      </c>
      <c r="G49" s="250"/>
      <c r="H49" s="248">
        <v>187.92</v>
      </c>
      <c r="I49" s="250">
        <v>27.48</v>
      </c>
      <c r="J49" s="248">
        <v>332.69922598577261</v>
      </c>
    </row>
    <row r="50" spans="4:10">
      <c r="D50" t="s">
        <v>449</v>
      </c>
      <c r="F50" s="248">
        <v>484</v>
      </c>
      <c r="G50" s="250"/>
      <c r="H50" s="248">
        <v>187.92</v>
      </c>
      <c r="I50" s="250">
        <v>26.87</v>
      </c>
      <c r="J50" s="248">
        <v>332.69922598577261</v>
      </c>
    </row>
    <row r="51" spans="4:10">
      <c r="D51" t="s">
        <v>450</v>
      </c>
      <c r="F51" s="248">
        <v>484</v>
      </c>
      <c r="G51" s="250"/>
      <c r="H51" s="248">
        <v>187.92</v>
      </c>
      <c r="I51" s="250">
        <v>26.52</v>
      </c>
      <c r="J51" s="248">
        <v>332.69922598577261</v>
      </c>
    </row>
    <row r="52" spans="4:10">
      <c r="D52" t="s">
        <v>451</v>
      </c>
      <c r="F52" s="248">
        <v>484</v>
      </c>
      <c r="G52" s="250"/>
      <c r="H52" s="248">
        <v>187.92</v>
      </c>
      <c r="I52" s="250">
        <v>26.18</v>
      </c>
      <c r="J52" s="248">
        <v>332.69922598577261</v>
      </c>
    </row>
    <row r="53" spans="4:10">
      <c r="D53" t="s">
        <v>452</v>
      </c>
      <c r="F53" s="248">
        <v>484</v>
      </c>
      <c r="G53" s="250"/>
      <c r="H53" s="248">
        <v>187.92</v>
      </c>
      <c r="I53" s="250">
        <v>25.59</v>
      </c>
      <c r="J53" s="248">
        <v>332.69922598577261</v>
      </c>
    </row>
    <row r="54" spans="4:10">
      <c r="D54" t="s">
        <v>453</v>
      </c>
      <c r="F54" s="248">
        <v>484</v>
      </c>
      <c r="G54" s="250"/>
      <c r="H54" s="248">
        <v>187.92</v>
      </c>
      <c r="I54" s="250">
        <v>25.25</v>
      </c>
      <c r="J54" s="248">
        <v>332.69922598577261</v>
      </c>
    </row>
    <row r="55" spans="4:10">
      <c r="D55" t="s">
        <v>454</v>
      </c>
      <c r="F55" s="248">
        <v>484</v>
      </c>
      <c r="G55" s="250"/>
      <c r="H55" s="248">
        <v>187.92</v>
      </c>
      <c r="I55" s="250">
        <v>24.92</v>
      </c>
      <c r="J55" s="248">
        <v>332.69922598577261</v>
      </c>
    </row>
    <row r="56" spans="4:10">
      <c r="D56" t="s">
        <v>455</v>
      </c>
      <c r="F56" s="248">
        <v>484</v>
      </c>
      <c r="G56" s="250"/>
      <c r="H56" s="248">
        <v>187.92</v>
      </c>
      <c r="I56" s="250">
        <v>23.62</v>
      </c>
      <c r="J56" s="248">
        <v>332.69922598577261</v>
      </c>
    </row>
    <row r="57" spans="4:10">
      <c r="D57" t="s">
        <v>456</v>
      </c>
      <c r="F57" s="248">
        <v>484</v>
      </c>
      <c r="G57" s="250"/>
      <c r="H57" s="248">
        <v>187.92</v>
      </c>
      <c r="I57" s="250">
        <v>23.31</v>
      </c>
      <c r="J57" s="248">
        <v>332.69922598577261</v>
      </c>
    </row>
    <row r="58" spans="4:10">
      <c r="D58" t="s">
        <v>457</v>
      </c>
      <c r="F58" s="248">
        <v>484</v>
      </c>
      <c r="G58" s="250"/>
      <c r="H58" s="248">
        <v>187.92</v>
      </c>
      <c r="I58" s="250">
        <v>22.99</v>
      </c>
      <c r="J58" s="248">
        <v>332.69922598577261</v>
      </c>
    </row>
    <row r="59" spans="4:10">
      <c r="D59" t="s">
        <v>458</v>
      </c>
      <c r="F59" s="248">
        <v>484</v>
      </c>
      <c r="G59" s="250"/>
      <c r="H59" s="248">
        <v>187.92</v>
      </c>
      <c r="I59" s="250">
        <v>22.68</v>
      </c>
      <c r="J59" s="248">
        <v>332.69922598577261</v>
      </c>
    </row>
    <row r="60" spans="4:10">
      <c r="D60" t="s">
        <v>459</v>
      </c>
      <c r="F60" s="248">
        <v>484</v>
      </c>
      <c r="G60" s="250"/>
      <c r="H60" s="248">
        <v>187.92</v>
      </c>
      <c r="I60" s="250">
        <v>22.38</v>
      </c>
      <c r="J60" s="248">
        <v>332.69922598577261</v>
      </c>
    </row>
    <row r="61" spans="4:10">
      <c r="D61" t="s">
        <v>460</v>
      </c>
      <c r="F61" s="248">
        <v>484</v>
      </c>
      <c r="G61" s="250"/>
      <c r="H61" s="248">
        <v>187.92</v>
      </c>
      <c r="I61" s="250">
        <v>22.07</v>
      </c>
      <c r="J61" s="248">
        <v>332.69922598577261</v>
      </c>
    </row>
    <row r="62" spans="4:10">
      <c r="D62" t="s">
        <v>461</v>
      </c>
      <c r="F62" s="248">
        <v>484</v>
      </c>
      <c r="G62" s="250"/>
      <c r="H62" s="248">
        <v>187.92</v>
      </c>
      <c r="I62" s="250">
        <v>21.77</v>
      </c>
      <c r="J62" s="248">
        <v>332.69922598577261</v>
      </c>
    </row>
    <row r="63" spans="4:10">
      <c r="D63" t="s">
        <v>462</v>
      </c>
      <c r="F63" s="248">
        <v>484</v>
      </c>
      <c r="G63" s="250"/>
      <c r="H63" s="248">
        <v>187.92</v>
      </c>
      <c r="I63" s="250">
        <v>34.700000000000003</v>
      </c>
      <c r="J63" s="248">
        <v>332.69922598577261</v>
      </c>
    </row>
    <row r="64" spans="4:10">
      <c r="D64" t="s">
        <v>463</v>
      </c>
      <c r="F64" s="248">
        <v>484</v>
      </c>
      <c r="G64" s="250"/>
      <c r="H64" s="248">
        <v>187.92</v>
      </c>
      <c r="I64" s="250">
        <v>34.22</v>
      </c>
      <c r="J64" s="248">
        <v>332.69922598577261</v>
      </c>
    </row>
    <row r="65" spans="4:10">
      <c r="D65" t="s">
        <v>464</v>
      </c>
      <c r="F65" s="248">
        <v>484</v>
      </c>
      <c r="G65" s="250"/>
      <c r="H65" s="248">
        <v>187.92</v>
      </c>
      <c r="I65" s="250">
        <v>33.74</v>
      </c>
      <c r="J65" s="248">
        <v>332.69922598577261</v>
      </c>
    </row>
    <row r="66" spans="4:10">
      <c r="D66" t="s">
        <v>465</v>
      </c>
      <c r="F66" s="248">
        <v>484</v>
      </c>
      <c r="G66" s="250"/>
      <c r="H66" s="248">
        <v>187.92</v>
      </c>
      <c r="I66" s="250">
        <v>33.270000000000003</v>
      </c>
      <c r="J66" s="248">
        <v>332.69922598577261</v>
      </c>
    </row>
    <row r="67" spans="4:10">
      <c r="D67" t="s">
        <v>466</v>
      </c>
      <c r="F67" s="248">
        <v>484</v>
      </c>
      <c r="G67" s="250"/>
      <c r="H67" s="248">
        <v>187.92</v>
      </c>
      <c r="I67" s="250">
        <v>32.799999999999997</v>
      </c>
      <c r="J67" s="248">
        <v>332.69922598577261</v>
      </c>
    </row>
    <row r="68" spans="4:10">
      <c r="D68" t="s">
        <v>467</v>
      </c>
      <c r="F68" s="248">
        <v>484</v>
      </c>
      <c r="G68" s="250"/>
      <c r="H68" s="248">
        <v>187.92</v>
      </c>
      <c r="I68" s="250">
        <v>32.33</v>
      </c>
      <c r="J68" s="248">
        <v>332.69922598577261</v>
      </c>
    </row>
    <row r="69" spans="4:10">
      <c r="D69" t="s">
        <v>468</v>
      </c>
      <c r="F69" s="248">
        <v>484</v>
      </c>
      <c r="G69" s="251"/>
      <c r="H69" s="248">
        <v>187.92</v>
      </c>
      <c r="I69" s="250">
        <v>31.87</v>
      </c>
      <c r="J69" s="248">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2023-08-17T06:14:36Z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