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C27B9F21-33F9-417E-BC0B-7A1E6B63CEB9}" xr6:coauthVersionLast="47" xr6:coauthVersionMax="47" xr10:uidLastSave="{00000000-0000-0000-0000-000000000000}"/>
  <bookViews>
    <workbookView xWindow="-120" yWindow="-120" windowWidth="29040" windowHeight="1584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8" i="20" l="1"/>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O31" i="20"/>
  <c r="K31" i="20"/>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Q29"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P22" i="16" s="1"/>
  <c r="J30" i="16"/>
  <c r="J38" i="16"/>
  <c r="P38" i="16" s="1"/>
  <c r="J46" i="16"/>
  <c r="J54" i="16"/>
  <c r="J62" i="16"/>
  <c r="J70" i="16"/>
  <c r="J78" i="16"/>
  <c r="J86" i="16"/>
  <c r="P86" i="16" s="1"/>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P47" i="16" s="1"/>
  <c r="J55" i="16"/>
  <c r="J63" i="16"/>
  <c r="P63" i="16" s="1"/>
  <c r="J71" i="16"/>
  <c r="J79" i="16"/>
  <c r="J87" i="16"/>
  <c r="J95" i="16"/>
  <c r="J103" i="16"/>
  <c r="J111" i="16"/>
  <c r="P111" i="16" s="1"/>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P74" i="16" s="1"/>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P104" i="16" s="1"/>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P60" i="16" s="1"/>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P69" i="16" s="1"/>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P37" i="16" s="1"/>
  <c r="J81" i="16"/>
  <c r="J128" i="16"/>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Q37" i="14" s="1"/>
  <c r="J45" i="14"/>
  <c r="J53" i="14"/>
  <c r="J61" i="14"/>
  <c r="J69" i="14"/>
  <c r="J77" i="14"/>
  <c r="J85" i="14"/>
  <c r="J93" i="14"/>
  <c r="J101" i="14"/>
  <c r="P101" i="14" s="1"/>
  <c r="Q101" i="14" s="1"/>
  <c r="J109" i="14"/>
  <c r="J117" i="14"/>
  <c r="J125" i="14"/>
  <c r="J133" i="14"/>
  <c r="J141" i="14"/>
  <c r="J149" i="14"/>
  <c r="J157" i="14"/>
  <c r="J165" i="14"/>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Q62" i="14" s="1"/>
  <c r="J70" i="14"/>
  <c r="J78" i="14"/>
  <c r="J86" i="14"/>
  <c r="J94" i="14"/>
  <c r="J102" i="14"/>
  <c r="J110" i="14"/>
  <c r="J118" i="14"/>
  <c r="J126" i="14"/>
  <c r="P126" i="14" s="1"/>
  <c r="Q126" i="14" s="1"/>
  <c r="J134" i="14"/>
  <c r="J142" i="14"/>
  <c r="J150" i="14"/>
  <c r="J158" i="14"/>
  <c r="J166" i="14"/>
  <c r="J174" i="14"/>
  <c r="J182" i="14"/>
  <c r="J190" i="14"/>
  <c r="P190" i="14" s="1"/>
  <c r="Q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Q79" i="14" s="1"/>
  <c r="J87" i="14"/>
  <c r="J95" i="14"/>
  <c r="J103" i="14"/>
  <c r="J111" i="14"/>
  <c r="J119" i="14"/>
  <c r="J127" i="14"/>
  <c r="J135" i="14"/>
  <c r="J143" i="14"/>
  <c r="P143" i="14" s="1"/>
  <c r="Q143" i="14" s="1"/>
  <c r="J151" i="14"/>
  <c r="J159" i="14"/>
  <c r="J167" i="14"/>
  <c r="J175" i="14"/>
  <c r="J183" i="14"/>
  <c r="J191" i="14"/>
  <c r="J199" i="14"/>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Q40" i="14" s="1"/>
  <c r="J48" i="14"/>
  <c r="J56" i="14"/>
  <c r="J64" i="14"/>
  <c r="J72" i="14"/>
  <c r="J80" i="14"/>
  <c r="J88" i="14"/>
  <c r="J96" i="14"/>
  <c r="J104" i="14"/>
  <c r="P104" i="14" s="1"/>
  <c r="Q104" i="14" s="1"/>
  <c r="J112" i="14"/>
  <c r="J120" i="14"/>
  <c r="J128" i="14"/>
  <c r="J136" i="14"/>
  <c r="J144" i="14"/>
  <c r="J152" i="14"/>
  <c r="J160" i="14"/>
  <c r="J168" i="14"/>
  <c r="P168" i="14" s="1"/>
  <c r="Q168" i="14" s="1"/>
  <c r="J176" i="14"/>
  <c r="J184" i="14"/>
  <c r="J192" i="14"/>
  <c r="J200" i="14"/>
  <c r="J208" i="14"/>
  <c r="J216" i="14"/>
  <c r="J224" i="14"/>
  <c r="J232" i="14"/>
  <c r="P232" i="14" s="1"/>
  <c r="Q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Q25" i="14" s="1"/>
  <c r="J33" i="14"/>
  <c r="J41" i="14"/>
  <c r="J49" i="14"/>
  <c r="J57" i="14"/>
  <c r="J65" i="14"/>
  <c r="J73" i="14"/>
  <c r="J81" i="14"/>
  <c r="J89" i="14"/>
  <c r="P89" i="14" s="1"/>
  <c r="Q89" i="14" s="1"/>
  <c r="J97" i="14"/>
  <c r="J105" i="14"/>
  <c r="J113" i="14"/>
  <c r="J121" i="14"/>
  <c r="J129" i="14"/>
  <c r="J137" i="14"/>
  <c r="J145" i="14"/>
  <c r="J153" i="14"/>
  <c r="P153" i="14" s="1"/>
  <c r="Q153" i="14" s="1"/>
  <c r="J161" i="14"/>
  <c r="J169" i="14"/>
  <c r="J177" i="14"/>
  <c r="J185" i="14"/>
  <c r="J193" i="14"/>
  <c r="J201" i="14"/>
  <c r="J209" i="14"/>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Q42" i="14" s="1"/>
  <c r="J50" i="14"/>
  <c r="J58" i="14"/>
  <c r="J66" i="14"/>
  <c r="J74" i="14"/>
  <c r="J82" i="14"/>
  <c r="J90" i="14"/>
  <c r="J98" i="14"/>
  <c r="J106" i="14"/>
  <c r="P106" i="14" s="1"/>
  <c r="Q106" i="14" s="1"/>
  <c r="J114" i="14"/>
  <c r="J122" i="14"/>
  <c r="J130" i="14"/>
  <c r="J138" i="14"/>
  <c r="J146" i="14"/>
  <c r="J154" i="14"/>
  <c r="J162" i="14"/>
  <c r="J170" i="14"/>
  <c r="P170" i="14" s="1"/>
  <c r="Q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Q67" i="14" s="1"/>
  <c r="J75" i="14"/>
  <c r="J83" i="14"/>
  <c r="J91" i="14"/>
  <c r="J99" i="14"/>
  <c r="J107" i="14"/>
  <c r="J115" i="14"/>
  <c r="J123" i="14"/>
  <c r="J131" i="14"/>
  <c r="P131" i="14" s="1"/>
  <c r="Q131" i="14" s="1"/>
  <c r="J139" i="14"/>
  <c r="J147" i="14"/>
  <c r="J155" i="14"/>
  <c r="J163" i="14"/>
  <c r="J171" i="14"/>
  <c r="J179" i="14"/>
  <c r="J187" i="14"/>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Q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Q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Q29" i="14" s="1"/>
  <c r="P93" i="14"/>
  <c r="Q93" i="14" s="1"/>
  <c r="P157" i="14"/>
  <c r="Q157" i="14" s="1"/>
  <c r="P221" i="14"/>
  <c r="Q221" i="14" s="1"/>
  <c r="P349" i="14"/>
  <c r="Q349" i="14" s="1"/>
  <c r="P413" i="14"/>
  <c r="Q413" i="14" s="1"/>
  <c r="P477" i="14"/>
  <c r="Q477" i="14" s="1"/>
  <c r="P70" i="14"/>
  <c r="Q70" i="14" s="1"/>
  <c r="P134" i="14"/>
  <c r="Q134" i="14" s="1"/>
  <c r="P198" i="14"/>
  <c r="Q198" i="14" s="1"/>
  <c r="P254" i="14"/>
  <c r="Q254" i="14" s="1"/>
  <c r="P262" i="14"/>
  <c r="Q262" i="14" s="1"/>
  <c r="P326" i="14"/>
  <c r="Q326" i="14" s="1"/>
  <c r="P454" i="14"/>
  <c r="Q454" i="14" s="1"/>
  <c r="P582" i="14"/>
  <c r="Q582" i="14" s="1"/>
  <c r="P23" i="14"/>
  <c r="Q23" i="14" s="1"/>
  <c r="P87" i="14"/>
  <c r="Q87" i="14" s="1"/>
  <c r="P151" i="14"/>
  <c r="Q151" i="14" s="1"/>
  <c r="P215" i="14"/>
  <c r="Q215" i="14" s="1"/>
  <c r="P279" i="14"/>
  <c r="Q279" i="14" s="1"/>
  <c r="P343" i="14"/>
  <c r="Q343" i="14" s="1"/>
  <c r="P407" i="14"/>
  <c r="Q407" i="14" s="1"/>
  <c r="P471" i="14"/>
  <c r="Q471" i="14" s="1"/>
  <c r="P535" i="14"/>
  <c r="Q535" i="14" s="1"/>
  <c r="P599" i="14"/>
  <c r="Q599" i="14" s="1"/>
  <c r="P655" i="14"/>
  <c r="Q655" i="14" s="1"/>
  <c r="P663" i="14"/>
  <c r="Q663" i="14" s="1"/>
  <c r="P98" i="14"/>
  <c r="Q98"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Q64" i="14" s="1"/>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Q66" i="14" s="1"/>
  <c r="P112" i="14"/>
  <c r="Q112" i="14" s="1"/>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Q154"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Q73"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Q152"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3" i="16"/>
  <c r="P24" i="16"/>
  <c r="P25" i="16"/>
  <c r="P27" i="16"/>
  <c r="P28" i="16"/>
  <c r="P29" i="16"/>
  <c r="P30" i="16"/>
  <c r="P31" i="16"/>
  <c r="P32" i="16"/>
  <c r="P34" i="16"/>
  <c r="P35" i="16"/>
  <c r="P36" i="16"/>
  <c r="P39" i="16"/>
  <c r="P40" i="16"/>
  <c r="P42" i="16"/>
  <c r="P43" i="16"/>
  <c r="P44" i="16"/>
  <c r="P45" i="16"/>
  <c r="P46" i="16"/>
  <c r="P48" i="16"/>
  <c r="P50" i="16"/>
  <c r="P51" i="16"/>
  <c r="P52" i="16"/>
  <c r="P53" i="16"/>
  <c r="P54" i="16"/>
  <c r="P55" i="16"/>
  <c r="P56" i="16"/>
  <c r="P57" i="16"/>
  <c r="P59" i="16"/>
  <c r="P61" i="16"/>
  <c r="P62" i="16"/>
  <c r="P64" i="16"/>
  <c r="P65" i="16"/>
  <c r="P66" i="16"/>
  <c r="P68" i="16"/>
  <c r="P70" i="16"/>
  <c r="P71" i="16"/>
  <c r="P72" i="16"/>
  <c r="P73" i="16"/>
  <c r="P75" i="16"/>
  <c r="P76" i="16"/>
  <c r="P77" i="16"/>
  <c r="P78" i="16"/>
  <c r="P79" i="16"/>
  <c r="P80" i="16"/>
  <c r="P81" i="16"/>
  <c r="P82" i="16"/>
  <c r="P85" i="16"/>
  <c r="P87" i="16"/>
  <c r="P88" i="16"/>
  <c r="P89" i="16"/>
  <c r="P91" i="16"/>
  <c r="P93" i="16"/>
  <c r="P103" i="16"/>
  <c r="P105" i="16"/>
  <c r="P106" i="16"/>
  <c r="P107" i="16"/>
  <c r="P108" i="16"/>
  <c r="P109" i="16"/>
  <c r="P110"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Q22" i="14" s="1"/>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Q220"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8" i="14"/>
  <c r="Q148" i="14" s="1"/>
  <c r="P140" i="14"/>
  <c r="Q140" i="14" s="1"/>
  <c r="P124" i="14"/>
  <c r="Q124" i="14" s="1"/>
  <c r="P320" i="16"/>
  <c r="P312" i="16"/>
  <c r="P304" i="16"/>
  <c r="P296" i="16"/>
  <c r="P288" i="16"/>
  <c r="P213" i="14"/>
  <c r="Q213" i="14" s="1"/>
  <c r="P209" i="14"/>
  <c r="Q209" i="14" s="1"/>
  <c r="P205" i="14"/>
  <c r="Q205" i="14" s="1"/>
  <c r="P203" i="14"/>
  <c r="Q203" i="14" s="1"/>
  <c r="P201" i="14"/>
  <c r="Q201" i="14" s="1"/>
  <c r="P199" i="14"/>
  <c r="Q199" i="14" s="1"/>
  <c r="P197" i="14"/>
  <c r="Q197" i="14" s="1"/>
  <c r="P191" i="14"/>
  <c r="Q191" i="14" s="1"/>
  <c r="P189" i="14"/>
  <c r="Q189" i="14" s="1"/>
  <c r="P187" i="14"/>
  <c r="Q187" i="14" s="1"/>
  <c r="P185" i="14"/>
  <c r="Q185" i="14" s="1"/>
  <c r="P183" i="14"/>
  <c r="Q183" i="14" s="1"/>
  <c r="P181" i="14"/>
  <c r="Q181" i="14" s="1"/>
  <c r="P179" i="14"/>
  <c r="Q179" i="14" s="1"/>
  <c r="P177" i="14"/>
  <c r="Q177" i="14" s="1"/>
  <c r="P175" i="14"/>
  <c r="Q175" i="14" s="1"/>
  <c r="P173" i="14"/>
  <c r="Q173" i="14" s="1"/>
  <c r="P171" i="14"/>
  <c r="Q171" i="14" s="1"/>
  <c r="P169" i="14"/>
  <c r="Q169" i="14" s="1"/>
  <c r="P167" i="14"/>
  <c r="Q167" i="14" s="1"/>
  <c r="P165" i="14"/>
  <c r="Q165" i="14" s="1"/>
  <c r="P163" i="14"/>
  <c r="Q163" i="14" s="1"/>
  <c r="P161" i="14"/>
  <c r="Q161" i="14" s="1"/>
  <c r="P145" i="14"/>
  <c r="Q145" i="14" s="1"/>
  <c r="P129" i="14"/>
  <c r="Q129" i="14" s="1"/>
  <c r="P121" i="14"/>
  <c r="Q121" i="14" s="1"/>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Q158" i="14" s="1"/>
  <c r="P150" i="14"/>
  <c r="Q150" i="14" s="1"/>
  <c r="P142" i="14"/>
  <c r="Q142" i="14" s="1"/>
  <c r="P322" i="16"/>
  <c r="P314" i="16"/>
  <c r="P306" i="16"/>
  <c r="P298" i="16"/>
  <c r="P216" i="14"/>
  <c r="Q216" i="14" s="1"/>
  <c r="P214" i="14"/>
  <c r="Q214" i="14" s="1"/>
  <c r="P210" i="14"/>
  <c r="Q210" i="14" s="1"/>
  <c r="P208" i="14"/>
  <c r="Q208" i="14" s="1"/>
  <c r="P206" i="14"/>
  <c r="Q206" i="14" s="1"/>
  <c r="P204" i="14"/>
  <c r="Q204" i="14" s="1"/>
  <c r="P200" i="14"/>
  <c r="Q200" i="14" s="1"/>
  <c r="P194" i="14"/>
  <c r="Q194" i="14" s="1"/>
  <c r="P186" i="14"/>
  <c r="Q186" i="14" s="1"/>
  <c r="P184" i="14"/>
  <c r="Q184" i="14" s="1"/>
  <c r="P182" i="14"/>
  <c r="Q182" i="14" s="1"/>
  <c r="P180" i="14"/>
  <c r="Q180" i="14" s="1"/>
  <c r="P176" i="14"/>
  <c r="Q176" i="14" s="1"/>
  <c r="P174" i="14"/>
  <c r="Q174" i="14" s="1"/>
  <c r="P166" i="14"/>
  <c r="Q166" i="14" s="1"/>
  <c r="P164" i="14"/>
  <c r="Q164" i="14" s="1"/>
  <c r="P162" i="14"/>
  <c r="Q162" i="14" s="1"/>
  <c r="P149" i="14"/>
  <c r="Q149" i="14" s="1"/>
  <c r="P141" i="14"/>
  <c r="Q141" i="14" s="1"/>
  <c r="P133" i="14"/>
  <c r="Q133" i="14" s="1"/>
  <c r="P125" i="14"/>
  <c r="Q125" i="14" s="1"/>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Q144" i="14" s="1"/>
  <c r="P128" i="14"/>
  <c r="Q128" i="14" s="1"/>
  <c r="P316" i="16"/>
  <c r="P287" i="16"/>
  <c r="P138" i="14"/>
  <c r="Q138" i="14" s="1"/>
  <c r="P135" i="14"/>
  <c r="Q135" i="14" s="1"/>
  <c r="P122" i="14"/>
  <c r="Q122" i="14" s="1"/>
  <c r="P310" i="16"/>
  <c r="P307" i="16"/>
  <c r="P294" i="16"/>
  <c r="P291" i="16"/>
  <c r="P160" i="14"/>
  <c r="Q160" i="14" s="1"/>
  <c r="P303" i="16"/>
  <c r="P300" i="16"/>
  <c r="P290" i="16"/>
  <c r="P159" i="14"/>
  <c r="Q159" i="14" s="1"/>
  <c r="P146" i="14"/>
  <c r="Q146" i="14" s="1"/>
  <c r="P130" i="14"/>
  <c r="Q130" i="14" s="1"/>
  <c r="P127" i="14"/>
  <c r="Q127" i="14" s="1"/>
  <c r="P318" i="16"/>
  <c r="P315" i="16"/>
  <c r="P302" i="16"/>
  <c r="P299" i="16"/>
  <c r="P155" i="14"/>
  <c r="Q155" i="14" s="1"/>
  <c r="P139" i="14"/>
  <c r="Q139" i="14" s="1"/>
  <c r="P136" i="14"/>
  <c r="Q136" i="14" s="1"/>
  <c r="P123" i="14"/>
  <c r="Q123" i="14" s="1"/>
  <c r="P120" i="14"/>
  <c r="Q120" i="14" s="1"/>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128" i="16"/>
  <c r="P219" i="16"/>
  <c r="P205" i="16"/>
  <c r="P201" i="16"/>
  <c r="P197" i="16"/>
  <c r="P193" i="16"/>
  <c r="P189" i="16"/>
  <c r="P185" i="16"/>
  <c r="P177" i="16"/>
  <c r="P173" i="16"/>
  <c r="P165" i="16"/>
  <c r="P161" i="16"/>
  <c r="P157" i="16"/>
  <c r="P153" i="16"/>
  <c r="P137" i="16"/>
  <c r="P133" i="16"/>
  <c r="P129" i="16"/>
  <c r="P118" i="14"/>
  <c r="Q118" i="14" s="1"/>
  <c r="P116" i="14"/>
  <c r="Q116" i="14" s="1"/>
  <c r="P110" i="14"/>
  <c r="Q110" i="14" s="1"/>
  <c r="P108" i="14"/>
  <c r="Q108" i="14" s="1"/>
  <c r="P102" i="14"/>
  <c r="Q102" i="14" s="1"/>
  <c r="P100" i="14"/>
  <c r="Q100" i="14" s="1"/>
  <c r="P96" i="14"/>
  <c r="Q96" i="14" s="1"/>
  <c r="P94" i="14"/>
  <c r="Q94" i="14" s="1"/>
  <c r="P92" i="14"/>
  <c r="Q92" i="14" s="1"/>
  <c r="P90" i="14"/>
  <c r="Q90" i="14" s="1"/>
  <c r="P88" i="14"/>
  <c r="Q88" i="14" s="1"/>
  <c r="P86" i="14"/>
  <c r="Q86" i="14" s="1"/>
  <c r="P84" i="14"/>
  <c r="Q84" i="14" s="1"/>
  <c r="P82" i="14"/>
  <c r="Q82" i="14" s="1"/>
  <c r="P80" i="14"/>
  <c r="Q80" i="14" s="1"/>
  <c r="P78" i="14"/>
  <c r="Q78" i="14" s="1"/>
  <c r="P74" i="14"/>
  <c r="Q74" i="14" s="1"/>
  <c r="P72" i="14"/>
  <c r="Q72" i="14" s="1"/>
  <c r="P58" i="14"/>
  <c r="Q58" i="14" s="1"/>
  <c r="P56" i="14"/>
  <c r="Q56" i="14" s="1"/>
  <c r="P54" i="14"/>
  <c r="Q54" i="14" s="1"/>
  <c r="P52" i="14"/>
  <c r="Q52" i="14" s="1"/>
  <c r="P50" i="14"/>
  <c r="Q50" i="14" s="1"/>
  <c r="P48" i="14"/>
  <c r="Q48" i="14" s="1"/>
  <c r="P46" i="14"/>
  <c r="Q46" i="14" s="1"/>
  <c r="P44" i="14"/>
  <c r="Q44" i="14" s="1"/>
  <c r="P38" i="14"/>
  <c r="Q38" i="14" s="1"/>
  <c r="P36" i="14"/>
  <c r="Q36" i="14" s="1"/>
  <c r="P34" i="14"/>
  <c r="Q34" i="14" s="1"/>
  <c r="P32" i="14"/>
  <c r="Q32" i="14" s="1"/>
  <c r="P30" i="14"/>
  <c r="Q30" i="14" s="1"/>
  <c r="P28" i="14"/>
  <c r="Q28" i="14" s="1"/>
  <c r="P26" i="14"/>
  <c r="Q26" i="14" s="1"/>
  <c r="P24" i="14"/>
  <c r="Q24" i="14" s="1"/>
  <c r="P223" i="16"/>
  <c r="P215" i="16"/>
  <c r="P207" i="16"/>
  <c r="P203" i="16"/>
  <c r="P199" i="16"/>
  <c r="P195" i="16"/>
  <c r="P187" i="16"/>
  <c r="P183" i="16"/>
  <c r="P179" i="16"/>
  <c r="P175" i="16"/>
  <c r="P171" i="16"/>
  <c r="P167" i="16"/>
  <c r="P163" i="16"/>
  <c r="P159" i="16"/>
  <c r="P155" i="16"/>
  <c r="P151" i="16"/>
  <c r="P143" i="16"/>
  <c r="P139" i="16"/>
  <c r="P135" i="16"/>
  <c r="P131" i="16"/>
  <c r="P119" i="14"/>
  <c r="Q119" i="14" s="1"/>
  <c r="P117" i="14"/>
  <c r="Q117" i="14" s="1"/>
  <c r="P115" i="14"/>
  <c r="Q115" i="14" s="1"/>
  <c r="P113" i="14"/>
  <c r="Q113" i="14" s="1"/>
  <c r="P111" i="14"/>
  <c r="Q111" i="14" s="1"/>
  <c r="P109" i="14"/>
  <c r="Q109" i="14" s="1"/>
  <c r="P107" i="14"/>
  <c r="Q107" i="14" s="1"/>
  <c r="P105" i="14"/>
  <c r="Q105" i="14" s="1"/>
  <c r="P103" i="14"/>
  <c r="Q103" i="14" s="1"/>
  <c r="P99" i="14"/>
  <c r="Q99" i="14" s="1"/>
  <c r="P95" i="14"/>
  <c r="Q95" i="14" s="1"/>
  <c r="P91" i="14"/>
  <c r="Q91" i="14" s="1"/>
  <c r="P85" i="14"/>
  <c r="Q85" i="14" s="1"/>
  <c r="P81" i="14"/>
  <c r="Q81" i="14" s="1"/>
  <c r="P77" i="14"/>
  <c r="Q77" i="14" s="1"/>
  <c r="P75" i="14"/>
  <c r="Q75" i="14" s="1"/>
  <c r="P71" i="14"/>
  <c r="Q71" i="14" s="1"/>
  <c r="P69" i="14"/>
  <c r="Q69" i="14" s="1"/>
  <c r="P65" i="14"/>
  <c r="Q65" i="14" s="1"/>
  <c r="P63" i="14"/>
  <c r="Q63" i="14" s="1"/>
  <c r="P61" i="14"/>
  <c r="Q61" i="14" s="1"/>
  <c r="P59" i="14"/>
  <c r="Q59" i="14" s="1"/>
  <c r="P57" i="14"/>
  <c r="Q57" i="14" s="1"/>
  <c r="P55" i="14"/>
  <c r="Q55" i="14" s="1"/>
  <c r="P51" i="14"/>
  <c r="Q51" i="14" s="1"/>
  <c r="P47" i="14"/>
  <c r="Q47" i="14" s="1"/>
  <c r="P43" i="14"/>
  <c r="Q43" i="14" s="1"/>
  <c r="P39" i="14"/>
  <c r="Q39" i="14" s="1"/>
  <c r="P35" i="14"/>
  <c r="Q35" i="14" s="1"/>
  <c r="P31" i="14"/>
  <c r="Q31" i="14" s="1"/>
  <c r="P27" i="14"/>
  <c r="Q27" i="14" s="1"/>
  <c r="P53" i="14"/>
  <c r="Q53" i="14" s="1"/>
  <c r="P49" i="14"/>
  <c r="Q49" i="14" s="1"/>
  <c r="P45" i="14"/>
  <c r="Q45" i="14" s="1"/>
  <c r="P41" i="14"/>
  <c r="Q41" i="14" s="1"/>
  <c r="P33" i="14"/>
  <c r="Q33" i="14" s="1"/>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43" i="16" a="1"/>
  <c r="Q143" i="16" s="1"/>
  <c r="Q179" i="16" a="1"/>
  <c r="Q179" i="16" s="1"/>
  <c r="Q151" i="16" a="1"/>
  <c r="Q151" i="16" s="1"/>
  <c r="Q183" i="16" a="1"/>
  <c r="Q183" i="16" s="1"/>
  <c r="Q223" i="16" a="1"/>
  <c r="Q223" i="16" s="1"/>
  <c r="Q153" i="16" a="1"/>
  <c r="Q153" i="16" s="1"/>
  <c r="Q185" i="16" a="1"/>
  <c r="Q185" i="16" s="1"/>
  <c r="Q128" i="16" a="1"/>
  <c r="Q128"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91" i="16" a="1"/>
  <c r="Q191" i="16" s="1"/>
  <c r="Q129" i="16" a="1"/>
  <c r="Q129"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127" i="16" a="1"/>
  <c r="Q127" i="16" s="1"/>
  <c r="Q408" i="16" a="1"/>
  <c r="Q40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473" i="16" l="1" a="1"/>
  <c r="Q473" i="16" s="1"/>
  <c r="Q564" i="16" a="1"/>
  <c r="Q564" i="16" s="1"/>
  <c r="P474" i="16"/>
  <c r="P1249" i="14"/>
  <c r="Q1249" i="14" s="1"/>
  <c r="P565" i="16"/>
  <c r="F63" i="20"/>
  <c r="C62" i="20"/>
  <c r="O63" i="20"/>
  <c r="G63" i="20"/>
  <c r="H69" i="20"/>
  <c r="R69" i="20"/>
  <c r="C70" i="20"/>
  <c r="O69" i="20"/>
  <c r="U69" i="20"/>
  <c r="F69" i="20"/>
  <c r="G69" i="20"/>
  <c r="Q125" i="16" l="1" a="1"/>
  <c r="Q125" i="16" s="1"/>
  <c r="Q124" i="16" a="1"/>
  <c r="Q124" i="16" s="1"/>
  <c r="Q126" i="16" a="1"/>
  <c r="Q126" i="16" s="1"/>
  <c r="Q474" i="16" a="1"/>
  <c r="Q474" i="16" s="1"/>
  <c r="Q565" i="16" a="1"/>
  <c r="Q565" i="16" s="1"/>
  <c r="P475" i="16"/>
  <c r="P1250" i="14"/>
  <c r="Q1250" i="14" s="1"/>
  <c r="P566" i="16"/>
  <c r="G62" i="20"/>
  <c r="F62" i="20"/>
  <c r="C61" i="20"/>
  <c r="H70" i="20"/>
  <c r="C71" i="20"/>
  <c r="U70" i="20"/>
  <c r="G70" i="20"/>
  <c r="R70" i="20"/>
  <c r="O70" i="20"/>
  <c r="F70" i="20"/>
  <c r="Q475" i="16" l="1" a="1"/>
  <c r="Q475" i="16" s="1"/>
  <c r="Q566" i="16" a="1"/>
  <c r="Q566" i="16" s="1"/>
  <c r="P476" i="16"/>
  <c r="P1251" i="14"/>
  <c r="Q1251" i="14" s="1"/>
  <c r="P567" i="16"/>
  <c r="F61" i="20"/>
  <c r="C60" i="20"/>
  <c r="G61" i="20"/>
  <c r="H71" i="20"/>
  <c r="R71" i="20"/>
  <c r="F71" i="20"/>
  <c r="C72" i="20"/>
  <c r="U71" i="20"/>
  <c r="G71" i="20"/>
  <c r="O71" i="20"/>
  <c r="Q123" i="16" l="1" a="1"/>
  <c r="Q123" i="16" s="1"/>
  <c r="Q122" i="16" a="1"/>
  <c r="Q122" i="16" s="1"/>
  <c r="Q119" i="16" a="1"/>
  <c r="Q119" i="16" s="1"/>
  <c r="Q118" i="16" a="1"/>
  <c r="Q118" i="16" s="1"/>
  <c r="Q117" i="16" a="1"/>
  <c r="Q117" i="16" s="1"/>
  <c r="Q116" i="16" a="1"/>
  <c r="Q116" i="16" s="1"/>
  <c r="Q121" i="16" a="1"/>
  <c r="Q121" i="16" s="1"/>
  <c r="Q120" i="16" a="1"/>
  <c r="Q120" i="16" s="1"/>
  <c r="Q476" i="16" a="1"/>
  <c r="Q476" i="16" s="1"/>
  <c r="Q567" i="16" a="1"/>
  <c r="Q567" i="16" s="1"/>
  <c r="P477" i="16"/>
  <c r="P1252" i="14"/>
  <c r="Q1252" i="14" s="1"/>
  <c r="P568" i="16"/>
  <c r="F60" i="20"/>
  <c r="C59" i="20"/>
  <c r="G60" i="20"/>
  <c r="H72" i="20"/>
  <c r="O72" i="20"/>
  <c r="U72" i="20"/>
  <c r="R72" i="20"/>
  <c r="G72" i="20"/>
  <c r="F72" i="20"/>
  <c r="C73" i="20"/>
  <c r="Q115" i="16" l="1" a="1"/>
  <c r="Q115" i="16" s="1"/>
  <c r="Q114" i="16" a="1"/>
  <c r="Q114" i="16" s="1"/>
  <c r="Q568" i="16" a="1"/>
  <c r="Q568" i="16" s="1"/>
  <c r="Q477" i="16" a="1"/>
  <c r="Q477" i="16" s="1"/>
  <c r="P478" i="16"/>
  <c r="P1253" i="14"/>
  <c r="Q1253" i="14" s="1"/>
  <c r="P569" i="16"/>
  <c r="G59" i="20"/>
  <c r="F59" i="20"/>
  <c r="C58" i="20"/>
  <c r="H73" i="20"/>
  <c r="G73" i="20"/>
  <c r="F73" i="20"/>
  <c r="O73" i="20"/>
  <c r="C74" i="20"/>
  <c r="U73" i="20"/>
  <c r="R73" i="20"/>
  <c r="Q113" i="16" l="1" a="1"/>
  <c r="Q113" i="16" s="1"/>
  <c r="Q112" i="16" a="1"/>
  <c r="Q112" i="16" s="1"/>
  <c r="Q111" i="16" a="1"/>
  <c r="Q111" i="16" s="1"/>
  <c r="Q110" i="16" a="1"/>
  <c r="Q110" i="16" s="1"/>
  <c r="Q478" i="16"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108" i="16" l="1" a="1"/>
  <c r="Q108" i="16" s="1"/>
  <c r="Q67" i="16" a="1"/>
  <c r="Q67" i="16" s="1"/>
  <c r="Q34" i="16" a="1"/>
  <c r="Q34" i="16" s="1"/>
  <c r="Q82" i="16" a="1"/>
  <c r="Q82" i="16" s="1"/>
  <c r="Q49" i="16" a="1"/>
  <c r="Q49" i="16" s="1"/>
  <c r="Q95" i="16" a="1"/>
  <c r="Q95" i="16" s="1"/>
  <c r="Q65" i="16" a="1"/>
  <c r="Q65" i="16" s="1"/>
  <c r="Q32" i="16" a="1"/>
  <c r="Q32" i="16" s="1"/>
  <c r="Q39" i="16" a="1"/>
  <c r="Q39" i="16" s="1"/>
  <c r="Q79" i="16" a="1"/>
  <c r="Q79" i="16" s="1"/>
  <c r="Q46" i="16" a="1"/>
  <c r="Q46" i="16" s="1"/>
  <c r="Q53" i="16" a="1"/>
  <c r="Q53" i="16" s="1"/>
  <c r="Q93" i="16" a="1"/>
  <c r="Q93" i="16" s="1"/>
  <c r="Q28" i="16" a="1"/>
  <c r="Q28" i="16" s="1"/>
  <c r="Q92" i="16" a="1"/>
  <c r="Q92" i="16" s="1"/>
  <c r="Q27" i="16" a="1"/>
  <c r="Q27" i="16" s="1"/>
  <c r="Q78" i="16" a="1"/>
  <c r="Q78" i="16" s="1"/>
  <c r="Q91" i="16" a="1"/>
  <c r="Q91" i="16" s="1"/>
  <c r="Q26" i="16" a="1"/>
  <c r="Q26" i="16" s="1"/>
  <c r="Q41" i="16" a="1"/>
  <c r="Q41" i="16" s="1"/>
  <c r="Q56" i="16" a="1"/>
  <c r="Q56" i="16" s="1"/>
  <c r="Q64" i="16" a="1"/>
  <c r="Q64" i="16" s="1"/>
  <c r="Q38" i="16" a="1"/>
  <c r="Q38" i="16" s="1"/>
  <c r="Q97" i="16" a="1"/>
  <c r="Q97" i="16" s="1"/>
  <c r="Q66" i="16" a="1"/>
  <c r="Q66" i="16" s="1"/>
  <c r="Q23" i="16" a="1"/>
  <c r="Q23" i="16" s="1"/>
  <c r="Q104" i="16" a="1"/>
  <c r="Q104" i="16" s="1"/>
  <c r="Q37" i="16" a="1"/>
  <c r="Q37" i="16" s="1"/>
  <c r="Q100" i="16" a="1"/>
  <c r="Q100" i="16" s="1"/>
  <c r="Q43" i="16" a="1"/>
  <c r="Q43" i="16" s="1"/>
  <c r="Q59" i="16" a="1"/>
  <c r="Q59" i="16" s="1"/>
  <c r="Q74" i="16" a="1"/>
  <c r="Q74" i="16" s="1"/>
  <c r="Q89" i="16" a="1"/>
  <c r="Q89" i="16" s="1"/>
  <c r="Q24" i="16" a="1"/>
  <c r="Q24" i="16" s="1"/>
  <c r="Q105" i="16" a="1"/>
  <c r="Q105" i="16" s="1"/>
  <c r="Q31" i="16" a="1"/>
  <c r="Q31" i="16" s="1"/>
  <c r="Q71" i="16" a="1"/>
  <c r="Q71" i="16" s="1"/>
  <c r="Q52" i="16" a="1"/>
  <c r="Q52" i="16" s="1"/>
  <c r="Q33" i="16" a="1"/>
  <c r="Q33" i="16" s="1"/>
  <c r="Q81" i="16" a="1"/>
  <c r="Q81" i="16" s="1"/>
  <c r="Q55" i="16" a="1"/>
  <c r="Q55" i="16" s="1"/>
  <c r="Q99" i="16" a="1"/>
  <c r="Q99" i="16" s="1"/>
  <c r="Q50" i="16" a="1"/>
  <c r="Q50" i="16" s="1"/>
  <c r="Q107" i="16" a="1"/>
  <c r="Q107" i="16" s="1"/>
  <c r="Q63" i="16" a="1"/>
  <c r="Q63" i="16" s="1"/>
  <c r="Q76" i="16" a="1"/>
  <c r="Q76" i="16" s="1"/>
  <c r="Q102" i="16" a="1"/>
  <c r="Q102" i="16" s="1"/>
  <c r="Q94" i="16" a="1"/>
  <c r="Q94" i="16" s="1"/>
  <c r="Q87" i="16" a="1"/>
  <c r="Q87" i="16" s="1"/>
  <c r="Q101" i="16" a="1"/>
  <c r="Q101" i="16" s="1"/>
  <c r="Q62" i="16" a="1"/>
  <c r="Q62" i="16" s="1"/>
  <c r="Q69" i="16" a="1"/>
  <c r="Q69" i="16" s="1"/>
  <c r="Q68" i="16" a="1"/>
  <c r="Q68" i="16" s="1"/>
  <c r="Q22" i="16" a="1"/>
  <c r="Q22" i="16" s="1"/>
  <c r="Q45" i="16" a="1"/>
  <c r="Q45" i="16" s="1"/>
  <c r="Q98" i="16" a="1"/>
  <c r="Q98" i="16" s="1"/>
  <c r="Q51" i="16" a="1"/>
  <c r="Q51" i="16" s="1"/>
  <c r="Q48" i="16" a="1"/>
  <c r="Q48" i="16" s="1"/>
  <c r="Q88" i="16" a="1"/>
  <c r="Q88" i="16" s="1"/>
  <c r="Q75" i="16" a="1"/>
  <c r="Q75" i="16" s="1"/>
  <c r="Q42" i="16" a="1"/>
  <c r="Q42" i="16" s="1"/>
  <c r="Q90" i="16" a="1"/>
  <c r="Q90" i="16" s="1"/>
  <c r="Q57" i="16" a="1"/>
  <c r="Q57" i="16" s="1"/>
  <c r="Q25" i="16" a="1"/>
  <c r="Q25" i="16" s="1"/>
  <c r="Q73" i="16" a="1"/>
  <c r="Q73" i="16" s="1"/>
  <c r="Q40" i="16" a="1"/>
  <c r="Q40" i="16" s="1"/>
  <c r="Q80" i="16" a="1"/>
  <c r="Q80" i="16" s="1"/>
  <c r="Q47" i="16" a="1"/>
  <c r="Q47" i="16" s="1"/>
  <c r="Q54" i="16" a="1"/>
  <c r="Q54" i="16" s="1"/>
  <c r="Q29" i="16" a="1"/>
  <c r="Q29" i="16" s="1"/>
  <c r="Q36" i="16" a="1"/>
  <c r="Q36" i="16" s="1"/>
  <c r="Q35" i="16" a="1"/>
  <c r="Q35" i="16" s="1"/>
  <c r="Q85" i="16" a="1"/>
  <c r="Q85" i="16" s="1"/>
  <c r="Q84" i="16" a="1"/>
  <c r="Q84" i="16" s="1"/>
  <c r="Q83" i="16" a="1"/>
  <c r="Q83" i="16" s="1"/>
  <c r="Q77" i="16" a="1"/>
  <c r="Q77" i="16" s="1"/>
  <c r="Q103" i="16" a="1"/>
  <c r="Q103" i="16" s="1"/>
  <c r="Q109" i="16" a="1"/>
  <c r="Q109" i="16" s="1"/>
  <c r="Q106" i="16" a="1"/>
  <c r="Q106" i="16" s="1"/>
  <c r="Q72" i="16" a="1"/>
  <c r="Q72" i="16" s="1"/>
  <c r="Q86" i="16" a="1"/>
  <c r="Q86" i="16" s="1"/>
  <c r="Q61" i="16" a="1"/>
  <c r="Q61" i="16" s="1"/>
  <c r="Q60" i="16" a="1"/>
  <c r="Q60" i="16" s="1"/>
  <c r="Q58" i="16" a="1"/>
  <c r="Q58" i="16" s="1"/>
  <c r="Q96" i="16" a="1"/>
  <c r="Q96" i="16" s="1"/>
  <c r="Q30" i="16" a="1"/>
  <c r="Q30" i="16" s="1"/>
  <c r="Q70" i="16" a="1"/>
  <c r="Q70" i="16" s="1"/>
  <c r="Q44" i="16" a="1"/>
  <c r="Q44" i="16" s="1"/>
  <c r="Q480" i="16"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83" i="16" l="1"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587" i="16" l="1"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s="1"/>
  <c r="H22" i="20" s="1"/>
  <c r="Q3103" i="14" l="1"/>
  <c r="Q3105" i="14" s="1"/>
  <c r="G20" i="25"/>
  <c r="L57" i="20" l="1"/>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tc={7470B785-9C72-4284-87E4-52389B29520B}</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7470B785-9C72-4284-87E4-52389B29520B}">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<sst xmlns="http://schemas.openxmlformats.org/spreadsheetml/2006/main" count="733" uniqueCount="360">
  <si>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</si>
  <si>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</si>
  <si>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</si>
  <si>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</si>
  <si>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</si>
  <si>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</si>
  <si>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</si>
  <si>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</si>
  <si>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</si>
  <si>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</si>
  <si>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</si>
  <si>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</si>
  <si>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</si>
  <si>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</si>
  <si>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</si>
  <si>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</si>
  <si>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</si>
  <si>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</si>
  <si>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</si>
  <si>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</si>
  <si>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</si>
  <si>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</si>
  <si>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</si>
  <si>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</si>
  <si>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</si>
  <si>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</si>
  <si>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</si>
  <si>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</si>
  <si>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</si>
  <si>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</si>
  <si>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</si>
  <si>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</si>
  <si>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</si>
  <si>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</si>
  <si>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</si>
  <si>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</si>
  <si>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</si>
  <si>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</si>
  <si>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</si>
  <si>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</si>
  <si>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</si>
  <si>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</si>
  <si>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</si>
  <si>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</si>
  <si>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</si>
  <si>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</si>
  <si>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</si>
  <si>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</si>
  <si>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</si>
  <si>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</si>
  <si>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</si>
  <si>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</si>
  <si>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</si>
  <si>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</si>
  <si>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</si>
  <si>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</si>
  <si>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</si>
  <si>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</si>
  <si>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</si>
  <si>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</si>
  <si>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</si>
  <si>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</si>
  <si>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</si>
  <si>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</si>
  <si>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</si>
  <si>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</si>
  <si>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</si>
  <si>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</si>
  <si>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</si>
  <si>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</si>
  <si>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</si>
  <si>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</si>
  <si>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</si>
  <si>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</si>
  <si>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</si>
  <si>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</si>
  <si>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</si>
  <si>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</si>
  <si>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</si>
  <si>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</si>
  <si>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</si>
  <si>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</si>
  <si>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</si>
  <si>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</si>
  <si>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</si>
  <si>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</si>
  <si>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</si>
  <si>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</si>
  <si>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</si>
  <si>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</si>
  <si>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</si>
  <si>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</si>
  <si>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</si>
  <si>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</si>
  <si>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</si>
  <si>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</si>
  <si>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</si>
  <si>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</si>
  <si>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</si>
  <si>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</si>
  <si>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</si>
  <si>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</si>
  <si>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</si>
  <si>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</si>
  <si>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</si>
  <si>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</si>
  <si>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</si>
  <si>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</si>
  <si>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</si>
  <si>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</si>
  <si>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</si>
  <si>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</si>
  <si>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</si>
  <si>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</si>
  <si>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</si>
  <si>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</si>
  <si>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</si>
  <si>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</si>
  <si>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</si>
  <si>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</si>
  <si>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</si>
  <si>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</si>
  <si>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</si>
  <si>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</si>
  <si>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</si>
  <si>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</si>
  <si>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</si>
  <si>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</si>
  <si>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</si>
  <si>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</si>
  <si>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</si>
  <si>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</si>
  <si>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</si>
  <si>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</si>
  <si>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</si>
  <si>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</si>
  <si>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</si>
  <si>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</si>
  <si>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</si>
  <si>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</si>
  <si>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</si>
  <si>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</si>
  <si>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</si>
  <si>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</si>
  <si>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</si>
  <si>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</si>
  <si>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</si>
  <si>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</si>
  <si>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</si>
  <si>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</si>
  <si>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</si>
  <si>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</si>
  <si>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</si>
  <si>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</si>
  <si>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</si>
  <si>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</si>
  <si>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</si>
  <si>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</si>
  <si>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</si>
  <si>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</si>
  <si>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</si>
  <si>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</si>
  <si>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</si>
  <si>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</si>
  <si>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</si>
  <si>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</si>
  <si>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</si>
  <si>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</si>
  <si>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</si>
  <si>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</si>
  <si>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</si>
  <si>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</si>
  <si>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</si>
  <si>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</si>
  <si>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</si>
  <si>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</si>
  <si>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</si>
  <si>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</si>
  <si>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</si>
  <si>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</si>
  <si>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</si>
  <si>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</si>
  <si>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</si>
  <si>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</si>
  <si>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</si>
  <si>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</si>
  <si>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</si>
  <si>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</si>
  <si>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</si>
  <si>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</si>
  <si>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</si>
  <si>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</si>
  <si>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</si>
  <si>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</si>
  <si>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</si>
  <si>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</si>
  <si>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</si>
  <si>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</si>
  <si>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</si>
  <si>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</si>
  <si>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</si>
  <si>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</si>
  <si>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</si>
  <si>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</si>
  <si>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</si>
  <si>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</si>
  <si>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</si>
  <si>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</si>
  <si>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</si>
  <si>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</si>
  <si>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</si>
  <si>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</si>
  <si>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</si>
  <si>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</si>
  <si>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</si>
  <si>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</si>
  <si>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</si>
  <si>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</si>
  <si>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</si>
  <si>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</si>
  <si>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</si>
  <si>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</si>
  <si>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</si>
  <si>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</si>
  <si>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</si>
  <si>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</si>
  <si>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</si>
  <si>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</si>
  <si>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</si>
  <si>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</si>
  <si>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</si>
  <si>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</si>
  <si>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</si>
  <si>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</si>
  <si>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</si>
  <si>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</si>
  <si>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</si>
  <si>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</si>
  <si>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</si>
  <si>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</si>
  <si>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</si>
  <si>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</si>
  <si>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</si>
  <si>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</si>
  <si>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</si>
  <si>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</si>
  <si>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</si>
  <si>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</si>
  <si>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</si>
  <si>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</si>
  <si>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</si>
  <si>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</si>
  <si>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</si>
  <si>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</si>
  <si>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</si>
  <si>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</si>
  <si>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</si>
  <si>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</si>
  <si>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</si>
  <si>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</si>
  <si>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</si>
  <si>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</si>
  <si>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</si>
  <si>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</si>
  <si>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</si>
  <si>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</si>
  <si>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</si>
  <si>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</si>
  <si>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</si>
  <si>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</si>
  <si>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</si>
  <si>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</si>
  <si>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</si>
  <si>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</si>
  <si>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</si>
  <si>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</si>
  <si>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</si>
  <si>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</si>
  <si>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</si>
  <si>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Clarence Town</t>
  </si>
  <si>
    <t>S.6</t>
  </si>
  <si>
    <t>Gravity Linear Asset in Clarence Town DSP Area - 300mm</t>
  </si>
  <si>
    <t>CLARENCE TOWN WWTW - WEATHER STATION</t>
  </si>
  <si>
    <t>Gravity Linear Asset in Clarence Town DSP Area - 225mm</t>
  </si>
  <si>
    <t>Gravity Linear Asset in Clarence Town DSP Area - 150mm</t>
  </si>
  <si>
    <t>Rising Linear Asset in Clarence Town DSP Area - 50mm</t>
  </si>
  <si>
    <t>Rising Linear Asset in Clarence Town DSP Area - 200mm</t>
  </si>
  <si>
    <t>Rising Linear Asset in Clarence Town DSP Area - 150mm</t>
  </si>
  <si>
    <t>CLARENCE TOWN WWTW-REUSE SHED ELECTRICS</t>
  </si>
  <si>
    <t>CLARENCE TOWN WWTW-SECURITY, FIRE ALARMS</t>
  </si>
  <si>
    <t>CLARENCE TOWN WWTW -  PLC &amp; SCADA</t>
  </si>
  <si>
    <t>CLARENCE TOWN WWTW -  TELECOM SERVICE</t>
  </si>
  <si>
    <t>CLARENCE TOWN WWTW - AMENITIES BUILDING</t>
  </si>
  <si>
    <t>CLARENCE TOWN WWTW - AMENITIES POWER</t>
  </si>
  <si>
    <t>CLARENCE TOWN WWTW - COMS CABINET</t>
  </si>
  <si>
    <t>CLARENCE TOWN WWTW - CONSUMER SUPPLY</t>
  </si>
  <si>
    <t>CLARENCE TOWN WWTW - EPS CIVIL</t>
  </si>
  <si>
    <t>CLARENCE TOWN WWTW - EPS MECHANICAL</t>
  </si>
  <si>
    <t>CLARENCE TOWN WWTW - INTERNAL ROADS</t>
  </si>
  <si>
    <t>CLARENCE TOWN WWTW - METER SUPPLY BOARD</t>
  </si>
  <si>
    <t>CLARENCE TOWN WWTW - O'POND 2 BAFFLE</t>
  </si>
  <si>
    <t>CLARENCE TOWN WWTW - PLANT PIPEWORK</t>
  </si>
  <si>
    <t>CLARENCE TOWN WWTW - POND BATTERS</t>
  </si>
  <si>
    <t>CLARENCE TOWN WWTW - POND CLAY LINING</t>
  </si>
  <si>
    <t>CLARENCE TOWN WWTW - POND EARTHWORKS</t>
  </si>
  <si>
    <t>CLARENCE TOWN WWTW - REUSE SHED</t>
  </si>
  <si>
    <t>CLARENCE TOWN WWTW - STOCK FENCING PONDS</t>
  </si>
  <si>
    <t>CLARENCE TOWN WWTW - SWITCHBOARD</t>
  </si>
  <si>
    <t>CLARENCE TOWN WWTW - UPS</t>
  </si>
  <si>
    <t>CLARENCE TOWN WWTW -11KVA &amp; SUPPLY KIOSK</t>
  </si>
  <si>
    <t>CLARENCE TOWN WWTW -ELECTRICAL TRENCHING</t>
  </si>
  <si>
    <t>CLARENCE TOWN WWTW -POND INLET STRUCTURE</t>
  </si>
  <si>
    <t>CLARENCE TOWN WWTW -POND TRANS STRUCTURE</t>
  </si>
  <si>
    <t>CLARENCE TOWN WWTW -REUSE AREA CIVIL WKS</t>
  </si>
  <si>
    <t>CLARENCETOWN WWTW- EARTHING SYSTEM</t>
  </si>
  <si>
    <t>CLARENCETOWN 1 SPS - PLC/TELEM UPGRADE</t>
  </si>
  <si>
    <t>CLARENCETOWN 2 SPS - PLC/TELEM UPGRADE</t>
  </si>
  <si>
    <t>CLARENCETOWN WWTW - MACHINE GUARDING</t>
  </si>
  <si>
    <t>CLARENCE TOWN  WWTW - WEATHER STATION</t>
  </si>
  <si>
    <t>CLARENCE TOWN WWTW - SMALL CAPITAL WORKS</t>
  </si>
  <si>
    <t>CLARENCE TOWN WWTW -CONDITION ASSESSMENT</t>
  </si>
  <si>
    <t>CLARENCE TOWN WWTW - CIV MIN CAP 2013/16</t>
  </si>
  <si>
    <t>CLARENCE TOWN WWTW -MECH MINOR CAP 13/16</t>
  </si>
  <si>
    <t>CLARENCETOWN WWTW - CIV MIN CAP 2013/16</t>
  </si>
  <si>
    <t>CLARENCETOWN WWTW - TEL MIN CAP 2013/16</t>
  </si>
  <si>
    <t>CLARENCE TOWN WWTW - EMM ELEC RCTV 2015</t>
  </si>
  <si>
    <t>CLARENCE TOWN 1 SPS - HANDRAILS</t>
  </si>
  <si>
    <t>CLARENCE TOWN 2 SPS - HANDRAILS</t>
  </si>
  <si>
    <t>CLARENCETOWN WWTW - SAMPLING SHED</t>
  </si>
  <si>
    <t>CLARENCETOWN 1 SPS - TELEMETRY RADIO</t>
  </si>
  <si>
    <t>CLARENCETOWN 2 SPS - TELEMETRY RADIO</t>
  </si>
  <si>
    <t>Metres</t>
  </si>
  <si>
    <t>Asset</t>
  </si>
  <si>
    <t>Revenue per ET ($20-21)</t>
  </si>
  <si>
    <t>Operating costs per ET 
($20-21)</t>
  </si>
  <si>
    <t>All areas</t>
  </si>
  <si>
    <t>Belmont</t>
  </si>
  <si>
    <t>Boulder Bay</t>
  </si>
  <si>
    <t>Branxton</t>
  </si>
  <si>
    <t>Burwood Beach</t>
  </si>
  <si>
    <t>Cessnock</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</si>
  <si>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</si>
  <si>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</si>
  <si>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</si>
  <si>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</si>
  <si>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</si>
  <si>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</si>
  <si>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</si>
  <si>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</si>
  <si>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</si>
  <si>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</si>
  <si>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</si>
  <si>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</si>
  <si>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</si>
  <si>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</si>
  <si>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</si>
  <si>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</si>
  <si>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</si>
  <si>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</si>
  <si>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Rising Linear Asset in Clarence Town DSP Area - 75mm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</si>
</sst>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5">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0" borderId="0" xfId="0" quotePrefix="1" applyAlignment="1">
      <alignment horizontal="left" indent="2"/>
    </xf>
    <xf numFmtId="174" fontId="0" fillId="0" borderId="2" xfId="1" applyNumberFormat="1" applyFont="1" applyBorder="1"/>
    <xf numFmtId="174" fontId="1" fillId="0" borderId="0" xfId="1" applyNumberFormat="1" applyFont="1"/>
    <xf numFmtId="174" fontId="0" fillId="0" borderId="0" xfId="0" applyNumberFormat="1"/>
    <xf numFmtId="9" fontId="0" fillId="0" borderId="0" xfId="20"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7470B785-9C72-4284-87E4-52389B29520B}">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7" t="s">
        <v>205</v>
      </c>
      <c r="D12" s="247"/>
      <c r="E12" s="247"/>
      <c r="F12" s="8"/>
      <c r="G12" s="8"/>
      <c r="I12" s="8"/>
    </row>
    <row r="13" spans="3:9" x14ac:dyDescent="0.2">
      <c r="C13" s="33"/>
      <c r="D13" s="33"/>
      <c r="E13" s="33"/>
      <c r="F13" s="8"/>
      <c r="G13" s="8"/>
      <c r="I13" s="8"/>
    </row>
    <row r="14" spans="3:9" ht="35.450000000000003" customHeight="1" x14ac:dyDescent="0.2">
      <c r="C14" s="247" t="s">
        <v>238</v>
      </c>
      <c r="D14" s="247"/>
      <c r="E14" s="247"/>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7"/>
      <c r="E18" s="247"/>
      <c r="F18" s="8"/>
      <c r="G18" s="8"/>
      <c r="I18" s="8"/>
    </row>
    <row r="19" spans="2:9" ht="6" customHeight="1" x14ac:dyDescent="0.2">
      <c r="D19" s="12"/>
      <c r="E19" s="8"/>
      <c r="F19" s="8"/>
      <c r="G19" s="8"/>
      <c r="I19" s="8"/>
    </row>
    <row r="20" spans="2:9" ht="37.5" customHeight="1" x14ac:dyDescent="0.2">
      <c r="B20" s="95"/>
      <c r="C20" s="24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7"/>
      <c r="E20" s="247"/>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8" t="s">
        <v>79</v>
      </c>
      <c r="D26" s="248"/>
      <c r="E26" s="248"/>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7" t="s">
        <v>103</v>
      </c>
      <c r="D36" s="247"/>
      <c r="E36" s="247"/>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7"/>
      <c r="E40" s="247"/>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7" t="s">
        <v>105</v>
      </c>
      <c r="D46" s="247"/>
      <c r="E46" s="247"/>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8" t="s">
        <v>106</v>
      </c>
      <c r="D50" s="248"/>
      <c r="E50" s="248"/>
      <c r="F50" s="8"/>
      <c r="G50" s="8"/>
      <c r="H50" s="8"/>
      <c r="I50" s="8"/>
    </row>
    <row r="51" spans="3:9" ht="6" customHeight="1" x14ac:dyDescent="0.2">
      <c r="F51" s="8"/>
      <c r="G51" s="8"/>
      <c r="H51" s="8"/>
      <c r="I51" s="8"/>
    </row>
    <row r="52" spans="3:9" ht="24" customHeight="1" x14ac:dyDescent="0.2">
      <c r="C52" s="247" t="s">
        <v>84</v>
      </c>
      <c r="D52" s="247"/>
      <c r="E52" s="247"/>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7" t="s">
        <v>213</v>
      </c>
      <c r="D58" s="247"/>
      <c r="E58" s="247"/>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8" t="s">
        <v>214</v>
      </c>
      <c r="D62" s="248"/>
      <c r="E62" s="248"/>
      <c r="F62" s="8"/>
      <c r="G62" s="8"/>
      <c r="H62" s="8"/>
      <c r="I62" s="8"/>
    </row>
    <row r="63" spans="3:9" ht="6" customHeight="1" x14ac:dyDescent="0.2">
      <c r="F63" s="8"/>
      <c r="G63" s="8"/>
      <c r="H63" s="8"/>
      <c r="I63" s="8"/>
    </row>
    <row r="64" spans="3:9" ht="24" customHeight="1" x14ac:dyDescent="0.2">
      <c r="C64" s="247" t="s">
        <v>84</v>
      </c>
      <c r="D64" s="247"/>
      <c r="E64" s="247"/>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7" t="s">
        <v>196</v>
      </c>
      <c r="D75" s="247"/>
      <c r="E75" s="247"/>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'Clarence Town' is:</v>
      </c>
      <c r="J8" s="64">
        <f>G19</f>
        <v>5504.2380879529064</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5504.2380879529064</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0</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9861782.9571141601</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2834.8077192507099</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2445.4631175702289</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1939.6178634740018</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12205357.042915046</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15059607.283085845</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topLeftCell="A12" zoomScaleNormal="100" workbookViewId="0">
      <selection activeCell="D25" sqref="D25"/>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0</v>
      </c>
      <c r="I20" s="124"/>
      <c r="J20" s="125">
        <f>M30</f>
        <v>9861782.9571141601</v>
      </c>
      <c r="K20" s="125">
        <f>O30</f>
        <v>0</v>
      </c>
      <c r="L20" s="122">
        <f>R30-U30</f>
        <v>-2854250.2401707992</v>
      </c>
      <c r="M20" s="47"/>
    </row>
    <row r="21" spans="2:22" x14ac:dyDescent="0.2">
      <c r="B21" s="46"/>
      <c r="E21" s="6" t="s">
        <v>21</v>
      </c>
      <c r="F21" s="35"/>
      <c r="H21" s="122">
        <f>F30</f>
        <v>2834.8077192507099</v>
      </c>
      <c r="I21" s="124"/>
      <c r="J21" s="125">
        <f>G30</f>
        <v>2445.4631175702289</v>
      </c>
      <c r="K21" s="125">
        <f>G30</f>
        <v>2445.4631175702289</v>
      </c>
      <c r="L21" s="122">
        <f>H30</f>
        <v>1939.6178634740018</v>
      </c>
      <c r="M21" s="47"/>
    </row>
    <row r="22" spans="2:22" ht="12" customHeight="1" x14ac:dyDescent="0.2">
      <c r="B22" s="46"/>
      <c r="C22" s="246">
        <f>IF(SUM(F22:K22,-L22)&lt;0,0,SUM(F22:K22,-L22))</f>
        <v>5504.2380879529064</v>
      </c>
      <c r="E22" s="6" t="s">
        <v>149</v>
      </c>
      <c r="F22" s="123"/>
      <c r="G22" s="123"/>
      <c r="H22" s="75">
        <f>H20/H21</f>
        <v>0</v>
      </c>
      <c r="I22" s="127"/>
      <c r="J22" s="126">
        <f>J20/J21</f>
        <v>4032.685214615979</v>
      </c>
      <c r="K22" s="126">
        <f>K20/K21</f>
        <v>0</v>
      </c>
      <c r="L22" s="75">
        <f>L20/L21</f>
        <v>-1471.5528733369272</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3"/>
      <c r="D25" s="188"/>
      <c r="E25" s="188"/>
    </row>
    <row r="26" spans="2:22" x14ac:dyDescent="0.2">
      <c r="C26" s="179"/>
      <c r="D26" s="244"/>
      <c r="F26" s="245"/>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4562.1600663096087</v>
      </c>
      <c r="F30" s="75">
        <f t="shared" ref="F30:H30" si="0">SUM(F40:F130)</f>
        <v>2834.8077192507099</v>
      </c>
      <c r="G30" s="75">
        <f t="shared" si="0"/>
        <v>2445.4631175702289</v>
      </c>
      <c r="H30" s="71">
        <f t="shared" si="0"/>
        <v>1939.6178634740018</v>
      </c>
      <c r="K30" s="75">
        <f>K40</f>
        <v>0</v>
      </c>
      <c r="M30" s="75">
        <f>SUM(M40:M130)</f>
        <v>9861782.9571141601</v>
      </c>
      <c r="O30" s="75">
        <f>SUM(O40:O130)</f>
        <v>0</v>
      </c>
      <c r="R30" s="75">
        <f>SUM(R40:R130)</f>
        <v>12205357.042915046</v>
      </c>
      <c r="U30" s="75">
        <f>SUM(U40:U130)</f>
        <v>15059607.283085845</v>
      </c>
      <c r="V30" s="47"/>
    </row>
    <row r="31" spans="2:22" x14ac:dyDescent="0.2">
      <c r="B31" s="48"/>
      <c r="C31" s="35"/>
      <c r="D31" s="35"/>
      <c r="E31" s="35"/>
      <c r="F31" s="35"/>
      <c r="G31" s="35"/>
      <c r="H31" s="35"/>
      <c r="I31" s="35"/>
      <c r="J31" s="35" t="s">
        <v>358</v>
      </c>
      <c r="K31" s="242">
        <f>K30-'Pre-1996 assets'!$Q$3103</f>
        <v>0</v>
      </c>
      <c r="L31" s="35"/>
      <c r="M31" s="242">
        <f>M30-'Post-1996 commissioned assets'!$Q$2530</f>
        <v>0</v>
      </c>
      <c r="N31" s="35"/>
      <c r="O31" s="242">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1.6943772363952263</v>
      </c>
      <c r="F40" s="77">
        <f>IF(LEFT(D40,4)*1&gt;LEFT('General inputs'!$I$16,4)+'General inputs'!$H$38-1,"",E40/(1+'General inputs'!$H$30)^C40)</f>
        <v>3.7637015264930604</v>
      </c>
      <c r="G40" s="77">
        <f>IF(LEFT(D40,4)*1&gt;LEFT('General inputs'!$I$16,4)+'General inputs'!$H$38-1,"",E40/(1+'General inputs'!$H$32)^C40)</f>
        <v>5.1456295900796443</v>
      </c>
      <c r="H40" s="76" t="str">
        <f>IF(LEFT(D40,4)*1&lt;LEFT('General inputs'!$I$16,4)*1,"",IF(LEFT(D40,4)*1&gt;LEFT('General inputs'!$I$16,4)+'General inputs'!$H$38-1,"",E40/(1+'General inputs'!$H$34)^C40))</f>
        <v/>
      </c>
      <c r="J40" s="77">
        <f>'Pre-1996 assets'!P3103</f>
        <v>0</v>
      </c>
      <c r="K40" s="77">
        <f>J40/(1+'General inputs'!$H$30)^C40</f>
        <v>0</v>
      </c>
      <c r="L40" s="138">
        <f>IF(LEFT(D40,4)*1&gt;LEFT('General inputs'!$I$18,4)*1,"",SUMIF('Post-1996 commissioned assets'!$F$22:$F$2529,$D40,'Post-1996 commissioned assets'!$P$22:$P$2529))</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3.6849858337839052</v>
      </c>
      <c r="F41" s="76">
        <f>IF(LEFT(D41,4)*1&gt;LEFT('General inputs'!$I$16,4)+'General inputs'!$H$38-1,"",E41/(1+'General inputs'!$H$30)^C41)</f>
        <v>7.9470082701611275</v>
      </c>
      <c r="G41" s="76">
        <f>IF(LEFT(D41,4)*1&gt;LEFT('General inputs'!$I$16,4)+'General inputs'!$H$38-1,"",E41/(1+'General inputs'!$H$32)^C41)</f>
        <v>10.739807958399327</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4.0071125554299485</v>
      </c>
      <c r="F42" s="76">
        <f>IF(LEFT(D42,4)*1&gt;LEFT('General inputs'!$I$16,4)+'General inputs'!$H$38-1,"",E42/(1+'General inputs'!$H$30)^C42)</f>
        <v>8.3900038301995234</v>
      </c>
      <c r="G42" s="76">
        <f>IF(LEFT(D42,4)*1&gt;LEFT('General inputs'!$I$16,4)+'General inputs'!$H$38-1,"",E42/(1+'General inputs'!$H$32)^C42)</f>
        <v>11.207906920240623</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4.3573983065754334</v>
      </c>
      <c r="F43" s="76">
        <f>IF(LEFT(D43,4)*1&gt;LEFT('General inputs'!$I$16,4)+'General inputs'!$H$38-1,"",E43/(1+'General inputs'!$H$30)^C43)</f>
        <v>8.857693597107076</v>
      </c>
      <c r="G43" s="76">
        <f>IF(LEFT(D43,4)*1&gt;LEFT('General inputs'!$I$16,4)+'General inputs'!$H$38-1,"",E43/(1+'General inputs'!$H$32)^C43)</f>
        <v>11.696408168503297</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4.7383046369430133</v>
      </c>
      <c r="F44" s="76">
        <f>IF(LEFT(D44,4)*1&gt;LEFT('General inputs'!$I$16,4)+'General inputs'!$H$38-1,"",E44/(1+'General inputs'!$H$30)^C44)</f>
        <v>9.3514541170793706</v>
      </c>
      <c r="G44" s="76">
        <f>IF(LEFT(D44,4)*1&gt;LEFT('General inputs'!$I$16,4)+'General inputs'!$H$38-1,"",E44/(1+'General inputs'!$H$32)^C44)</f>
        <v>12.206200945260202</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0</v>
      </c>
      <c r="M44" s="76">
        <f>IF(L44="","",L44/(1+'General inputs'!$H$32)^C44)</f>
        <v>0</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5.1525082750860207</v>
      </c>
      <c r="F45" s="76">
        <f>IF(LEFT(D45,4)*1&gt;LEFT('General inputs'!$I$16,4)+'General inputs'!$H$38-1,"",E45/(1+'General inputs'!$H$30)^C45)</f>
        <v>9.8727386700757034</v>
      </c>
      <c r="G45" s="76">
        <f>IF(LEFT(D45,4)*1&gt;LEFT('General inputs'!$I$16,4)+'General inputs'!$H$38-1,"",E45/(1+'General inputs'!$H$32)^C45)</f>
        <v>12.738213250567238</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5.6029199384609569</v>
      </c>
      <c r="F46" s="76">
        <f>IF(LEFT(D46,4)*1&gt;LEFT('General inputs'!$I$16,4)+'General inputs'!$H$38-1,"",E46/(1+'General inputs'!$H$30)^C46)</f>
        <v>10.42308154724182</v>
      </c>
      <c r="G46" s="76">
        <f>IF(LEFT(D46,4)*1&gt;LEFT('General inputs'!$I$16,4)+'General inputs'!$H$38-1,"",E46/(1+'General inputs'!$H$32)^C46)</f>
        <v>13.29341353174555</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0</v>
      </c>
      <c r="M46" s="76">
        <f>IF(L46="","",L46/(1+'General inputs'!$H$32)^C46)</f>
        <v>0</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6.092704787801452</v>
      </c>
      <c r="F47" s="76">
        <f>IF(LEFT(D47,4)*1&gt;LEFT('General inputs'!$I$16,4)+'General inputs'!$H$38-1,"",E47/(1+'General inputs'!$H$30)^C47)</f>
        <v>11.004102566772326</v>
      </c>
      <c r="G47" s="76">
        <f>IF(LEFT(D47,4)*1&gt;LEFT('General inputs'!$I$16,4)+'General inputs'!$H$38-1,"",E47/(1+'General inputs'!$H$32)^C47)</f>
        <v>13.872812446292322</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0</v>
      </c>
      <c r="M47" s="76">
        <f>IF(L47="","",L47/(1+'General inputs'!$H$32)^C47)</f>
        <v>0</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6.6253046695319</v>
      </c>
      <c r="F48" s="76">
        <f>IF(LEFT(D48,4)*1&gt;LEFT('General inputs'!$I$16,4)+'General inputs'!$H$38-1,"",E48/(1+'General inputs'!$H$30)^C48)</f>
        <v>11.617511841504164</v>
      </c>
      <c r="G48" s="76">
        <f>IF(LEFT(D48,4)*1&gt;LEFT('General inputs'!$I$16,4)+'General inputs'!$H$38-1,"",E48/(1+'General inputs'!$H$32)^C48)</f>
        <v>14.477464701628984</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0</v>
      </c>
      <c r="M48" s="76">
        <f>IF(L48="","",L48/(1+'General inputs'!$H$32)^C48)</f>
        <v>0</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7.2044623025237078</v>
      </c>
      <c r="F49" s="76">
        <f>IF(LEFT(D49,4)*1&gt;LEFT('General inputs'!$I$16,4)+'General inputs'!$H$38-1,"",E49/(1+'General inputs'!$H$30)^C49)</f>
        <v>12.265114812272918</v>
      </c>
      <c r="G49" s="76">
        <f>IF(LEFT(D49,4)*1&gt;LEFT('General inputs'!$I$16,4)+'General inputs'!$H$38-1,"",E49/(1+'General inputs'!$H$32)^C49)</f>
        <v>15.108470975035123</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7.8342475791611141</v>
      </c>
      <c r="F50" s="76">
        <f>IF(LEFT(D50,4)*1&gt;LEFT('General inputs'!$I$16,4)+'General inputs'!$H$38-1,"",E50/(1+'General inputs'!$H$30)^C50)</f>
        <v>12.948817561847143</v>
      </c>
      <c r="G50" s="76">
        <f>IF(LEFT(D50,4)*1&gt;LEFT('General inputs'!$I$16,4)+'General inputs'!$H$38-1,"",E50/(1+'General inputs'!$H$32)^C50)</f>
        <v>15.766979917263701</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0</v>
      </c>
      <c r="M50" s="76">
        <f>IF(L50="","",L50/(1+'General inputs'!$H$32)^C50)</f>
        <v>0</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8.5190861655410544</v>
      </c>
      <c r="F51" s="76">
        <f>IF(LEFT(D51,4)*1&gt;LEFT('General inputs'!$I$16,4)+'General inputs'!$H$38-1,"",E51/(1+'General inputs'!$H$30)^C51)</f>
        <v>13.670632425081125</v>
      </c>
      <c r="G51" s="76">
        <f>IF(LEFT(D51,4)*1&gt;LEFT('General inputs'!$I$16,4)+'General inputs'!$H$38-1,"",E51/(1+'General inputs'!$H$32)^C51)</f>
        <v>16.454190243484845</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0</v>
      </c>
      <c r="M51" s="76">
        <f>IF(L51="","",L51/(1+'General inputs'!$H$32)^C51)</f>
        <v>0</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9.2637906017880312</v>
      </c>
      <c r="F52" s="76">
        <f>IF(LEFT(D52,4)*1&gt;LEFT('General inputs'!$I$16,4)+'General inputs'!$H$38-1,"",E52/(1+'General inputs'!$H$30)^C52)</f>
        <v>14.43268391179814</v>
      </c>
      <c r="G52" s="76">
        <f>IF(LEFT(D52,4)*1&gt;LEFT('General inputs'!$I$16,4)+'General inputs'!$H$38-1,"",E52/(1+'General inputs'!$H$32)^C52)</f>
        <v>17.1713529153641</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0</v>
      </c>
      <c r="M52" s="76">
        <f>IF(L52="","",L52/(1+'General inputs'!$H$32)^C52)</f>
        <v>0</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10.073594121033878</v>
      </c>
      <c r="F53" s="76">
        <f>IF(LEFT(D53,4)*1&gt;LEFT('General inputs'!$I$16,4)+'General inputs'!$H$38-1,"",E53/(1+'General inputs'!$H$30)^C53)</f>
        <v>15.237214959836697</v>
      </c>
      <c r="G53" s="76">
        <f>IF(LEFT(D53,4)*1&gt;LEFT('General inputs'!$I$16,4)+'General inputs'!$H$38-1,"",E53/(1+'General inputs'!$H$32)^C53)</f>
        <v>17.919773418247086</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0</v>
      </c>
      <c r="M53" s="76">
        <f>IF(L53="","",L53/(1+'General inputs'!$H$32)^C53)</f>
        <v>0</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10.954187424718199</v>
      </c>
      <c r="F54" s="76">
        <f>IF(LEFT(D54,4)*1&gt;LEFT('General inputs'!$I$16,4)+'General inputs'!$H$38-1,"",E54/(1+'General inputs'!$H$30)^C54)</f>
        <v>16.086593536665841</v>
      </c>
      <c r="G54" s="76">
        <f>IF(LEFT(D54,4)*1&gt;LEFT('General inputs'!$I$16,4)+'General inputs'!$H$38-1,"",E54/(1+'General inputs'!$H$32)^C54)</f>
        <v>18.700814137597519</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0</v>
      </c>
      <c r="M54" s="76">
        <f>IF(L54="","",L54/(1+'General inputs'!$H$32)^C54)</f>
        <v>0</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11.911758672637376</v>
      </c>
      <c r="F55" s="76">
        <f>IF(LEFT(D55,4)*1&gt;LEFT('General inputs'!$I$16,4)+'General inputs'!$H$38-1,"",E55/(1+'General inputs'!$H$30)^C55)</f>
        <v>16.983319608997125</v>
      </c>
      <c r="G55" s="76">
        <f>IF(LEFT(D55,4)*1&gt;LEFT('General inputs'!$I$16,4)+'General inputs'!$H$38-1,"",E55/(1+'General inputs'!$H$32)^C55)</f>
        <v>19.515896839011283</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0</v>
      </c>
      <c r="M55" s="76">
        <f>IF(L55="","",L55/(1+'General inputs'!$H$32)^C55)</f>
        <v>0</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12.953036968764621</v>
      </c>
      <c r="F56" s="76">
        <f>IF(LEFT(D56,4)*1&gt;LEFT('General inputs'!$I$16,4)+'General inputs'!$H$38-1,"",E56/(1+'General inputs'!$H$30)^C56)</f>
        <v>17.930032500909888</v>
      </c>
      <c r="G56" s="76">
        <f>IF(LEFT(D56,4)*1&gt;LEFT('General inputs'!$I$16,4)+'General inputs'!$H$38-1,"",E56/(1+'General inputs'!$H$32)^C56)</f>
        <v>20.366505256324622</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6136200.0517266393</v>
      </c>
      <c r="M56" s="76">
        <f>IF(L56="","",L56/(1+'General inputs'!$H$32)^C56)</f>
        <v>9648158.2588480134</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14.085339648426157</v>
      </c>
      <c r="F57" s="76">
        <f>IF(LEFT(D57,4)*1&gt;LEFT('General inputs'!$I$16,4)+'General inputs'!$H$38-1,"",E57/(1+'General inputs'!$H$30)^C57)</f>
        <v>18.929518662145085</v>
      </c>
      <c r="G57" s="76">
        <f>IF(LEFT(D57,4)*1&gt;LEFT('General inputs'!$I$16,4)+'General inputs'!$H$38-1,"",E57/(1+'General inputs'!$H$32)^C57)</f>
        <v>21.254187792525435</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15.316623699132947</v>
      </c>
      <c r="F58" s="76">
        <f>IF(LEFT(D58,4)*1&gt;LEFT('General inputs'!$I$16,4)+'General inputs'!$H$38-1,"",E58/(1+'General inputs'!$H$30)^C58)</f>
        <v>19.984719869432155</v>
      </c>
      <c r="G58" s="76">
        <f>IF(LEFT(D58,4)*1&gt;LEFT('General inputs'!$I$16,4)+'General inputs'!$H$38-1,"",E58/(1+'General inputs'!$H$32)^C58)</f>
        <v>22.180560338384634</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112955.29864123625</v>
      </c>
      <c r="M58" s="76">
        <f>IF(L58="","",L58/(1+'General inputs'!$H$32)^C58)</f>
        <v>163574.67979016973</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16.655541676416391</v>
      </c>
      <c r="F59" s="76">
        <f>IF(LEFT(D59,4)*1&gt;LEFT('General inputs'!$I$16,4)+'General inputs'!$H$38-1,"",E59/(1+'General inputs'!$H$30)^C59)</f>
        <v>21.098741884988822</v>
      </c>
      <c r="G59" s="76">
        <f>IF(LEFT(D59,4)*1&gt;LEFT('General inputs'!$I$16,4)+'General inputs'!$H$38-1,"",E59/(1+'General inputs'!$H$32)^C59)</f>
        <v>23.147309213939465</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8216.8872772268314</v>
      </c>
      <c r="M59" s="76">
        <f>IF(L59="","",L59/(1+'General inputs'!$H$32)^C59)</f>
        <v>11419.552379456312</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18.11150250760204</v>
      </c>
      <c r="F60" s="76">
        <f>IF(LEFT(D60,4)*1&gt;LEFT('General inputs'!$I$16,4)+'General inputs'!$H$38-1,"",E60/(1+'General inputs'!$H$30)^C60)</f>
        <v>22.274863597676745</v>
      </c>
      <c r="G60" s="76">
        <f>IF(LEFT(D60,4)*1&gt;LEFT('General inputs'!$I$16,4)+'General inputs'!$H$38-1,"",E60/(1+'General inputs'!$H$32)^C60)</f>
        <v>24.156194238181616</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11148.259949904004</v>
      </c>
      <c r="M60" s="76">
        <f>IF(L60="","",L60/(1+'General inputs'!$H$32)^C60)</f>
        <v>14868.978024025748</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19.694737610806499</v>
      </c>
      <c r="F61" s="76">
        <f>IF(LEFT(D61,4)*1&gt;LEFT('General inputs'!$I$16,4)+'General inputs'!$H$38-1,"",E61/(1+'General inputs'!$H$30)^C61)</f>
        <v>23.516546673719567</v>
      </c>
      <c r="G61" s="76">
        <f>IF(LEFT(D61,4)*1&gt;LEFT('General inputs'!$I$16,4)+'General inputs'!$H$38-1,"",E61/(1+'General inputs'!$H$32)^C61)</f>
        <v>25.209051932539722</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0</v>
      </c>
      <c r="M61" s="76">
        <f>IF(L61="","",L61/(1+'General inputs'!$H$32)^C61)</f>
        <v>0</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21.416372793792789</v>
      </c>
      <c r="F62" s="76">
        <f>IF(LEFT(D62,4)*1&gt;LEFT('General inputs'!$I$16,4)+'General inputs'!$H$38-1,"",E62/(1+'General inputs'!$H$30)^C62)</f>
        <v>24.827445745387838</v>
      </c>
      <c r="G62" s="76">
        <f>IF(LEFT(D62,4)*1&gt;LEFT('General inputs'!$I$16,4)+'General inputs'!$H$38-1,"",E62/(1+'General inputs'!$H$32)^C62)</f>
        <v>26.307798863987184</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19343.499215833206</v>
      </c>
      <c r="M62" s="76">
        <f>IF(L62="","",L62/(1+'General inputs'!$H$32)^C62)</f>
        <v>23761.488072495937</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23.288506437934984</v>
      </c>
      <c r="F63" s="76">
        <f>IF(LEFT(D63,4)*1&gt;LEFT('General inputs'!$I$16,4)+'General inputs'!$H$38-1,"",E63/(1+'General inputs'!$H$30)^C63)</f>
        <v>26.211419167637541</v>
      </c>
      <c r="G63" s="76">
        <f>IF(LEFT(D63,4)*1&gt;LEFT('General inputs'!$I$16,4)+'General inputs'!$H$38-1,"",E63/(1+'General inputs'!$H$32)^C63)</f>
        <v>27.454435133859398</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0</v>
      </c>
      <c r="M63" s="76">
        <f>IF(L63="","",L63/(1+'General inputs'!$H$32)^C63)</f>
        <v>0</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25.324294516713504</v>
      </c>
      <c r="F64" s="76">
        <f>IF(LEFT(D64,4)*1&gt;LEFT('General inputs'!$I$16,4)+'General inputs'!$H$38-1,"",E64/(1+'General inputs'!$H$30)^C64)</f>
        <v>27.672540374364797</v>
      </c>
      <c r="G64" s="76">
        <f>IF(LEFT(D64,4)*1&gt;LEFT('General inputs'!$I$16,4)+'General inputs'!$H$38-1,"",E64/(1+'General inputs'!$H$32)^C64)</f>
        <v>28.651048018734016</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0</v>
      </c>
      <c r="M64" s="76">
        <f>IF(L64="","",L64/(1+'General inputs'!$H$32)^C64)</f>
        <v>0</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27.538043046186548</v>
      </c>
      <c r="F65" s="76">
        <f>IF(LEFT(D65,4)*1&gt;LEFT('General inputs'!$I$16,4)+'General inputs'!$H$38-1,"",E65/(1+'General inputs'!$H$30)^C65)</f>
        <v>29.215109867699308</v>
      </c>
      <c r="G65" s="76">
        <f>IF(LEFT(D65,4)*1&gt;LEFT('General inputs'!$I$16,4)+'General inputs'!$H$38-1,"",E65/(1+'General inputs'!$H$32)^C65)</f>
        <v>29.899815769999694</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29.945308617112008</v>
      </c>
      <c r="F66" s="76">
        <f>IF(LEFT(D66,4)*1&gt;LEFT('General inputs'!$I$16,4)+'General inputs'!$H$38-1,"",E66/(1+'General inputs'!$H$30)^C66)</f>
        <v>30.843667875625368</v>
      </c>
      <c r="G66" s="76">
        <f>IF(LEFT(D66,4)*1&gt;LEFT('General inputs'!$I$16,4)+'General inputs'!$H$38-1,"",E66/(1+'General inputs'!$H$32)^C66)</f>
        <v>31.203011579030711</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32.563007715185392</v>
      </c>
      <c r="F67" s="76">
        <f>IF(LEFT(D67,4)*1&gt;LEFT('General inputs'!$I$16,4)+'General inputs'!$H$38-1,"",E67/(1+'General inputs'!$H$30)^C67)</f>
        <v>32.563007715185392</v>
      </c>
      <c r="G67" s="76">
        <f>IF(LEFT(D67,4)*1&gt;LEFT('General inputs'!$I$16,4)+'General inputs'!$H$38-1,"",E67/(1+'General inputs'!$H$32)^C67)</f>
        <v>32.563007715185392</v>
      </c>
      <c r="H67" s="76">
        <f>IF(LEFT(D67,4)*1&lt;LEFT('General inputs'!$I$16,4)*1,"",IF(LEFT(D67,4)*1&gt;LEFT('General inputs'!$I$16,4)+'General inputs'!$H$38-1,"",E67/(1+'General inputs'!$H$34)^C67))</f>
        <v>32.563007715185392</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22612.729447656191</v>
      </c>
      <c r="R67" s="76">
        <f>IF(OR(LEFT(D67,4)*1&lt;LEFT('General inputs'!$I$16,4)*1,LEFT(D67,4)*1&gt;LEFT('General inputs'!$I$16,4)+'General inputs'!$H$38-1),"",Q67/(1+'General inputs'!$H$34)^C67)</f>
        <v>22612.729447656191</v>
      </c>
      <c r="T67" s="81">
        <f>('Reduction amount'!L40)*SUM($E$67:E67)</f>
        <v>37567.616370932235</v>
      </c>
      <c r="U67" s="76">
        <f>IF(OR(LEFT(D67,4)*1&lt;LEFT('General inputs'!$I$16,4)*1,LEFT(D67,4)*1&gt;LEFT('General inputs'!$I$16,4)+'General inputs'!$H$38-1),"",T67/(1+'General inputs'!$H$34)^C67)</f>
        <v>37567.616370932235</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35.40953559761607</v>
      </c>
      <c r="F68" s="76">
        <f>IF(LEFT(D68,4)*1&gt;LEFT('General inputs'!$I$16,4)+'General inputs'!$H$38-1,"",E68/(1+'General inputs'!$H$30)^C68)</f>
        <v>34.378189900598123</v>
      </c>
      <c r="G68" s="76">
        <f>IF(LEFT(D68,4)*1&gt;LEFT('General inputs'!$I$16,4)+'General inputs'!$H$38-1,"",E68/(1+'General inputs'!$H$32)^C68)</f>
        <v>33.982279844161297</v>
      </c>
      <c r="H68" s="76">
        <f>IF(LEFT(D68,4)*1&lt;LEFT('General inputs'!$I$16,4)*1,"",IF(LEFT(D68,4)*1&gt;LEFT('General inputs'!$I$16,4)+'General inputs'!$H$38-1,"",E68/(1+'General inputs'!$H$34)^C68))</f>
        <v>33.982279844161297</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47202.173252708715</v>
      </c>
      <c r="R68" s="76">
        <f>IF(OR(LEFT(D68,4)*1&lt;LEFT('General inputs'!$I$16,4)*1,LEFT(D68,4)*1&gt;LEFT('General inputs'!$I$16,4)+'General inputs'!$H$38-1),"",Q68/(1+'General inputs'!$H$34)^C68)</f>
        <v>45299.590453655197</v>
      </c>
      <c r="T68" s="81">
        <f>('Reduction amount'!L41)*SUM($E$67:E68)</f>
        <v>70787.966056817706</v>
      </c>
      <c r="U68" s="76">
        <f>IF(OR(LEFT(D68,4)*1&lt;LEFT('General inputs'!$I$16,4)*1,LEFT(D68,4)*1&gt;LEFT('General inputs'!$I$16,4)+'General inputs'!$H$38-1),"",T68/(1+'General inputs'!$H$34)^C68)</f>
        <v>67934.708307886467</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38.5048955614173</v>
      </c>
      <c r="F69" s="76">
        <f>IF(LEFT(D69,4)*1&gt;LEFT('General inputs'!$I$16,4)+'General inputs'!$H$38-1,"",E69/(1+'General inputs'!$H$30)^C69)</f>
        <v>36.294557037814407</v>
      </c>
      <c r="G69" s="76">
        <f>IF(LEFT(D69,4)*1&gt;LEFT('General inputs'!$I$16,4)+'General inputs'!$H$38-1,"",E69/(1+'General inputs'!$H$32)^C69)</f>
        <v>35.463411534566717</v>
      </c>
      <c r="H69" s="76">
        <f>IF(LEFT(D69,4)*1&lt;LEFT('General inputs'!$I$16,4)*1,"",IF(LEFT(D69,4)*1&gt;LEFT('General inputs'!$I$16,4)+'General inputs'!$H$38-1,"",E69/(1+'General inputs'!$H$34)^C69))</f>
        <v>35.463411534566717</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73941.127877423729</v>
      </c>
      <c r="R69" s="76">
        <f>IF(OR(LEFT(D69,4)*1&lt;LEFT('General inputs'!$I$16,4)*1,LEFT(D69,4)*1&gt;LEFT('General inputs'!$I$16,4)+'General inputs'!$H$38-1),"",Q69/(1+'General inputs'!$H$34)^C69)</f>
        <v>68100.55212497717</v>
      </c>
      <c r="T69" s="81">
        <f>('Reduction amount'!L42)*SUM($E$67:E69)</f>
        <v>130357.1340905398</v>
      </c>
      <c r="U69" s="76">
        <f>IF(OR(LEFT(D69,4)*1&lt;LEFT('General inputs'!$I$16,4)*1,LEFT(D69,4)*1&gt;LEFT('General inputs'!$I$16,4)+'General inputs'!$H$38-1),"",T69/(1+'General inputs'!$H$34)^C69)</f>
        <v>120060.28390197112</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41.870839511814097</v>
      </c>
      <c r="F70" s="76">
        <f>IF(LEFT(D70,4)*1&gt;LEFT('General inputs'!$I$16,4)+'General inputs'!$H$38-1,"",E70/(1+'General inputs'!$H$30)^C70)</f>
        <v>38.31774954935139</v>
      </c>
      <c r="G70" s="76">
        <f>IF(LEFT(D70,4)*1&gt;LEFT('General inputs'!$I$16,4)+'General inputs'!$H$38-1,"",E70/(1+'General inputs'!$H$32)^C70)</f>
        <v>37.009098960913953</v>
      </c>
      <c r="H70" s="76">
        <f>IF(LEFT(D70,4)*1&lt;LEFT('General inputs'!$I$16,4)*1,"",IF(LEFT(D70,4)*1&gt;LEFT('General inputs'!$I$16,4)+'General inputs'!$H$38-1,"",E70/(1+'General inputs'!$H$34)^C70))</f>
        <v>37.009098960913953</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103017.49495961278</v>
      </c>
      <c r="R70" s="76">
        <f>IF(OR(LEFT(D70,4)*1&lt;LEFT('General inputs'!$I$16,4)*1,LEFT(D70,4)*1&gt;LEFT('General inputs'!$I$16,4)+'General inputs'!$H$38-1),"",Q70/(1+'General inputs'!$H$34)^C70)</f>
        <v>91055.844834207863</v>
      </c>
      <c r="T70" s="81">
        <f>('Reduction amount'!L43)*SUM($E$67:E70)</f>
        <v>165798.48637258192</v>
      </c>
      <c r="U70" s="76">
        <f>IF(OR(LEFT(D70,4)*1&lt;LEFT('General inputs'!$I$16,4)*1,LEFT(D70,4)*1&gt;LEFT('General inputs'!$I$16,4)+'General inputs'!$H$38-1),"",T70/(1+'General inputs'!$H$34)^C70)</f>
        <v>146547.15934227459</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45.531020818578902</v>
      </c>
      <c r="F71" s="76">
        <f>IF(LEFT(D71,4)*1&gt;LEFT('General inputs'!$I$16,4)+'General inputs'!$H$38-1,"",E71/(1+'General inputs'!$H$30)^C71)</f>
        <v>40.453722275686943</v>
      </c>
      <c r="G71" s="76">
        <f>IF(LEFT(D71,4)*1&gt;LEFT('General inputs'!$I$16,4)+'General inputs'!$H$38-1,"",E71/(1+'General inputs'!$H$32)^C71)</f>
        <v>38.622155811594304</v>
      </c>
      <c r="H71" s="76">
        <f>IF(LEFT(D71,4)*1&lt;LEFT('General inputs'!$I$16,4)*1,"",IF(LEFT(D71,4)*1&gt;LEFT('General inputs'!$I$16,4)+'General inputs'!$H$38-1,"",E71/(1+'General inputs'!$H$34)^C71))</f>
        <v>38.622155811594304</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134635.60174665853</v>
      </c>
      <c r="R71" s="76">
        <f>IF(OR(LEFT(D71,4)*1&lt;LEFT('General inputs'!$I$16,4)*1,LEFT(D71,4)*1&gt;LEFT('General inputs'!$I$16,4)+'General inputs'!$H$38-1),"",Q71/(1+'General inputs'!$H$34)^C71)</f>
        <v>114206.03129384223</v>
      </c>
      <c r="T71" s="81">
        <f>('Reduction amount'!L44)*SUM($E$67:E71)</f>
        <v>160733.69421259133</v>
      </c>
      <c r="U71" s="76">
        <f>IF(OR(LEFT(D71,4)*1&lt;LEFT('General inputs'!$I$16,4)*1,LEFT(D71,4)*1&gt;LEFT('General inputs'!$I$16,4)+'General inputs'!$H$38-1),"",T71/(1+'General inputs'!$H$34)^C71)</f>
        <v>136344.00614006733</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49.511160534455826</v>
      </c>
      <c r="F72" s="76">
        <f>IF(LEFT(D72,4)*1&gt;LEFT('General inputs'!$I$16,4)+'General inputs'!$H$38-1,"",E72/(1+'General inputs'!$H$30)^C72)</f>
        <v>42.708762002076142</v>
      </c>
      <c r="G72" s="76">
        <f>IF(LEFT(D72,4)*1&gt;LEFT('General inputs'!$I$16,4)+'General inputs'!$H$38-1,"",E72/(1+'General inputs'!$H$32)^C72)</f>
        <v>40.305518410768386</v>
      </c>
      <c r="H72" s="76">
        <f>IF(LEFT(D72,4)*1&lt;LEFT('General inputs'!$I$16,4)*1,"",IF(LEFT(D72,4)*1&gt;LEFT('General inputs'!$I$16,4)+'General inputs'!$H$38-1,"",E72/(1+'General inputs'!$H$34)^C72))</f>
        <v>40.305518410768386</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169017.63695660068</v>
      </c>
      <c r="R72" s="76">
        <f>IF(OR(LEFT(D72,4)*1&lt;LEFT('General inputs'!$I$16,4)*1,LEFT(D72,4)*1&gt;LEFT('General inputs'!$I$16,4)+'General inputs'!$H$38-1),"",Q72/(1+'General inputs'!$H$34)^C72)</f>
        <v>137592.07832258317</v>
      </c>
      <c r="T72" s="81">
        <f>('Reduction amount'!L45)*SUM($E$67:E72)</f>
        <v>207298.08846436127</v>
      </c>
      <c r="U72" s="76">
        <f>IF(OR(LEFT(D72,4)*1&lt;LEFT('General inputs'!$I$16,4)*1,LEFT(D72,4)*1&gt;LEFT('General inputs'!$I$16,4)+'General inputs'!$H$38-1),"",T72/(1+'General inputs'!$H$34)^C72)</f>
        <v>168755.02070493405</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53.839228143735689</v>
      </c>
      <c r="F73" s="76">
        <f>IF(LEFT(D73,4)*1&gt;LEFT('General inputs'!$I$16,4)+'General inputs'!$H$38-1,"",E73/(1+'General inputs'!$H$30)^C73)</f>
        <v>45.089505962378169</v>
      </c>
      <c r="G73" s="76">
        <f>IF(LEFT(D73,4)*1&gt;LEFT('General inputs'!$I$16,4)+'General inputs'!$H$38-1,"",E73/(1+'General inputs'!$H$32)^C73)</f>
        <v>42.062251063497122</v>
      </c>
      <c r="H73" s="76">
        <f>IF(LEFT(D73,4)*1&lt;LEFT('General inputs'!$I$16,4)*1,"",IF(LEFT(D73,4)*1&gt;LEFT('General inputs'!$I$16,4)+'General inputs'!$H$38-1,"",E73/(1+'General inputs'!$H$34)^C73))</f>
        <v>42.062251063497122</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206405.21215645506</v>
      </c>
      <c r="R73" s="76">
        <f>IF(OR(LEFT(D73,4)*1&lt;LEFT('General inputs'!$I$16,4)*1,LEFT(D73,4)*1&gt;LEFT('General inputs'!$I$16,4)+'General inputs'!$H$38-1),"",Q73/(1+'General inputs'!$H$34)^C73)</f>
        <v>161255.42943076821</v>
      </c>
      <c r="T73" s="81">
        <f>('Reduction amount'!L46)*SUM($E$67:E73)</f>
        <v>253153.49746666237</v>
      </c>
      <c r="U73" s="76">
        <f>IF(OR(LEFT(D73,4)*1&lt;LEFT('General inputs'!$I$16,4)*1,LEFT(D73,4)*1&gt;LEFT('General inputs'!$I$16,4)+'General inputs'!$H$38-1),"",T73/(1+'General inputs'!$H$34)^C73)</f>
        <v>197777.8347716539</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58.545638111148605</v>
      </c>
      <c r="F74" s="76">
        <f>IF(LEFT(D74,4)*1&gt;LEFT('General inputs'!$I$16,4)+'General inputs'!$H$38-1,"",E74/(1+'General inputs'!$H$30)^C74)</f>
        <v>47.602961374354869</v>
      </c>
      <c r="G74" s="76">
        <f>IF(LEFT(D74,4)*1&gt;LEFT('General inputs'!$I$16,4)+'General inputs'!$H$38-1,"",E74/(1+'General inputs'!$H$32)^C74)</f>
        <v>43.895551633842494</v>
      </c>
      <c r="H74" s="76">
        <f>IF(LEFT(D74,4)*1&lt;LEFT('General inputs'!$I$16,4)*1,"",IF(LEFT(D74,4)*1&gt;LEFT('General inputs'!$I$16,4)+'General inputs'!$H$38-1,"",E74/(1+'General inputs'!$H$34)^C74))</f>
        <v>43.895551633842494</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247061.05962997998</v>
      </c>
      <c r="R74" s="76">
        <f>IF(OR(LEFT(D74,4)*1&lt;LEFT('General inputs'!$I$16,4)*1,LEFT(D74,4)*1&gt;LEFT('General inputs'!$I$16,4)+'General inputs'!$H$38-1),"",Q74/(1+'General inputs'!$H$34)^C74)</f>
        <v>185238.0783536883</v>
      </c>
      <c r="T74" s="81">
        <f>('Reduction amount'!L47)*SUM($E$67:E74)</f>
        <v>303017.40290230874</v>
      </c>
      <c r="U74" s="76">
        <f>IF(OR(LEFT(D74,4)*1&lt;LEFT('General inputs'!$I$16,4)*1,LEFT(D74,4)*1&gt;LEFT('General inputs'!$I$16,4)+'General inputs'!$H$38-1),"",T74/(1+'General inputs'!$H$34)^C74)</f>
        <v>227192.26374813859</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63.663463612272722</v>
      </c>
      <c r="F75" s="76">
        <f>IF(LEFT(D75,4)*1&gt;LEFT('General inputs'!$I$16,4)+'General inputs'!$H$38-1,"",E75/(1+'General inputs'!$H$30)^C75)</f>
        <v>50.256526063937322</v>
      </c>
      <c r="G75" s="76">
        <f>IF(LEFT(D75,4)*1&gt;LEFT('General inputs'!$I$16,4)+'General inputs'!$H$38-1,"",E75/(1+'General inputs'!$H$32)^C75)</f>
        <v>45.808757366090617</v>
      </c>
      <c r="H75" s="76">
        <f>IF(LEFT(D75,4)*1&lt;LEFT('General inputs'!$I$16,4)*1,"",IF(LEFT(D75,4)*1&gt;LEFT('General inputs'!$I$16,4)+'General inputs'!$H$38-1,"",E75/(1+'General inputs'!$H$34)^C75))</f>
        <v>45.808757366090617</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291270.8786662505</v>
      </c>
      <c r="R75" s="76">
        <f>IF(OR(LEFT(D75,4)*1&lt;LEFT('General inputs'!$I$16,4)*1,LEFT(D75,4)*1&gt;LEFT('General inputs'!$I$16,4)+'General inputs'!$H$38-1),"",Q75/(1+'General inputs'!$H$34)^C75)</f>
        <v>209582.64366342363</v>
      </c>
      <c r="T75" s="81">
        <f>('Reduction amount'!L48)*SUM($E$67:E75)</f>
        <v>357240.21149551758</v>
      </c>
      <c r="U75" s="76">
        <f>IF(OR(LEFT(D75,4)*1&lt;LEFT('General inputs'!$I$16,4)*1,LEFT(D75,4)*1&gt;LEFT('General inputs'!$I$16,4)+'General inputs'!$H$38-1),"",T75/(1+'General inputs'!$H$34)^C75)</f>
        <v>257050.5787978264</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69.228668947403094</v>
      </c>
      <c r="F76" s="76">
        <f>IF(LEFT(D76,4)*1&gt;LEFT('General inputs'!$I$16,4)+'General inputs'!$H$38-1,"",E76/(1+'General inputs'!$H$30)^C76)</f>
        <v>53.058010239167395</v>
      </c>
      <c r="G76" s="76">
        <f>IF(LEFT(D76,4)*1&gt;LEFT('General inputs'!$I$16,4)+'General inputs'!$H$38-1,"",E76/(1+'General inputs'!$H$32)^C76)</f>
        <v>47.805350959697464</v>
      </c>
      <c r="H76" s="76">
        <f>IF(LEFT(D76,4)*1&lt;LEFT('General inputs'!$I$16,4)*1,"",IF(LEFT(D76,4)*1&gt;LEFT('General inputs'!$I$16,4)+'General inputs'!$H$38-1,"",E76/(1+'General inputs'!$H$34)^C76))</f>
        <v>47.805350959697464</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339345.34324339562</v>
      </c>
      <c r="R76" s="76">
        <f>IF(OR(LEFT(D76,4)*1&lt;LEFT('General inputs'!$I$16,4)*1,LEFT(D76,4)*1&gt;LEFT('General inputs'!$I$16,4)+'General inputs'!$H$38-1),"",Q76/(1+'General inputs'!$H$34)^C76)</f>
        <v>234332.44459191739</v>
      </c>
      <c r="T76" s="81">
        <f>('Reduction amount'!L49)*SUM($E$67:E76)</f>
        <v>416202.96112471027</v>
      </c>
      <c r="U76" s="76">
        <f>IF(OR(LEFT(D76,4)*1&lt;LEFT('General inputs'!$I$16,4)*1,LEFT(D76,4)*1&gt;LEFT('General inputs'!$I$16,4)+'General inputs'!$H$38-1),"",T76/(1+'General inputs'!$H$34)^C76)</f>
        <v>287405.91043500713</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75.280362272109301</v>
      </c>
      <c r="F77" s="76">
        <f>IF(LEFT(D77,4)*1&gt;LEFT('General inputs'!$I$16,4)+'General inputs'!$H$38-1,"",E77/(1+'General inputs'!$H$30)^C77)</f>
        <v>56.015659477897543</v>
      </c>
      <c r="G77" s="76">
        <f>IF(LEFT(D77,4)*1&gt;LEFT('General inputs'!$I$16,4)+'General inputs'!$H$38-1,"",E77/(1+'General inputs'!$H$32)^C77)</f>
        <v>49.888966909011884</v>
      </c>
      <c r="H77" s="76">
        <f>IF(LEFT(D77,4)*1&lt;LEFT('General inputs'!$I$16,4)*1,"",IF(LEFT(D77,4)*1&gt;LEFT('General inputs'!$I$16,4)+'General inputs'!$H$38-1,"",E77/(1+'General inputs'!$H$34)^C77))</f>
        <v>49.888966909011884</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391622.28521601646</v>
      </c>
      <c r="R77" s="76">
        <f>IF(OR(LEFT(D77,4)*1&lt;LEFT('General inputs'!$I$16,4)*1,LEFT(D77,4)*1&gt;LEFT('General inputs'!$I$16,4)+'General inputs'!$H$38-1),"",Q77/(1+'General inputs'!$H$34)^C77)</f>
        <v>259531.57820033465</v>
      </c>
      <c r="T77" s="81">
        <f>('Reduction amount'!L50)*SUM($E$67:E77)</f>
        <v>480319.99847548839</v>
      </c>
      <c r="U77" s="76">
        <f>IF(OR(LEFT(D77,4)*1&lt;LEFT('General inputs'!$I$16,4)*1,LEFT(D77,4)*1&gt;LEFT('General inputs'!$I$16,4)+'General inputs'!$H$38-1),"",T77/(1+'General inputs'!$H$34)^C77)</f>
        <v>318312.34317210811</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81.861070420487863</v>
      </c>
      <c r="F78" s="76">
        <f>IF(LEFT(D78,4)*1&gt;LEFT('General inputs'!$I$16,4)+'General inputs'!$H$38-1,"",E78/(1+'General inputs'!$H$30)^C78)</f>
        <v>59.138178996910021</v>
      </c>
      <c r="G78" s="76">
        <f>IF(LEFT(D78,4)*1&gt;LEFT('General inputs'!$I$16,4)+'General inputs'!$H$38-1,"",E78/(1+'General inputs'!$H$32)^C78)</f>
        <v>52.063398119318585</v>
      </c>
      <c r="H78" s="76">
        <f>IF(LEFT(D78,4)*1&lt;LEFT('General inputs'!$I$16,4)*1,"",IF(LEFT(D78,4)*1&gt;LEFT('General inputs'!$I$16,4)+'General inputs'!$H$38-1,"",E78/(1+'General inputs'!$H$34)^C78))</f>
        <v>52.063398119318585</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448469.06834811583</v>
      </c>
      <c r="R78" s="76">
        <f>IF(OR(LEFT(D78,4)*1&lt;LEFT('General inputs'!$I$16,4)*1,LEFT(D78,4)*1&gt;LEFT('General inputs'!$I$16,4)+'General inputs'!$H$38-1),"",Q78/(1+'General inputs'!$H$34)^C78)</f>
        <v>285224.99803232722</v>
      </c>
      <c r="T78" s="81">
        <f>('Reduction amount'!L51)*SUM($E$67:E78)</f>
        <v>550041.89076332212</v>
      </c>
      <c r="U78" s="76">
        <f>IF(OR(LEFT(D78,4)*1&lt;LEFT('General inputs'!$I$16,4)*1,LEFT(D78,4)*1&gt;LEFT('General inputs'!$I$16,4)+'General inputs'!$H$38-1),"",T78/(1+'General inputs'!$H$34)^C78)</f>
        <v>349825.01198697271</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89.017037752365695</v>
      </c>
      <c r="F79" s="76">
        <f>IF(LEFT(D79,4)*1&gt;LEFT('General inputs'!$I$16,4)+'General inputs'!$H$38-1,"",E79/(1+'General inputs'!$H$30)^C79)</f>
        <v>62.434759273887622</v>
      </c>
      <c r="G79" s="76">
        <f>IF(LEFT(D79,4)*1&gt;LEFT('General inputs'!$I$16,4)+'General inputs'!$H$38-1,"",E79/(1+'General inputs'!$H$32)^C79)</f>
        <v>54.332602811244939</v>
      </c>
      <c r="H79" s="76">
        <f>IF(LEFT(D79,4)*1&lt;LEFT('General inputs'!$I$16,4)*1,"",IF(LEFT(D79,4)*1&gt;LEFT('General inputs'!$I$16,4)+'General inputs'!$H$38-1,"",E79/(1+'General inputs'!$H$34)^C79))</f>
        <v>54.332602811244939</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510285.16987449117</v>
      </c>
      <c r="R79" s="76">
        <f>IF(OR(LEFT(D79,4)*1&lt;LEFT('General inputs'!$I$16,4)*1,LEFT(D79,4)*1&gt;LEFT('General inputs'!$I$16,4)+'General inputs'!$H$38-1),"",Q79/(1+'General inputs'!$H$34)^C79)</f>
        <v>311458.5943916401</v>
      </c>
      <c r="T79" s="81">
        <f>('Reduction amount'!L52)*SUM($E$67:E79)</f>
        <v>625858.59198738949</v>
      </c>
      <c r="U79" s="76">
        <f>IF(OR(LEFT(D79,4)*1&lt;LEFT('General inputs'!$I$16,4)*1,LEFT(D79,4)*1&gt;LEFT('General inputs'!$I$16,4)+'General inputs'!$H$38-1),"",T79/(1+'General inputs'!$H$34)^C79)</f>
        <v>382000.20078237372</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96.798551124526071</v>
      </c>
      <c r="F80" s="76">
        <f>IF(LEFT(D80,4)*1&gt;LEFT('General inputs'!$I$16,4)+'General inputs'!$H$38-1,"",E80/(1+'General inputs'!$H$30)^C80)</f>
        <v>65.915103097644163</v>
      </c>
      <c r="G80" s="76">
        <f>IF(LEFT(D80,4)*1&gt;LEFT('General inputs'!$I$16,4)+'General inputs'!$H$38-1,"",E80/(1+'General inputs'!$H$32)^C80)</f>
        <v>56.700711726096415</v>
      </c>
      <c r="H80" s="76">
        <f>IF(LEFT(D80,4)*1&lt;LEFT('General inputs'!$I$16,4)*1,"",IF(LEFT(D80,4)*1&gt;LEFT('General inputs'!$I$16,4)+'General inputs'!$H$38-1,"",E80/(1+'General inputs'!$H$34)^C80))</f>
        <v>56.700711726096415</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577504.98773189576</v>
      </c>
      <c r="R80" s="76">
        <f>IF(OR(LEFT(D80,4)*1&lt;LEFT('General inputs'!$I$16,4)*1,LEFT(D80,4)*1&gt;LEFT('General inputs'!$I$16,4)+'General inputs'!$H$38-1),"",Q80/(1+'General inputs'!$H$34)^C80)</f>
        <v>338279.27638756164</v>
      </c>
      <c r="T80" s="81">
        <f>('Reduction amount'!L53)*SUM($E$67:E80)</f>
        <v>708302.88596565963</v>
      </c>
      <c r="U80" s="76">
        <f>IF(OR(LEFT(D80,4)*1&lt;LEFT('General inputs'!$I$16,4)*1,LEFT(D80,4)*1&gt;LEFT('General inputs'!$I$16,4)+'General inputs'!$H$38-1),"",T80/(1+'General inputs'!$H$34)^C80)</f>
        <v>414895.4430137669</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105.2602932696277</v>
      </c>
      <c r="F81" s="76">
        <f>IF(LEFT(D81,4)*1&gt;LEFT('General inputs'!$I$16,4)+'General inputs'!$H$38-1,"",E81/(1+'General inputs'!$H$30)^C81)</f>
        <v>69.589454126240639</v>
      </c>
      <c r="G81" s="76">
        <f>IF(LEFT(D81,4)*1&gt;LEFT('General inputs'!$I$16,4)+'General inputs'!$H$38-1,"",E81/(1+'General inputs'!$H$32)^C81)</f>
        <v>59.172035645244613</v>
      </c>
      <c r="H81" s="76">
        <f>IF(LEFT(D81,4)*1&lt;LEFT('General inputs'!$I$16,4)*1,"",IF(LEFT(D81,4)*1&gt;LEFT('General inputs'!$I$16,4)+'General inputs'!$H$38-1,"",E81/(1+'General inputs'!$H$34)^C81))</f>
        <v>59.172035645244613</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650600.89318712335</v>
      </c>
      <c r="R81" s="76">
        <f>IF(OR(LEFT(D81,4)*1&lt;LEFT('General inputs'!$I$16,4)*1,LEFT(D81,4)*1&gt;LEFT('General inputs'!$I$16,4)+'General inputs'!$H$38-1),"",Q81/(1+'General inputs'!$H$34)^C81)</f>
        <v>365735.05589504814</v>
      </c>
      <c r="T81" s="81">
        <f>('Reduction amount'!L54)*SUM($E$67:E81)</f>
        <v>797954.13034633419</v>
      </c>
      <c r="U81" s="76">
        <f>IF(OR(LEFT(D81,4)*1&lt;LEFT('General inputs'!$I$16,4)*1,LEFT(D81,4)*1&gt;LEFT('General inputs'!$I$16,4)+'General inputs'!$H$38-1),"",T81/(1+'General inputs'!$H$34)^C81)</f>
        <v>448569.62466536794</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114.46172706608536</v>
      </c>
      <c r="F82" s="76">
        <f>IF(LEFT(D82,4)*1&gt;LEFT('General inputs'!$I$16,4)+'General inputs'!$H$38-1,"",E82/(1+'General inputs'!$H$30)^C82)</f>
        <v>73.468627037029137</v>
      </c>
      <c r="G82" s="76">
        <f>IF(LEFT(D82,4)*1&gt;LEFT('General inputs'!$I$16,4)+'General inputs'!$H$38-1,"",E82/(1+'General inputs'!$H$32)^C82)</f>
        <v>61.75107323724496</v>
      </c>
      <c r="H82" s="76">
        <f>IF(LEFT(D82,4)*1&lt;LEFT('General inputs'!$I$16,4)*1,"",IF(LEFT(D82,4)*1&gt;LEFT('General inputs'!$I$16,4)+'General inputs'!$H$38-1,"",E82/(1+'General inputs'!$H$34)^C82))</f>
        <v>61.75107323724496</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730086.55031362502</v>
      </c>
      <c r="R82" s="76">
        <f>IF(OR(LEFT(D82,4)*1&lt;LEFT('General inputs'!$I$16,4)*1,LEFT(D82,4)*1&gt;LEFT('General inputs'!$I$16,4)+'General inputs'!$H$38-1),"",Q82/(1+'General inputs'!$H$34)^C82)</f>
        <v>393875.13357993285</v>
      </c>
      <c r="T82" s="81">
        <f>('Reduction amount'!L55)*SUM($E$67:E82)</f>
        <v>895442.32790578995</v>
      </c>
      <c r="U82" s="76">
        <f>IF(OR(LEFT(D82,4)*1&lt;LEFT('General inputs'!$I$16,4)*1,LEFT(D82,4)*1&gt;LEFT('General inputs'!$I$16,4)+'General inputs'!$H$38-1),"",T82/(1+'General inputs'!$H$34)^C82)</f>
        <v>483083.08975903213</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124.46751339929439</v>
      </c>
      <c r="F83" s="76">
        <f>IF(LEFT(D83,4)*1&gt;LEFT('General inputs'!$I$16,4)+'General inputs'!$H$38-1,"",E83/(1+'General inputs'!$H$30)^C83)</f>
        <v>77.564039357376856</v>
      </c>
      <c r="G83" s="76">
        <f>IF(LEFT(D83,4)*1&gt;LEFT('General inputs'!$I$16,4)+'General inputs'!$H$38-1,"",E83/(1+'General inputs'!$H$32)^C83)</f>
        <v>64.442519246978904</v>
      </c>
      <c r="H83" s="76">
        <f>IF(LEFT(D83,4)*1&lt;LEFT('General inputs'!$I$16,4)*1,"",IF(LEFT(D83,4)*1&gt;LEFT('General inputs'!$I$16,4)+'General inputs'!$H$38-1,"",E83/(1+'General inputs'!$H$34)^C83))</f>
        <v>64.442519246978904</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816520.52564349701</v>
      </c>
      <c r="R83" s="76">
        <f>IF(OR(LEFT(D83,4)*1&lt;LEFT('General inputs'!$I$16,4)*1,LEFT(D83,4)*1&gt;LEFT('General inputs'!$I$16,4)+'General inputs'!$H$38-1),"",Q83/(1+'General inputs'!$H$34)^C83)</f>
        <v>422749.98714349413</v>
      </c>
      <c r="T83" s="81">
        <f>('Reduction amount'!L56)*SUM($E$67:E83)</f>
        <v>1001452.5537431029</v>
      </c>
      <c r="U83" s="76">
        <f>IF(OR(LEFT(D83,4)*1&lt;LEFT('General inputs'!$I$16,4)*1,LEFT(D83,4)*1&gt;LEFT('General inputs'!$I$16,4)+'General inputs'!$H$38-1),"",T83/(1+'General inputs'!$H$34)^C83)</f>
        <v>518497.74858514965</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135.34796555060734</v>
      </c>
      <c r="F84" s="76">
        <f>IF(LEFT(D84,4)*1&gt;LEFT('General inputs'!$I$16,4)+'General inputs'!$H$38-1,"",E84/(1+'General inputs'!$H$30)^C84)</f>
        <v>81.887745069748988</v>
      </c>
      <c r="G84" s="76">
        <f>IF(LEFT(D84,4)*1&gt;LEFT('General inputs'!$I$16,4)+'General inputs'!$H$38-1,"",E84/(1+'General inputs'!$H$32)^C84)</f>
        <v>67.251273041720665</v>
      </c>
      <c r="H84" s="76">
        <f>IF(LEFT(D84,4)*1&lt;LEFT('General inputs'!$I$16,4)*1,"",IF(LEFT(D84,4)*1&gt;LEFT('General inputs'!$I$16,4)+'General inputs'!$H$38-1,"",E84/(1+'General inputs'!$H$34)^C84))</f>
        <v>67.251273041720665</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910510.2133608053</v>
      </c>
      <c r="R84" s="76">
        <f>IF(OR(LEFT(D84,4)*1&lt;LEFT('General inputs'!$I$16,4)*1,LEFT(D84,4)*1&gt;LEFT('General inputs'!$I$16,4)+'General inputs'!$H$38-1),"",Q84/(1+'General inputs'!$H$34)^C84)</f>
        <v>452411.46194478642</v>
      </c>
      <c r="T84" s="81">
        <f>('Reduction amount'!L57)*SUM($E$67:E84)</f>
        <v>1116729.7694822107</v>
      </c>
      <c r="U84" s="76">
        <f>IF(OR(LEFT(D84,4)*1&lt;LEFT('General inputs'!$I$16,4)*1,LEFT(D84,4)*1&gt;LEFT('General inputs'!$I$16,4)+'General inputs'!$H$38-1),"",T84/(1+'General inputs'!$H$34)^C84)</f>
        <v>554877.18884983961</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147.17954330717907</v>
      </c>
      <c r="F85" s="76">
        <f>IF(LEFT(D85,4)*1&gt;LEFT('General inputs'!$I$16,4)+'General inputs'!$H$38-1,"",E85/(1+'General inputs'!$H$30)^C85)</f>
        <v>86.452470090064139</v>
      </c>
      <c r="G85" s="76">
        <f>IF(LEFT(D85,4)*1&gt;LEFT('General inputs'!$I$16,4)+'General inputs'!$H$38-1,"",E85/(1+'General inputs'!$H$32)^C85)</f>
        <v>70.182447529688702</v>
      </c>
      <c r="H85" s="76">
        <f>IF(LEFT(D85,4)*1&lt;LEFT('General inputs'!$I$16,4)*1,"",IF(LEFT(D85,4)*1&gt;LEFT('General inputs'!$I$16,4)+'General inputs'!$H$38-1,"",E85/(1+'General inputs'!$H$34)^C85))</f>
        <v>70.182447529688702</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1012716.1036196096</v>
      </c>
      <c r="R85" s="76">
        <f>IF(OR(LEFT(D85,4)*1&lt;LEFT('General inputs'!$I$16,4)*1,LEFT(D85,4)*1&gt;LEFT('General inputs'!$I$16,4)+'General inputs'!$H$38-1),"",Q85/(1+'General inputs'!$H$34)^C85)</f>
        <v>482912.86416355637</v>
      </c>
      <c r="T85" s="81">
        <f>('Reduction amount'!L58)*SUM($E$67:E85)</f>
        <v>1242084.0583123681</v>
      </c>
      <c r="U85" s="76">
        <f>IF(OR(LEFT(D85,4)*1&lt;LEFT('General inputs'!$I$16,4)*1,LEFT(D85,4)*1&gt;LEFT('General inputs'!$I$16,4)+'General inputs'!$H$38-1),"",T85/(1+'General inputs'!$H$34)^C85)</f>
        <v>592286.78993814008</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160.04539026491921</v>
      </c>
      <c r="F86" s="76">
        <f>IF(LEFT(D86,4)*1&gt;LEFT('General inputs'!$I$16,4)+'General inputs'!$H$38-1,"",E86/(1+'General inputs'!$H$30)^C86)</f>
        <v>91.271649723744716</v>
      </c>
      <c r="G86" s="76">
        <f>IF(LEFT(D86,4)*1&gt;LEFT('General inputs'!$I$16,4)+'General inputs'!$H$38-1,"",E86/(1+'General inputs'!$H$32)^C86)</f>
        <v>73.241378467316551</v>
      </c>
      <c r="H86" s="76">
        <f>IF(LEFT(D86,4)*1&lt;LEFT('General inputs'!$I$16,4)*1,"",IF(LEFT(D86,4)*1&gt;LEFT('General inputs'!$I$16,4)+'General inputs'!$H$38-1,"",E86/(1+'General inputs'!$H$34)^C86))</f>
        <v>73.241378467316551</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1123856.4239812775</v>
      </c>
      <c r="R86" s="76">
        <f>IF(OR(LEFT(D86,4)*1&lt;LEFT('General inputs'!$I$16,4)*1,LEFT(D86,4)*1&gt;LEFT('General inputs'!$I$16,4)+'General inputs'!$H$38-1),"",Q86/(1+'General inputs'!$H$34)^C86)</f>
        <v>514309.05667128164</v>
      </c>
      <c r="T86" s="81">
        <f>('Reduction amount'!L59)*SUM($E$67:E86)</f>
        <v>1378396.3176549026</v>
      </c>
      <c r="U86" s="76">
        <f>IF(OR(LEFT(D86,4)*1&lt;LEFT('General inputs'!$I$16,4)*1,LEFT(D86,4)*1&gt;LEFT('General inputs'!$I$16,4)+'General inputs'!$H$38-1),"",T86/(1+'General inputs'!$H$34)^C86)</f>
        <v>630793.84049867862</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174.03591810031776</v>
      </c>
      <c r="F87" s="76">
        <f>IF(LEFT(D87,4)*1&gt;LEFT('General inputs'!$I$16,4)+'General inputs'!$H$38-1,"",E87/(1+'General inputs'!$H$30)^C87)</f>
        <v>96.359468209704659</v>
      </c>
      <c r="G87" s="76">
        <f>IF(LEFT(D87,4)*1&gt;LEFT('General inputs'!$I$16,4)+'General inputs'!$H$38-1,"",E87/(1+'General inputs'!$H$32)^C87)</f>
        <v>76.433634172183929</v>
      </c>
      <c r="H87" s="76">
        <f>IF(LEFT(D87,4)*1&lt;LEFT('General inputs'!$I$16,4)*1,"",IF(LEFT(D87,4)*1&gt;LEFT('General inputs'!$I$16,4)+'General inputs'!$H$38-1,"",E87/(1+'General inputs'!$H$34)^C87))</f>
        <v>76.433634172183929</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1244712.1865876811</v>
      </c>
      <c r="R87" s="76">
        <f>IF(OR(LEFT(D87,4)*1&lt;LEFT('General inputs'!$I$16,4)*1,LEFT(D87,4)*1&gt;LEFT('General inputs'!$I$16,4)+'General inputs'!$H$38-1),"",Q87/(1+'General inputs'!$H$34)^C87)</f>
        <v>546656.55778287444</v>
      </c>
      <c r="T87" s="81">
        <f>('Reduction amount'!L60)*SUM($E$67:E87)</f>
        <v>1526624.4494601241</v>
      </c>
      <c r="U87" s="76">
        <f>IF(OR(LEFT(D87,4)*1&lt;LEFT('General inputs'!$I$16,4)*1,LEFT(D87,4)*1&gt;LEFT('General inputs'!$I$16,4)+'General inputs'!$H$38-1),"",T87/(1+'General inputs'!$H$34)^C87)</f>
        <v>670467.65956144186</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189.24944191697477</v>
      </c>
      <c r="F88" s="76">
        <f>IF(LEFT(D88,4)*1&gt;LEFT('General inputs'!$I$16,4)+'General inputs'!$H$38-1,"",E88/(1+'General inputs'!$H$30)^C88)</f>
        <v>101.73090046866409</v>
      </c>
      <c r="G88" s="76">
        <f>IF(LEFT(D88,4)*1&gt;LEFT('General inputs'!$I$16,4)+'General inputs'!$H$38-1,"",E88/(1+'General inputs'!$H$32)^C88)</f>
        <v>79.765025659289265</v>
      </c>
      <c r="H88" s="76">
        <f>IF(LEFT(D88,4)*1&lt;LEFT('General inputs'!$I$16,4)*1,"",IF(LEFT(D88,4)*1&gt;LEFT('General inputs'!$I$16,4)+'General inputs'!$H$38-1,"",E88/(1+'General inputs'!$H$34)^C88))</f>
        <v>79.765025659289265</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1376132.676538086</v>
      </c>
      <c r="R88" s="76">
        <f>IF(OR(LEFT(D88,4)*1&lt;LEFT('General inputs'!$I$16,4)*1,LEFT(D88,4)*1&gt;LEFT('General inputs'!$I$16,4)+'General inputs'!$H$38-1),"",Q88/(1+'General inputs'!$H$34)^C88)</f>
        <v>580013.6430669243</v>
      </c>
      <c r="T88" s="81">
        <f>('Reduction amount'!L61)*SUM($E$67:E88)</f>
        <v>1687810.0916352307</v>
      </c>
      <c r="U88" s="76">
        <f>IF(OR(LEFT(D88,4)*1&lt;LEFT('General inputs'!$I$16,4)*1,LEFT(D88,4)*1&gt;LEFT('General inputs'!$I$16,4)+'General inputs'!$H$38-1),"",T88/(1+'General inputs'!$H$34)^C88)</f>
        <v>711379.72140680871</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205.79287113158898</v>
      </c>
      <c r="F89" s="76">
        <f>IF(LEFT(D89,4)*1&gt;LEFT('General inputs'!$I$16,4)+'General inputs'!$H$38-1,"",E89/(1+'General inputs'!$H$30)^C89)</f>
        <v>107.40175617867261</v>
      </c>
      <c r="G89" s="76">
        <f>IF(LEFT(D89,4)*1&gt;LEFT('General inputs'!$I$16,4)+'General inputs'!$H$38-1,"",E89/(1+'General inputs'!$H$32)^C89)</f>
        <v>83.241617219118666</v>
      </c>
      <c r="H89" s="76">
        <f>IF(LEFT(D89,4)*1&lt;LEFT('General inputs'!$I$16,4)*1,"",IF(LEFT(D89,4)*1&gt;LEFT('General inputs'!$I$16,4)+'General inputs'!$H$38-1,"",E89/(1+'General inputs'!$H$34)^C89))</f>
        <v>83.241617219118666</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1519041.4200379951</v>
      </c>
      <c r="R89" s="76">
        <f>IF(OR(LEFT(D89,4)*1&lt;LEFT('General inputs'!$I$16,4)*1,LEFT(D89,4)*1&gt;LEFT('General inputs'!$I$16,4)+'General inputs'!$H$38-1),"",Q89/(1+'General inputs'!$H$34)^C89)</f>
        <v>614440.45039799099</v>
      </c>
      <c r="T89" s="81">
        <f>('Reduction amount'!L62)*SUM($E$67:E89)</f>
        <v>1863085.9379067163</v>
      </c>
      <c r="U89" s="76">
        <f>IF(OR(LEFT(D89,4)*1&lt;LEFT('General inputs'!$I$16,4)*1,LEFT(D89,4)*1&gt;LEFT('General inputs'!$I$16,4)+'General inputs'!$H$38-1),"",T89/(1+'General inputs'!$H$34)^C89)</f>
        <v>753603.78441091673</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223.78246075442848</v>
      </c>
      <c r="F90" s="76">
        <f>IF(LEFT(D90,4)*1&gt;LEFT('General inputs'!$I$16,4)+'General inputs'!$H$38-1,"",E90/(1+'General inputs'!$H$30)^C90)</f>
        <v>113.3887263075609</v>
      </c>
      <c r="G90" s="76">
        <f>IF(LEFT(D90,4)*1&gt;LEFT('General inputs'!$I$16,4)+'General inputs'!$H$38-1,"",E90/(1+'General inputs'!$H$32)^C90)</f>
        <v>86.869737456761385</v>
      </c>
      <c r="H90" s="76">
        <f>IF(LEFT(D90,4)*1&lt;LEFT('General inputs'!$I$16,4)*1,"",IF(LEFT(D90,4)*1&gt;LEFT('General inputs'!$I$16,4)+'General inputs'!$H$38-1,"",E90/(1+'General inputs'!$H$34)^C90))</f>
        <v>86.869737456761385</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1674442.6742596929</v>
      </c>
      <c r="R90" s="76">
        <f>IF(OR(LEFT(D90,4)*1&lt;LEFT('General inputs'!$I$16,4)*1,LEFT(D90,4)*1&gt;LEFT('General inputs'!$I$16,4)+'General inputs'!$H$38-1),"",Q90/(1+'General inputs'!$H$34)^C90)</f>
        <v>649999.08844043955</v>
      </c>
      <c r="T90" s="81">
        <f>('Reduction amount'!L63)*SUM($E$67:E90)</f>
        <v>2053683.6975558705</v>
      </c>
      <c r="U90" s="76">
        <f>IF(OR(LEFT(D90,4)*1&lt;LEFT('General inputs'!$I$16,4)*1,LEFT(D90,4)*1&gt;LEFT('General inputs'!$I$16,4)+'General inputs'!$H$38-1),"",T90/(1+'General inputs'!$H$34)^C90)</f>
        <v>797216.02409977512</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243.34462834373699</v>
      </c>
      <c r="F91" s="76">
        <f>IF(LEFT(D91,4)*1&gt;LEFT('General inputs'!$I$16,4)+'General inputs'!$H$38-1,"",E91/(1+'General inputs'!$H$30)^C91)</f>
        <v>119.70943223928383</v>
      </c>
      <c r="G91" s="76">
        <f>IF(LEFT(D91,4)*1&gt;LEFT('General inputs'!$I$16,4)+'General inputs'!$H$38-1,"",E91/(1+'General inputs'!$H$32)^C91)</f>
        <v>90.655990812170245</v>
      </c>
      <c r="H91" s="76">
        <f>IF(LEFT(D91,4)*1&lt;LEFT('General inputs'!$I$16,4)*1,"",IF(LEFT(D91,4)*1&gt;LEFT('General inputs'!$I$16,4)+'General inputs'!$H$38-1,"",E91/(1+'General inputs'!$H$34)^C91))</f>
        <v>90.655990812170245</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1843428.4845204342</v>
      </c>
      <c r="R91" s="76">
        <f>IF(OR(LEFT(D91,4)*1&lt;LEFT('General inputs'!$I$16,4)*1,LEFT(D91,4)*1&gt;LEFT('General inputs'!$I$16,4)+'General inputs'!$H$38-1),"",Q91/(1+'General inputs'!$H$34)^C91)</f>
        <v>686753.74875961815</v>
      </c>
      <c r="T91" s="81">
        <f>('Reduction amount'!L64)*SUM($E$67:E91)</f>
        <v>2260942.7509625149</v>
      </c>
      <c r="U91" s="76">
        <f>IF(OR(LEFT(D91,4)*1&lt;LEFT('General inputs'!$I$16,4)*1,LEFT(D91,4)*1&gt;LEFT('General inputs'!$I$16,4)+'General inputs'!$H$38-1),"",T91/(1+'General inputs'!$H$34)^C91)</f>
        <v>842295.17065226787</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264.61684237503323</v>
      </c>
      <c r="F92" s="76">
        <f>IF(LEFT(D92,4)*1&gt;LEFT('General inputs'!$I$16,4)+'General inputs'!$H$38-1,"",E92/(1+'General inputs'!$H$30)^C92)</f>
        <v>126.38247763875061</v>
      </c>
      <c r="G92" s="76">
        <f>IF(LEFT(D92,4)*1&gt;LEFT('General inputs'!$I$16,4)+'General inputs'!$H$38-1,"",E92/(1+'General inputs'!$H$32)^C92)</f>
        <v>94.607269582540269</v>
      </c>
      <c r="H92" s="76">
        <f>IF(LEFT(D92,4)*1&lt;LEFT('General inputs'!$I$16,4)*1,"",IF(LEFT(D92,4)*1&gt;LEFT('General inputs'!$I$16,4)+'General inputs'!$H$38-1,"",E92/(1+'General inputs'!$H$34)^C92))</f>
        <v>94.607269582540269</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2027186.3583709283</v>
      </c>
      <c r="R92" s="76">
        <f>IF(OR(LEFT(D92,4)*1&lt;LEFT('General inputs'!$I$16,4)*1,LEFT(D92,4)*1&gt;LEFT('General inputs'!$I$16,4)+'General inputs'!$H$38-1),"",Q92/(1+'General inputs'!$H$34)^C92)</f>
        <v>724770.8217628618</v>
      </c>
      <c r="T92" s="81">
        <f>('Reduction amount'!L65)*SUM($E$67:E92)</f>
        <v>2486319.5617817543</v>
      </c>
      <c r="U92" s="76">
        <f>IF(OR(LEFT(D92,4)*1&lt;LEFT('General inputs'!$I$16,4)*1,LEFT(D92,4)*1&gt;LEFT('General inputs'!$I$16,4)+'General inputs'!$H$38-1),"",T92/(1+'General inputs'!$H$34)^C92)</f>
        <v>888922.65110039478</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287.74858826808986</v>
      </c>
      <c r="F93" s="76">
        <f>IF(LEFT(D93,4)*1&gt;LEFT('General inputs'!$I$16,4)+'General inputs'!$H$38-1,"",E93/(1+'General inputs'!$H$30)^C93)</f>
        <v>133.42750320778637</v>
      </c>
      <c r="G93" s="76">
        <f>IF(LEFT(D93,4)*1&gt;LEFT('General inputs'!$I$16,4)+'General inputs'!$H$38-1,"",E93/(1+'General inputs'!$H$32)^C93)</f>
        <v>98.730766468683171</v>
      </c>
      <c r="H93" s="76">
        <f>IF(LEFT(D93,4)*1&lt;LEFT('General inputs'!$I$16,4)*1,"",IF(LEFT(D93,4)*1&gt;LEFT('General inputs'!$I$16,4)+'General inputs'!$H$38-1,"",E93/(1+'General inputs'!$H$34)^C93))</f>
        <v>98.730766468683171</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2227007.6105219382</v>
      </c>
      <c r="R93" s="76">
        <f>IF(OR(LEFT(D93,4)*1&lt;LEFT('General inputs'!$I$16,4)*1,LEFT(D93,4)*1&gt;LEFT('General inputs'!$I$16,4)+'General inputs'!$H$38-1),"",Q93/(1+'General inputs'!$H$34)^C93)</f>
        <v>764119.01667982829</v>
      </c>
      <c r="T93" s="81">
        <f>('Reduction amount'!L66)*SUM($E$67:E93)</f>
        <v>2731397.9118955689</v>
      </c>
      <c r="U93" s="76">
        <f>IF(OR(LEFT(D93,4)*1&lt;LEFT('General inputs'!$I$16,4)*1,LEFT(D93,4)*1&gt;LEFT('General inputs'!$I$16,4)+'General inputs'!$H$38-1),"",T93/(1+'General inputs'!$H$34)^C93)</f>
        <v>937182.73648370104</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312.90241886013155</v>
      </c>
      <c r="F94" s="76">
        <f>IF(LEFT(D94,4)*1&gt;LEFT('General inputs'!$I$16,4)+'General inputs'!$H$38-1,"",E94/(1+'General inputs'!$H$30)^C94)</f>
        <v>140.86524449339561</v>
      </c>
      <c r="G94" s="76">
        <f>IF(LEFT(D94,4)*1&gt;LEFT('General inputs'!$I$16,4)+'General inputs'!$H$38-1,"",E94/(1+'General inputs'!$H$32)^C94)</f>
        <v>103.03398766824279</v>
      </c>
      <c r="H94" s="76">
        <f>IF(LEFT(D94,4)*1&lt;LEFT('General inputs'!$I$16,4)*1,"",IF(LEFT(D94,4)*1&gt;LEFT('General inputs'!$I$16,4)+'General inputs'!$H$38-1,"",E94/(1+'General inputs'!$H$34)^C94))</f>
        <v>103.03398766824279</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2444296.4372509792</v>
      </c>
      <c r="R94" s="76">
        <f>IF(OR(LEFT(D94,4)*1&lt;LEFT('General inputs'!$I$16,4)*1,LEFT(D94,4)*1&gt;LEFT('General inputs'!$I$16,4)+'General inputs'!$H$38-1),"",Q94/(1+'General inputs'!$H$34)^C94)</f>
        <v>804869.48579909524</v>
      </c>
      <c r="T94" s="81">
        <f>('Reduction amount'!L67)*SUM($E$67:E94)</f>
        <v>2997900.0310629318</v>
      </c>
      <c r="U94" s="76">
        <f>IF(OR(LEFT(D94,4)*1&lt;LEFT('General inputs'!$I$16,4)*1,LEFT(D94,4)*1&gt;LEFT('General inputs'!$I$16,4)+'General inputs'!$H$38-1),"",T94/(1+'General inputs'!$H$34)^C94)</f>
        <v>987162.69422396412</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340.25509670721021</v>
      </c>
      <c r="F95" s="76">
        <f>IF(LEFT(D95,4)*1&gt;LEFT('General inputs'!$I$16,4)+'General inputs'!$H$38-1,"",E95/(1+'General inputs'!$H$30)^C95)</f>
        <v>148.71759291847661</v>
      </c>
      <c r="G95" s="76">
        <f>IF(LEFT(D95,4)*1&gt;LEFT('General inputs'!$I$16,4)+'General inputs'!$H$38-1,"",E95/(1+'General inputs'!$H$32)^C95)</f>
        <v>107.52476653958767</v>
      </c>
      <c r="H95" s="76">
        <f>IF(LEFT(D95,4)*1&lt;LEFT('General inputs'!$I$16,4)*1,"",IF(LEFT(D95,4)*1&gt;LEFT('General inputs'!$I$16,4)+'General inputs'!$H$38-1,"",E95/(1+'General inputs'!$H$34)^C95))</f>
        <v>107.52476653958767</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2680579.7840573671</v>
      </c>
      <c r="R95" s="76">
        <f>IF(OR(LEFT(D95,4)*1&lt;LEFT('General inputs'!$I$16,4)*1,LEFT(D95,4)*1&gt;LEFT('General inputs'!$I$16,4)+'General inputs'!$H$38-1),"",Q95/(1+'General inputs'!$H$34)^C95)</f>
        <v>847095.95318575867</v>
      </c>
      <c r="T95" s="81">
        <f>('Reduction amount'!L68)*SUM($E$67:E95)</f>
        <v>3287698.69947943</v>
      </c>
      <c r="U95" s="76">
        <f>IF(OR(LEFT(D95,4)*1&lt;LEFT('General inputs'!$I$16,4)*1,LEFT(D95,4)*1&gt;LEFT('General inputs'!$I$16,4)+'General inputs'!$H$38-1),"",T95/(1+'General inputs'!$H$34)^C95)</f>
        <v>1038952.9459957702</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369.99883624096765</v>
      </c>
      <c r="F96" s="76">
        <f>IF(LEFT(D96,4)*1&gt;LEFT('General inputs'!$I$16,4)+'General inputs'!$H$38-1,"",E96/(1+'General inputs'!$H$30)^C96)</f>
        <v>157.00766021460015</v>
      </c>
      <c r="G96" s="76">
        <f>IF(LEFT(D96,4)*1&gt;LEFT('General inputs'!$I$16,4)+'General inputs'!$H$38-1,"",E96/(1+'General inputs'!$H$32)^C96)</f>
        <v>112.21127786124016</v>
      </c>
      <c r="H96" s="76">
        <f>IF(LEFT(D96,4)*1&lt;LEFT('General inputs'!$I$16,4)*1,"",IF(LEFT(D96,4)*1&gt;LEFT('General inputs'!$I$16,4)+'General inputs'!$H$38-1,"",E96/(1+'General inputs'!$H$34)^C96))</f>
        <v>112.21127786124016</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2937518.0759081822</v>
      </c>
      <c r="R96" s="76">
        <f>IF(OR(LEFT(D96,4)*1&lt;LEFT('General inputs'!$I$16,4)*1,LEFT(D96,4)*1&gt;LEFT('General inputs'!$I$16,4)+'General inputs'!$H$38-1),"",Q96/(1+'General inputs'!$H$34)^C96)</f>
        <v>890874.84811297234</v>
      </c>
      <c r="T96" s="81">
        <f>('Reduction amount'!L69)*SUM($E$67:E96)</f>
        <v>3602830.4082942242</v>
      </c>
      <c r="U96" s="76">
        <f>IF(OR(LEFT(D96,4)*1&lt;LEFT('General inputs'!$I$16,4)*1,LEFT(D96,4)*1&gt;LEFT('General inputs'!$I$16,4)+'General inputs'!$H$38-1),"",T96/(1+'General inputs'!$H$34)^C96)</f>
        <v>1092647.2313786843</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10" priority="7" operator="containsText" text="data">
      <formula>NOT(ISERROR(SEARCH("data",Q37)))</formula>
    </cfRule>
  </conditionalFormatting>
  <conditionalFormatting sqref="T37">
    <cfRule type="containsText" dxfId="7" priority="5"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9"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3"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2"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50"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2" id="{1894CE4F-2DAA-436D-A8E3-3D31CE55D42A}">
            <xm:f>OR(LEFT($D67,4)*1&lt;LEFT('General inputs'!$I$16,4)*1,LEFT($D67,4)*1&gt;LEFT('General inputs'!$I$16,4)*1+'General inputs'!$I$16-1)</xm:f>
            <x14:dxf>
              <fill>
                <patternFill>
                  <bgColor rgb="FFDDDDDD"/>
                </patternFill>
              </fill>
            </x14:dxf>
          </x14:cfRule>
          <xm:sqref>Q67:Q96</xm:sqref>
        </x14:conditionalFormatting>
        <x14:conditionalFormatting xmlns:xm="http://schemas.microsoft.com/office/excel/2006/main">
          <x14:cfRule type="expression" priority="51" id="{4007EED2-5127-4B0E-9224-74B73C828219}">
            <xm:f>OR(LEFT($D40,4)*1&lt;LEFT('General inputs'!$I$16,4)*1,LEFT($D40,4)*1&gt;LEFT('General inputs'!$I$16,4)*1+'General inputs'!$H$38-1)</xm:f>
            <x14:dxf>
              <fill>
                <patternFill>
                  <bgColor rgb="FFDDDDDD"/>
                </patternFill>
              </fill>
            </x14:dxf>
          </x14:cfRule>
          <xm:sqref>Q40:R66 T40:U66 R67:R96 U67:U96 Q97:R130 T97:U130</xm:sqref>
        </x14:conditionalFormatting>
        <x14:conditionalFormatting xmlns:xm="http://schemas.microsoft.com/office/excel/2006/main">
          <x14:cfRule type="expression" priority="1" id="{F02DDB18-57C0-4C73-9FB6-31E48291B07A}">
            <xm:f>OR(LEFT($D67,4)*1&lt;LEFT('General inputs'!$I$16,4)*1,LEFT($D67,4)*1&gt;LEFT('General inputs'!$I$16,4)*1+'General inputs'!$I$16-1)</xm:f>
            <x14:dxf>
              <fill>
                <patternFill>
                  <bgColor rgb="FFDDDDDD"/>
                </patternFill>
              </fill>
            </x14:dxf>
          </x14:cfRule>
          <xm:sqref>T67:T96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11" sqref="H11:I11"/>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9" t="s">
        <v>128</v>
      </c>
      <c r="I5" s="250"/>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1" t="s">
        <v>279</v>
      </c>
      <c r="I7" s="250"/>
      <c r="L7" s="36" t="s">
        <v>127</v>
      </c>
      <c r="M7" s="109">
        <v>0</v>
      </c>
    </row>
    <row r="8" spans="3:13" x14ac:dyDescent="0.2">
      <c r="L8" s="37" t="s">
        <v>128</v>
      </c>
      <c r="M8" s="110">
        <v>0.03</v>
      </c>
    </row>
    <row r="9" spans="3:13" ht="15.75" x14ac:dyDescent="0.25">
      <c r="C9" s="2" t="s">
        <v>138</v>
      </c>
      <c r="H9" s="251" t="s">
        <v>280</v>
      </c>
      <c r="I9" s="250"/>
      <c r="L9" s="38" t="s">
        <v>129</v>
      </c>
      <c r="M9" s="111">
        <v>0.03</v>
      </c>
    </row>
    <row r="11" spans="3:13" ht="15.75" x14ac:dyDescent="0.25">
      <c r="C11" s="2" t="s">
        <v>137</v>
      </c>
      <c r="H11" s="251" t="s">
        <v>140</v>
      </c>
      <c r="I11" s="250"/>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N20" sqref="N20"/>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c r="E22" s="162"/>
      <c r="F22" s="163" t="str">
        <f>IF(E22="","-",IF(OR(E22&lt;$E$15,E22&gt;$E$16),"ERROR - date outside of range","Date check - OK"))</f>
        <v>-</v>
      </c>
      <c r="G22" s="68"/>
      <c r="H22" s="162"/>
      <c r="I22" s="173"/>
      <c r="J22" s="168" t="str">
        <f>IFERROR(MIN('MP Calculations'!$E$30/I22,1),"-")</f>
        <v>-</v>
      </c>
      <c r="K22" s="68"/>
      <c r="L22" s="158"/>
      <c r="M22" s="183"/>
      <c r="N22" s="183"/>
      <c r="O22" s="186" t="str">
        <f>IF(N22="","-",L22*N22)</f>
        <v>-</v>
      </c>
      <c r="P22" s="186" t="str">
        <f t="shared" ref="P22" si="0">IF(O22="-","-",IF(OR(E22&lt;$E$15,E22&gt;$E$16),0,O22*J22))</f>
        <v>-</v>
      </c>
      <c r="Q22" s="215">
        <f>IF(P22="-",0,P22/(1+'General inputs'!$H$30)^'MP Calculations'!$C$40)</f>
        <v>0</v>
      </c>
      <c r="R22" s="201"/>
    </row>
    <row r="23" spans="3:18" x14ac:dyDescent="0.2">
      <c r="C23" s="159"/>
      <c r="D23" s="165"/>
      <c r="E23" s="162"/>
      <c r="F23" s="166" t="str">
        <f t="shared" ref="F23:F86" si="1">IF(E23="","-",IF(OR(E23&lt;$E$15,E23&gt;$E$16),"ERROR - date outside of range","Date check - OK"))</f>
        <v>-</v>
      </c>
      <c r="G23" s="68"/>
      <c r="H23" s="162"/>
      <c r="I23" s="173"/>
      <c r="J23" s="168" t="str">
        <f>IFERROR(MIN('MP Calculations'!$E$30/I23,1),"-")</f>
        <v>-</v>
      </c>
      <c r="K23" s="68"/>
      <c r="L23" s="159"/>
      <c r="M23" s="184"/>
      <c r="N23" s="184"/>
      <c r="O23" s="186" t="str">
        <f t="shared" ref="O23:O86" si="2">IF(N23="","-",L23*N23)</f>
        <v>-</v>
      </c>
      <c r="P23" s="186" t="str">
        <f t="shared" ref="P23:P86" si="3">IF(O23="-","-",IF(OR(E23&lt;$E$15,E23&gt;$E$16),0,O23*J23))</f>
        <v>-</v>
      </c>
      <c r="Q23" s="215">
        <f>IF(P23="-",0,P23/(1+'General inputs'!$H$30)^'MP Calculations'!$C$40)</f>
        <v>0</v>
      </c>
      <c r="R23" s="201"/>
    </row>
    <row r="24" spans="3:18" x14ac:dyDescent="0.2">
      <c r="C24" s="159"/>
      <c r="D24" s="165"/>
      <c r="E24" s="162"/>
      <c r="F24" s="166" t="str">
        <f t="shared" si="1"/>
        <v>-</v>
      </c>
      <c r="G24" s="68"/>
      <c r="H24" s="162"/>
      <c r="I24" s="173"/>
      <c r="J24" s="168" t="str">
        <f>IFERROR(MIN('MP Calculations'!$E$30/I24,1),"-")</f>
        <v>-</v>
      </c>
      <c r="K24" s="12"/>
      <c r="L24" s="159"/>
      <c r="M24" s="187"/>
      <c r="N24" s="187"/>
      <c r="O24" s="186" t="str">
        <f t="shared" si="2"/>
        <v>-</v>
      </c>
      <c r="P24" s="186" t="str">
        <f t="shared" si="3"/>
        <v>-</v>
      </c>
      <c r="Q24" s="215">
        <f>IF(P24="-",0,P24/(1+'General inputs'!$H$30)^'MP Calculations'!$C$40)</f>
        <v>0</v>
      </c>
      <c r="R24" s="201"/>
    </row>
    <row r="25" spans="3:18" x14ac:dyDescent="0.2">
      <c r="C25" s="159"/>
      <c r="D25" s="165"/>
      <c r="E25" s="162"/>
      <c r="F25" s="166" t="str">
        <f t="shared" si="1"/>
        <v>-</v>
      </c>
      <c r="G25" s="68"/>
      <c r="H25" s="162"/>
      <c r="I25" s="173"/>
      <c r="J25" s="168" t="str">
        <f>IFERROR(MIN('MP Calculations'!$E$30/I25,1),"-")</f>
        <v>-</v>
      </c>
      <c r="K25" s="12"/>
      <c r="L25" s="159"/>
      <c r="M25" s="187"/>
      <c r="N25" s="187"/>
      <c r="O25" s="186" t="str">
        <f t="shared" si="2"/>
        <v>-</v>
      </c>
      <c r="P25" s="186" t="str">
        <f t="shared" si="3"/>
        <v>-</v>
      </c>
      <c r="Q25" s="215">
        <f>IF(P25="-",0,P25/(1+'General inputs'!$H$30)^'MP Calculations'!$C$40)</f>
        <v>0</v>
      </c>
      <c r="R25" s="201"/>
    </row>
    <row r="26" spans="3:18" x14ac:dyDescent="0.2">
      <c r="C26" s="159"/>
      <c r="D26" s="165"/>
      <c r="E26" s="162"/>
      <c r="F26" s="166" t="str">
        <f t="shared" si="1"/>
        <v>-</v>
      </c>
      <c r="G26" s="68"/>
      <c r="H26" s="162"/>
      <c r="I26" s="173"/>
      <c r="J26" s="168" t="str">
        <f>IFERROR(MIN('MP Calculations'!$E$30/I26,1),"-")</f>
        <v>-</v>
      </c>
      <c r="K26" s="12"/>
      <c r="L26" s="159"/>
      <c r="M26" s="187"/>
      <c r="N26" s="187"/>
      <c r="O26" s="186" t="str">
        <f t="shared" si="2"/>
        <v>-</v>
      </c>
      <c r="P26" s="186" t="str">
        <f t="shared" si="3"/>
        <v>-</v>
      </c>
      <c r="Q26" s="215">
        <f>IF(P26="-",0,P26/(1+'General inputs'!$H$30)^'MP Calculations'!$C$40)</f>
        <v>0</v>
      </c>
      <c r="R26" s="201"/>
    </row>
    <row r="27" spans="3:18" x14ac:dyDescent="0.2">
      <c r="C27" s="159"/>
      <c r="D27" s="165"/>
      <c r="E27" s="162"/>
      <c r="F27" s="166" t="str">
        <f t="shared" si="1"/>
        <v>-</v>
      </c>
      <c r="G27" s="68"/>
      <c r="H27" s="162"/>
      <c r="I27" s="173"/>
      <c r="J27" s="168" t="str">
        <f>IFERROR(MIN('MP Calculations'!$E$30/I27,1),"-")</f>
        <v>-</v>
      </c>
      <c r="K27" s="12"/>
      <c r="L27" s="159"/>
      <c r="M27" s="187"/>
      <c r="N27" s="187"/>
      <c r="O27" s="186" t="str">
        <f t="shared" si="2"/>
        <v>-</v>
      </c>
      <c r="P27" s="186" t="str">
        <f t="shared" si="3"/>
        <v>-</v>
      </c>
      <c r="Q27" s="215">
        <f>IF(P27="-",0,P27/(1+'General inputs'!$H$30)^'MP Calculations'!$C$40)</f>
        <v>0</v>
      </c>
      <c r="R27" s="201"/>
    </row>
    <row r="28" spans="3:18" x14ac:dyDescent="0.2">
      <c r="C28" s="159"/>
      <c r="D28" s="165"/>
      <c r="E28" s="162"/>
      <c r="F28" s="166" t="str">
        <f t="shared" si="1"/>
        <v>-</v>
      </c>
      <c r="G28" s="68"/>
      <c r="H28" s="162"/>
      <c r="I28" s="173"/>
      <c r="J28" s="168" t="str">
        <f>IFERROR(MIN('MP Calculations'!$E$30/I28,1),"-")</f>
        <v>-</v>
      </c>
      <c r="K28" s="12"/>
      <c r="L28" s="159"/>
      <c r="M28" s="187"/>
      <c r="N28" s="187"/>
      <c r="O28" s="186" t="str">
        <f t="shared" si="2"/>
        <v>-</v>
      </c>
      <c r="P28" s="186" t="str">
        <f t="shared" si="3"/>
        <v>-</v>
      </c>
      <c r="Q28" s="215">
        <f>IF(P28="-",0,P28/(1+'General inputs'!$H$30)^'MP Calculations'!$C$40)</f>
        <v>0</v>
      </c>
      <c r="R28" s="201"/>
    </row>
    <row r="29" spans="3:18" x14ac:dyDescent="0.2">
      <c r="C29" s="159"/>
      <c r="D29" s="165"/>
      <c r="E29" s="162"/>
      <c r="F29" s="166" t="str">
        <f t="shared" si="1"/>
        <v>-</v>
      </c>
      <c r="G29" s="68"/>
      <c r="H29" s="162"/>
      <c r="I29" s="173"/>
      <c r="J29" s="168" t="str">
        <f>IFERROR(MIN('MP Calculations'!$E$30/I29,1),"-")</f>
        <v>-</v>
      </c>
      <c r="K29" s="12"/>
      <c r="L29" s="159"/>
      <c r="M29" s="187"/>
      <c r="N29" s="187"/>
      <c r="O29" s="186" t="str">
        <f t="shared" si="2"/>
        <v>-</v>
      </c>
      <c r="P29" s="186" t="str">
        <f t="shared" si="3"/>
        <v>-</v>
      </c>
      <c r="Q29" s="215">
        <f>IF(P29="-",0,P29/(1+'General inputs'!$H$30)^'MP Calculations'!$C$40)</f>
        <v>0</v>
      </c>
      <c r="R29" s="201"/>
    </row>
    <row r="30" spans="3:18" x14ac:dyDescent="0.2">
      <c r="C30" s="159"/>
      <c r="D30" s="165"/>
      <c r="E30" s="162"/>
      <c r="F30" s="166" t="str">
        <f t="shared" si="1"/>
        <v>-</v>
      </c>
      <c r="G30" s="68"/>
      <c r="H30" s="162"/>
      <c r="I30" s="173"/>
      <c r="J30" s="168" t="str">
        <f>IFERROR(MIN('MP Calculations'!$E$30/I30,1),"-")</f>
        <v>-</v>
      </c>
      <c r="K30" s="12"/>
      <c r="L30" s="159"/>
      <c r="M30" s="187"/>
      <c r="N30" s="187"/>
      <c r="O30" s="186" t="str">
        <f t="shared" si="2"/>
        <v>-</v>
      </c>
      <c r="P30" s="186" t="str">
        <f t="shared" si="3"/>
        <v>-</v>
      </c>
      <c r="Q30" s="215">
        <f>IF(P30="-",0,P30/(1+'General inputs'!$H$30)^'MP Calculations'!$C$40)</f>
        <v>0</v>
      </c>
    </row>
    <row r="31" spans="3:18" x14ac:dyDescent="0.2">
      <c r="C31" s="159"/>
      <c r="D31" s="165"/>
      <c r="E31" s="162"/>
      <c r="F31" s="166" t="str">
        <f t="shared" si="1"/>
        <v>-</v>
      </c>
      <c r="G31" s="68"/>
      <c r="H31" s="162"/>
      <c r="I31" s="173"/>
      <c r="J31" s="168" t="str">
        <f>IFERROR(MIN('MP Calculations'!$E$30/I31,1),"-")</f>
        <v>-</v>
      </c>
      <c r="K31" s="12"/>
      <c r="L31" s="159"/>
      <c r="M31" s="187"/>
      <c r="N31" s="187"/>
      <c r="O31" s="186" t="str">
        <f t="shared" si="2"/>
        <v>-</v>
      </c>
      <c r="P31" s="186" t="str">
        <f t="shared" si="3"/>
        <v>-</v>
      </c>
      <c r="Q31" s="215">
        <f>IF(P31="-",0,P31/(1+'General inputs'!$H$30)^'MP Calculations'!$C$40)</f>
        <v>0</v>
      </c>
    </row>
    <row r="32" spans="3:18" x14ac:dyDescent="0.2">
      <c r="C32" s="159"/>
      <c r="D32" s="165"/>
      <c r="E32" s="162"/>
      <c r="F32" s="166" t="str">
        <f t="shared" si="1"/>
        <v>-</v>
      </c>
      <c r="G32" s="68"/>
      <c r="H32" s="162"/>
      <c r="I32" s="173"/>
      <c r="J32" s="168" t="str">
        <f>IFERROR(MIN('MP Calculations'!$E$30/I32,1),"-")</f>
        <v>-</v>
      </c>
      <c r="K32" s="12"/>
      <c r="L32" s="159"/>
      <c r="M32" s="187"/>
      <c r="N32" s="187"/>
      <c r="O32" s="186" t="str">
        <f t="shared" si="2"/>
        <v>-</v>
      </c>
      <c r="P32" s="186" t="str">
        <f t="shared" si="3"/>
        <v>-</v>
      </c>
      <c r="Q32" s="215">
        <f>IF(P32="-",0,P32/(1+'General inputs'!$H$30)^'MP Calculations'!$C$40)</f>
        <v>0</v>
      </c>
    </row>
    <row r="33" spans="3:17" x14ac:dyDescent="0.2">
      <c r="C33" s="159"/>
      <c r="D33" s="165"/>
      <c r="E33" s="162"/>
      <c r="F33" s="166" t="str">
        <f t="shared" si="1"/>
        <v>-</v>
      </c>
      <c r="G33" s="68"/>
      <c r="H33" s="162"/>
      <c r="I33" s="173"/>
      <c r="J33" s="168" t="str">
        <f>IFERROR(MIN('MP Calculations'!$E$30/I33,1),"-")</f>
        <v>-</v>
      </c>
      <c r="K33" s="12"/>
      <c r="L33" s="159"/>
      <c r="M33" s="187"/>
      <c r="N33" s="187"/>
      <c r="O33" s="186" t="str">
        <f t="shared" si="2"/>
        <v>-</v>
      </c>
      <c r="P33" s="186" t="str">
        <f t="shared" si="3"/>
        <v>-</v>
      </c>
      <c r="Q33" s="215">
        <f>IF(P33="-",0,P33/(1+'General inputs'!$H$30)^'MP Calculations'!$C$40)</f>
        <v>0</v>
      </c>
    </row>
    <row r="34" spans="3:17" x14ac:dyDescent="0.2">
      <c r="C34" s="159"/>
      <c r="D34" s="165"/>
      <c r="E34" s="162"/>
      <c r="F34" s="166" t="str">
        <f t="shared" si="1"/>
        <v>-</v>
      </c>
      <c r="G34" s="68"/>
      <c r="H34" s="162"/>
      <c r="I34" s="173"/>
      <c r="J34" s="168" t="str">
        <f>IFERROR(MIN('MP Calculations'!$E$30/I34,1),"-")</f>
        <v>-</v>
      </c>
      <c r="K34" s="12"/>
      <c r="L34" s="159"/>
      <c r="M34" s="187"/>
      <c r="N34" s="187"/>
      <c r="O34" s="186" t="str">
        <f t="shared" si="2"/>
        <v>-</v>
      </c>
      <c r="P34" s="186" t="str">
        <f t="shared" si="3"/>
        <v>-</v>
      </c>
      <c r="Q34" s="215">
        <f>IF(P34="-",0,P34/(1+'General inputs'!$H$30)^'MP Calculations'!$C$40)</f>
        <v>0</v>
      </c>
    </row>
    <row r="35" spans="3:17" x14ac:dyDescent="0.2">
      <c r="C35" s="159"/>
      <c r="D35" s="165"/>
      <c r="E35" s="162"/>
      <c r="F35" s="166" t="str">
        <f t="shared" si="1"/>
        <v>-</v>
      </c>
      <c r="G35" s="68"/>
      <c r="H35" s="162"/>
      <c r="I35" s="173"/>
      <c r="J35" s="168" t="str">
        <f>IFERROR(MIN('MP Calculations'!$E$30/I35,1),"-")</f>
        <v>-</v>
      </c>
      <c r="K35" s="12"/>
      <c r="L35" s="159"/>
      <c r="M35" s="187"/>
      <c r="N35" s="187"/>
      <c r="O35" s="186" t="str">
        <f t="shared" si="2"/>
        <v>-</v>
      </c>
      <c r="P35" s="186" t="str">
        <f t="shared" si="3"/>
        <v>-</v>
      </c>
      <c r="Q35" s="215">
        <f>IF(P35="-",0,P35/(1+'General inputs'!$H$30)^'MP Calculations'!$C$40)</f>
        <v>0</v>
      </c>
    </row>
    <row r="36" spans="3:17" x14ac:dyDescent="0.2">
      <c r="C36" s="159"/>
      <c r="D36" s="165"/>
      <c r="E36" s="162"/>
      <c r="F36" s="166" t="str">
        <f t="shared" si="1"/>
        <v>-</v>
      </c>
      <c r="G36" s="68"/>
      <c r="H36" s="162"/>
      <c r="I36" s="173"/>
      <c r="J36" s="168" t="str">
        <f>IFERROR(MIN('MP Calculations'!$E$30/I36,1),"-")</f>
        <v>-</v>
      </c>
      <c r="K36" s="12"/>
      <c r="L36" s="159"/>
      <c r="M36" s="187"/>
      <c r="N36" s="187"/>
      <c r="O36" s="186" t="str">
        <f t="shared" si="2"/>
        <v>-</v>
      </c>
      <c r="P36" s="186" t="str">
        <f t="shared" si="3"/>
        <v>-</v>
      </c>
      <c r="Q36" s="215">
        <f>IF(P36="-",0,P36/(1+'General inputs'!$H$30)^'MP Calculations'!$C$40)</f>
        <v>0</v>
      </c>
    </row>
    <row r="37" spans="3:17" x14ac:dyDescent="0.2">
      <c r="C37" s="159"/>
      <c r="D37" s="165"/>
      <c r="E37" s="162"/>
      <c r="F37" s="166" t="str">
        <f t="shared" si="1"/>
        <v>-</v>
      </c>
      <c r="G37" s="68"/>
      <c r="H37" s="162"/>
      <c r="I37" s="173"/>
      <c r="J37" s="168" t="str">
        <f>IFERROR(MIN('MP Calculations'!$E$30/I37,1),"-")</f>
        <v>-</v>
      </c>
      <c r="K37" s="12"/>
      <c r="L37" s="159"/>
      <c r="M37" s="187"/>
      <c r="N37" s="187"/>
      <c r="O37" s="186" t="str">
        <f t="shared" si="2"/>
        <v>-</v>
      </c>
      <c r="P37" s="186" t="str">
        <f t="shared" si="3"/>
        <v>-</v>
      </c>
      <c r="Q37" s="215">
        <f>IF(P37="-",0,P37/(1+'General inputs'!$H$30)^'MP Calculations'!$C$40)</f>
        <v>0</v>
      </c>
    </row>
    <row r="38" spans="3:17" x14ac:dyDescent="0.2">
      <c r="C38" s="159"/>
      <c r="D38" s="165"/>
      <c r="E38" s="162"/>
      <c r="F38" s="166" t="str">
        <f t="shared" si="1"/>
        <v>-</v>
      </c>
      <c r="G38" s="68"/>
      <c r="H38" s="162"/>
      <c r="I38" s="173"/>
      <c r="J38" s="168" t="str">
        <f>IFERROR(MIN('MP Calculations'!$E$30/I38,1),"-")</f>
        <v>-</v>
      </c>
      <c r="K38" s="12"/>
      <c r="L38" s="159"/>
      <c r="M38" s="187"/>
      <c r="N38" s="187"/>
      <c r="O38" s="186" t="str">
        <f t="shared" si="2"/>
        <v>-</v>
      </c>
      <c r="P38" s="186" t="str">
        <f t="shared" si="3"/>
        <v>-</v>
      </c>
      <c r="Q38" s="215">
        <f>IF(P38="-",0,P38/(1+'General inputs'!$H$30)^'MP Calculations'!$C$40)</f>
        <v>0</v>
      </c>
    </row>
    <row r="39" spans="3:17" x14ac:dyDescent="0.2">
      <c r="C39" s="159"/>
      <c r="D39" s="165"/>
      <c r="E39" s="162"/>
      <c r="F39" s="166" t="str">
        <f t="shared" si="1"/>
        <v>-</v>
      </c>
      <c r="G39" s="68"/>
      <c r="H39" s="162"/>
      <c r="I39" s="173"/>
      <c r="J39" s="168" t="str">
        <f>IFERROR(MIN('MP Calculations'!$E$30/I39,1),"-")</f>
        <v>-</v>
      </c>
      <c r="K39" s="12"/>
      <c r="L39" s="159"/>
      <c r="M39" s="187"/>
      <c r="N39" s="187"/>
      <c r="O39" s="186" t="str">
        <f t="shared" si="2"/>
        <v>-</v>
      </c>
      <c r="P39" s="186" t="str">
        <f t="shared" si="3"/>
        <v>-</v>
      </c>
      <c r="Q39" s="215">
        <f>IF(P39="-",0,P39/(1+'General inputs'!$H$30)^'MP Calculations'!$C$40)</f>
        <v>0</v>
      </c>
    </row>
    <row r="40" spans="3:17" x14ac:dyDescent="0.2">
      <c r="C40" s="159"/>
      <c r="D40" s="165"/>
      <c r="E40" s="162"/>
      <c r="F40" s="166" t="str">
        <f t="shared" si="1"/>
        <v>-</v>
      </c>
      <c r="G40" s="68"/>
      <c r="H40" s="162"/>
      <c r="I40" s="173"/>
      <c r="J40" s="168" t="str">
        <f>IFERROR(MIN('MP Calculations'!$E$30/I40,1),"-")</f>
        <v>-</v>
      </c>
      <c r="K40" s="12"/>
      <c r="L40" s="159"/>
      <c r="M40" s="187"/>
      <c r="N40" s="187"/>
      <c r="O40" s="186" t="str">
        <f t="shared" si="2"/>
        <v>-</v>
      </c>
      <c r="P40" s="186" t="str">
        <f t="shared" si="3"/>
        <v>-</v>
      </c>
      <c r="Q40" s="215">
        <f>IF(P40="-",0,P40/(1+'General inputs'!$H$30)^'MP Calculations'!$C$40)</f>
        <v>0</v>
      </c>
    </row>
    <row r="41" spans="3:17" x14ac:dyDescent="0.2">
      <c r="C41" s="159"/>
      <c r="D41" s="165"/>
      <c r="E41" s="162"/>
      <c r="F41" s="166" t="str">
        <f t="shared" si="1"/>
        <v>-</v>
      </c>
      <c r="G41" s="68"/>
      <c r="H41" s="162"/>
      <c r="I41" s="173"/>
      <c r="J41" s="168" t="str">
        <f>IFERROR(MIN('MP Calculations'!$E$30/I41,1),"-")</f>
        <v>-</v>
      </c>
      <c r="K41" s="12"/>
      <c r="L41" s="159"/>
      <c r="M41" s="187"/>
      <c r="N41" s="187"/>
      <c r="O41" s="186" t="str">
        <f t="shared" si="2"/>
        <v>-</v>
      </c>
      <c r="P41" s="186" t="str">
        <f t="shared" si="3"/>
        <v>-</v>
      </c>
      <c r="Q41" s="215">
        <f>IF(P41="-",0,P41/(1+'General inputs'!$H$30)^'MP Calculations'!$C$40)</f>
        <v>0</v>
      </c>
    </row>
    <row r="42" spans="3:17" x14ac:dyDescent="0.2">
      <c r="C42" s="159"/>
      <c r="D42" s="165"/>
      <c r="E42" s="162"/>
      <c r="F42" s="166" t="str">
        <f t="shared" si="1"/>
        <v>-</v>
      </c>
      <c r="G42" s="68"/>
      <c r="H42" s="162"/>
      <c r="I42" s="173"/>
      <c r="J42" s="168" t="str">
        <f>IFERROR(MIN('MP Calculations'!$E$30/I42,1),"-")</f>
        <v>-</v>
      </c>
      <c r="K42" s="12"/>
      <c r="L42" s="159"/>
      <c r="M42" s="187"/>
      <c r="N42" s="187"/>
      <c r="O42" s="186" t="str">
        <f t="shared" si="2"/>
        <v>-</v>
      </c>
      <c r="P42" s="186" t="str">
        <f t="shared" si="3"/>
        <v>-</v>
      </c>
      <c r="Q42" s="215">
        <f>IF(P42="-",0,P42/(1+'General inputs'!$H$30)^'MP Calculations'!$C$40)</f>
        <v>0</v>
      </c>
    </row>
    <row r="43" spans="3:17" x14ac:dyDescent="0.2">
      <c r="C43" s="159"/>
      <c r="D43" s="165"/>
      <c r="E43" s="162"/>
      <c r="F43" s="166" t="str">
        <f t="shared" si="1"/>
        <v>-</v>
      </c>
      <c r="G43" s="68"/>
      <c r="H43" s="162"/>
      <c r="I43" s="173"/>
      <c r="J43" s="168" t="str">
        <f>IFERROR(MIN('MP Calculations'!$E$30/I43,1),"-")</f>
        <v>-</v>
      </c>
      <c r="K43" s="12"/>
      <c r="L43" s="159"/>
      <c r="M43" s="187"/>
      <c r="N43" s="187"/>
      <c r="O43" s="186" t="str">
        <f t="shared" si="2"/>
        <v>-</v>
      </c>
      <c r="P43" s="186" t="str">
        <f t="shared" si="3"/>
        <v>-</v>
      </c>
      <c r="Q43" s="215">
        <f>IF(P43="-",0,P43/(1+'General inputs'!$H$30)^'MP Calculations'!$C$40)</f>
        <v>0</v>
      </c>
    </row>
    <row r="44" spans="3:17" x14ac:dyDescent="0.2">
      <c r="C44" s="159"/>
      <c r="D44" s="165"/>
      <c r="E44" s="162"/>
      <c r="F44" s="166" t="str">
        <f t="shared" si="1"/>
        <v>-</v>
      </c>
      <c r="G44" s="68"/>
      <c r="H44" s="162"/>
      <c r="I44" s="173"/>
      <c r="J44" s="168" t="str">
        <f>IFERROR(MIN('MP Calculations'!$E$30/I44,1),"-")</f>
        <v>-</v>
      </c>
      <c r="K44" s="12"/>
      <c r="L44" s="159"/>
      <c r="M44" s="187"/>
      <c r="N44" s="187"/>
      <c r="O44" s="186" t="str">
        <f t="shared" si="2"/>
        <v>-</v>
      </c>
      <c r="P44" s="186" t="str">
        <f t="shared" si="3"/>
        <v>-</v>
      </c>
      <c r="Q44" s="215">
        <f>IF(P44="-",0,P44/(1+'General inputs'!$H$30)^'MP Calculations'!$C$40)</f>
        <v>0</v>
      </c>
    </row>
    <row r="45" spans="3:17" x14ac:dyDescent="0.2">
      <c r="C45" s="159"/>
      <c r="D45" s="165"/>
      <c r="E45" s="162"/>
      <c r="F45" s="166" t="str">
        <f t="shared" si="1"/>
        <v>-</v>
      </c>
      <c r="G45" s="68"/>
      <c r="H45" s="162"/>
      <c r="I45" s="173"/>
      <c r="J45" s="168" t="str">
        <f>IFERROR(MIN('MP Calculations'!$E$30/I45,1),"-")</f>
        <v>-</v>
      </c>
      <c r="K45" s="12"/>
      <c r="L45" s="159"/>
      <c r="M45" s="187"/>
      <c r="N45" s="187"/>
      <c r="O45" s="186" t="str">
        <f t="shared" si="2"/>
        <v>-</v>
      </c>
      <c r="P45" s="186" t="str">
        <f t="shared" si="3"/>
        <v>-</v>
      </c>
      <c r="Q45" s="215">
        <f>IF(P45="-",0,P45/(1+'General inputs'!$H$30)^'MP Calculations'!$C$40)</f>
        <v>0</v>
      </c>
    </row>
    <row r="46" spans="3:17" x14ac:dyDescent="0.2">
      <c r="C46" s="159"/>
      <c r="D46" s="165"/>
      <c r="E46" s="162"/>
      <c r="F46" s="166" t="str">
        <f t="shared" si="1"/>
        <v>-</v>
      </c>
      <c r="G46" s="68"/>
      <c r="H46" s="162"/>
      <c r="I46" s="173"/>
      <c r="J46" s="168" t="str">
        <f>IFERROR(MIN('MP Calculations'!$E$30/I46,1),"-")</f>
        <v>-</v>
      </c>
      <c r="K46" s="12"/>
      <c r="L46" s="159"/>
      <c r="M46" s="187"/>
      <c r="N46" s="187"/>
      <c r="O46" s="186" t="str">
        <f t="shared" si="2"/>
        <v>-</v>
      </c>
      <c r="P46" s="186" t="str">
        <f t="shared" si="3"/>
        <v>-</v>
      </c>
      <c r="Q46" s="215">
        <f>IF(P46="-",0,P46/(1+'General inputs'!$H$30)^'MP Calculations'!$C$40)</f>
        <v>0</v>
      </c>
    </row>
    <row r="47" spans="3:17" x14ac:dyDescent="0.2">
      <c r="C47" s="159"/>
      <c r="D47" s="165"/>
      <c r="E47" s="162"/>
      <c r="F47" s="166" t="str">
        <f t="shared" si="1"/>
        <v>-</v>
      </c>
      <c r="G47" s="68"/>
      <c r="H47" s="162"/>
      <c r="I47" s="173"/>
      <c r="J47" s="168" t="str">
        <f>IFERROR(MIN('MP Calculations'!$E$30/I47,1),"-")</f>
        <v>-</v>
      </c>
      <c r="K47" s="12"/>
      <c r="L47" s="159"/>
      <c r="M47" s="187"/>
      <c r="N47" s="187"/>
      <c r="O47" s="186" t="str">
        <f t="shared" si="2"/>
        <v>-</v>
      </c>
      <c r="P47" s="186" t="str">
        <f t="shared" si="3"/>
        <v>-</v>
      </c>
      <c r="Q47" s="215">
        <f>IF(P47="-",0,P47/(1+'General inputs'!$H$30)^'MP Calculations'!$C$40)</f>
        <v>0</v>
      </c>
    </row>
    <row r="48" spans="3:17" x14ac:dyDescent="0.2">
      <c r="C48" s="159"/>
      <c r="D48" s="165"/>
      <c r="E48" s="162"/>
      <c r="F48" s="166" t="str">
        <f t="shared" si="1"/>
        <v>-</v>
      </c>
      <c r="G48" s="68"/>
      <c r="H48" s="162"/>
      <c r="I48" s="173"/>
      <c r="J48" s="168" t="str">
        <f>IFERROR(MIN('MP Calculations'!$E$30/I48,1),"-")</f>
        <v>-</v>
      </c>
      <c r="K48" s="12"/>
      <c r="L48" s="159"/>
      <c r="M48" s="187"/>
      <c r="N48" s="187"/>
      <c r="O48" s="186" t="str">
        <f t="shared" si="2"/>
        <v>-</v>
      </c>
      <c r="P48" s="186" t="str">
        <f t="shared" si="3"/>
        <v>-</v>
      </c>
      <c r="Q48" s="215">
        <f>IF(P48="-",0,P48/(1+'General inputs'!$H$30)^'MP Calculations'!$C$40)</f>
        <v>0</v>
      </c>
    </row>
    <row r="49" spans="3:17" x14ac:dyDescent="0.2">
      <c r="C49" s="159"/>
      <c r="D49" s="165"/>
      <c r="E49" s="162"/>
      <c r="F49" s="166" t="str">
        <f t="shared" si="1"/>
        <v>-</v>
      </c>
      <c r="G49" s="68"/>
      <c r="H49" s="162"/>
      <c r="I49" s="173"/>
      <c r="J49" s="168" t="str">
        <f>IFERROR(MIN('MP Calculations'!$E$30/I49,1),"-")</f>
        <v>-</v>
      </c>
      <c r="K49" s="12"/>
      <c r="L49" s="159"/>
      <c r="M49" s="187"/>
      <c r="N49" s="187"/>
      <c r="O49" s="186" t="str">
        <f t="shared" si="2"/>
        <v>-</v>
      </c>
      <c r="P49" s="186" t="str">
        <f t="shared" si="3"/>
        <v>-</v>
      </c>
      <c r="Q49" s="215">
        <f>IF(P49="-",0,P49/(1+'General inputs'!$H$30)^'MP Calculations'!$C$40)</f>
        <v>0</v>
      </c>
    </row>
    <row r="50" spans="3:17" x14ac:dyDescent="0.2">
      <c r="C50" s="159"/>
      <c r="D50" s="165"/>
      <c r="E50" s="162"/>
      <c r="F50" s="166" t="str">
        <f t="shared" si="1"/>
        <v>-</v>
      </c>
      <c r="G50" s="68"/>
      <c r="H50" s="162"/>
      <c r="I50" s="173"/>
      <c r="J50" s="168" t="str">
        <f>IFERROR(MIN('MP Calculations'!$E$30/I50,1),"-")</f>
        <v>-</v>
      </c>
      <c r="K50" s="12"/>
      <c r="L50" s="159"/>
      <c r="M50" s="187"/>
      <c r="N50" s="187"/>
      <c r="O50" s="186" t="str">
        <f t="shared" si="2"/>
        <v>-</v>
      </c>
      <c r="P50" s="186" t="str">
        <f t="shared" si="3"/>
        <v>-</v>
      </c>
      <c r="Q50" s="215">
        <f>IF(P50="-",0,P50/(1+'General inputs'!$H$30)^'MP Calculations'!$C$40)</f>
        <v>0</v>
      </c>
    </row>
    <row r="51" spans="3:17" x14ac:dyDescent="0.2">
      <c r="C51" s="159"/>
      <c r="D51" s="165"/>
      <c r="E51" s="162"/>
      <c r="F51" s="166" t="str">
        <f t="shared" si="1"/>
        <v>-</v>
      </c>
      <c r="G51" s="68"/>
      <c r="H51" s="162"/>
      <c r="I51" s="173"/>
      <c r="J51" s="168" t="str">
        <f>IFERROR(MIN('MP Calculations'!$E$30/I51,1),"-")</f>
        <v>-</v>
      </c>
      <c r="K51" s="12"/>
      <c r="L51" s="159"/>
      <c r="M51" s="187"/>
      <c r="N51" s="187"/>
      <c r="O51" s="186" t="str">
        <f t="shared" si="2"/>
        <v>-</v>
      </c>
      <c r="P51" s="186" t="str">
        <f t="shared" si="3"/>
        <v>-</v>
      </c>
      <c r="Q51" s="215">
        <f>IF(P51="-",0,P51/(1+'General inputs'!$H$30)^'MP Calculations'!$C$40)</f>
        <v>0</v>
      </c>
    </row>
    <row r="52" spans="3:17" x14ac:dyDescent="0.2">
      <c r="C52" s="159"/>
      <c r="D52" s="165"/>
      <c r="E52" s="162"/>
      <c r="F52" s="166" t="str">
        <f t="shared" si="1"/>
        <v>-</v>
      </c>
      <c r="G52" s="68"/>
      <c r="H52" s="162"/>
      <c r="I52" s="173"/>
      <c r="J52" s="168" t="str">
        <f>IFERROR(MIN('MP Calculations'!$E$30/I52,1),"-")</f>
        <v>-</v>
      </c>
      <c r="K52" s="12"/>
      <c r="L52" s="159"/>
      <c r="M52" s="187"/>
      <c r="N52" s="187"/>
      <c r="O52" s="186" t="str">
        <f t="shared" si="2"/>
        <v>-</v>
      </c>
      <c r="P52" s="186" t="str">
        <f t="shared" si="3"/>
        <v>-</v>
      </c>
      <c r="Q52" s="215">
        <f>IF(P52="-",0,P52/(1+'General inputs'!$H$30)^'MP Calculations'!$C$40)</f>
        <v>0</v>
      </c>
    </row>
    <row r="53" spans="3:17" x14ac:dyDescent="0.2">
      <c r="C53" s="159"/>
      <c r="D53" s="165"/>
      <c r="E53" s="162"/>
      <c r="F53" s="166" t="str">
        <f t="shared" si="1"/>
        <v>-</v>
      </c>
      <c r="G53" s="68"/>
      <c r="H53" s="162"/>
      <c r="I53" s="173"/>
      <c r="J53" s="168" t="str">
        <f>IFERROR(MIN('MP Calculations'!$E$30/I53,1),"-")</f>
        <v>-</v>
      </c>
      <c r="K53" s="12"/>
      <c r="L53" s="159"/>
      <c r="M53" s="187"/>
      <c r="N53" s="187"/>
      <c r="O53" s="186" t="str">
        <f t="shared" si="2"/>
        <v>-</v>
      </c>
      <c r="P53" s="186" t="str">
        <f t="shared" si="3"/>
        <v>-</v>
      </c>
      <c r="Q53" s="215">
        <f>IF(P53="-",0,P53/(1+'General inputs'!$H$30)^'MP Calculations'!$C$40)</f>
        <v>0</v>
      </c>
    </row>
    <row r="54" spans="3:17" x14ac:dyDescent="0.2">
      <c r="C54" s="159"/>
      <c r="D54" s="165"/>
      <c r="E54" s="162"/>
      <c r="F54" s="166" t="str">
        <f t="shared" si="1"/>
        <v>-</v>
      </c>
      <c r="G54" s="68"/>
      <c r="H54" s="162"/>
      <c r="I54" s="173"/>
      <c r="J54" s="168" t="str">
        <f>IFERROR(MIN('MP Calculations'!$E$30/I54,1),"-")</f>
        <v>-</v>
      </c>
      <c r="K54" s="12"/>
      <c r="L54" s="159"/>
      <c r="M54" s="187"/>
      <c r="N54" s="187"/>
      <c r="O54" s="186" t="str">
        <f t="shared" si="2"/>
        <v>-</v>
      </c>
      <c r="P54" s="186" t="str">
        <f t="shared" si="3"/>
        <v>-</v>
      </c>
      <c r="Q54" s="215">
        <f>IF(P54="-",0,P54/(1+'General inputs'!$H$30)^'MP Calculations'!$C$40)</f>
        <v>0</v>
      </c>
    </row>
    <row r="55" spans="3:17" x14ac:dyDescent="0.2">
      <c r="C55" s="159"/>
      <c r="D55" s="165"/>
      <c r="E55" s="162"/>
      <c r="F55" s="166" t="str">
        <f t="shared" si="1"/>
        <v>-</v>
      </c>
      <c r="G55" s="68"/>
      <c r="H55" s="162"/>
      <c r="I55" s="173"/>
      <c r="J55" s="168" t="str">
        <f>IFERROR(MIN('MP Calculations'!$E$30/I55,1),"-")</f>
        <v>-</v>
      </c>
      <c r="K55" s="12"/>
      <c r="L55" s="159"/>
      <c r="M55" s="187"/>
      <c r="N55" s="187"/>
      <c r="O55" s="186" t="str">
        <f t="shared" si="2"/>
        <v>-</v>
      </c>
      <c r="P55" s="186" t="str">
        <f t="shared" si="3"/>
        <v>-</v>
      </c>
      <c r="Q55" s="215">
        <f>IF(P55="-",0,P55/(1+'General inputs'!$H$30)^'MP Calculations'!$C$40)</f>
        <v>0</v>
      </c>
    </row>
    <row r="56" spans="3:17" x14ac:dyDescent="0.2">
      <c r="C56" s="159"/>
      <c r="D56" s="165"/>
      <c r="E56" s="162"/>
      <c r="F56" s="166" t="str">
        <f t="shared" si="1"/>
        <v>-</v>
      </c>
      <c r="G56" s="68"/>
      <c r="H56" s="162"/>
      <c r="I56" s="173"/>
      <c r="J56" s="168" t="str">
        <f>IFERROR(MIN('MP Calculations'!$E$30/I56,1),"-")</f>
        <v>-</v>
      </c>
      <c r="K56" s="12"/>
      <c r="L56" s="159"/>
      <c r="M56" s="187"/>
      <c r="N56" s="187"/>
      <c r="O56" s="186" t="str">
        <f t="shared" si="2"/>
        <v>-</v>
      </c>
      <c r="P56" s="186" t="str">
        <f t="shared" si="3"/>
        <v>-</v>
      </c>
      <c r="Q56" s="215">
        <f>IF(P56="-",0,P56/(1+'General inputs'!$H$30)^'MP Calculations'!$C$40)</f>
        <v>0</v>
      </c>
    </row>
    <row r="57" spans="3:17" x14ac:dyDescent="0.2">
      <c r="C57" s="159"/>
      <c r="D57" s="165"/>
      <c r="E57" s="162"/>
      <c r="F57" s="166" t="str">
        <f t="shared" si="1"/>
        <v>-</v>
      </c>
      <c r="G57" s="68"/>
      <c r="H57" s="162"/>
      <c r="I57" s="173"/>
      <c r="J57" s="168" t="str">
        <f>IFERROR(MIN('MP Calculations'!$E$30/I57,1),"-")</f>
        <v>-</v>
      </c>
      <c r="K57" s="12"/>
      <c r="L57" s="159"/>
      <c r="M57" s="187"/>
      <c r="N57" s="187"/>
      <c r="O57" s="186" t="str">
        <f t="shared" si="2"/>
        <v>-</v>
      </c>
      <c r="P57" s="186" t="str">
        <f t="shared" si="3"/>
        <v>-</v>
      </c>
      <c r="Q57" s="215">
        <f>IF(P57="-",0,P57/(1+'General inputs'!$H$30)^'MP Calculations'!$C$40)</f>
        <v>0</v>
      </c>
    </row>
    <row r="58" spans="3:17" x14ac:dyDescent="0.2">
      <c r="C58" s="159"/>
      <c r="D58" s="165"/>
      <c r="E58" s="162"/>
      <c r="F58" s="166" t="str">
        <f t="shared" si="1"/>
        <v>-</v>
      </c>
      <c r="G58" s="68"/>
      <c r="H58" s="162"/>
      <c r="I58" s="173"/>
      <c r="J58" s="168" t="str">
        <f>IFERROR(MIN('MP Calculations'!$E$30/I58,1),"-")</f>
        <v>-</v>
      </c>
      <c r="K58" s="12"/>
      <c r="L58" s="159"/>
      <c r="M58" s="187"/>
      <c r="N58" s="187"/>
      <c r="O58" s="186" t="str">
        <f t="shared" si="2"/>
        <v>-</v>
      </c>
      <c r="P58" s="186" t="str">
        <f t="shared" si="3"/>
        <v>-</v>
      </c>
      <c r="Q58" s="215">
        <f>IF(P58="-",0,P58/(1+'General inputs'!$H$30)^'MP Calculations'!$C$40)</f>
        <v>0</v>
      </c>
    </row>
    <row r="59" spans="3:17" x14ac:dyDescent="0.2">
      <c r="C59" s="159"/>
      <c r="D59" s="165"/>
      <c r="E59" s="162"/>
      <c r="F59" s="166" t="str">
        <f t="shared" si="1"/>
        <v>-</v>
      </c>
      <c r="G59" s="68"/>
      <c r="H59" s="162"/>
      <c r="I59" s="173"/>
      <c r="J59" s="168" t="str">
        <f>IFERROR(MIN('MP Calculations'!$E$30/I59,1),"-")</f>
        <v>-</v>
      </c>
      <c r="K59" s="12"/>
      <c r="L59" s="159"/>
      <c r="M59" s="187"/>
      <c r="N59" s="187"/>
      <c r="O59" s="186" t="str">
        <f t="shared" si="2"/>
        <v>-</v>
      </c>
      <c r="P59" s="186" t="str">
        <f t="shared" si="3"/>
        <v>-</v>
      </c>
      <c r="Q59" s="215">
        <f>IF(P59="-",0,P59/(1+'General inputs'!$H$30)^'MP Calculations'!$C$40)</f>
        <v>0</v>
      </c>
    </row>
    <row r="60" spans="3:17" x14ac:dyDescent="0.2">
      <c r="C60" s="159"/>
      <c r="D60" s="165"/>
      <c r="E60" s="162"/>
      <c r="F60" s="166" t="str">
        <f t="shared" si="1"/>
        <v>-</v>
      </c>
      <c r="G60" s="68"/>
      <c r="H60" s="162"/>
      <c r="I60" s="173"/>
      <c r="J60" s="168" t="str">
        <f>IFERROR(MIN('MP Calculations'!$E$30/I60,1),"-")</f>
        <v>-</v>
      </c>
      <c r="K60" s="12"/>
      <c r="L60" s="159"/>
      <c r="M60" s="187"/>
      <c r="N60" s="187"/>
      <c r="O60" s="186" t="str">
        <f t="shared" si="2"/>
        <v>-</v>
      </c>
      <c r="P60" s="186" t="str">
        <f t="shared" si="3"/>
        <v>-</v>
      </c>
      <c r="Q60" s="215">
        <f>IF(P60="-",0,P60/(1+'General inputs'!$H$30)^'MP Calculations'!$C$40)</f>
        <v>0</v>
      </c>
    </row>
    <row r="61" spans="3:17" x14ac:dyDescent="0.2">
      <c r="C61" s="159"/>
      <c r="D61" s="165"/>
      <c r="E61" s="162"/>
      <c r="F61" s="166" t="str">
        <f t="shared" si="1"/>
        <v>-</v>
      </c>
      <c r="G61" s="68"/>
      <c r="H61" s="162"/>
      <c r="I61" s="173"/>
      <c r="J61" s="168" t="str">
        <f>IFERROR(MIN('MP Calculations'!$E$30/I61,1),"-")</f>
        <v>-</v>
      </c>
      <c r="K61" s="12"/>
      <c r="L61" s="159"/>
      <c r="M61" s="187"/>
      <c r="N61" s="187"/>
      <c r="O61" s="186" t="str">
        <f t="shared" si="2"/>
        <v>-</v>
      </c>
      <c r="P61" s="186" t="str">
        <f t="shared" si="3"/>
        <v>-</v>
      </c>
      <c r="Q61" s="215">
        <f>IF(P61="-",0,P61/(1+'General inputs'!$H$30)^'MP Calculations'!$C$40)</f>
        <v>0</v>
      </c>
    </row>
    <row r="62" spans="3:17" x14ac:dyDescent="0.2">
      <c r="C62" s="159"/>
      <c r="D62" s="165"/>
      <c r="E62" s="162"/>
      <c r="F62" s="166" t="str">
        <f t="shared" si="1"/>
        <v>-</v>
      </c>
      <c r="G62" s="68"/>
      <c r="H62" s="162"/>
      <c r="I62" s="173"/>
      <c r="J62" s="168" t="str">
        <f>IFERROR(MIN('MP Calculations'!$E$30/I62,1),"-")</f>
        <v>-</v>
      </c>
      <c r="K62" s="12"/>
      <c r="L62" s="159"/>
      <c r="M62" s="187"/>
      <c r="N62" s="187"/>
      <c r="O62" s="186" t="str">
        <f t="shared" si="2"/>
        <v>-</v>
      </c>
      <c r="P62" s="186" t="str">
        <f t="shared" si="3"/>
        <v>-</v>
      </c>
      <c r="Q62" s="215">
        <f>IF(P62="-",0,P62/(1+'General inputs'!$H$30)^'MP Calculations'!$C$40)</f>
        <v>0</v>
      </c>
    </row>
    <row r="63" spans="3:17" x14ac:dyDescent="0.2">
      <c r="C63" s="159"/>
      <c r="D63" s="165"/>
      <c r="E63" s="162"/>
      <c r="F63" s="166" t="str">
        <f t="shared" si="1"/>
        <v>-</v>
      </c>
      <c r="G63" s="68"/>
      <c r="H63" s="162"/>
      <c r="I63" s="173"/>
      <c r="J63" s="168" t="str">
        <f>IFERROR(MIN('MP Calculations'!$E$30/I63,1),"-")</f>
        <v>-</v>
      </c>
      <c r="K63" s="12"/>
      <c r="L63" s="159"/>
      <c r="M63" s="187"/>
      <c r="N63" s="187"/>
      <c r="O63" s="186" t="str">
        <f t="shared" si="2"/>
        <v>-</v>
      </c>
      <c r="P63" s="186" t="str">
        <f t="shared" si="3"/>
        <v>-</v>
      </c>
      <c r="Q63" s="215">
        <f>IF(P63="-",0,P63/(1+'General inputs'!$H$30)^'MP Calculations'!$C$40)</f>
        <v>0</v>
      </c>
    </row>
    <row r="64" spans="3:17" x14ac:dyDescent="0.2">
      <c r="C64" s="159"/>
      <c r="D64" s="165"/>
      <c r="E64" s="162"/>
      <c r="F64" s="166" t="str">
        <f t="shared" si="1"/>
        <v>-</v>
      </c>
      <c r="G64" s="68"/>
      <c r="H64" s="162"/>
      <c r="I64" s="173"/>
      <c r="J64" s="168" t="str">
        <f>IFERROR(MIN('MP Calculations'!$E$30/I64,1),"-")</f>
        <v>-</v>
      </c>
      <c r="K64" s="12"/>
      <c r="L64" s="159"/>
      <c r="M64" s="187"/>
      <c r="N64" s="187"/>
      <c r="O64" s="186" t="str">
        <f t="shared" si="2"/>
        <v>-</v>
      </c>
      <c r="P64" s="186" t="str">
        <f t="shared" si="3"/>
        <v>-</v>
      </c>
      <c r="Q64" s="215">
        <f>IF(P64="-",0,P64/(1+'General inputs'!$H$30)^'MP Calculations'!$C$40)</f>
        <v>0</v>
      </c>
    </row>
    <row r="65" spans="3:17" x14ac:dyDescent="0.2">
      <c r="C65" s="159"/>
      <c r="D65" s="165"/>
      <c r="E65" s="162"/>
      <c r="F65" s="166" t="str">
        <f t="shared" si="1"/>
        <v>-</v>
      </c>
      <c r="G65" s="68"/>
      <c r="H65" s="162"/>
      <c r="I65" s="173"/>
      <c r="J65" s="168" t="str">
        <f>IFERROR(MIN('MP Calculations'!$E$30/I65,1),"-")</f>
        <v>-</v>
      </c>
      <c r="K65" s="12"/>
      <c r="L65" s="159"/>
      <c r="M65" s="187"/>
      <c r="N65" s="187"/>
      <c r="O65" s="186" t="str">
        <f t="shared" si="2"/>
        <v>-</v>
      </c>
      <c r="P65" s="186" t="str">
        <f t="shared" si="3"/>
        <v>-</v>
      </c>
      <c r="Q65" s="215">
        <f>IF(P65="-",0,P65/(1+'General inputs'!$H$30)^'MP Calculations'!$C$40)</f>
        <v>0</v>
      </c>
    </row>
    <row r="66" spans="3:17" x14ac:dyDescent="0.2">
      <c r="C66" s="159"/>
      <c r="D66" s="165"/>
      <c r="E66" s="162"/>
      <c r="F66" s="166" t="str">
        <f t="shared" si="1"/>
        <v>-</v>
      </c>
      <c r="G66" s="68"/>
      <c r="H66" s="162"/>
      <c r="I66" s="173"/>
      <c r="J66" s="168" t="str">
        <f>IFERROR(MIN('MP Calculations'!$E$30/I66,1),"-")</f>
        <v>-</v>
      </c>
      <c r="K66" s="12"/>
      <c r="L66" s="159"/>
      <c r="M66" s="187"/>
      <c r="N66" s="187"/>
      <c r="O66" s="186" t="str">
        <f t="shared" si="2"/>
        <v>-</v>
      </c>
      <c r="P66" s="186" t="str">
        <f t="shared" si="3"/>
        <v>-</v>
      </c>
      <c r="Q66" s="215">
        <f>IF(P66="-",0,P66/(1+'General inputs'!$H$30)^'MP Calculations'!$C$40)</f>
        <v>0</v>
      </c>
    </row>
    <row r="67" spans="3:17" x14ac:dyDescent="0.2">
      <c r="C67" s="159"/>
      <c r="D67" s="165"/>
      <c r="E67" s="162"/>
      <c r="F67" s="166" t="str">
        <f t="shared" si="1"/>
        <v>-</v>
      </c>
      <c r="G67" s="68"/>
      <c r="H67" s="162"/>
      <c r="I67" s="173"/>
      <c r="J67" s="168" t="str">
        <f>IFERROR(MIN('MP Calculations'!$E$30/I67,1),"-")</f>
        <v>-</v>
      </c>
      <c r="K67" s="12"/>
      <c r="L67" s="159"/>
      <c r="M67" s="187"/>
      <c r="N67" s="187"/>
      <c r="O67" s="186" t="str">
        <f t="shared" si="2"/>
        <v>-</v>
      </c>
      <c r="P67" s="186" t="str">
        <f t="shared" si="3"/>
        <v>-</v>
      </c>
      <c r="Q67" s="215">
        <f>IF(P67="-",0,P67/(1+'General inputs'!$H$30)^'MP Calculations'!$C$40)</f>
        <v>0</v>
      </c>
    </row>
    <row r="68" spans="3:17" x14ac:dyDescent="0.2">
      <c r="C68" s="159"/>
      <c r="D68" s="165"/>
      <c r="E68" s="162"/>
      <c r="F68" s="166" t="str">
        <f t="shared" si="1"/>
        <v>-</v>
      </c>
      <c r="G68" s="68"/>
      <c r="H68" s="162"/>
      <c r="I68" s="173"/>
      <c r="J68" s="168" t="str">
        <f>IFERROR(MIN('MP Calculations'!$E$30/I68,1),"-")</f>
        <v>-</v>
      </c>
      <c r="K68" s="12"/>
      <c r="L68" s="159"/>
      <c r="M68" s="187"/>
      <c r="N68" s="187"/>
      <c r="O68" s="186" t="str">
        <f t="shared" si="2"/>
        <v>-</v>
      </c>
      <c r="P68" s="186" t="str">
        <f t="shared" si="3"/>
        <v>-</v>
      </c>
      <c r="Q68" s="215">
        <f>IF(P68="-",0,P68/(1+'General inputs'!$H$30)^'MP Calculations'!$C$40)</f>
        <v>0</v>
      </c>
    </row>
    <row r="69" spans="3:17" x14ac:dyDescent="0.2">
      <c r="C69" s="159"/>
      <c r="D69" s="165"/>
      <c r="E69" s="162"/>
      <c r="F69" s="166" t="str">
        <f t="shared" si="1"/>
        <v>-</v>
      </c>
      <c r="G69" s="68"/>
      <c r="H69" s="162"/>
      <c r="I69" s="173"/>
      <c r="J69" s="168" t="str">
        <f>IFERROR(MIN('MP Calculations'!$E$30/I69,1),"-")</f>
        <v>-</v>
      </c>
      <c r="K69" s="12"/>
      <c r="L69" s="159"/>
      <c r="M69" s="187"/>
      <c r="N69" s="187"/>
      <c r="O69" s="186" t="str">
        <f t="shared" si="2"/>
        <v>-</v>
      </c>
      <c r="P69" s="186" t="str">
        <f t="shared" si="3"/>
        <v>-</v>
      </c>
      <c r="Q69" s="215">
        <f>IF(P69="-",0,P69/(1+'General inputs'!$H$30)^'MP Calculations'!$C$40)</f>
        <v>0</v>
      </c>
    </row>
    <row r="70" spans="3:17" x14ac:dyDescent="0.2">
      <c r="C70" s="159"/>
      <c r="D70" s="165"/>
      <c r="E70" s="162"/>
      <c r="F70" s="166" t="str">
        <f t="shared" si="1"/>
        <v>-</v>
      </c>
      <c r="G70" s="68"/>
      <c r="H70" s="162"/>
      <c r="I70" s="173"/>
      <c r="J70" s="168" t="str">
        <f>IFERROR(MIN('MP Calculations'!$E$30/I70,1),"-")</f>
        <v>-</v>
      </c>
      <c r="K70" s="12"/>
      <c r="L70" s="159"/>
      <c r="M70" s="187"/>
      <c r="N70" s="187"/>
      <c r="O70" s="186" t="str">
        <f t="shared" si="2"/>
        <v>-</v>
      </c>
      <c r="P70" s="186" t="str">
        <f t="shared" si="3"/>
        <v>-</v>
      </c>
      <c r="Q70" s="215">
        <f>IF(P70="-",0,P70/(1+'General inputs'!$H$30)^'MP Calculations'!$C$40)</f>
        <v>0</v>
      </c>
    </row>
    <row r="71" spans="3:17" x14ac:dyDescent="0.2">
      <c r="C71" s="159"/>
      <c r="D71" s="165"/>
      <c r="E71" s="162"/>
      <c r="F71" s="166" t="str">
        <f t="shared" si="1"/>
        <v>-</v>
      </c>
      <c r="G71" s="68"/>
      <c r="H71" s="162"/>
      <c r="I71" s="173"/>
      <c r="J71" s="168" t="str">
        <f>IFERROR(MIN('MP Calculations'!$E$30/I71,1),"-")</f>
        <v>-</v>
      </c>
      <c r="K71" s="12"/>
      <c r="L71" s="159"/>
      <c r="M71" s="187"/>
      <c r="N71" s="187"/>
      <c r="O71" s="186" t="str">
        <f t="shared" si="2"/>
        <v>-</v>
      </c>
      <c r="P71" s="186" t="str">
        <f t="shared" si="3"/>
        <v>-</v>
      </c>
      <c r="Q71" s="215">
        <f>IF(P71="-",0,P71/(1+'General inputs'!$H$30)^'MP Calculations'!$C$40)</f>
        <v>0</v>
      </c>
    </row>
    <row r="72" spans="3:17" x14ac:dyDescent="0.2">
      <c r="C72" s="159"/>
      <c r="D72" s="165"/>
      <c r="E72" s="162"/>
      <c r="F72" s="166" t="str">
        <f t="shared" si="1"/>
        <v>-</v>
      </c>
      <c r="G72" s="68"/>
      <c r="H72" s="162"/>
      <c r="I72" s="173"/>
      <c r="J72" s="168" t="str">
        <f>IFERROR(MIN('MP Calculations'!$E$30/I72,1),"-")</f>
        <v>-</v>
      </c>
      <c r="K72" s="12"/>
      <c r="L72" s="159"/>
      <c r="M72" s="187"/>
      <c r="N72" s="187"/>
      <c r="O72" s="186" t="str">
        <f t="shared" si="2"/>
        <v>-</v>
      </c>
      <c r="P72" s="186" t="str">
        <f t="shared" si="3"/>
        <v>-</v>
      </c>
      <c r="Q72" s="215">
        <f>IF(P72="-",0,P72/(1+'General inputs'!$H$30)^'MP Calculations'!$C$40)</f>
        <v>0</v>
      </c>
    </row>
    <row r="73" spans="3:17" x14ac:dyDescent="0.2">
      <c r="C73" s="159"/>
      <c r="D73" s="165"/>
      <c r="E73" s="162"/>
      <c r="F73" s="166" t="str">
        <f t="shared" si="1"/>
        <v>-</v>
      </c>
      <c r="G73" s="68"/>
      <c r="H73" s="162"/>
      <c r="I73" s="173"/>
      <c r="J73" s="168" t="str">
        <f>IFERROR(MIN('MP Calculations'!$E$30/I73,1),"-")</f>
        <v>-</v>
      </c>
      <c r="K73" s="12"/>
      <c r="L73" s="159"/>
      <c r="M73" s="187"/>
      <c r="N73" s="187"/>
      <c r="O73" s="186" t="str">
        <f t="shared" si="2"/>
        <v>-</v>
      </c>
      <c r="P73" s="186" t="str">
        <f t="shared" si="3"/>
        <v>-</v>
      </c>
      <c r="Q73" s="215">
        <f>IF(P73="-",0,P73/(1+'General inputs'!$H$30)^'MP Calculations'!$C$40)</f>
        <v>0</v>
      </c>
    </row>
    <row r="74" spans="3:17" x14ac:dyDescent="0.2">
      <c r="C74" s="159"/>
      <c r="D74" s="165"/>
      <c r="E74" s="162"/>
      <c r="F74" s="166" t="str">
        <f t="shared" si="1"/>
        <v>-</v>
      </c>
      <c r="G74" s="68"/>
      <c r="H74" s="162"/>
      <c r="I74" s="173"/>
      <c r="J74" s="168" t="str">
        <f>IFERROR(MIN('MP Calculations'!$E$30/I74,1),"-")</f>
        <v>-</v>
      </c>
      <c r="K74" s="12"/>
      <c r="L74" s="159"/>
      <c r="M74" s="187"/>
      <c r="N74" s="187"/>
      <c r="O74" s="186" t="str">
        <f t="shared" si="2"/>
        <v>-</v>
      </c>
      <c r="P74" s="186" t="str">
        <f t="shared" si="3"/>
        <v>-</v>
      </c>
      <c r="Q74" s="215">
        <f>IF(P74="-",0,P74/(1+'General inputs'!$H$30)^'MP Calculations'!$C$40)</f>
        <v>0</v>
      </c>
    </row>
    <row r="75" spans="3:17" x14ac:dyDescent="0.2">
      <c r="C75" s="159"/>
      <c r="D75" s="165"/>
      <c r="E75" s="162"/>
      <c r="F75" s="166" t="str">
        <f t="shared" si="1"/>
        <v>-</v>
      </c>
      <c r="G75" s="68"/>
      <c r="H75" s="162"/>
      <c r="I75" s="173"/>
      <c r="J75" s="168" t="str">
        <f>IFERROR(MIN('MP Calculations'!$E$30/I75,1),"-")</f>
        <v>-</v>
      </c>
      <c r="K75" s="12"/>
      <c r="L75" s="159"/>
      <c r="M75" s="187"/>
      <c r="N75" s="187"/>
      <c r="O75" s="186" t="str">
        <f t="shared" si="2"/>
        <v>-</v>
      </c>
      <c r="P75" s="186" t="str">
        <f t="shared" si="3"/>
        <v>-</v>
      </c>
      <c r="Q75" s="215">
        <f>IF(P75="-",0,P75/(1+'General inputs'!$H$30)^'MP Calculations'!$C$40)</f>
        <v>0</v>
      </c>
    </row>
    <row r="76" spans="3:17" x14ac:dyDescent="0.2">
      <c r="C76" s="159"/>
      <c r="D76" s="165"/>
      <c r="E76" s="162"/>
      <c r="F76" s="166" t="str">
        <f t="shared" si="1"/>
        <v>-</v>
      </c>
      <c r="G76" s="68"/>
      <c r="H76" s="162"/>
      <c r="I76" s="173"/>
      <c r="J76" s="168" t="str">
        <f>IFERROR(MIN('MP Calculations'!$E$30/I76,1),"-")</f>
        <v>-</v>
      </c>
      <c r="K76" s="12"/>
      <c r="L76" s="159"/>
      <c r="M76" s="187"/>
      <c r="N76" s="187"/>
      <c r="O76" s="186" t="str">
        <f t="shared" si="2"/>
        <v>-</v>
      </c>
      <c r="P76" s="186" t="str">
        <f t="shared" si="3"/>
        <v>-</v>
      </c>
      <c r="Q76" s="215">
        <f>IF(P76="-",0,P76/(1+'General inputs'!$H$30)^'MP Calculations'!$C$40)</f>
        <v>0</v>
      </c>
    </row>
    <row r="77" spans="3:17" x14ac:dyDescent="0.2">
      <c r="C77" s="159"/>
      <c r="D77" s="165"/>
      <c r="E77" s="162"/>
      <c r="F77" s="166" t="str">
        <f t="shared" si="1"/>
        <v>-</v>
      </c>
      <c r="G77" s="68"/>
      <c r="H77" s="162"/>
      <c r="I77" s="173"/>
      <c r="J77" s="168" t="str">
        <f>IFERROR(MIN('MP Calculations'!$E$30/I77,1),"-")</f>
        <v>-</v>
      </c>
      <c r="K77" s="12"/>
      <c r="L77" s="159"/>
      <c r="M77" s="187"/>
      <c r="N77" s="187"/>
      <c r="O77" s="186" t="str">
        <f t="shared" si="2"/>
        <v>-</v>
      </c>
      <c r="P77" s="186" t="str">
        <f t="shared" si="3"/>
        <v>-</v>
      </c>
      <c r="Q77" s="215">
        <f>IF(P77="-",0,P77/(1+'General inputs'!$H$30)^'MP Calculations'!$C$40)</f>
        <v>0</v>
      </c>
    </row>
    <row r="78" spans="3:17" x14ac:dyDescent="0.2">
      <c r="C78" s="159"/>
      <c r="D78" s="165"/>
      <c r="E78" s="162"/>
      <c r="F78" s="166" t="str">
        <f t="shared" si="1"/>
        <v>-</v>
      </c>
      <c r="G78" s="68"/>
      <c r="H78" s="162"/>
      <c r="I78" s="173"/>
      <c r="J78" s="168" t="str">
        <f>IFERROR(MIN('MP Calculations'!$E$30/I78,1),"-")</f>
        <v>-</v>
      </c>
      <c r="K78" s="12"/>
      <c r="L78" s="159"/>
      <c r="M78" s="187"/>
      <c r="N78" s="187"/>
      <c r="O78" s="186" t="str">
        <f t="shared" si="2"/>
        <v>-</v>
      </c>
      <c r="P78" s="186" t="str">
        <f t="shared" si="3"/>
        <v>-</v>
      </c>
      <c r="Q78" s="215">
        <f>IF(P78="-",0,P78/(1+'General inputs'!$H$30)^'MP Calculations'!$C$40)</f>
        <v>0</v>
      </c>
    </row>
    <row r="79" spans="3:17" x14ac:dyDescent="0.2">
      <c r="C79" s="159"/>
      <c r="D79" s="165"/>
      <c r="E79" s="162"/>
      <c r="F79" s="166" t="str">
        <f t="shared" si="1"/>
        <v>-</v>
      </c>
      <c r="G79" s="68"/>
      <c r="H79" s="162"/>
      <c r="I79" s="173"/>
      <c r="J79" s="168" t="str">
        <f>IFERROR(MIN('MP Calculations'!$E$30/I79,1),"-")</f>
        <v>-</v>
      </c>
      <c r="K79" s="12"/>
      <c r="L79" s="159"/>
      <c r="M79" s="187"/>
      <c r="N79" s="187"/>
      <c r="O79" s="186" t="str">
        <f t="shared" si="2"/>
        <v>-</v>
      </c>
      <c r="P79" s="186" t="str">
        <f t="shared" si="3"/>
        <v>-</v>
      </c>
      <c r="Q79" s="215">
        <f>IF(P79="-",0,P79/(1+'General inputs'!$H$30)^'MP Calculations'!$C$40)</f>
        <v>0</v>
      </c>
    </row>
    <row r="80" spans="3:17" x14ac:dyDescent="0.2">
      <c r="C80" s="159"/>
      <c r="D80" s="165"/>
      <c r="E80" s="162"/>
      <c r="F80" s="166" t="str">
        <f t="shared" si="1"/>
        <v>-</v>
      </c>
      <c r="G80" s="68"/>
      <c r="H80" s="162"/>
      <c r="I80" s="173"/>
      <c r="J80" s="168" t="str">
        <f>IFERROR(MIN('MP Calculations'!$E$30/I80,1),"-")</f>
        <v>-</v>
      </c>
      <c r="K80" s="12"/>
      <c r="L80" s="159"/>
      <c r="M80" s="187"/>
      <c r="N80" s="187"/>
      <c r="O80" s="186" t="str">
        <f t="shared" si="2"/>
        <v>-</v>
      </c>
      <c r="P80" s="186" t="str">
        <f t="shared" si="3"/>
        <v>-</v>
      </c>
      <c r="Q80" s="215">
        <f>IF(P80="-",0,P80/(1+'General inputs'!$H$30)^'MP Calculations'!$C$40)</f>
        <v>0</v>
      </c>
    </row>
    <row r="81" spans="3:17" x14ac:dyDescent="0.2">
      <c r="C81" s="159"/>
      <c r="D81" s="165"/>
      <c r="E81" s="162"/>
      <c r="F81" s="166" t="str">
        <f t="shared" si="1"/>
        <v>-</v>
      </c>
      <c r="G81" s="68"/>
      <c r="H81" s="162"/>
      <c r="I81" s="173"/>
      <c r="J81" s="168" t="str">
        <f>IFERROR(MIN('MP Calculations'!$E$30/I81,1),"-")</f>
        <v>-</v>
      </c>
      <c r="K81" s="12"/>
      <c r="L81" s="159"/>
      <c r="M81" s="187"/>
      <c r="N81" s="187"/>
      <c r="O81" s="186" t="str">
        <f t="shared" si="2"/>
        <v>-</v>
      </c>
      <c r="P81" s="186" t="str">
        <f t="shared" si="3"/>
        <v>-</v>
      </c>
      <c r="Q81" s="215">
        <f>IF(P81="-",0,P81/(1+'General inputs'!$H$30)^'MP Calculations'!$C$40)</f>
        <v>0</v>
      </c>
    </row>
    <row r="82" spans="3:17" x14ac:dyDescent="0.2">
      <c r="C82" s="159"/>
      <c r="D82" s="165"/>
      <c r="E82" s="162"/>
      <c r="F82" s="166" t="str">
        <f t="shared" si="1"/>
        <v>-</v>
      </c>
      <c r="G82" s="68"/>
      <c r="H82" s="162"/>
      <c r="I82" s="173"/>
      <c r="J82" s="168" t="str">
        <f>IFERROR(MIN('MP Calculations'!$E$30/I82,1),"-")</f>
        <v>-</v>
      </c>
      <c r="K82" s="12"/>
      <c r="L82" s="159"/>
      <c r="M82" s="187"/>
      <c r="N82" s="187"/>
      <c r="O82" s="186" t="str">
        <f t="shared" si="2"/>
        <v>-</v>
      </c>
      <c r="P82" s="186" t="str">
        <f t="shared" si="3"/>
        <v>-</v>
      </c>
      <c r="Q82" s="215">
        <f>IF(P82="-",0,P82/(1+'General inputs'!$H$30)^'MP Calculations'!$C$40)</f>
        <v>0</v>
      </c>
    </row>
    <row r="83" spans="3:17" x14ac:dyDescent="0.2">
      <c r="C83" s="159"/>
      <c r="D83" s="165"/>
      <c r="E83" s="162"/>
      <c r="F83" s="166" t="str">
        <f t="shared" si="1"/>
        <v>-</v>
      </c>
      <c r="G83" s="68"/>
      <c r="H83" s="162"/>
      <c r="I83" s="173"/>
      <c r="J83" s="168" t="str">
        <f>IFERROR(MIN('MP Calculations'!$E$30/I83,1),"-")</f>
        <v>-</v>
      </c>
      <c r="K83" s="12"/>
      <c r="L83" s="159"/>
      <c r="M83" s="187"/>
      <c r="N83" s="187"/>
      <c r="O83" s="186" t="str">
        <f t="shared" si="2"/>
        <v>-</v>
      </c>
      <c r="P83" s="186" t="str">
        <f t="shared" si="3"/>
        <v>-</v>
      </c>
      <c r="Q83" s="215">
        <f>IF(P83="-",0,P83/(1+'General inputs'!$H$30)^'MP Calculations'!$C$40)</f>
        <v>0</v>
      </c>
    </row>
    <row r="84" spans="3:17" x14ac:dyDescent="0.2">
      <c r="C84" s="159"/>
      <c r="D84" s="165"/>
      <c r="E84" s="162"/>
      <c r="F84" s="166" t="str">
        <f t="shared" si="1"/>
        <v>-</v>
      </c>
      <c r="G84" s="68"/>
      <c r="H84" s="162"/>
      <c r="I84" s="173"/>
      <c r="J84" s="168" t="str">
        <f>IFERROR(MIN('MP Calculations'!$E$30/I84,1),"-")</f>
        <v>-</v>
      </c>
      <c r="K84" s="12"/>
      <c r="L84" s="159"/>
      <c r="M84" s="187"/>
      <c r="N84" s="187"/>
      <c r="O84" s="186" t="str">
        <f t="shared" si="2"/>
        <v>-</v>
      </c>
      <c r="P84" s="186" t="str">
        <f t="shared" si="3"/>
        <v>-</v>
      </c>
      <c r="Q84" s="215">
        <f>IF(P84="-",0,P84/(1+'General inputs'!$H$30)^'MP Calculations'!$C$40)</f>
        <v>0</v>
      </c>
    </row>
    <row r="85" spans="3:17" x14ac:dyDescent="0.2">
      <c r="C85" s="159"/>
      <c r="D85" s="165"/>
      <c r="E85" s="162"/>
      <c r="F85" s="166" t="str">
        <f t="shared" si="1"/>
        <v>-</v>
      </c>
      <c r="G85" s="68"/>
      <c r="H85" s="162"/>
      <c r="I85" s="173"/>
      <c r="J85" s="168" t="str">
        <f>IFERROR(MIN('MP Calculations'!$E$30/I85,1),"-")</f>
        <v>-</v>
      </c>
      <c r="K85" s="12"/>
      <c r="L85" s="159"/>
      <c r="M85" s="187"/>
      <c r="N85" s="187"/>
      <c r="O85" s="186" t="str">
        <f t="shared" si="2"/>
        <v>-</v>
      </c>
      <c r="P85" s="186" t="str">
        <f t="shared" si="3"/>
        <v>-</v>
      </c>
      <c r="Q85" s="215">
        <f>IF(P85="-",0,P85/(1+'General inputs'!$H$30)^'MP Calculations'!$C$40)</f>
        <v>0</v>
      </c>
    </row>
    <row r="86" spans="3:17" x14ac:dyDescent="0.2">
      <c r="C86" s="159"/>
      <c r="D86" s="165"/>
      <c r="E86" s="162"/>
      <c r="F86" s="166" t="str">
        <f t="shared" si="1"/>
        <v>-</v>
      </c>
      <c r="G86" s="68"/>
      <c r="H86" s="162"/>
      <c r="I86" s="173"/>
      <c r="J86" s="168" t="str">
        <f>IFERROR(MIN('MP Calculations'!$E$30/I86,1),"-")</f>
        <v>-</v>
      </c>
      <c r="K86" s="12"/>
      <c r="L86" s="159"/>
      <c r="M86" s="187"/>
      <c r="N86" s="187"/>
      <c r="O86" s="186" t="str">
        <f t="shared" si="2"/>
        <v>-</v>
      </c>
      <c r="P86" s="186" t="str">
        <f t="shared" si="3"/>
        <v>-</v>
      </c>
      <c r="Q86" s="215">
        <f>IF(P86="-",0,P86/(1+'General inputs'!$H$30)^'MP Calculations'!$C$40)</f>
        <v>0</v>
      </c>
    </row>
    <row r="87" spans="3:17" x14ac:dyDescent="0.2">
      <c r="C87" s="159"/>
      <c r="D87" s="165"/>
      <c r="E87" s="162"/>
      <c r="F87" s="166" t="str">
        <f t="shared" ref="F87:F150" si="4">IF(E87="","-",IF(OR(E87&lt;$E$15,E87&gt;$E$16),"ERROR - date outside of range","Date check - OK"))</f>
        <v>-</v>
      </c>
      <c r="G87" s="68"/>
      <c r="H87" s="162"/>
      <c r="I87" s="173"/>
      <c r="J87" s="168" t="str">
        <f>IFERROR(MIN('MP Calculations'!$E$30/I87,1),"-")</f>
        <v>-</v>
      </c>
      <c r="K87" s="12"/>
      <c r="L87" s="159"/>
      <c r="M87" s="187"/>
      <c r="N87" s="187"/>
      <c r="O87" s="186" t="str">
        <f t="shared" ref="O87:O150" si="5">IF(N87="","-",L87*N87)</f>
        <v>-</v>
      </c>
      <c r="P87" s="186" t="str">
        <f t="shared" ref="P87:P150" si="6">IF(O87="-","-",IF(OR(E87&lt;$E$15,E87&gt;$E$16),0,O87*J87))</f>
        <v>-</v>
      </c>
      <c r="Q87" s="215">
        <f>IF(P87="-",0,P87/(1+'General inputs'!$H$30)^'MP Calculations'!$C$40)</f>
        <v>0</v>
      </c>
    </row>
    <row r="88" spans="3:17" x14ac:dyDescent="0.2">
      <c r="C88" s="159"/>
      <c r="D88" s="165"/>
      <c r="E88" s="162"/>
      <c r="F88" s="166" t="str">
        <f t="shared" si="4"/>
        <v>-</v>
      </c>
      <c r="G88" s="68"/>
      <c r="H88" s="162"/>
      <c r="I88" s="173"/>
      <c r="J88" s="168" t="str">
        <f>IFERROR(MIN('MP Calculations'!$E$30/I88,1),"-")</f>
        <v>-</v>
      </c>
      <c r="K88" s="12"/>
      <c r="L88" s="159"/>
      <c r="M88" s="187"/>
      <c r="N88" s="187"/>
      <c r="O88" s="186" t="str">
        <f t="shared" si="5"/>
        <v>-</v>
      </c>
      <c r="P88" s="186" t="str">
        <f t="shared" si="6"/>
        <v>-</v>
      </c>
      <c r="Q88" s="215">
        <f>IF(P88="-",0,P88/(1+'General inputs'!$H$30)^'MP Calculations'!$C$40)</f>
        <v>0</v>
      </c>
    </row>
    <row r="89" spans="3:17" x14ac:dyDescent="0.2">
      <c r="C89" s="159"/>
      <c r="D89" s="165"/>
      <c r="E89" s="162"/>
      <c r="F89" s="166" t="str">
        <f t="shared" si="4"/>
        <v>-</v>
      </c>
      <c r="G89" s="68"/>
      <c r="H89" s="162"/>
      <c r="I89" s="173"/>
      <c r="J89" s="168" t="str">
        <f>IFERROR(MIN('MP Calculations'!$E$30/I89,1),"-")</f>
        <v>-</v>
      </c>
      <c r="K89" s="12"/>
      <c r="L89" s="159"/>
      <c r="M89" s="187"/>
      <c r="N89" s="187"/>
      <c r="O89" s="186" t="str">
        <f t="shared" si="5"/>
        <v>-</v>
      </c>
      <c r="P89" s="186" t="str">
        <f t="shared" si="6"/>
        <v>-</v>
      </c>
      <c r="Q89" s="215">
        <f>IF(P89="-",0,P89/(1+'General inputs'!$H$30)^'MP Calculations'!$C$40)</f>
        <v>0</v>
      </c>
    </row>
    <row r="90" spans="3:17" x14ac:dyDescent="0.2">
      <c r="C90" s="159"/>
      <c r="D90" s="165"/>
      <c r="E90" s="162"/>
      <c r="F90" s="166" t="str">
        <f t="shared" si="4"/>
        <v>-</v>
      </c>
      <c r="G90" s="68"/>
      <c r="H90" s="162"/>
      <c r="I90" s="173"/>
      <c r="J90" s="168" t="str">
        <f>IFERROR(MIN('MP Calculations'!$E$30/I90,1),"-")</f>
        <v>-</v>
      </c>
      <c r="K90" s="12"/>
      <c r="L90" s="159"/>
      <c r="M90" s="187"/>
      <c r="N90" s="187"/>
      <c r="O90" s="186" t="str">
        <f t="shared" si="5"/>
        <v>-</v>
      </c>
      <c r="P90" s="186" t="str">
        <f t="shared" si="6"/>
        <v>-</v>
      </c>
      <c r="Q90" s="215">
        <f>IF(P90="-",0,P90/(1+'General inputs'!$H$30)^'MP Calculations'!$C$40)</f>
        <v>0</v>
      </c>
    </row>
    <row r="91" spans="3:17" x14ac:dyDescent="0.2">
      <c r="C91" s="159"/>
      <c r="D91" s="165"/>
      <c r="E91" s="162"/>
      <c r="F91" s="166" t="str">
        <f t="shared" si="4"/>
        <v>-</v>
      </c>
      <c r="G91" s="68"/>
      <c r="H91" s="162"/>
      <c r="I91" s="173"/>
      <c r="J91" s="168" t="str">
        <f>IFERROR(MIN('MP Calculations'!$E$30/I91,1),"-")</f>
        <v>-</v>
      </c>
      <c r="K91" s="12"/>
      <c r="L91" s="159"/>
      <c r="M91" s="187"/>
      <c r="N91" s="187"/>
      <c r="O91" s="186" t="str">
        <f t="shared" si="5"/>
        <v>-</v>
      </c>
      <c r="P91" s="186" t="str">
        <f t="shared" si="6"/>
        <v>-</v>
      </c>
      <c r="Q91" s="215">
        <f>IF(P91="-",0,P91/(1+'General inputs'!$H$30)^'MP Calculations'!$C$40)</f>
        <v>0</v>
      </c>
    </row>
    <row r="92" spans="3:17" x14ac:dyDescent="0.2">
      <c r="C92" s="159"/>
      <c r="D92" s="165"/>
      <c r="E92" s="162"/>
      <c r="F92" s="166" t="str">
        <f t="shared" si="4"/>
        <v>-</v>
      </c>
      <c r="G92" s="68"/>
      <c r="H92" s="162"/>
      <c r="I92" s="173"/>
      <c r="J92" s="168" t="str">
        <f>IFERROR(MIN('MP Calculations'!$E$30/I92,1),"-")</f>
        <v>-</v>
      </c>
      <c r="K92" s="12"/>
      <c r="L92" s="159"/>
      <c r="M92" s="187"/>
      <c r="N92" s="187"/>
      <c r="O92" s="186" t="str">
        <f t="shared" si="5"/>
        <v>-</v>
      </c>
      <c r="P92" s="186" t="str">
        <f t="shared" si="6"/>
        <v>-</v>
      </c>
      <c r="Q92" s="215">
        <f>IF(P92="-",0,P92/(1+'General inputs'!$H$30)^'MP Calculations'!$C$40)</f>
        <v>0</v>
      </c>
    </row>
    <row r="93" spans="3:17" x14ac:dyDescent="0.2">
      <c r="C93" s="159"/>
      <c r="D93" s="165"/>
      <c r="E93" s="162"/>
      <c r="F93" s="166" t="str">
        <f t="shared" si="4"/>
        <v>-</v>
      </c>
      <c r="G93" s="68"/>
      <c r="H93" s="162"/>
      <c r="I93" s="173"/>
      <c r="J93" s="168" t="str">
        <f>IFERROR(MIN('MP Calculations'!$E$30/I93,1),"-")</f>
        <v>-</v>
      </c>
      <c r="K93" s="12"/>
      <c r="L93" s="159"/>
      <c r="M93" s="187"/>
      <c r="N93" s="187"/>
      <c r="O93" s="186" t="str">
        <f t="shared" si="5"/>
        <v>-</v>
      </c>
      <c r="P93" s="186" t="str">
        <f t="shared" si="6"/>
        <v>-</v>
      </c>
      <c r="Q93" s="215">
        <f>IF(P93="-",0,P93/(1+'General inputs'!$H$30)^'MP Calculations'!$C$40)</f>
        <v>0</v>
      </c>
    </row>
    <row r="94" spans="3:17" x14ac:dyDescent="0.2">
      <c r="C94" s="159"/>
      <c r="D94" s="165"/>
      <c r="E94" s="162"/>
      <c r="F94" s="166" t="str">
        <f t="shared" si="4"/>
        <v>-</v>
      </c>
      <c r="G94" s="68"/>
      <c r="H94" s="162"/>
      <c r="I94" s="173"/>
      <c r="J94" s="168" t="str">
        <f>IFERROR(MIN('MP Calculations'!$E$30/I94,1),"-")</f>
        <v>-</v>
      </c>
      <c r="K94" s="12"/>
      <c r="L94" s="159"/>
      <c r="M94" s="187"/>
      <c r="N94" s="187"/>
      <c r="O94" s="186" t="str">
        <f t="shared" si="5"/>
        <v>-</v>
      </c>
      <c r="P94" s="186" t="str">
        <f t="shared" si="6"/>
        <v>-</v>
      </c>
      <c r="Q94" s="215">
        <f>IF(P94="-",0,P94/(1+'General inputs'!$H$30)^'MP Calculations'!$C$40)</f>
        <v>0</v>
      </c>
    </row>
    <row r="95" spans="3:17" x14ac:dyDescent="0.2">
      <c r="C95" s="159"/>
      <c r="D95" s="165"/>
      <c r="E95" s="162"/>
      <c r="F95" s="166" t="str">
        <f t="shared" si="4"/>
        <v>-</v>
      </c>
      <c r="G95" s="68"/>
      <c r="H95" s="162"/>
      <c r="I95" s="173"/>
      <c r="J95" s="168" t="str">
        <f>IFERROR(MIN('MP Calculations'!$E$30/I95,1),"-")</f>
        <v>-</v>
      </c>
      <c r="K95" s="12"/>
      <c r="L95" s="159"/>
      <c r="M95" s="187"/>
      <c r="N95" s="187"/>
      <c r="O95" s="186" t="str">
        <f t="shared" si="5"/>
        <v>-</v>
      </c>
      <c r="P95" s="186" t="str">
        <f t="shared" si="6"/>
        <v>-</v>
      </c>
      <c r="Q95" s="215">
        <f>IF(P95="-",0,P95/(1+'General inputs'!$H$30)^'MP Calculations'!$C$40)</f>
        <v>0</v>
      </c>
    </row>
    <row r="96" spans="3:17" x14ac:dyDescent="0.2">
      <c r="C96" s="159"/>
      <c r="D96" s="165"/>
      <c r="E96" s="162"/>
      <c r="F96" s="166" t="str">
        <f t="shared" si="4"/>
        <v>-</v>
      </c>
      <c r="G96" s="68"/>
      <c r="H96" s="162"/>
      <c r="I96" s="173"/>
      <c r="J96" s="168" t="str">
        <f>IFERROR(MIN('MP Calculations'!$E$30/I96,1),"-")</f>
        <v>-</v>
      </c>
      <c r="K96" s="12"/>
      <c r="L96" s="159"/>
      <c r="M96" s="187"/>
      <c r="N96" s="187"/>
      <c r="O96" s="186" t="str">
        <f t="shared" si="5"/>
        <v>-</v>
      </c>
      <c r="P96" s="186" t="str">
        <f t="shared" si="6"/>
        <v>-</v>
      </c>
      <c r="Q96" s="215">
        <f>IF(P96="-",0,P96/(1+'General inputs'!$H$30)^'MP Calculations'!$C$40)</f>
        <v>0</v>
      </c>
    </row>
    <row r="97" spans="3:17" x14ac:dyDescent="0.2">
      <c r="C97" s="159"/>
      <c r="D97" s="165"/>
      <c r="E97" s="162"/>
      <c r="F97" s="166" t="str">
        <f t="shared" si="4"/>
        <v>-</v>
      </c>
      <c r="G97" s="68"/>
      <c r="H97" s="162"/>
      <c r="I97" s="173"/>
      <c r="J97" s="168" t="str">
        <f>IFERROR(MIN('MP Calculations'!$E$30/I97,1),"-")</f>
        <v>-</v>
      </c>
      <c r="K97" s="12"/>
      <c r="L97" s="159"/>
      <c r="M97" s="187"/>
      <c r="N97" s="187"/>
      <c r="O97" s="186" t="str">
        <f t="shared" si="5"/>
        <v>-</v>
      </c>
      <c r="P97" s="186" t="str">
        <f t="shared" si="6"/>
        <v>-</v>
      </c>
      <c r="Q97" s="215">
        <f>IF(P97="-",0,P97/(1+'General inputs'!$H$30)^'MP Calculations'!$C$40)</f>
        <v>0</v>
      </c>
    </row>
    <row r="98" spans="3:17" x14ac:dyDescent="0.2">
      <c r="C98" s="159"/>
      <c r="D98" s="165"/>
      <c r="E98" s="162"/>
      <c r="F98" s="166" t="str">
        <f t="shared" si="4"/>
        <v>-</v>
      </c>
      <c r="G98" s="68"/>
      <c r="H98" s="162"/>
      <c r="I98" s="173"/>
      <c r="J98" s="168" t="str">
        <f>IFERROR(MIN('MP Calculations'!$E$30/I98,1),"-")</f>
        <v>-</v>
      </c>
      <c r="K98" s="12"/>
      <c r="L98" s="159"/>
      <c r="M98" s="187"/>
      <c r="N98" s="187"/>
      <c r="O98" s="186" t="str">
        <f t="shared" si="5"/>
        <v>-</v>
      </c>
      <c r="P98" s="186" t="str">
        <f t="shared" si="6"/>
        <v>-</v>
      </c>
      <c r="Q98" s="215">
        <f>IF(P98="-",0,P98/(1+'General inputs'!$H$30)^'MP Calculations'!$C$40)</f>
        <v>0</v>
      </c>
    </row>
    <row r="99" spans="3:17" x14ac:dyDescent="0.2">
      <c r="C99" s="159"/>
      <c r="D99" s="165"/>
      <c r="E99" s="162"/>
      <c r="F99" s="166" t="str">
        <f t="shared" si="4"/>
        <v>-</v>
      </c>
      <c r="G99" s="68"/>
      <c r="H99" s="162"/>
      <c r="I99" s="173"/>
      <c r="J99" s="168" t="str">
        <f>IFERROR(MIN('MP Calculations'!$E$30/I99,1),"-")</f>
        <v>-</v>
      </c>
      <c r="K99" s="12"/>
      <c r="L99" s="159"/>
      <c r="M99" s="187"/>
      <c r="N99" s="187"/>
      <c r="O99" s="186" t="str">
        <f t="shared" si="5"/>
        <v>-</v>
      </c>
      <c r="P99" s="186" t="str">
        <f t="shared" si="6"/>
        <v>-</v>
      </c>
      <c r="Q99" s="215">
        <f>IF(P99="-",0,P99/(1+'General inputs'!$H$30)^'MP Calculations'!$C$40)</f>
        <v>0</v>
      </c>
    </row>
    <row r="100" spans="3:17" x14ac:dyDescent="0.2">
      <c r="C100" s="159"/>
      <c r="D100" s="165"/>
      <c r="E100" s="162"/>
      <c r="F100" s="166" t="str">
        <f t="shared" si="4"/>
        <v>-</v>
      </c>
      <c r="G100" s="68"/>
      <c r="H100" s="162"/>
      <c r="I100" s="173"/>
      <c r="J100" s="168" t="str">
        <f>IFERROR(MIN('MP Calculations'!$E$30/I100,1),"-")</f>
        <v>-</v>
      </c>
      <c r="K100" s="12"/>
      <c r="L100" s="159"/>
      <c r="M100" s="187"/>
      <c r="N100" s="187"/>
      <c r="O100" s="186" t="str">
        <f t="shared" si="5"/>
        <v>-</v>
      </c>
      <c r="P100" s="186" t="str">
        <f t="shared" si="6"/>
        <v>-</v>
      </c>
      <c r="Q100" s="215">
        <f>IF(P100="-",0,P100/(1+'General inputs'!$H$30)^'MP Calculations'!$C$40)</f>
        <v>0</v>
      </c>
    </row>
    <row r="101" spans="3:17" x14ac:dyDescent="0.2">
      <c r="C101" s="159"/>
      <c r="D101" s="165"/>
      <c r="E101" s="162"/>
      <c r="F101" s="166" t="str">
        <f t="shared" si="4"/>
        <v>-</v>
      </c>
      <c r="G101" s="68"/>
      <c r="H101" s="162"/>
      <c r="I101" s="173"/>
      <c r="J101" s="168" t="str">
        <f>IFERROR(MIN('MP Calculations'!$E$30/I101,1),"-")</f>
        <v>-</v>
      </c>
      <c r="K101" s="12"/>
      <c r="L101" s="159"/>
      <c r="M101" s="187"/>
      <c r="N101" s="187"/>
      <c r="O101" s="186" t="str">
        <f t="shared" si="5"/>
        <v>-</v>
      </c>
      <c r="P101" s="186" t="str">
        <f t="shared" si="6"/>
        <v>-</v>
      </c>
      <c r="Q101" s="215">
        <f>IF(P101="-",0,P101/(1+'General inputs'!$H$30)^'MP Calculations'!$C$40)</f>
        <v>0</v>
      </c>
    </row>
    <row r="102" spans="3:17" x14ac:dyDescent="0.2">
      <c r="C102" s="159"/>
      <c r="D102" s="165"/>
      <c r="E102" s="162"/>
      <c r="F102" s="166" t="str">
        <f t="shared" si="4"/>
        <v>-</v>
      </c>
      <c r="G102" s="68"/>
      <c r="H102" s="162"/>
      <c r="I102" s="173"/>
      <c r="J102" s="168" t="str">
        <f>IFERROR(MIN('MP Calculations'!$E$30/I102,1),"-")</f>
        <v>-</v>
      </c>
      <c r="K102" s="12"/>
      <c r="L102" s="159"/>
      <c r="M102" s="187"/>
      <c r="N102" s="187"/>
      <c r="O102" s="186" t="str">
        <f t="shared" si="5"/>
        <v>-</v>
      </c>
      <c r="P102" s="186" t="str">
        <f t="shared" si="6"/>
        <v>-</v>
      </c>
      <c r="Q102" s="215">
        <f>IF(P102="-",0,P102/(1+'General inputs'!$H$30)^'MP Calculations'!$C$40)</f>
        <v>0</v>
      </c>
    </row>
    <row r="103" spans="3:17" x14ac:dyDescent="0.2">
      <c r="C103" s="159"/>
      <c r="D103" s="165"/>
      <c r="E103" s="162"/>
      <c r="F103" s="166" t="str">
        <f t="shared" si="4"/>
        <v>-</v>
      </c>
      <c r="G103" s="68"/>
      <c r="H103" s="162"/>
      <c r="I103" s="173"/>
      <c r="J103" s="168" t="str">
        <f>IFERROR(MIN('MP Calculations'!$E$30/I103,1),"-")</f>
        <v>-</v>
      </c>
      <c r="K103" s="12"/>
      <c r="L103" s="159"/>
      <c r="M103" s="187"/>
      <c r="N103" s="187"/>
      <c r="O103" s="186" t="str">
        <f t="shared" si="5"/>
        <v>-</v>
      </c>
      <c r="P103" s="186" t="str">
        <f t="shared" si="6"/>
        <v>-</v>
      </c>
      <c r="Q103" s="215">
        <f>IF(P103="-",0,P103/(1+'General inputs'!$H$30)^'MP Calculations'!$C$40)</f>
        <v>0</v>
      </c>
    </row>
    <row r="104" spans="3:17" x14ac:dyDescent="0.2">
      <c r="C104" s="159"/>
      <c r="D104" s="165"/>
      <c r="E104" s="162"/>
      <c r="F104" s="166" t="str">
        <f t="shared" si="4"/>
        <v>-</v>
      </c>
      <c r="G104" s="68"/>
      <c r="H104" s="162"/>
      <c r="I104" s="173"/>
      <c r="J104" s="168" t="str">
        <f>IFERROR(MIN('MP Calculations'!$E$30/I104,1),"-")</f>
        <v>-</v>
      </c>
      <c r="K104" s="12"/>
      <c r="L104" s="159"/>
      <c r="M104" s="187"/>
      <c r="N104" s="187"/>
      <c r="O104" s="186" t="str">
        <f t="shared" si="5"/>
        <v>-</v>
      </c>
      <c r="P104" s="186" t="str">
        <f t="shared" si="6"/>
        <v>-</v>
      </c>
      <c r="Q104" s="215">
        <f>IF(P104="-",0,P104/(1+'General inputs'!$H$30)^'MP Calculations'!$C$40)</f>
        <v>0</v>
      </c>
    </row>
    <row r="105" spans="3:17" x14ac:dyDescent="0.2">
      <c r="C105" s="159"/>
      <c r="D105" s="165"/>
      <c r="E105" s="162"/>
      <c r="F105" s="166" t="str">
        <f t="shared" si="4"/>
        <v>-</v>
      </c>
      <c r="G105" s="68"/>
      <c r="H105" s="162"/>
      <c r="I105" s="173"/>
      <c r="J105" s="168" t="str">
        <f>IFERROR(MIN('MP Calculations'!$E$30/I105,1),"-")</f>
        <v>-</v>
      </c>
      <c r="K105" s="12"/>
      <c r="L105" s="159"/>
      <c r="M105" s="187"/>
      <c r="N105" s="187"/>
      <c r="O105" s="186" t="str">
        <f t="shared" si="5"/>
        <v>-</v>
      </c>
      <c r="P105" s="186" t="str">
        <f t="shared" si="6"/>
        <v>-</v>
      </c>
      <c r="Q105" s="215">
        <f>IF(P105="-",0,P105/(1+'General inputs'!$H$30)^'MP Calculations'!$C$40)</f>
        <v>0</v>
      </c>
    </row>
    <row r="106" spans="3:17" x14ac:dyDescent="0.2">
      <c r="C106" s="159"/>
      <c r="D106" s="165"/>
      <c r="E106" s="162"/>
      <c r="F106" s="166" t="str">
        <f t="shared" si="4"/>
        <v>-</v>
      </c>
      <c r="G106" s="68"/>
      <c r="H106" s="162"/>
      <c r="I106" s="173"/>
      <c r="J106" s="168" t="str">
        <f>IFERROR(MIN('MP Calculations'!$E$30/I106,1),"-")</f>
        <v>-</v>
      </c>
      <c r="K106" s="12"/>
      <c r="L106" s="159"/>
      <c r="M106" s="187"/>
      <c r="N106" s="187"/>
      <c r="O106" s="186" t="str">
        <f t="shared" si="5"/>
        <v>-</v>
      </c>
      <c r="P106" s="186" t="str">
        <f t="shared" si="6"/>
        <v>-</v>
      </c>
      <c r="Q106" s="215">
        <f>IF(P106="-",0,P106/(1+'General inputs'!$H$30)^'MP Calculations'!$C$40)</f>
        <v>0</v>
      </c>
    </row>
    <row r="107" spans="3:17" x14ac:dyDescent="0.2">
      <c r="C107" s="159"/>
      <c r="D107" s="165"/>
      <c r="E107" s="162"/>
      <c r="F107" s="166" t="str">
        <f t="shared" si="4"/>
        <v>-</v>
      </c>
      <c r="G107" s="68"/>
      <c r="H107" s="162"/>
      <c r="I107" s="173"/>
      <c r="J107" s="168" t="str">
        <f>IFERROR(MIN('MP Calculations'!$E$30/I107,1),"-")</f>
        <v>-</v>
      </c>
      <c r="K107" s="12"/>
      <c r="L107" s="159"/>
      <c r="M107" s="187"/>
      <c r="N107" s="187"/>
      <c r="O107" s="186" t="str">
        <f t="shared" si="5"/>
        <v>-</v>
      </c>
      <c r="P107" s="186" t="str">
        <f t="shared" si="6"/>
        <v>-</v>
      </c>
      <c r="Q107" s="215">
        <f>IF(P107="-",0,P107/(1+'General inputs'!$H$30)^'MP Calculations'!$C$40)</f>
        <v>0</v>
      </c>
    </row>
    <row r="108" spans="3:17" x14ac:dyDescent="0.2">
      <c r="C108" s="159"/>
      <c r="D108" s="165"/>
      <c r="E108" s="162"/>
      <c r="F108" s="166" t="str">
        <f t="shared" si="4"/>
        <v>-</v>
      </c>
      <c r="G108" s="68"/>
      <c r="H108" s="162"/>
      <c r="I108" s="173"/>
      <c r="J108" s="168" t="str">
        <f>IFERROR(MIN('MP Calculations'!$E$30/I108,1),"-")</f>
        <v>-</v>
      </c>
      <c r="K108" s="12"/>
      <c r="L108" s="159"/>
      <c r="M108" s="187"/>
      <c r="N108" s="187"/>
      <c r="O108" s="186" t="str">
        <f t="shared" si="5"/>
        <v>-</v>
      </c>
      <c r="P108" s="186" t="str">
        <f t="shared" si="6"/>
        <v>-</v>
      </c>
      <c r="Q108" s="215">
        <f>IF(P108="-",0,P108/(1+'General inputs'!$H$30)^'MP Calculations'!$C$40)</f>
        <v>0</v>
      </c>
    </row>
    <row r="109" spans="3:17" x14ac:dyDescent="0.2">
      <c r="C109" s="159"/>
      <c r="D109" s="165"/>
      <c r="E109" s="162"/>
      <c r="F109" s="166" t="str">
        <f t="shared" si="4"/>
        <v>-</v>
      </c>
      <c r="G109" s="68"/>
      <c r="H109" s="162"/>
      <c r="I109" s="173"/>
      <c r="J109" s="168" t="str">
        <f>IFERROR(MIN('MP Calculations'!$E$30/I109,1),"-")</f>
        <v>-</v>
      </c>
      <c r="K109" s="12"/>
      <c r="L109" s="159"/>
      <c r="M109" s="187"/>
      <c r="N109" s="187"/>
      <c r="O109" s="186" t="str">
        <f t="shared" si="5"/>
        <v>-</v>
      </c>
      <c r="P109" s="186" t="str">
        <f t="shared" si="6"/>
        <v>-</v>
      </c>
      <c r="Q109" s="215">
        <f>IF(P109="-",0,P109/(1+'General inputs'!$H$30)^'MP Calculations'!$C$40)</f>
        <v>0</v>
      </c>
    </row>
    <row r="110" spans="3:17" x14ac:dyDescent="0.2">
      <c r="C110" s="159"/>
      <c r="D110" s="165"/>
      <c r="E110" s="162"/>
      <c r="F110" s="166" t="str">
        <f t="shared" si="4"/>
        <v>-</v>
      </c>
      <c r="G110" s="68"/>
      <c r="H110" s="162"/>
      <c r="I110" s="173"/>
      <c r="J110" s="168" t="str">
        <f>IFERROR(MIN('MP Calculations'!$E$30/I110,1),"-")</f>
        <v>-</v>
      </c>
      <c r="K110" s="12"/>
      <c r="L110" s="159"/>
      <c r="M110" s="187"/>
      <c r="N110" s="187"/>
      <c r="O110" s="186" t="str">
        <f t="shared" si="5"/>
        <v>-</v>
      </c>
      <c r="P110" s="186" t="str">
        <f t="shared" si="6"/>
        <v>-</v>
      </c>
      <c r="Q110" s="215">
        <f>IF(P110="-",0,P110/(1+'General inputs'!$H$30)^'MP Calculations'!$C$40)</f>
        <v>0</v>
      </c>
    </row>
    <row r="111" spans="3:17" x14ac:dyDescent="0.2">
      <c r="C111" s="159"/>
      <c r="D111" s="165"/>
      <c r="E111" s="162"/>
      <c r="F111" s="166" t="str">
        <f t="shared" si="4"/>
        <v>-</v>
      </c>
      <c r="G111" s="68"/>
      <c r="H111" s="162"/>
      <c r="I111" s="173"/>
      <c r="J111" s="168" t="str">
        <f>IFERROR(MIN('MP Calculations'!$E$30/I111,1),"-")</f>
        <v>-</v>
      </c>
      <c r="K111" s="12"/>
      <c r="L111" s="159"/>
      <c r="M111" s="187"/>
      <c r="N111" s="187"/>
      <c r="O111" s="186" t="str">
        <f t="shared" si="5"/>
        <v>-</v>
      </c>
      <c r="P111" s="186" t="str">
        <f t="shared" si="6"/>
        <v>-</v>
      </c>
      <c r="Q111" s="215">
        <f>IF(P111="-",0,P111/(1+'General inputs'!$H$30)^'MP Calculations'!$C$40)</f>
        <v>0</v>
      </c>
    </row>
    <row r="112" spans="3:17" x14ac:dyDescent="0.2">
      <c r="C112" s="159"/>
      <c r="D112" s="165"/>
      <c r="E112" s="162"/>
      <c r="F112" s="166" t="str">
        <f t="shared" si="4"/>
        <v>-</v>
      </c>
      <c r="G112" s="68"/>
      <c r="H112" s="162"/>
      <c r="I112" s="173"/>
      <c r="J112" s="168" t="str">
        <f>IFERROR(MIN('MP Calculations'!$E$30/I112,1),"-")</f>
        <v>-</v>
      </c>
      <c r="K112" s="12"/>
      <c r="L112" s="159"/>
      <c r="M112" s="187"/>
      <c r="N112" s="187"/>
      <c r="O112" s="186" t="str">
        <f t="shared" si="5"/>
        <v>-</v>
      </c>
      <c r="P112" s="186" t="str">
        <f t="shared" si="6"/>
        <v>-</v>
      </c>
      <c r="Q112" s="215">
        <f>IF(P112="-",0,P112/(1+'General inputs'!$H$30)^'MP Calculations'!$C$40)</f>
        <v>0</v>
      </c>
    </row>
    <row r="113" spans="3:17" x14ac:dyDescent="0.2">
      <c r="C113" s="159"/>
      <c r="D113" s="165"/>
      <c r="E113" s="162"/>
      <c r="F113" s="166" t="str">
        <f t="shared" si="4"/>
        <v>-</v>
      </c>
      <c r="G113" s="68"/>
      <c r="H113" s="162"/>
      <c r="I113" s="173"/>
      <c r="J113" s="168" t="str">
        <f>IFERROR(MIN('MP Calculations'!$E$30/I113,1),"-")</f>
        <v>-</v>
      </c>
      <c r="K113" s="12"/>
      <c r="L113" s="159"/>
      <c r="M113" s="187"/>
      <c r="N113" s="187"/>
      <c r="O113" s="186" t="str">
        <f t="shared" si="5"/>
        <v>-</v>
      </c>
      <c r="P113" s="186" t="str">
        <f t="shared" si="6"/>
        <v>-</v>
      </c>
      <c r="Q113" s="215">
        <f>IF(P113="-",0,P113/(1+'General inputs'!$H$30)^'MP Calculations'!$C$40)</f>
        <v>0</v>
      </c>
    </row>
    <row r="114" spans="3:17" x14ac:dyDescent="0.2">
      <c r="C114" s="159"/>
      <c r="D114" s="165"/>
      <c r="E114" s="162"/>
      <c r="F114" s="166" t="str">
        <f t="shared" si="4"/>
        <v>-</v>
      </c>
      <c r="G114" s="68"/>
      <c r="H114" s="162"/>
      <c r="I114" s="173"/>
      <c r="J114" s="168" t="str">
        <f>IFERROR(MIN('MP Calculations'!$E$30/I114,1),"-")</f>
        <v>-</v>
      </c>
      <c r="K114" s="12"/>
      <c r="L114" s="159"/>
      <c r="M114" s="187"/>
      <c r="N114" s="187"/>
      <c r="O114" s="186" t="str">
        <f t="shared" si="5"/>
        <v>-</v>
      </c>
      <c r="P114" s="186" t="str">
        <f t="shared" si="6"/>
        <v>-</v>
      </c>
      <c r="Q114" s="215">
        <f>IF(P114="-",0,P114/(1+'General inputs'!$H$30)^'MP Calculations'!$C$40)</f>
        <v>0</v>
      </c>
    </row>
    <row r="115" spans="3:17" x14ac:dyDescent="0.2">
      <c r="C115" s="159"/>
      <c r="D115" s="165"/>
      <c r="E115" s="162"/>
      <c r="F115" s="166" t="str">
        <f t="shared" si="4"/>
        <v>-</v>
      </c>
      <c r="G115" s="68"/>
      <c r="H115" s="162"/>
      <c r="I115" s="173"/>
      <c r="J115" s="168" t="str">
        <f>IFERROR(MIN('MP Calculations'!$E$30/I115,1),"-")</f>
        <v>-</v>
      </c>
      <c r="K115" s="12"/>
      <c r="L115" s="159"/>
      <c r="M115" s="187"/>
      <c r="N115" s="187"/>
      <c r="O115" s="186" t="str">
        <f t="shared" si="5"/>
        <v>-</v>
      </c>
      <c r="P115" s="186" t="str">
        <f t="shared" si="6"/>
        <v>-</v>
      </c>
      <c r="Q115" s="215">
        <f>IF(P115="-",0,P115/(1+'General inputs'!$H$30)^'MP Calculations'!$C$40)</f>
        <v>0</v>
      </c>
    </row>
    <row r="116" spans="3:17" x14ac:dyDescent="0.2">
      <c r="C116" s="159"/>
      <c r="D116" s="165"/>
      <c r="E116" s="162"/>
      <c r="F116" s="166" t="str">
        <f t="shared" si="4"/>
        <v>-</v>
      </c>
      <c r="G116" s="68"/>
      <c r="H116" s="162"/>
      <c r="I116" s="173"/>
      <c r="J116" s="168" t="str">
        <f>IFERROR(MIN('MP Calculations'!$E$30/I116,1),"-")</f>
        <v>-</v>
      </c>
      <c r="K116" s="12"/>
      <c r="L116" s="159"/>
      <c r="M116" s="187"/>
      <c r="N116" s="187"/>
      <c r="O116" s="186" t="str">
        <f t="shared" si="5"/>
        <v>-</v>
      </c>
      <c r="P116" s="186" t="str">
        <f t="shared" si="6"/>
        <v>-</v>
      </c>
      <c r="Q116" s="215">
        <f>IF(P116="-",0,P116/(1+'General inputs'!$H$30)^'MP Calculations'!$C$40)</f>
        <v>0</v>
      </c>
    </row>
    <row r="117" spans="3:17" x14ac:dyDescent="0.2">
      <c r="C117" s="159"/>
      <c r="D117" s="165"/>
      <c r="E117" s="162"/>
      <c r="F117" s="166" t="str">
        <f t="shared" si="4"/>
        <v>-</v>
      </c>
      <c r="G117" s="68"/>
      <c r="H117" s="162"/>
      <c r="I117" s="173"/>
      <c r="J117" s="168" t="str">
        <f>IFERROR(MIN('MP Calculations'!$E$30/I117,1),"-")</f>
        <v>-</v>
      </c>
      <c r="K117" s="12"/>
      <c r="L117" s="159"/>
      <c r="M117" s="187"/>
      <c r="N117" s="187"/>
      <c r="O117" s="186" t="str">
        <f t="shared" si="5"/>
        <v>-</v>
      </c>
      <c r="P117" s="186" t="str">
        <f t="shared" si="6"/>
        <v>-</v>
      </c>
      <c r="Q117" s="215">
        <f>IF(P117="-",0,P117/(1+'General inputs'!$H$30)^'MP Calculations'!$C$40)</f>
        <v>0</v>
      </c>
    </row>
    <row r="118" spans="3:17" x14ac:dyDescent="0.2">
      <c r="C118" s="159"/>
      <c r="D118" s="165"/>
      <c r="E118" s="162"/>
      <c r="F118" s="166" t="str">
        <f t="shared" si="4"/>
        <v>-</v>
      </c>
      <c r="G118" s="68"/>
      <c r="H118" s="162"/>
      <c r="I118" s="173"/>
      <c r="J118" s="168" t="str">
        <f>IFERROR(MIN('MP Calculations'!$E$30/I118,1),"-")</f>
        <v>-</v>
      </c>
      <c r="K118" s="12"/>
      <c r="L118" s="159"/>
      <c r="M118" s="187"/>
      <c r="N118" s="187"/>
      <c r="O118" s="186" t="str">
        <f t="shared" si="5"/>
        <v>-</v>
      </c>
      <c r="P118" s="186" t="str">
        <f t="shared" si="6"/>
        <v>-</v>
      </c>
      <c r="Q118" s="215">
        <f>IF(P118="-",0,P118/(1+'General inputs'!$H$30)^'MP Calculations'!$C$40)</f>
        <v>0</v>
      </c>
    </row>
    <row r="119" spans="3:17" x14ac:dyDescent="0.2">
      <c r="C119" s="159"/>
      <c r="D119" s="165"/>
      <c r="E119" s="162"/>
      <c r="F119" s="166" t="str">
        <f t="shared" si="4"/>
        <v>-</v>
      </c>
      <c r="G119" s="68"/>
      <c r="H119" s="162"/>
      <c r="I119" s="173"/>
      <c r="J119" s="168" t="str">
        <f>IFERROR(MIN('MP Calculations'!$E$30/I119,1),"-")</f>
        <v>-</v>
      </c>
      <c r="K119" s="12"/>
      <c r="L119" s="159"/>
      <c r="M119" s="187"/>
      <c r="N119" s="187"/>
      <c r="O119" s="186" t="str">
        <f t="shared" si="5"/>
        <v>-</v>
      </c>
      <c r="P119" s="186" t="str">
        <f t="shared" si="6"/>
        <v>-</v>
      </c>
      <c r="Q119" s="215">
        <f>IF(P119="-",0,P119/(1+'General inputs'!$H$30)^'MP Calculations'!$C$40)</f>
        <v>0</v>
      </c>
    </row>
    <row r="120" spans="3:17" x14ac:dyDescent="0.2">
      <c r="C120" s="159"/>
      <c r="D120" s="165"/>
      <c r="E120" s="162"/>
      <c r="F120" s="166" t="str">
        <f t="shared" si="4"/>
        <v>-</v>
      </c>
      <c r="G120" s="68"/>
      <c r="H120" s="162"/>
      <c r="I120" s="173"/>
      <c r="J120" s="168" t="str">
        <f>IFERROR(MIN('MP Calculations'!$E$30/I120,1),"-")</f>
        <v>-</v>
      </c>
      <c r="K120" s="12"/>
      <c r="L120" s="159"/>
      <c r="M120" s="187"/>
      <c r="N120" s="187"/>
      <c r="O120" s="186" t="str">
        <f t="shared" si="5"/>
        <v>-</v>
      </c>
      <c r="P120" s="186" t="str">
        <f t="shared" si="6"/>
        <v>-</v>
      </c>
      <c r="Q120" s="215">
        <f>IF(P120="-",0,P120/(1+'General inputs'!$H$30)^'MP Calculations'!$C$40)</f>
        <v>0</v>
      </c>
    </row>
    <row r="121" spans="3:17" x14ac:dyDescent="0.2">
      <c r="C121" s="159"/>
      <c r="D121" s="165"/>
      <c r="E121" s="162"/>
      <c r="F121" s="166" t="str">
        <f t="shared" si="4"/>
        <v>-</v>
      </c>
      <c r="G121" s="68"/>
      <c r="H121" s="162"/>
      <c r="I121" s="173"/>
      <c r="J121" s="168" t="str">
        <f>IFERROR(MIN('MP Calculations'!$E$30/I121,1),"-")</f>
        <v>-</v>
      </c>
      <c r="K121" s="12"/>
      <c r="L121" s="159"/>
      <c r="M121" s="187"/>
      <c r="N121" s="187"/>
      <c r="O121" s="186" t="str">
        <f t="shared" si="5"/>
        <v>-</v>
      </c>
      <c r="P121" s="186" t="str">
        <f t="shared" si="6"/>
        <v>-</v>
      </c>
      <c r="Q121" s="215">
        <f>IF(P121="-",0,P121/(1+'General inputs'!$H$30)^'MP Calculations'!$C$40)</f>
        <v>0</v>
      </c>
    </row>
    <row r="122" spans="3:17" x14ac:dyDescent="0.2">
      <c r="C122" s="159"/>
      <c r="D122" s="165"/>
      <c r="E122" s="162"/>
      <c r="F122" s="166" t="str">
        <f t="shared" si="4"/>
        <v>-</v>
      </c>
      <c r="G122" s="68"/>
      <c r="H122" s="162"/>
      <c r="I122" s="173"/>
      <c r="J122" s="168" t="str">
        <f>IFERROR(MIN('MP Calculations'!$E$30/I122,1),"-")</f>
        <v>-</v>
      </c>
      <c r="K122" s="12"/>
      <c r="L122" s="159"/>
      <c r="M122" s="187"/>
      <c r="N122" s="187"/>
      <c r="O122" s="186" t="str">
        <f t="shared" si="5"/>
        <v>-</v>
      </c>
      <c r="P122" s="186" t="str">
        <f t="shared" si="6"/>
        <v>-</v>
      </c>
      <c r="Q122" s="215">
        <f>IF(P122="-",0,P122/(1+'General inputs'!$H$30)^'MP Calculations'!$C$40)</f>
        <v>0</v>
      </c>
    </row>
    <row r="123" spans="3:17" x14ac:dyDescent="0.2">
      <c r="C123" s="159"/>
      <c r="D123" s="165"/>
      <c r="E123" s="162"/>
      <c r="F123" s="166" t="str">
        <f t="shared" si="4"/>
        <v>-</v>
      </c>
      <c r="G123" s="68"/>
      <c r="H123" s="162"/>
      <c r="I123" s="173"/>
      <c r="J123" s="168" t="str">
        <f>IFERROR(MIN('MP Calculations'!$E$30/I123,1),"-")</f>
        <v>-</v>
      </c>
      <c r="K123" s="12"/>
      <c r="L123" s="159"/>
      <c r="M123" s="187"/>
      <c r="N123" s="187"/>
      <c r="O123" s="186" t="str">
        <f t="shared" si="5"/>
        <v>-</v>
      </c>
      <c r="P123" s="186" t="str">
        <f t="shared" si="6"/>
        <v>-</v>
      </c>
      <c r="Q123" s="215">
        <f>IF(P123="-",0,P123/(1+'General inputs'!$H$30)^'MP Calculations'!$C$40)</f>
        <v>0</v>
      </c>
    </row>
    <row r="124" spans="3:17" x14ac:dyDescent="0.2">
      <c r="C124" s="159"/>
      <c r="D124" s="165"/>
      <c r="E124" s="162"/>
      <c r="F124" s="166" t="str">
        <f t="shared" si="4"/>
        <v>-</v>
      </c>
      <c r="G124" s="68"/>
      <c r="H124" s="162"/>
      <c r="I124" s="173"/>
      <c r="J124" s="168" t="str">
        <f>IFERROR(MIN('MP Calculations'!$E$30/I124,1),"-")</f>
        <v>-</v>
      </c>
      <c r="K124" s="12"/>
      <c r="L124" s="159"/>
      <c r="M124" s="187"/>
      <c r="N124" s="187"/>
      <c r="O124" s="186" t="str">
        <f t="shared" si="5"/>
        <v>-</v>
      </c>
      <c r="P124" s="186" t="str">
        <f t="shared" si="6"/>
        <v>-</v>
      </c>
      <c r="Q124" s="215">
        <f>IF(P124="-",0,P124/(1+'General inputs'!$H$30)^'MP Calculations'!$C$40)</f>
        <v>0</v>
      </c>
    </row>
    <row r="125" spans="3:17" x14ac:dyDescent="0.2">
      <c r="C125" s="159"/>
      <c r="D125" s="165"/>
      <c r="E125" s="162"/>
      <c r="F125" s="166" t="str">
        <f t="shared" si="4"/>
        <v>-</v>
      </c>
      <c r="G125" s="68"/>
      <c r="H125" s="162"/>
      <c r="I125" s="173"/>
      <c r="J125" s="168" t="str">
        <f>IFERROR(MIN('MP Calculations'!$E$30/I125,1),"-")</f>
        <v>-</v>
      </c>
      <c r="K125" s="12"/>
      <c r="L125" s="159"/>
      <c r="M125" s="187"/>
      <c r="N125" s="187"/>
      <c r="O125" s="186" t="str">
        <f t="shared" si="5"/>
        <v>-</v>
      </c>
      <c r="P125" s="186" t="str">
        <f t="shared" si="6"/>
        <v>-</v>
      </c>
      <c r="Q125" s="215">
        <f>IF(P125="-",0,P125/(1+'General inputs'!$H$30)^'MP Calculations'!$C$40)</f>
        <v>0</v>
      </c>
    </row>
    <row r="126" spans="3:17" x14ac:dyDescent="0.2">
      <c r="C126" s="159"/>
      <c r="D126" s="165"/>
      <c r="E126" s="162"/>
      <c r="F126" s="166" t="str">
        <f t="shared" si="4"/>
        <v>-</v>
      </c>
      <c r="G126" s="68"/>
      <c r="H126" s="162"/>
      <c r="I126" s="173"/>
      <c r="J126" s="168" t="str">
        <f>IFERROR(MIN('MP Calculations'!$E$30/I126,1),"-")</f>
        <v>-</v>
      </c>
      <c r="K126" s="12"/>
      <c r="L126" s="159"/>
      <c r="M126" s="187"/>
      <c r="N126" s="187"/>
      <c r="O126" s="186" t="str">
        <f t="shared" si="5"/>
        <v>-</v>
      </c>
      <c r="P126" s="186" t="str">
        <f t="shared" si="6"/>
        <v>-</v>
      </c>
      <c r="Q126" s="215">
        <f>IF(P126="-",0,P126/(1+'General inputs'!$H$30)^'MP Calculations'!$C$40)</f>
        <v>0</v>
      </c>
    </row>
    <row r="127" spans="3:17" x14ac:dyDescent="0.2">
      <c r="C127" s="159"/>
      <c r="D127" s="165"/>
      <c r="E127" s="162"/>
      <c r="F127" s="166" t="str">
        <f t="shared" si="4"/>
        <v>-</v>
      </c>
      <c r="G127" s="68"/>
      <c r="H127" s="162"/>
      <c r="I127" s="173"/>
      <c r="J127" s="168" t="str">
        <f>IFERROR(MIN('MP Calculations'!$E$30/I127,1),"-")</f>
        <v>-</v>
      </c>
      <c r="K127" s="12"/>
      <c r="L127" s="159"/>
      <c r="M127" s="187"/>
      <c r="N127" s="187"/>
      <c r="O127" s="186" t="str">
        <f t="shared" si="5"/>
        <v>-</v>
      </c>
      <c r="P127" s="186" t="str">
        <f t="shared" si="6"/>
        <v>-</v>
      </c>
      <c r="Q127" s="215">
        <f>IF(P127="-",0,P127/(1+'General inputs'!$H$30)^'MP Calculations'!$C$40)</f>
        <v>0</v>
      </c>
    </row>
    <row r="128" spans="3:17" x14ac:dyDescent="0.2">
      <c r="C128" s="159"/>
      <c r="D128" s="165"/>
      <c r="E128" s="162"/>
      <c r="F128" s="166" t="str">
        <f t="shared" si="4"/>
        <v>-</v>
      </c>
      <c r="G128" s="68"/>
      <c r="H128" s="162"/>
      <c r="I128" s="173"/>
      <c r="J128" s="168" t="str">
        <f>IFERROR(MIN('MP Calculations'!$E$30/I128,1),"-")</f>
        <v>-</v>
      </c>
      <c r="K128" s="12"/>
      <c r="L128" s="159"/>
      <c r="M128" s="187"/>
      <c r="N128" s="187"/>
      <c r="O128" s="186" t="str">
        <f t="shared" si="5"/>
        <v>-</v>
      </c>
      <c r="P128" s="186" t="str">
        <f t="shared" si="6"/>
        <v>-</v>
      </c>
      <c r="Q128" s="215">
        <f>IF(P128="-",0,P128/(1+'General inputs'!$H$30)^'MP Calculations'!$C$40)</f>
        <v>0</v>
      </c>
    </row>
    <row r="129" spans="3:17" x14ac:dyDescent="0.2">
      <c r="C129" s="159"/>
      <c r="D129" s="165"/>
      <c r="E129" s="162"/>
      <c r="F129" s="166" t="str">
        <f t="shared" si="4"/>
        <v>-</v>
      </c>
      <c r="G129" s="68"/>
      <c r="H129" s="162"/>
      <c r="I129" s="173"/>
      <c r="J129" s="168" t="str">
        <f>IFERROR(MIN('MP Calculations'!$E$30/I129,1),"-")</f>
        <v>-</v>
      </c>
      <c r="K129" s="12"/>
      <c r="L129" s="159"/>
      <c r="M129" s="187"/>
      <c r="N129" s="187"/>
      <c r="O129" s="186" t="str">
        <f t="shared" si="5"/>
        <v>-</v>
      </c>
      <c r="P129" s="186" t="str">
        <f t="shared" si="6"/>
        <v>-</v>
      </c>
      <c r="Q129" s="215">
        <f>IF(P129="-",0,P129/(1+'General inputs'!$H$30)^'MP Calculations'!$C$40)</f>
        <v>0</v>
      </c>
    </row>
    <row r="130" spans="3:17" x14ac:dyDescent="0.2">
      <c r="C130" s="159"/>
      <c r="D130" s="165"/>
      <c r="E130" s="162"/>
      <c r="F130" s="166" t="str">
        <f t="shared" si="4"/>
        <v>-</v>
      </c>
      <c r="G130" s="68"/>
      <c r="H130" s="162"/>
      <c r="I130" s="173"/>
      <c r="J130" s="168" t="str">
        <f>IFERROR(MIN('MP Calculations'!$E$30/I130,1),"-")</f>
        <v>-</v>
      </c>
      <c r="K130" s="12"/>
      <c r="L130" s="159"/>
      <c r="M130" s="187"/>
      <c r="N130" s="187"/>
      <c r="O130" s="186" t="str">
        <f t="shared" si="5"/>
        <v>-</v>
      </c>
      <c r="P130" s="186" t="str">
        <f t="shared" si="6"/>
        <v>-</v>
      </c>
      <c r="Q130" s="215">
        <f>IF(P130="-",0,P130/(1+'General inputs'!$H$30)^'MP Calculations'!$C$40)</f>
        <v>0</v>
      </c>
    </row>
    <row r="131" spans="3:17" x14ac:dyDescent="0.2">
      <c r="C131" s="159"/>
      <c r="D131" s="165"/>
      <c r="E131" s="162"/>
      <c r="F131" s="166" t="str">
        <f t="shared" si="4"/>
        <v>-</v>
      </c>
      <c r="G131" s="68"/>
      <c r="H131" s="162"/>
      <c r="I131" s="173"/>
      <c r="J131" s="168" t="str">
        <f>IFERROR(MIN('MP Calculations'!$E$30/I131,1),"-")</f>
        <v>-</v>
      </c>
      <c r="K131" s="12"/>
      <c r="L131" s="159"/>
      <c r="M131" s="187"/>
      <c r="N131" s="187"/>
      <c r="O131" s="186" t="str">
        <f t="shared" si="5"/>
        <v>-</v>
      </c>
      <c r="P131" s="186" t="str">
        <f t="shared" si="6"/>
        <v>-</v>
      </c>
      <c r="Q131" s="215">
        <f>IF(P131="-",0,P131/(1+'General inputs'!$H$30)^'MP Calculations'!$C$40)</f>
        <v>0</v>
      </c>
    </row>
    <row r="132" spans="3:17" x14ac:dyDescent="0.2">
      <c r="C132" s="159"/>
      <c r="D132" s="165"/>
      <c r="E132" s="162"/>
      <c r="F132" s="166" t="str">
        <f t="shared" si="4"/>
        <v>-</v>
      </c>
      <c r="G132" s="68"/>
      <c r="H132" s="162"/>
      <c r="I132" s="173"/>
      <c r="J132" s="168" t="str">
        <f>IFERROR(MIN('MP Calculations'!$E$30/I132,1),"-")</f>
        <v>-</v>
      </c>
      <c r="K132" s="12"/>
      <c r="L132" s="159"/>
      <c r="M132" s="187"/>
      <c r="N132" s="187"/>
      <c r="O132" s="186" t="str">
        <f t="shared" si="5"/>
        <v>-</v>
      </c>
      <c r="P132" s="186" t="str">
        <f t="shared" si="6"/>
        <v>-</v>
      </c>
      <c r="Q132" s="215">
        <f>IF(P132="-",0,P132/(1+'General inputs'!$H$30)^'MP Calculations'!$C$40)</f>
        <v>0</v>
      </c>
    </row>
    <row r="133" spans="3:17" x14ac:dyDescent="0.2">
      <c r="C133" s="159"/>
      <c r="D133" s="165"/>
      <c r="E133" s="162"/>
      <c r="F133" s="166" t="str">
        <f t="shared" si="4"/>
        <v>-</v>
      </c>
      <c r="G133" s="68"/>
      <c r="H133" s="162"/>
      <c r="I133" s="173"/>
      <c r="J133" s="168" t="str">
        <f>IFERROR(MIN('MP Calculations'!$E$30/I133,1),"-")</f>
        <v>-</v>
      </c>
      <c r="K133" s="12"/>
      <c r="L133" s="159"/>
      <c r="M133" s="187"/>
      <c r="N133" s="187"/>
      <c r="O133" s="186" t="str">
        <f t="shared" si="5"/>
        <v>-</v>
      </c>
      <c r="P133" s="186" t="str">
        <f t="shared" si="6"/>
        <v>-</v>
      </c>
      <c r="Q133" s="215">
        <f>IF(P133="-",0,P133/(1+'General inputs'!$H$30)^'MP Calculations'!$C$40)</f>
        <v>0</v>
      </c>
    </row>
    <row r="134" spans="3:17" x14ac:dyDescent="0.2">
      <c r="C134" s="159"/>
      <c r="D134" s="165"/>
      <c r="E134" s="162"/>
      <c r="F134" s="166" t="str">
        <f t="shared" si="4"/>
        <v>-</v>
      </c>
      <c r="G134" s="68"/>
      <c r="H134" s="162"/>
      <c r="I134" s="173"/>
      <c r="J134" s="168" t="str">
        <f>IFERROR(MIN('MP Calculations'!$E$30/I134,1),"-")</f>
        <v>-</v>
      </c>
      <c r="K134" s="12"/>
      <c r="L134" s="159"/>
      <c r="M134" s="187"/>
      <c r="N134" s="187"/>
      <c r="O134" s="186" t="str">
        <f t="shared" si="5"/>
        <v>-</v>
      </c>
      <c r="P134" s="186" t="str">
        <f t="shared" si="6"/>
        <v>-</v>
      </c>
      <c r="Q134" s="215">
        <f>IF(P134="-",0,P134/(1+'General inputs'!$H$30)^'MP Calculations'!$C$40)</f>
        <v>0</v>
      </c>
    </row>
    <row r="135" spans="3:17" x14ac:dyDescent="0.2">
      <c r="C135" s="159"/>
      <c r="D135" s="165"/>
      <c r="E135" s="162"/>
      <c r="F135" s="166" t="str">
        <f t="shared" si="4"/>
        <v>-</v>
      </c>
      <c r="G135" s="68"/>
      <c r="H135" s="162"/>
      <c r="I135" s="173"/>
      <c r="J135" s="168" t="str">
        <f>IFERROR(MIN('MP Calculations'!$E$30/I135,1),"-")</f>
        <v>-</v>
      </c>
      <c r="K135" s="12"/>
      <c r="L135" s="159"/>
      <c r="M135" s="187"/>
      <c r="N135" s="187"/>
      <c r="O135" s="186" t="str">
        <f t="shared" si="5"/>
        <v>-</v>
      </c>
      <c r="P135" s="186" t="str">
        <f t="shared" si="6"/>
        <v>-</v>
      </c>
      <c r="Q135" s="215">
        <f>IF(P135="-",0,P135/(1+'General inputs'!$H$30)^'MP Calculations'!$C$40)</f>
        <v>0</v>
      </c>
    </row>
    <row r="136" spans="3:17" x14ac:dyDescent="0.2">
      <c r="C136" s="159"/>
      <c r="D136" s="165"/>
      <c r="E136" s="162"/>
      <c r="F136" s="166" t="str">
        <f t="shared" si="4"/>
        <v>-</v>
      </c>
      <c r="G136" s="68"/>
      <c r="H136" s="162"/>
      <c r="I136" s="173"/>
      <c r="J136" s="168" t="str">
        <f>IFERROR(MIN('MP Calculations'!$E$30/I136,1),"-")</f>
        <v>-</v>
      </c>
      <c r="K136" s="12"/>
      <c r="L136" s="159"/>
      <c r="M136" s="187"/>
      <c r="N136" s="187"/>
      <c r="O136" s="186" t="str">
        <f t="shared" si="5"/>
        <v>-</v>
      </c>
      <c r="P136" s="186" t="str">
        <f t="shared" si="6"/>
        <v>-</v>
      </c>
      <c r="Q136" s="215">
        <f>IF(P136="-",0,P136/(1+'General inputs'!$H$30)^'MP Calculations'!$C$40)</f>
        <v>0</v>
      </c>
    </row>
    <row r="137" spans="3:17" x14ac:dyDescent="0.2">
      <c r="C137" s="159"/>
      <c r="D137" s="165"/>
      <c r="E137" s="162"/>
      <c r="F137" s="166" t="str">
        <f t="shared" si="4"/>
        <v>-</v>
      </c>
      <c r="G137" s="68"/>
      <c r="H137" s="162"/>
      <c r="I137" s="173"/>
      <c r="J137" s="168" t="str">
        <f>IFERROR(MIN('MP Calculations'!$E$30/I137,1),"-")</f>
        <v>-</v>
      </c>
      <c r="K137" s="12"/>
      <c r="L137" s="159"/>
      <c r="M137" s="187"/>
      <c r="N137" s="187"/>
      <c r="O137" s="186" t="str">
        <f t="shared" si="5"/>
        <v>-</v>
      </c>
      <c r="P137" s="186" t="str">
        <f t="shared" si="6"/>
        <v>-</v>
      </c>
      <c r="Q137" s="215">
        <f>IF(P137="-",0,P137/(1+'General inputs'!$H$30)^'MP Calculations'!$C$40)</f>
        <v>0</v>
      </c>
    </row>
    <row r="138" spans="3:17" x14ac:dyDescent="0.2">
      <c r="C138" s="159"/>
      <c r="D138" s="165"/>
      <c r="E138" s="162"/>
      <c r="F138" s="166" t="str">
        <f t="shared" si="4"/>
        <v>-</v>
      </c>
      <c r="G138" s="68"/>
      <c r="H138" s="162"/>
      <c r="I138" s="173"/>
      <c r="J138" s="168" t="str">
        <f>IFERROR(MIN('MP Calculations'!$E$30/I138,1),"-")</f>
        <v>-</v>
      </c>
      <c r="K138" s="12"/>
      <c r="L138" s="159"/>
      <c r="M138" s="187"/>
      <c r="N138" s="187"/>
      <c r="O138" s="186" t="str">
        <f t="shared" si="5"/>
        <v>-</v>
      </c>
      <c r="P138" s="186" t="str">
        <f t="shared" si="6"/>
        <v>-</v>
      </c>
      <c r="Q138" s="215">
        <f>IF(P138="-",0,P138/(1+'General inputs'!$H$30)^'MP Calculations'!$C$40)</f>
        <v>0</v>
      </c>
    </row>
    <row r="139" spans="3:17" x14ac:dyDescent="0.2">
      <c r="C139" s="159"/>
      <c r="D139" s="165"/>
      <c r="E139" s="162"/>
      <c r="F139" s="166" t="str">
        <f t="shared" si="4"/>
        <v>-</v>
      </c>
      <c r="G139" s="68"/>
      <c r="H139" s="162"/>
      <c r="I139" s="173"/>
      <c r="J139" s="168" t="str">
        <f>IFERROR(MIN('MP Calculations'!$E$30/I139,1),"-")</f>
        <v>-</v>
      </c>
      <c r="K139" s="12"/>
      <c r="L139" s="159"/>
      <c r="M139" s="187"/>
      <c r="N139" s="187"/>
      <c r="O139" s="186" t="str">
        <f t="shared" si="5"/>
        <v>-</v>
      </c>
      <c r="P139" s="186" t="str">
        <f t="shared" si="6"/>
        <v>-</v>
      </c>
      <c r="Q139" s="215">
        <f>IF(P139="-",0,P139/(1+'General inputs'!$H$30)^'MP Calculations'!$C$40)</f>
        <v>0</v>
      </c>
    </row>
    <row r="140" spans="3:17" x14ac:dyDescent="0.2">
      <c r="C140" s="159"/>
      <c r="D140" s="165"/>
      <c r="E140" s="162"/>
      <c r="F140" s="166" t="str">
        <f t="shared" si="4"/>
        <v>-</v>
      </c>
      <c r="G140" s="68"/>
      <c r="H140" s="162"/>
      <c r="I140" s="173"/>
      <c r="J140" s="168" t="str">
        <f>IFERROR(MIN('MP Calculations'!$E$30/I140,1),"-")</f>
        <v>-</v>
      </c>
      <c r="K140" s="12"/>
      <c r="L140" s="159"/>
      <c r="M140" s="187"/>
      <c r="N140" s="187"/>
      <c r="O140" s="186" t="str">
        <f t="shared" si="5"/>
        <v>-</v>
      </c>
      <c r="P140" s="186" t="str">
        <f t="shared" si="6"/>
        <v>-</v>
      </c>
      <c r="Q140" s="215">
        <f>IF(P140="-",0,P140/(1+'General inputs'!$H$30)^'MP Calculations'!$C$40)</f>
        <v>0</v>
      </c>
    </row>
    <row r="141" spans="3:17" x14ac:dyDescent="0.2">
      <c r="C141" s="159"/>
      <c r="D141" s="165"/>
      <c r="E141" s="162"/>
      <c r="F141" s="166" t="str">
        <f t="shared" si="4"/>
        <v>-</v>
      </c>
      <c r="G141" s="68"/>
      <c r="H141" s="162"/>
      <c r="I141" s="173"/>
      <c r="J141" s="168" t="str">
        <f>IFERROR(MIN('MP Calculations'!$E$30/I141,1),"-")</f>
        <v>-</v>
      </c>
      <c r="K141" s="12"/>
      <c r="L141" s="159"/>
      <c r="M141" s="187"/>
      <c r="N141" s="187"/>
      <c r="O141" s="186" t="str">
        <f t="shared" si="5"/>
        <v>-</v>
      </c>
      <c r="P141" s="186" t="str">
        <f t="shared" si="6"/>
        <v>-</v>
      </c>
      <c r="Q141" s="215">
        <f>IF(P141="-",0,P141/(1+'General inputs'!$H$30)^'MP Calculations'!$C$40)</f>
        <v>0</v>
      </c>
    </row>
    <row r="142" spans="3:17" x14ac:dyDescent="0.2">
      <c r="C142" s="159"/>
      <c r="D142" s="165"/>
      <c r="E142" s="162"/>
      <c r="F142" s="166" t="str">
        <f t="shared" si="4"/>
        <v>-</v>
      </c>
      <c r="G142" s="68"/>
      <c r="H142" s="162"/>
      <c r="I142" s="173"/>
      <c r="J142" s="168" t="str">
        <f>IFERROR(MIN('MP Calculations'!$E$30/I142,1),"-")</f>
        <v>-</v>
      </c>
      <c r="K142" s="12"/>
      <c r="L142" s="159"/>
      <c r="M142" s="187"/>
      <c r="N142" s="187"/>
      <c r="O142" s="186" t="str">
        <f t="shared" si="5"/>
        <v>-</v>
      </c>
      <c r="P142" s="186" t="str">
        <f t="shared" si="6"/>
        <v>-</v>
      </c>
      <c r="Q142" s="215">
        <f>IF(P142="-",0,P142/(1+'General inputs'!$H$30)^'MP Calculations'!$C$40)</f>
        <v>0</v>
      </c>
    </row>
    <row r="143" spans="3:17" x14ac:dyDescent="0.2">
      <c r="C143" s="159"/>
      <c r="D143" s="165"/>
      <c r="E143" s="162"/>
      <c r="F143" s="166" t="str">
        <f t="shared" si="4"/>
        <v>-</v>
      </c>
      <c r="G143" s="68"/>
      <c r="H143" s="162"/>
      <c r="I143" s="173"/>
      <c r="J143" s="168" t="str">
        <f>IFERROR(MIN('MP Calculations'!$E$30/I143,1),"-")</f>
        <v>-</v>
      </c>
      <c r="K143" s="12"/>
      <c r="L143" s="159"/>
      <c r="M143" s="187"/>
      <c r="N143" s="187"/>
      <c r="O143" s="186" t="str">
        <f t="shared" si="5"/>
        <v>-</v>
      </c>
      <c r="P143" s="186" t="str">
        <f t="shared" si="6"/>
        <v>-</v>
      </c>
      <c r="Q143" s="215">
        <f>IF(P143="-",0,P143/(1+'General inputs'!$H$30)^'MP Calculations'!$C$40)</f>
        <v>0</v>
      </c>
    </row>
    <row r="144" spans="3:17" x14ac:dyDescent="0.2">
      <c r="C144" s="159"/>
      <c r="D144" s="165"/>
      <c r="E144" s="162"/>
      <c r="F144" s="166" t="str">
        <f t="shared" si="4"/>
        <v>-</v>
      </c>
      <c r="G144" s="68"/>
      <c r="H144" s="162"/>
      <c r="I144" s="173"/>
      <c r="J144" s="168" t="str">
        <f>IFERROR(MIN('MP Calculations'!$E$30/I144,1),"-")</f>
        <v>-</v>
      </c>
      <c r="K144" s="12"/>
      <c r="L144" s="159"/>
      <c r="M144" s="187"/>
      <c r="N144" s="187"/>
      <c r="O144" s="186" t="str">
        <f t="shared" si="5"/>
        <v>-</v>
      </c>
      <c r="P144" s="186" t="str">
        <f t="shared" si="6"/>
        <v>-</v>
      </c>
      <c r="Q144" s="215">
        <f>IF(P144="-",0,P144/(1+'General inputs'!$H$30)^'MP Calculations'!$C$40)</f>
        <v>0</v>
      </c>
    </row>
    <row r="145" spans="3:17" x14ac:dyDescent="0.2">
      <c r="C145" s="159"/>
      <c r="D145" s="165"/>
      <c r="E145" s="162"/>
      <c r="F145" s="166" t="str">
        <f t="shared" si="4"/>
        <v>-</v>
      </c>
      <c r="G145" s="68"/>
      <c r="H145" s="162"/>
      <c r="I145" s="173"/>
      <c r="J145" s="168" t="str">
        <f>IFERROR(MIN('MP Calculations'!$E$30/I145,1),"-")</f>
        <v>-</v>
      </c>
      <c r="K145" s="12"/>
      <c r="L145" s="159"/>
      <c r="M145" s="187"/>
      <c r="N145" s="187"/>
      <c r="O145" s="186" t="str">
        <f t="shared" si="5"/>
        <v>-</v>
      </c>
      <c r="P145" s="186" t="str">
        <f t="shared" si="6"/>
        <v>-</v>
      </c>
      <c r="Q145" s="215">
        <f>IF(P145="-",0,P145/(1+'General inputs'!$H$30)^'MP Calculations'!$C$40)</f>
        <v>0</v>
      </c>
    </row>
    <row r="146" spans="3:17" x14ac:dyDescent="0.2">
      <c r="C146" s="159"/>
      <c r="D146" s="165"/>
      <c r="E146" s="162"/>
      <c r="F146" s="166" t="str">
        <f t="shared" si="4"/>
        <v>-</v>
      </c>
      <c r="G146" s="68"/>
      <c r="H146" s="162"/>
      <c r="I146" s="173"/>
      <c r="J146" s="168" t="str">
        <f>IFERROR(MIN('MP Calculations'!$E$30/I146,1),"-")</f>
        <v>-</v>
      </c>
      <c r="K146" s="12"/>
      <c r="L146" s="159"/>
      <c r="M146" s="187"/>
      <c r="N146" s="187"/>
      <c r="O146" s="186" t="str">
        <f t="shared" si="5"/>
        <v>-</v>
      </c>
      <c r="P146" s="186" t="str">
        <f t="shared" si="6"/>
        <v>-</v>
      </c>
      <c r="Q146" s="215">
        <f>IF(P146="-",0,P146/(1+'General inputs'!$H$30)^'MP Calculations'!$C$40)</f>
        <v>0</v>
      </c>
    </row>
    <row r="147" spans="3:17" x14ac:dyDescent="0.2">
      <c r="C147" s="159"/>
      <c r="D147" s="165"/>
      <c r="E147" s="162"/>
      <c r="F147" s="166" t="str">
        <f t="shared" si="4"/>
        <v>-</v>
      </c>
      <c r="G147" s="68"/>
      <c r="H147" s="162"/>
      <c r="I147" s="173"/>
      <c r="J147" s="168" t="str">
        <f>IFERROR(MIN('MP Calculations'!$E$30/I147,1),"-")</f>
        <v>-</v>
      </c>
      <c r="K147" s="12"/>
      <c r="L147" s="159"/>
      <c r="M147" s="187"/>
      <c r="N147" s="187"/>
      <c r="O147" s="186" t="str">
        <f t="shared" si="5"/>
        <v>-</v>
      </c>
      <c r="P147" s="186" t="str">
        <f t="shared" si="6"/>
        <v>-</v>
      </c>
      <c r="Q147" s="215">
        <f>IF(P147="-",0,P147/(1+'General inputs'!$H$30)^'MP Calculations'!$C$40)</f>
        <v>0</v>
      </c>
    </row>
    <row r="148" spans="3:17" x14ac:dyDescent="0.2">
      <c r="C148" s="159"/>
      <c r="D148" s="165"/>
      <c r="E148" s="162"/>
      <c r="F148" s="166" t="str">
        <f t="shared" si="4"/>
        <v>-</v>
      </c>
      <c r="G148" s="68"/>
      <c r="H148" s="162"/>
      <c r="I148" s="173"/>
      <c r="J148" s="168" t="str">
        <f>IFERROR(MIN('MP Calculations'!$E$30/I148,1),"-")</f>
        <v>-</v>
      </c>
      <c r="K148" s="12"/>
      <c r="L148" s="159"/>
      <c r="M148" s="187"/>
      <c r="N148" s="187"/>
      <c r="O148" s="186" t="str">
        <f t="shared" si="5"/>
        <v>-</v>
      </c>
      <c r="P148" s="186" t="str">
        <f t="shared" si="6"/>
        <v>-</v>
      </c>
      <c r="Q148" s="215">
        <f>IF(P148="-",0,P148/(1+'General inputs'!$H$30)^'MP Calculations'!$C$40)</f>
        <v>0</v>
      </c>
    </row>
    <row r="149" spans="3:17" x14ac:dyDescent="0.2">
      <c r="C149" s="159"/>
      <c r="D149" s="165"/>
      <c r="E149" s="162"/>
      <c r="F149" s="166" t="str">
        <f t="shared" si="4"/>
        <v>-</v>
      </c>
      <c r="G149" s="68"/>
      <c r="H149" s="162"/>
      <c r="I149" s="173"/>
      <c r="J149" s="168" t="str">
        <f>IFERROR(MIN('MP Calculations'!$E$30/I149,1),"-")</f>
        <v>-</v>
      </c>
      <c r="K149" s="12"/>
      <c r="L149" s="159"/>
      <c r="M149" s="187"/>
      <c r="N149" s="187"/>
      <c r="O149" s="186" t="str">
        <f t="shared" si="5"/>
        <v>-</v>
      </c>
      <c r="P149" s="186" t="str">
        <f t="shared" si="6"/>
        <v>-</v>
      </c>
      <c r="Q149" s="215">
        <f>IF(P149="-",0,P149/(1+'General inputs'!$H$30)^'MP Calculations'!$C$40)</f>
        <v>0</v>
      </c>
    </row>
    <row r="150" spans="3:17" x14ac:dyDescent="0.2">
      <c r="C150" s="159"/>
      <c r="D150" s="165"/>
      <c r="E150" s="162"/>
      <c r="F150" s="166" t="str">
        <f t="shared" si="4"/>
        <v>-</v>
      </c>
      <c r="G150" s="68"/>
      <c r="H150" s="162"/>
      <c r="I150" s="173"/>
      <c r="J150" s="168" t="str">
        <f>IFERROR(MIN('MP Calculations'!$E$30/I150,1),"-")</f>
        <v>-</v>
      </c>
      <c r="K150" s="12"/>
      <c r="L150" s="159"/>
      <c r="M150" s="187"/>
      <c r="N150" s="187"/>
      <c r="O150" s="186" t="str">
        <f t="shared" si="5"/>
        <v>-</v>
      </c>
      <c r="P150" s="186" t="str">
        <f t="shared" si="6"/>
        <v>-</v>
      </c>
      <c r="Q150" s="215">
        <f>IF(P150="-",0,P150/(1+'General inputs'!$H$30)^'MP Calculations'!$C$40)</f>
        <v>0</v>
      </c>
    </row>
    <row r="151" spans="3:17" x14ac:dyDescent="0.2">
      <c r="C151" s="159"/>
      <c r="D151" s="165"/>
      <c r="E151" s="162"/>
      <c r="F151" s="166" t="str">
        <f t="shared" ref="F151:F214" si="7">IF(E151="","-",IF(OR(E151&lt;$E$15,E151&gt;$E$16),"ERROR - date outside of range","Date check - OK"))</f>
        <v>-</v>
      </c>
      <c r="G151" s="68"/>
      <c r="H151" s="162"/>
      <c r="I151" s="173"/>
      <c r="J151" s="168" t="str">
        <f>IFERROR(MIN('MP Calculations'!$E$30/I151,1),"-")</f>
        <v>-</v>
      </c>
      <c r="K151" s="12"/>
      <c r="L151" s="159"/>
      <c r="M151" s="187"/>
      <c r="N151" s="187"/>
      <c r="O151" s="186" t="str">
        <f t="shared" ref="O151:O214" si="8">IF(N151="","-",L151*N151)</f>
        <v>-</v>
      </c>
      <c r="P151" s="186" t="str">
        <f t="shared" ref="P151:P214" si="9">IF(O151="-","-",IF(OR(E151&lt;$E$15,E151&gt;$E$16),0,O151*J151))</f>
        <v>-</v>
      </c>
      <c r="Q151" s="215">
        <f>IF(P151="-",0,P151/(1+'General inputs'!$H$30)^'MP Calculations'!$C$40)</f>
        <v>0</v>
      </c>
    </row>
    <row r="152" spans="3:17" x14ac:dyDescent="0.2">
      <c r="C152" s="159"/>
      <c r="D152" s="165"/>
      <c r="E152" s="162"/>
      <c r="F152" s="166" t="str">
        <f t="shared" si="7"/>
        <v>-</v>
      </c>
      <c r="G152" s="68"/>
      <c r="H152" s="162"/>
      <c r="I152" s="173"/>
      <c r="J152" s="168" t="str">
        <f>IFERROR(MIN('MP Calculations'!$E$30/I152,1),"-")</f>
        <v>-</v>
      </c>
      <c r="K152" s="12"/>
      <c r="L152" s="159"/>
      <c r="M152" s="187"/>
      <c r="N152" s="187"/>
      <c r="O152" s="186" t="str">
        <f t="shared" si="8"/>
        <v>-</v>
      </c>
      <c r="P152" s="186" t="str">
        <f t="shared" si="9"/>
        <v>-</v>
      </c>
      <c r="Q152" s="215">
        <f>IF(P152="-",0,P152/(1+'General inputs'!$H$30)^'MP Calculations'!$C$40)</f>
        <v>0</v>
      </c>
    </row>
    <row r="153" spans="3:17" x14ac:dyDescent="0.2">
      <c r="C153" s="159"/>
      <c r="D153" s="165"/>
      <c r="E153" s="162"/>
      <c r="F153" s="166" t="str">
        <f t="shared" si="7"/>
        <v>-</v>
      </c>
      <c r="G153" s="68"/>
      <c r="H153" s="162"/>
      <c r="I153" s="173"/>
      <c r="J153" s="168" t="str">
        <f>IFERROR(MIN('MP Calculations'!$E$30/I153,1),"-")</f>
        <v>-</v>
      </c>
      <c r="K153" s="12"/>
      <c r="L153" s="159"/>
      <c r="M153" s="187"/>
      <c r="N153" s="187"/>
      <c r="O153" s="186" t="str">
        <f t="shared" si="8"/>
        <v>-</v>
      </c>
      <c r="P153" s="186" t="str">
        <f t="shared" si="9"/>
        <v>-</v>
      </c>
      <c r="Q153" s="215">
        <f>IF(P153="-",0,P153/(1+'General inputs'!$H$30)^'MP Calculations'!$C$40)</f>
        <v>0</v>
      </c>
    </row>
    <row r="154" spans="3:17" x14ac:dyDescent="0.2">
      <c r="C154" s="159"/>
      <c r="D154" s="165"/>
      <c r="E154" s="162"/>
      <c r="F154" s="166" t="str">
        <f t="shared" si="7"/>
        <v>-</v>
      </c>
      <c r="G154" s="68"/>
      <c r="H154" s="162"/>
      <c r="I154" s="173"/>
      <c r="J154" s="168" t="str">
        <f>IFERROR(MIN('MP Calculations'!$E$30/I154,1),"-")</f>
        <v>-</v>
      </c>
      <c r="K154" s="12"/>
      <c r="L154" s="159"/>
      <c r="M154" s="187"/>
      <c r="N154" s="187"/>
      <c r="O154" s="186" t="str">
        <f t="shared" si="8"/>
        <v>-</v>
      </c>
      <c r="P154" s="186" t="str">
        <f t="shared" si="9"/>
        <v>-</v>
      </c>
      <c r="Q154" s="215">
        <f>IF(P154="-",0,P154/(1+'General inputs'!$H$30)^'MP Calculations'!$C$40)</f>
        <v>0</v>
      </c>
    </row>
    <row r="155" spans="3:17" x14ac:dyDescent="0.2">
      <c r="C155" s="159"/>
      <c r="D155" s="165"/>
      <c r="E155" s="162"/>
      <c r="F155" s="166" t="str">
        <f t="shared" si="7"/>
        <v>-</v>
      </c>
      <c r="G155" s="68"/>
      <c r="H155" s="162"/>
      <c r="I155" s="173"/>
      <c r="J155" s="168" t="str">
        <f>IFERROR(MIN('MP Calculations'!$E$30/I155,1),"-")</f>
        <v>-</v>
      </c>
      <c r="K155" s="12"/>
      <c r="L155" s="159"/>
      <c r="M155" s="187"/>
      <c r="N155" s="187"/>
      <c r="O155" s="186" t="str">
        <f t="shared" si="8"/>
        <v>-</v>
      </c>
      <c r="P155" s="186" t="str">
        <f t="shared" si="9"/>
        <v>-</v>
      </c>
      <c r="Q155" s="215">
        <f>IF(P155="-",0,P155/(1+'General inputs'!$H$30)^'MP Calculations'!$C$40)</f>
        <v>0</v>
      </c>
    </row>
    <row r="156" spans="3:17" x14ac:dyDescent="0.2">
      <c r="C156" s="159"/>
      <c r="D156" s="165"/>
      <c r="E156" s="162"/>
      <c r="F156" s="166" t="str">
        <f t="shared" si="7"/>
        <v>-</v>
      </c>
      <c r="G156" s="68"/>
      <c r="H156" s="162"/>
      <c r="I156" s="173"/>
      <c r="J156" s="168" t="str">
        <f>IFERROR(MIN('MP Calculations'!$E$30/I156,1),"-")</f>
        <v>-</v>
      </c>
      <c r="K156" s="12"/>
      <c r="L156" s="159"/>
      <c r="M156" s="187"/>
      <c r="N156" s="187"/>
      <c r="O156" s="186" t="str">
        <f t="shared" si="8"/>
        <v>-</v>
      </c>
      <c r="P156" s="186" t="str">
        <f t="shared" si="9"/>
        <v>-</v>
      </c>
      <c r="Q156" s="215">
        <f>IF(P156="-",0,P156/(1+'General inputs'!$H$30)^'MP Calculations'!$C$40)</f>
        <v>0</v>
      </c>
    </row>
    <row r="157" spans="3:17" x14ac:dyDescent="0.2">
      <c r="C157" s="159"/>
      <c r="D157" s="165"/>
      <c r="E157" s="162"/>
      <c r="F157" s="166" t="str">
        <f t="shared" si="7"/>
        <v>-</v>
      </c>
      <c r="G157" s="68"/>
      <c r="H157" s="162"/>
      <c r="I157" s="173"/>
      <c r="J157" s="168" t="str">
        <f>IFERROR(MIN('MP Calculations'!$E$30/I157,1),"-")</f>
        <v>-</v>
      </c>
      <c r="K157" s="12"/>
      <c r="L157" s="159"/>
      <c r="M157" s="187"/>
      <c r="N157" s="187"/>
      <c r="O157" s="186" t="str">
        <f t="shared" si="8"/>
        <v>-</v>
      </c>
      <c r="P157" s="186" t="str">
        <f t="shared" si="9"/>
        <v>-</v>
      </c>
      <c r="Q157" s="215">
        <f>IF(P157="-",0,P157/(1+'General inputs'!$H$30)^'MP Calculations'!$C$40)</f>
        <v>0</v>
      </c>
    </row>
    <row r="158" spans="3:17" x14ac:dyDescent="0.2">
      <c r="C158" s="159"/>
      <c r="D158" s="165"/>
      <c r="E158" s="162"/>
      <c r="F158" s="166" t="str">
        <f t="shared" si="7"/>
        <v>-</v>
      </c>
      <c r="G158" s="68"/>
      <c r="H158" s="162"/>
      <c r="I158" s="173"/>
      <c r="J158" s="168" t="str">
        <f>IFERROR(MIN('MP Calculations'!$E$30/I158,1),"-")</f>
        <v>-</v>
      </c>
      <c r="K158" s="12"/>
      <c r="L158" s="159"/>
      <c r="M158" s="187"/>
      <c r="N158" s="187"/>
      <c r="O158" s="186" t="str">
        <f t="shared" si="8"/>
        <v>-</v>
      </c>
      <c r="P158" s="186" t="str">
        <f t="shared" si="9"/>
        <v>-</v>
      </c>
      <c r="Q158" s="215">
        <f>IF(P158="-",0,P158/(1+'General inputs'!$H$30)^'MP Calculations'!$C$40)</f>
        <v>0</v>
      </c>
    </row>
    <row r="159" spans="3:17" x14ac:dyDescent="0.2">
      <c r="C159" s="159"/>
      <c r="D159" s="165"/>
      <c r="E159" s="162"/>
      <c r="F159" s="166" t="str">
        <f t="shared" si="7"/>
        <v>-</v>
      </c>
      <c r="G159" s="68"/>
      <c r="H159" s="162"/>
      <c r="I159" s="173"/>
      <c r="J159" s="168" t="str">
        <f>IFERROR(MIN('MP Calculations'!$E$30/I159,1),"-")</f>
        <v>-</v>
      </c>
      <c r="K159" s="12"/>
      <c r="L159" s="159"/>
      <c r="M159" s="187"/>
      <c r="N159" s="187"/>
      <c r="O159" s="186" t="str">
        <f t="shared" si="8"/>
        <v>-</v>
      </c>
      <c r="P159" s="186" t="str">
        <f t="shared" si="9"/>
        <v>-</v>
      </c>
      <c r="Q159" s="215">
        <f>IF(P159="-",0,P159/(1+'General inputs'!$H$30)^'MP Calculations'!$C$40)</f>
        <v>0</v>
      </c>
    </row>
    <row r="160" spans="3:17" x14ac:dyDescent="0.2">
      <c r="C160" s="159"/>
      <c r="D160" s="165"/>
      <c r="E160" s="162"/>
      <c r="F160" s="166" t="str">
        <f t="shared" si="7"/>
        <v>-</v>
      </c>
      <c r="G160" s="68"/>
      <c r="H160" s="162"/>
      <c r="I160" s="173"/>
      <c r="J160" s="168" t="str">
        <f>IFERROR(MIN('MP Calculations'!$E$30/I160,1),"-")</f>
        <v>-</v>
      </c>
      <c r="K160" s="12"/>
      <c r="L160" s="159"/>
      <c r="M160" s="187"/>
      <c r="N160" s="187"/>
      <c r="O160" s="186" t="str">
        <f t="shared" si="8"/>
        <v>-</v>
      </c>
      <c r="P160" s="186" t="str">
        <f t="shared" si="9"/>
        <v>-</v>
      </c>
      <c r="Q160" s="215">
        <f>IF(P160="-",0,P160/(1+'General inputs'!$H$30)^'MP Calculations'!$C$40)</f>
        <v>0</v>
      </c>
    </row>
    <row r="161" spans="3:17" x14ac:dyDescent="0.2">
      <c r="C161" s="159"/>
      <c r="D161" s="165"/>
      <c r="E161" s="162"/>
      <c r="F161" s="166" t="str">
        <f t="shared" si="7"/>
        <v>-</v>
      </c>
      <c r="G161" s="68"/>
      <c r="H161" s="162"/>
      <c r="I161" s="173"/>
      <c r="J161" s="168" t="str">
        <f>IFERROR(MIN('MP Calculations'!$E$30/I161,1),"-")</f>
        <v>-</v>
      </c>
      <c r="K161" s="12"/>
      <c r="L161" s="159"/>
      <c r="M161" s="187"/>
      <c r="N161" s="187"/>
      <c r="O161" s="186" t="str">
        <f t="shared" si="8"/>
        <v>-</v>
      </c>
      <c r="P161" s="186" t="str">
        <f t="shared" si="9"/>
        <v>-</v>
      </c>
      <c r="Q161" s="215">
        <f>IF(P161="-",0,P161/(1+'General inputs'!$H$30)^'MP Calculations'!$C$40)</f>
        <v>0</v>
      </c>
    </row>
    <row r="162" spans="3:17" x14ac:dyDescent="0.2">
      <c r="C162" s="159"/>
      <c r="D162" s="165"/>
      <c r="E162" s="162"/>
      <c r="F162" s="166" t="str">
        <f t="shared" si="7"/>
        <v>-</v>
      </c>
      <c r="G162" s="68"/>
      <c r="H162" s="162"/>
      <c r="I162" s="173"/>
      <c r="J162" s="168" t="str">
        <f>IFERROR(MIN('MP Calculations'!$E$30/I162,1),"-")</f>
        <v>-</v>
      </c>
      <c r="K162" s="12"/>
      <c r="L162" s="159"/>
      <c r="M162" s="187"/>
      <c r="N162" s="187"/>
      <c r="O162" s="186" t="str">
        <f t="shared" si="8"/>
        <v>-</v>
      </c>
      <c r="P162" s="186" t="str">
        <f t="shared" si="9"/>
        <v>-</v>
      </c>
      <c r="Q162" s="215">
        <f>IF(P162="-",0,P162/(1+'General inputs'!$H$30)^'MP Calculations'!$C$40)</f>
        <v>0</v>
      </c>
    </row>
    <row r="163" spans="3:17" x14ac:dyDescent="0.2">
      <c r="C163" s="159"/>
      <c r="D163" s="165"/>
      <c r="E163" s="162"/>
      <c r="F163" s="166" t="str">
        <f t="shared" si="7"/>
        <v>-</v>
      </c>
      <c r="G163" s="68"/>
      <c r="H163" s="162"/>
      <c r="I163" s="173"/>
      <c r="J163" s="168" t="str">
        <f>IFERROR(MIN('MP Calculations'!$E$30/I163,1),"-")</f>
        <v>-</v>
      </c>
      <c r="K163" s="12"/>
      <c r="L163" s="159"/>
      <c r="M163" s="187"/>
      <c r="N163" s="187"/>
      <c r="O163" s="186" t="str">
        <f t="shared" si="8"/>
        <v>-</v>
      </c>
      <c r="P163" s="186" t="str">
        <f t="shared" si="9"/>
        <v>-</v>
      </c>
      <c r="Q163" s="215">
        <f>IF(P163="-",0,P163/(1+'General inputs'!$H$30)^'MP Calculations'!$C$40)</f>
        <v>0</v>
      </c>
    </row>
    <row r="164" spans="3:17" x14ac:dyDescent="0.2">
      <c r="C164" s="159"/>
      <c r="D164" s="165"/>
      <c r="E164" s="162"/>
      <c r="F164" s="166" t="str">
        <f t="shared" si="7"/>
        <v>-</v>
      </c>
      <c r="G164" s="68"/>
      <c r="H164" s="162"/>
      <c r="I164" s="173"/>
      <c r="J164" s="168" t="str">
        <f>IFERROR(MIN('MP Calculations'!$E$30/I164,1),"-")</f>
        <v>-</v>
      </c>
      <c r="K164" s="12"/>
      <c r="L164" s="159"/>
      <c r="M164" s="187"/>
      <c r="N164" s="187"/>
      <c r="O164" s="186" t="str">
        <f t="shared" si="8"/>
        <v>-</v>
      </c>
      <c r="P164" s="186" t="str">
        <f t="shared" si="9"/>
        <v>-</v>
      </c>
      <c r="Q164" s="215">
        <f>IF(P164="-",0,P164/(1+'General inputs'!$H$30)^'MP Calculations'!$C$40)</f>
        <v>0</v>
      </c>
    </row>
    <row r="165" spans="3:17" x14ac:dyDescent="0.2">
      <c r="C165" s="159"/>
      <c r="D165" s="165"/>
      <c r="E165" s="162"/>
      <c r="F165" s="166" t="str">
        <f t="shared" si="7"/>
        <v>-</v>
      </c>
      <c r="G165" s="68"/>
      <c r="H165" s="162"/>
      <c r="I165" s="173"/>
      <c r="J165" s="168" t="str">
        <f>IFERROR(MIN('MP Calculations'!$E$30/I165,1),"-")</f>
        <v>-</v>
      </c>
      <c r="K165" s="12"/>
      <c r="L165" s="159"/>
      <c r="M165" s="187"/>
      <c r="N165" s="187"/>
      <c r="O165" s="186" t="str">
        <f t="shared" si="8"/>
        <v>-</v>
      </c>
      <c r="P165" s="186" t="str">
        <f t="shared" si="9"/>
        <v>-</v>
      </c>
      <c r="Q165" s="215">
        <f>IF(P165="-",0,P165/(1+'General inputs'!$H$30)^'MP Calculations'!$C$40)</f>
        <v>0</v>
      </c>
    </row>
    <row r="166" spans="3:17" x14ac:dyDescent="0.2">
      <c r="C166" s="159"/>
      <c r="D166" s="165"/>
      <c r="E166" s="162"/>
      <c r="F166" s="166" t="str">
        <f t="shared" si="7"/>
        <v>-</v>
      </c>
      <c r="G166" s="68"/>
      <c r="H166" s="162"/>
      <c r="I166" s="173"/>
      <c r="J166" s="168" t="str">
        <f>IFERROR(MIN('MP Calculations'!$E$30/I166,1),"-")</f>
        <v>-</v>
      </c>
      <c r="K166" s="12"/>
      <c r="L166" s="159"/>
      <c r="M166" s="187"/>
      <c r="N166" s="187"/>
      <c r="O166" s="186" t="str">
        <f t="shared" si="8"/>
        <v>-</v>
      </c>
      <c r="P166" s="186" t="str">
        <f t="shared" si="9"/>
        <v>-</v>
      </c>
      <c r="Q166" s="215">
        <f>IF(P166="-",0,P166/(1+'General inputs'!$H$30)^'MP Calculations'!$C$40)</f>
        <v>0</v>
      </c>
    </row>
    <row r="167" spans="3:17" x14ac:dyDescent="0.2">
      <c r="C167" s="159"/>
      <c r="D167" s="165"/>
      <c r="E167" s="162"/>
      <c r="F167" s="166" t="str">
        <f t="shared" si="7"/>
        <v>-</v>
      </c>
      <c r="G167" s="68"/>
      <c r="H167" s="162"/>
      <c r="I167" s="173"/>
      <c r="J167" s="168" t="str">
        <f>IFERROR(MIN('MP Calculations'!$E$30/I167,1),"-")</f>
        <v>-</v>
      </c>
      <c r="K167" s="12"/>
      <c r="L167" s="159"/>
      <c r="M167" s="187"/>
      <c r="N167" s="187"/>
      <c r="O167" s="186" t="str">
        <f t="shared" si="8"/>
        <v>-</v>
      </c>
      <c r="P167" s="186" t="str">
        <f t="shared" si="9"/>
        <v>-</v>
      </c>
      <c r="Q167" s="215">
        <f>IF(P167="-",0,P167/(1+'General inputs'!$H$30)^'MP Calculations'!$C$40)</f>
        <v>0</v>
      </c>
    </row>
    <row r="168" spans="3:17" x14ac:dyDescent="0.2">
      <c r="C168" s="159"/>
      <c r="D168" s="165"/>
      <c r="E168" s="162"/>
      <c r="F168" s="166" t="str">
        <f t="shared" si="7"/>
        <v>-</v>
      </c>
      <c r="G168" s="68"/>
      <c r="H168" s="162"/>
      <c r="I168" s="173"/>
      <c r="J168" s="168" t="str">
        <f>IFERROR(MIN('MP Calculations'!$E$30/I168,1),"-")</f>
        <v>-</v>
      </c>
      <c r="K168" s="12"/>
      <c r="L168" s="159"/>
      <c r="M168" s="187"/>
      <c r="N168" s="187"/>
      <c r="O168" s="186" t="str">
        <f t="shared" si="8"/>
        <v>-</v>
      </c>
      <c r="P168" s="186" t="str">
        <f t="shared" si="9"/>
        <v>-</v>
      </c>
      <c r="Q168" s="215">
        <f>IF(P168="-",0,P168/(1+'General inputs'!$H$30)^'MP Calculations'!$C$40)</f>
        <v>0</v>
      </c>
    </row>
    <row r="169" spans="3:17" x14ac:dyDescent="0.2">
      <c r="C169" s="159"/>
      <c r="D169" s="165"/>
      <c r="E169" s="162"/>
      <c r="F169" s="166" t="str">
        <f t="shared" si="7"/>
        <v>-</v>
      </c>
      <c r="G169" s="68"/>
      <c r="H169" s="162"/>
      <c r="I169" s="173"/>
      <c r="J169" s="168" t="str">
        <f>IFERROR(MIN('MP Calculations'!$E$30/I169,1),"-")</f>
        <v>-</v>
      </c>
      <c r="K169" s="12"/>
      <c r="L169" s="159"/>
      <c r="M169" s="187"/>
      <c r="N169" s="187"/>
      <c r="O169" s="186" t="str">
        <f t="shared" si="8"/>
        <v>-</v>
      </c>
      <c r="P169" s="186" t="str">
        <f t="shared" si="9"/>
        <v>-</v>
      </c>
      <c r="Q169" s="215">
        <f>IF(P169="-",0,P169/(1+'General inputs'!$H$30)^'MP Calculations'!$C$40)</f>
        <v>0</v>
      </c>
    </row>
    <row r="170" spans="3:17" x14ac:dyDescent="0.2">
      <c r="C170" s="159"/>
      <c r="D170" s="165"/>
      <c r="E170" s="162"/>
      <c r="F170" s="166" t="str">
        <f t="shared" si="7"/>
        <v>-</v>
      </c>
      <c r="G170" s="68"/>
      <c r="H170" s="162"/>
      <c r="I170" s="173"/>
      <c r="J170" s="168" t="str">
        <f>IFERROR(MIN('MP Calculations'!$E$30/I170,1),"-")</f>
        <v>-</v>
      </c>
      <c r="K170" s="12"/>
      <c r="L170" s="159"/>
      <c r="M170" s="187"/>
      <c r="N170" s="187"/>
      <c r="O170" s="186" t="str">
        <f t="shared" si="8"/>
        <v>-</v>
      </c>
      <c r="P170" s="186" t="str">
        <f t="shared" si="9"/>
        <v>-</v>
      </c>
      <c r="Q170" s="215">
        <f>IF(P170="-",0,P170/(1+'General inputs'!$H$30)^'MP Calculations'!$C$40)</f>
        <v>0</v>
      </c>
    </row>
    <row r="171" spans="3:17" x14ac:dyDescent="0.2">
      <c r="C171" s="159"/>
      <c r="D171" s="165"/>
      <c r="E171" s="162"/>
      <c r="F171" s="166" t="str">
        <f t="shared" si="7"/>
        <v>-</v>
      </c>
      <c r="G171" s="68"/>
      <c r="H171" s="162"/>
      <c r="I171" s="173"/>
      <c r="J171" s="168" t="str">
        <f>IFERROR(MIN('MP Calculations'!$E$30/I171,1),"-")</f>
        <v>-</v>
      </c>
      <c r="K171" s="12"/>
      <c r="L171" s="159"/>
      <c r="M171" s="187"/>
      <c r="N171" s="187"/>
      <c r="O171" s="186" t="str">
        <f t="shared" si="8"/>
        <v>-</v>
      </c>
      <c r="P171" s="186" t="str">
        <f t="shared" si="9"/>
        <v>-</v>
      </c>
      <c r="Q171" s="215">
        <f>IF(P171="-",0,P171/(1+'General inputs'!$H$30)^'MP Calculations'!$C$40)</f>
        <v>0</v>
      </c>
    </row>
    <row r="172" spans="3:17" x14ac:dyDescent="0.2">
      <c r="C172" s="159"/>
      <c r="D172" s="165"/>
      <c r="E172" s="162"/>
      <c r="F172" s="166" t="str">
        <f t="shared" si="7"/>
        <v>-</v>
      </c>
      <c r="G172" s="68"/>
      <c r="H172" s="162"/>
      <c r="I172" s="173"/>
      <c r="J172" s="168" t="str">
        <f>IFERROR(MIN('MP Calculations'!$E$30/I172,1),"-")</f>
        <v>-</v>
      </c>
      <c r="K172" s="12"/>
      <c r="L172" s="159"/>
      <c r="M172" s="187"/>
      <c r="N172" s="187"/>
      <c r="O172" s="186" t="str">
        <f t="shared" si="8"/>
        <v>-</v>
      </c>
      <c r="P172" s="186" t="str">
        <f t="shared" si="9"/>
        <v>-</v>
      </c>
      <c r="Q172" s="215">
        <f>IF(P172="-",0,P172/(1+'General inputs'!$H$30)^'MP Calculations'!$C$40)</f>
        <v>0</v>
      </c>
    </row>
    <row r="173" spans="3:17" x14ac:dyDescent="0.2">
      <c r="C173" s="159"/>
      <c r="D173" s="165"/>
      <c r="E173" s="162"/>
      <c r="F173" s="166" t="str">
        <f t="shared" si="7"/>
        <v>-</v>
      </c>
      <c r="G173" s="68"/>
      <c r="H173" s="162"/>
      <c r="I173" s="173"/>
      <c r="J173" s="168" t="str">
        <f>IFERROR(MIN('MP Calculations'!$E$30/I173,1),"-")</f>
        <v>-</v>
      </c>
      <c r="K173" s="12"/>
      <c r="L173" s="159"/>
      <c r="M173" s="187"/>
      <c r="N173" s="187"/>
      <c r="O173" s="186" t="str">
        <f t="shared" si="8"/>
        <v>-</v>
      </c>
      <c r="P173" s="186" t="str">
        <f t="shared" si="9"/>
        <v>-</v>
      </c>
      <c r="Q173" s="215">
        <f>IF(P173="-",0,P173/(1+'General inputs'!$H$30)^'MP Calculations'!$C$40)</f>
        <v>0</v>
      </c>
    </row>
    <row r="174" spans="3:17" x14ac:dyDescent="0.2">
      <c r="C174" s="159"/>
      <c r="D174" s="165"/>
      <c r="E174" s="162"/>
      <c r="F174" s="166" t="str">
        <f t="shared" si="7"/>
        <v>-</v>
      </c>
      <c r="G174" s="68"/>
      <c r="H174" s="162"/>
      <c r="I174" s="173"/>
      <c r="J174" s="168" t="str">
        <f>IFERROR(MIN('MP Calculations'!$E$30/I174,1),"-")</f>
        <v>-</v>
      </c>
      <c r="K174" s="12"/>
      <c r="L174" s="159"/>
      <c r="M174" s="187"/>
      <c r="N174" s="187"/>
      <c r="O174" s="186" t="str">
        <f t="shared" si="8"/>
        <v>-</v>
      </c>
      <c r="P174" s="186" t="str">
        <f t="shared" si="9"/>
        <v>-</v>
      </c>
      <c r="Q174" s="215">
        <f>IF(P174="-",0,P174/(1+'General inputs'!$H$30)^'MP Calculations'!$C$40)</f>
        <v>0</v>
      </c>
    </row>
    <row r="175" spans="3:17" x14ac:dyDescent="0.2">
      <c r="C175" s="159"/>
      <c r="D175" s="165"/>
      <c r="E175" s="162"/>
      <c r="F175" s="166" t="str">
        <f t="shared" si="7"/>
        <v>-</v>
      </c>
      <c r="G175" s="68"/>
      <c r="H175" s="162"/>
      <c r="I175" s="173"/>
      <c r="J175" s="168" t="str">
        <f>IFERROR(MIN('MP Calculations'!$E$30/I175,1),"-")</f>
        <v>-</v>
      </c>
      <c r="K175" s="12"/>
      <c r="L175" s="159"/>
      <c r="M175" s="187"/>
      <c r="N175" s="187"/>
      <c r="O175" s="186" t="str">
        <f t="shared" si="8"/>
        <v>-</v>
      </c>
      <c r="P175" s="186" t="str">
        <f t="shared" si="9"/>
        <v>-</v>
      </c>
      <c r="Q175" s="215">
        <f>IF(P175="-",0,P175/(1+'General inputs'!$H$30)^'MP Calculations'!$C$40)</f>
        <v>0</v>
      </c>
    </row>
    <row r="176" spans="3:17" x14ac:dyDescent="0.2">
      <c r="C176" s="159"/>
      <c r="D176" s="165"/>
      <c r="E176" s="162"/>
      <c r="F176" s="166" t="str">
        <f t="shared" si="7"/>
        <v>-</v>
      </c>
      <c r="G176" s="68"/>
      <c r="H176" s="162"/>
      <c r="I176" s="173"/>
      <c r="J176" s="168" t="str">
        <f>IFERROR(MIN('MP Calculations'!$E$30/I176,1),"-")</f>
        <v>-</v>
      </c>
      <c r="K176" s="12"/>
      <c r="L176" s="159"/>
      <c r="M176" s="187"/>
      <c r="N176" s="187"/>
      <c r="O176" s="186" t="str">
        <f t="shared" si="8"/>
        <v>-</v>
      </c>
      <c r="P176" s="186" t="str">
        <f t="shared" si="9"/>
        <v>-</v>
      </c>
      <c r="Q176" s="215">
        <f>IF(P176="-",0,P176/(1+'General inputs'!$H$30)^'MP Calculations'!$C$40)</f>
        <v>0</v>
      </c>
    </row>
    <row r="177" spans="3:17" x14ac:dyDescent="0.2">
      <c r="C177" s="159"/>
      <c r="D177" s="165"/>
      <c r="E177" s="162"/>
      <c r="F177" s="166" t="str">
        <f t="shared" si="7"/>
        <v>-</v>
      </c>
      <c r="G177" s="68"/>
      <c r="H177" s="162"/>
      <c r="I177" s="173"/>
      <c r="J177" s="168" t="str">
        <f>IFERROR(MIN('MP Calculations'!$E$30/I177,1),"-")</f>
        <v>-</v>
      </c>
      <c r="K177" s="12"/>
      <c r="L177" s="159"/>
      <c r="M177" s="187"/>
      <c r="N177" s="187"/>
      <c r="O177" s="186" t="str">
        <f t="shared" si="8"/>
        <v>-</v>
      </c>
      <c r="P177" s="186" t="str">
        <f t="shared" si="9"/>
        <v>-</v>
      </c>
      <c r="Q177" s="215">
        <f>IF(P177="-",0,P177/(1+'General inputs'!$H$30)^'MP Calculations'!$C$40)</f>
        <v>0</v>
      </c>
    </row>
    <row r="178" spans="3:17" x14ac:dyDescent="0.2">
      <c r="C178" s="159"/>
      <c r="D178" s="165"/>
      <c r="E178" s="162"/>
      <c r="F178" s="166" t="str">
        <f t="shared" si="7"/>
        <v>-</v>
      </c>
      <c r="G178" s="68"/>
      <c r="H178" s="162"/>
      <c r="I178" s="173"/>
      <c r="J178" s="168" t="str">
        <f>IFERROR(MIN('MP Calculations'!$E$30/I178,1),"-")</f>
        <v>-</v>
      </c>
      <c r="K178" s="12"/>
      <c r="L178" s="159"/>
      <c r="M178" s="187"/>
      <c r="N178" s="187"/>
      <c r="O178" s="186" t="str">
        <f t="shared" si="8"/>
        <v>-</v>
      </c>
      <c r="P178" s="186" t="str">
        <f t="shared" si="9"/>
        <v>-</v>
      </c>
      <c r="Q178" s="215">
        <f>IF(P178="-",0,P178/(1+'General inputs'!$H$30)^'MP Calculations'!$C$40)</f>
        <v>0</v>
      </c>
    </row>
    <row r="179" spans="3:17" x14ac:dyDescent="0.2">
      <c r="C179" s="159"/>
      <c r="D179" s="165"/>
      <c r="E179" s="162"/>
      <c r="F179" s="166" t="str">
        <f t="shared" si="7"/>
        <v>-</v>
      </c>
      <c r="G179" s="68"/>
      <c r="H179" s="162"/>
      <c r="I179" s="173"/>
      <c r="J179" s="168" t="str">
        <f>IFERROR(MIN('MP Calculations'!$E$30/I179,1),"-")</f>
        <v>-</v>
      </c>
      <c r="K179" s="12"/>
      <c r="L179" s="159"/>
      <c r="M179" s="187"/>
      <c r="N179" s="187"/>
      <c r="O179" s="186" t="str">
        <f t="shared" si="8"/>
        <v>-</v>
      </c>
      <c r="P179" s="186" t="str">
        <f t="shared" si="9"/>
        <v>-</v>
      </c>
      <c r="Q179" s="215">
        <f>IF(P179="-",0,P179/(1+'General inputs'!$H$30)^'MP Calculations'!$C$40)</f>
        <v>0</v>
      </c>
    </row>
    <row r="180" spans="3:17" x14ac:dyDescent="0.2">
      <c r="C180" s="159"/>
      <c r="D180" s="165"/>
      <c r="E180" s="162"/>
      <c r="F180" s="166" t="str">
        <f t="shared" si="7"/>
        <v>-</v>
      </c>
      <c r="G180" s="68"/>
      <c r="H180" s="162"/>
      <c r="I180" s="173"/>
      <c r="J180" s="168" t="str">
        <f>IFERROR(MIN('MP Calculations'!$E$30/I180,1),"-")</f>
        <v>-</v>
      </c>
      <c r="K180" s="12"/>
      <c r="L180" s="159"/>
      <c r="M180" s="187"/>
      <c r="N180" s="187"/>
      <c r="O180" s="186" t="str">
        <f t="shared" si="8"/>
        <v>-</v>
      </c>
      <c r="P180" s="186" t="str">
        <f t="shared" si="9"/>
        <v>-</v>
      </c>
      <c r="Q180" s="215">
        <f>IF(P180="-",0,P180/(1+'General inputs'!$H$30)^'MP Calculations'!$C$40)</f>
        <v>0</v>
      </c>
    </row>
    <row r="181" spans="3:17" x14ac:dyDescent="0.2">
      <c r="C181" s="159"/>
      <c r="D181" s="165"/>
      <c r="E181" s="162"/>
      <c r="F181" s="166" t="str">
        <f t="shared" si="7"/>
        <v>-</v>
      </c>
      <c r="G181" s="68"/>
      <c r="H181" s="162"/>
      <c r="I181" s="173"/>
      <c r="J181" s="168" t="str">
        <f>IFERROR(MIN('MP Calculations'!$E$30/I181,1),"-")</f>
        <v>-</v>
      </c>
      <c r="K181" s="12"/>
      <c r="L181" s="159"/>
      <c r="M181" s="187"/>
      <c r="N181" s="187"/>
      <c r="O181" s="186" t="str">
        <f t="shared" si="8"/>
        <v>-</v>
      </c>
      <c r="P181" s="186" t="str">
        <f t="shared" si="9"/>
        <v>-</v>
      </c>
      <c r="Q181" s="215">
        <f>IF(P181="-",0,P181/(1+'General inputs'!$H$30)^'MP Calculations'!$C$40)</f>
        <v>0</v>
      </c>
    </row>
    <row r="182" spans="3:17" x14ac:dyDescent="0.2">
      <c r="C182" s="159"/>
      <c r="D182" s="165"/>
      <c r="E182" s="162"/>
      <c r="F182" s="166" t="str">
        <f t="shared" si="7"/>
        <v>-</v>
      </c>
      <c r="G182" s="68"/>
      <c r="H182" s="162"/>
      <c r="I182" s="173"/>
      <c r="J182" s="168" t="str">
        <f>IFERROR(MIN('MP Calculations'!$E$30/I182,1),"-")</f>
        <v>-</v>
      </c>
      <c r="K182" s="12"/>
      <c r="L182" s="159"/>
      <c r="M182" s="187"/>
      <c r="N182" s="187"/>
      <c r="O182" s="186" t="str">
        <f t="shared" si="8"/>
        <v>-</v>
      </c>
      <c r="P182" s="186" t="str">
        <f t="shared" si="9"/>
        <v>-</v>
      </c>
      <c r="Q182" s="215">
        <f>IF(P182="-",0,P182/(1+'General inputs'!$H$30)^'MP Calculations'!$C$40)</f>
        <v>0</v>
      </c>
    </row>
    <row r="183" spans="3:17" x14ac:dyDescent="0.2">
      <c r="C183" s="159"/>
      <c r="D183" s="165"/>
      <c r="E183" s="162"/>
      <c r="F183" s="166" t="str">
        <f t="shared" si="7"/>
        <v>-</v>
      </c>
      <c r="G183" s="68"/>
      <c r="H183" s="162"/>
      <c r="I183" s="173"/>
      <c r="J183" s="168" t="str">
        <f>IFERROR(MIN('MP Calculations'!$E$30/I183,1),"-")</f>
        <v>-</v>
      </c>
      <c r="K183" s="12"/>
      <c r="L183" s="159"/>
      <c r="M183" s="187"/>
      <c r="N183" s="187"/>
      <c r="O183" s="186" t="str">
        <f t="shared" si="8"/>
        <v>-</v>
      </c>
      <c r="P183" s="186" t="str">
        <f t="shared" si="9"/>
        <v>-</v>
      </c>
      <c r="Q183" s="215">
        <f>IF(P183="-",0,P183/(1+'General inputs'!$H$30)^'MP Calculations'!$C$40)</f>
        <v>0</v>
      </c>
    </row>
    <row r="184" spans="3:17" x14ac:dyDescent="0.2">
      <c r="C184" s="159"/>
      <c r="D184" s="165"/>
      <c r="E184" s="162"/>
      <c r="F184" s="166" t="str">
        <f t="shared" si="7"/>
        <v>-</v>
      </c>
      <c r="G184" s="68"/>
      <c r="H184" s="162"/>
      <c r="I184" s="173"/>
      <c r="J184" s="168" t="str">
        <f>IFERROR(MIN('MP Calculations'!$E$30/I184,1),"-")</f>
        <v>-</v>
      </c>
      <c r="K184" s="12"/>
      <c r="L184" s="159"/>
      <c r="M184" s="187"/>
      <c r="N184" s="187"/>
      <c r="O184" s="186" t="str">
        <f t="shared" si="8"/>
        <v>-</v>
      </c>
      <c r="P184" s="186" t="str">
        <f t="shared" si="9"/>
        <v>-</v>
      </c>
      <c r="Q184" s="215">
        <f>IF(P184="-",0,P184/(1+'General inputs'!$H$30)^'MP Calculations'!$C$40)</f>
        <v>0</v>
      </c>
    </row>
    <row r="185" spans="3:17" x14ac:dyDescent="0.2">
      <c r="C185" s="159"/>
      <c r="D185" s="165"/>
      <c r="E185" s="162"/>
      <c r="F185" s="166" t="str">
        <f t="shared" si="7"/>
        <v>-</v>
      </c>
      <c r="G185" s="68"/>
      <c r="H185" s="162"/>
      <c r="I185" s="173"/>
      <c r="J185" s="168" t="str">
        <f>IFERROR(MIN('MP Calculations'!$E$30/I185,1),"-")</f>
        <v>-</v>
      </c>
      <c r="K185" s="12"/>
      <c r="L185" s="159"/>
      <c r="M185" s="187"/>
      <c r="N185" s="187"/>
      <c r="O185" s="186" t="str">
        <f t="shared" si="8"/>
        <v>-</v>
      </c>
      <c r="P185" s="186" t="str">
        <f t="shared" si="9"/>
        <v>-</v>
      </c>
      <c r="Q185" s="215">
        <f>IF(P185="-",0,P185/(1+'General inputs'!$H$30)^'MP Calculations'!$C$40)</f>
        <v>0</v>
      </c>
    </row>
    <row r="186" spans="3:17" x14ac:dyDescent="0.2">
      <c r="C186" s="159"/>
      <c r="D186" s="165"/>
      <c r="E186" s="162"/>
      <c r="F186" s="166" t="str">
        <f t="shared" si="7"/>
        <v>-</v>
      </c>
      <c r="G186" s="68"/>
      <c r="H186" s="162"/>
      <c r="I186" s="173"/>
      <c r="J186" s="168" t="str">
        <f>IFERROR(MIN('MP Calculations'!$E$30/I186,1),"-")</f>
        <v>-</v>
      </c>
      <c r="K186" s="12"/>
      <c r="L186" s="159"/>
      <c r="M186" s="187"/>
      <c r="N186" s="187"/>
      <c r="O186" s="186" t="str">
        <f t="shared" si="8"/>
        <v>-</v>
      </c>
      <c r="P186" s="186" t="str">
        <f t="shared" si="9"/>
        <v>-</v>
      </c>
      <c r="Q186" s="215">
        <f>IF(P186="-",0,P186/(1+'General inputs'!$H$30)^'MP Calculations'!$C$40)</f>
        <v>0</v>
      </c>
    </row>
    <row r="187" spans="3:17" x14ac:dyDescent="0.2">
      <c r="C187" s="159"/>
      <c r="D187" s="165"/>
      <c r="E187" s="162"/>
      <c r="F187" s="166" t="str">
        <f t="shared" si="7"/>
        <v>-</v>
      </c>
      <c r="G187" s="68"/>
      <c r="H187" s="162"/>
      <c r="I187" s="173"/>
      <c r="J187" s="168" t="str">
        <f>IFERROR(MIN('MP Calculations'!$E$30/I187,1),"-")</f>
        <v>-</v>
      </c>
      <c r="K187" s="12"/>
      <c r="L187" s="159"/>
      <c r="M187" s="187"/>
      <c r="N187" s="187"/>
      <c r="O187" s="186" t="str">
        <f t="shared" si="8"/>
        <v>-</v>
      </c>
      <c r="P187" s="186" t="str">
        <f t="shared" si="9"/>
        <v>-</v>
      </c>
      <c r="Q187" s="215">
        <f>IF(P187="-",0,P187/(1+'General inputs'!$H$30)^'MP Calculations'!$C$40)</f>
        <v>0</v>
      </c>
    </row>
    <row r="188" spans="3:17" x14ac:dyDescent="0.2">
      <c r="C188" s="159"/>
      <c r="D188" s="165"/>
      <c r="E188" s="162"/>
      <c r="F188" s="166" t="str">
        <f t="shared" si="7"/>
        <v>-</v>
      </c>
      <c r="G188" s="68"/>
      <c r="H188" s="162"/>
      <c r="I188" s="173"/>
      <c r="J188" s="168" t="str">
        <f>IFERROR(MIN('MP Calculations'!$E$30/I188,1),"-")</f>
        <v>-</v>
      </c>
      <c r="K188" s="12"/>
      <c r="L188" s="159"/>
      <c r="M188" s="187"/>
      <c r="N188" s="187"/>
      <c r="O188" s="186" t="str">
        <f t="shared" si="8"/>
        <v>-</v>
      </c>
      <c r="P188" s="186" t="str">
        <f t="shared" si="9"/>
        <v>-</v>
      </c>
      <c r="Q188" s="215">
        <f>IF(P188="-",0,P188/(1+'General inputs'!$H$30)^'MP Calculations'!$C$40)</f>
        <v>0</v>
      </c>
    </row>
    <row r="189" spans="3:17" x14ac:dyDescent="0.2">
      <c r="C189" s="159"/>
      <c r="D189" s="165"/>
      <c r="E189" s="162"/>
      <c r="F189" s="166" t="str">
        <f t="shared" si="7"/>
        <v>-</v>
      </c>
      <c r="G189" s="68"/>
      <c r="H189" s="162"/>
      <c r="I189" s="173"/>
      <c r="J189" s="168" t="str">
        <f>IFERROR(MIN('MP Calculations'!$E$30/I189,1),"-")</f>
        <v>-</v>
      </c>
      <c r="K189" s="12"/>
      <c r="L189" s="159"/>
      <c r="M189" s="187"/>
      <c r="N189" s="187"/>
      <c r="O189" s="186" t="str">
        <f t="shared" si="8"/>
        <v>-</v>
      </c>
      <c r="P189" s="186" t="str">
        <f t="shared" si="9"/>
        <v>-</v>
      </c>
      <c r="Q189" s="215">
        <f>IF(P189="-",0,P189/(1+'General inputs'!$H$30)^'MP Calculations'!$C$40)</f>
        <v>0</v>
      </c>
    </row>
    <row r="190" spans="3:17" x14ac:dyDescent="0.2">
      <c r="C190" s="159"/>
      <c r="D190" s="165"/>
      <c r="E190" s="162"/>
      <c r="F190" s="166" t="str">
        <f t="shared" si="7"/>
        <v>-</v>
      </c>
      <c r="G190" s="68"/>
      <c r="H190" s="162"/>
      <c r="I190" s="173"/>
      <c r="J190" s="168" t="str">
        <f>IFERROR(MIN('MP Calculations'!$E$30/I190,1),"-")</f>
        <v>-</v>
      </c>
      <c r="K190" s="12"/>
      <c r="L190" s="159"/>
      <c r="M190" s="187"/>
      <c r="N190" s="187"/>
      <c r="O190" s="186" t="str">
        <f t="shared" si="8"/>
        <v>-</v>
      </c>
      <c r="P190" s="186" t="str">
        <f t="shared" si="9"/>
        <v>-</v>
      </c>
      <c r="Q190" s="215">
        <f>IF(P190="-",0,P190/(1+'General inputs'!$H$30)^'MP Calculations'!$C$40)</f>
        <v>0</v>
      </c>
    </row>
    <row r="191" spans="3:17" x14ac:dyDescent="0.2">
      <c r="C191" s="159"/>
      <c r="D191" s="165"/>
      <c r="E191" s="162"/>
      <c r="F191" s="166" t="str">
        <f t="shared" si="7"/>
        <v>-</v>
      </c>
      <c r="G191" s="68"/>
      <c r="H191" s="162"/>
      <c r="I191" s="173"/>
      <c r="J191" s="168" t="str">
        <f>IFERROR(MIN('MP Calculations'!$E$30/I191,1),"-")</f>
        <v>-</v>
      </c>
      <c r="K191" s="12"/>
      <c r="L191" s="159"/>
      <c r="M191" s="187"/>
      <c r="N191" s="187"/>
      <c r="O191" s="186" t="str">
        <f t="shared" si="8"/>
        <v>-</v>
      </c>
      <c r="P191" s="186" t="str">
        <f t="shared" si="9"/>
        <v>-</v>
      </c>
      <c r="Q191" s="215">
        <f>IF(P191="-",0,P191/(1+'General inputs'!$H$30)^'MP Calculations'!$C$40)</f>
        <v>0</v>
      </c>
    </row>
    <row r="192" spans="3:17" x14ac:dyDescent="0.2">
      <c r="C192" s="159"/>
      <c r="D192" s="165"/>
      <c r="E192" s="162"/>
      <c r="F192" s="166" t="str">
        <f t="shared" si="7"/>
        <v>-</v>
      </c>
      <c r="G192" s="68"/>
      <c r="H192" s="162"/>
      <c r="I192" s="173"/>
      <c r="J192" s="168" t="str">
        <f>IFERROR(MIN('MP Calculations'!$E$30/I192,1),"-")</f>
        <v>-</v>
      </c>
      <c r="K192" s="12"/>
      <c r="L192" s="159"/>
      <c r="M192" s="187"/>
      <c r="N192" s="187"/>
      <c r="O192" s="186" t="str">
        <f t="shared" si="8"/>
        <v>-</v>
      </c>
      <c r="P192" s="186" t="str">
        <f t="shared" si="9"/>
        <v>-</v>
      </c>
      <c r="Q192" s="215">
        <f>IF(P192="-",0,P192/(1+'General inputs'!$H$30)^'MP Calculations'!$C$40)</f>
        <v>0</v>
      </c>
    </row>
    <row r="193" spans="3:17" x14ac:dyDescent="0.2">
      <c r="C193" s="159"/>
      <c r="D193" s="165"/>
      <c r="E193" s="162"/>
      <c r="F193" s="166" t="str">
        <f t="shared" si="7"/>
        <v>-</v>
      </c>
      <c r="G193" s="68"/>
      <c r="H193" s="162"/>
      <c r="I193" s="173"/>
      <c r="J193" s="168" t="str">
        <f>IFERROR(MIN('MP Calculations'!$E$30/I193,1),"-")</f>
        <v>-</v>
      </c>
      <c r="K193" s="12"/>
      <c r="L193" s="159"/>
      <c r="M193" s="187"/>
      <c r="N193" s="187"/>
      <c r="O193" s="186" t="str">
        <f t="shared" si="8"/>
        <v>-</v>
      </c>
      <c r="P193" s="186" t="str">
        <f t="shared" si="9"/>
        <v>-</v>
      </c>
      <c r="Q193" s="215">
        <f>IF(P193="-",0,P193/(1+'General inputs'!$H$30)^'MP Calculations'!$C$40)</f>
        <v>0</v>
      </c>
    </row>
    <row r="194" spans="3:17" x14ac:dyDescent="0.2">
      <c r="C194" s="159"/>
      <c r="D194" s="165"/>
      <c r="E194" s="162"/>
      <c r="F194" s="166" t="str">
        <f t="shared" si="7"/>
        <v>-</v>
      </c>
      <c r="G194" s="68"/>
      <c r="H194" s="162"/>
      <c r="I194" s="173"/>
      <c r="J194" s="168" t="str">
        <f>IFERROR(MIN('MP Calculations'!$E$30/I194,1),"-")</f>
        <v>-</v>
      </c>
      <c r="K194" s="12"/>
      <c r="L194" s="159"/>
      <c r="M194" s="187"/>
      <c r="N194" s="187"/>
      <c r="O194" s="186" t="str">
        <f t="shared" si="8"/>
        <v>-</v>
      </c>
      <c r="P194" s="186" t="str">
        <f t="shared" si="9"/>
        <v>-</v>
      </c>
      <c r="Q194" s="215">
        <f>IF(P194="-",0,P194/(1+'General inputs'!$H$30)^'MP Calculations'!$C$40)</f>
        <v>0</v>
      </c>
    </row>
    <row r="195" spans="3:17" x14ac:dyDescent="0.2">
      <c r="C195" s="159"/>
      <c r="D195" s="165"/>
      <c r="E195" s="162"/>
      <c r="F195" s="166" t="str">
        <f t="shared" si="7"/>
        <v>-</v>
      </c>
      <c r="G195" s="68"/>
      <c r="H195" s="162"/>
      <c r="I195" s="173"/>
      <c r="J195" s="168" t="str">
        <f>IFERROR(MIN('MP Calculations'!$E$30/I195,1),"-")</f>
        <v>-</v>
      </c>
      <c r="K195" s="12"/>
      <c r="L195" s="159"/>
      <c r="M195" s="187"/>
      <c r="N195" s="187"/>
      <c r="O195" s="186" t="str">
        <f t="shared" si="8"/>
        <v>-</v>
      </c>
      <c r="P195" s="186" t="str">
        <f t="shared" si="9"/>
        <v>-</v>
      </c>
      <c r="Q195" s="215">
        <f>IF(P195="-",0,P195/(1+'General inputs'!$H$30)^'MP Calculations'!$C$40)</f>
        <v>0</v>
      </c>
    </row>
    <row r="196" spans="3:17" x14ac:dyDescent="0.2">
      <c r="C196" s="159"/>
      <c r="D196" s="165"/>
      <c r="E196" s="162"/>
      <c r="F196" s="166" t="str">
        <f t="shared" si="7"/>
        <v>-</v>
      </c>
      <c r="G196" s="68"/>
      <c r="H196" s="162"/>
      <c r="I196" s="173"/>
      <c r="J196" s="168" t="str">
        <f>IFERROR(MIN('MP Calculations'!$E$30/I196,1),"-")</f>
        <v>-</v>
      </c>
      <c r="K196" s="12"/>
      <c r="L196" s="159"/>
      <c r="M196" s="187"/>
      <c r="N196" s="187"/>
      <c r="O196" s="186" t="str">
        <f t="shared" si="8"/>
        <v>-</v>
      </c>
      <c r="P196" s="186" t="str">
        <f t="shared" si="9"/>
        <v>-</v>
      </c>
      <c r="Q196" s="215">
        <f>IF(P196="-",0,P196/(1+'General inputs'!$H$30)^'MP Calculations'!$C$40)</f>
        <v>0</v>
      </c>
    </row>
    <row r="197" spans="3:17" x14ac:dyDescent="0.2">
      <c r="C197" s="159"/>
      <c r="D197" s="165"/>
      <c r="E197" s="162"/>
      <c r="F197" s="166" t="str">
        <f t="shared" si="7"/>
        <v>-</v>
      </c>
      <c r="G197" s="68"/>
      <c r="H197" s="162"/>
      <c r="I197" s="173"/>
      <c r="J197" s="168" t="str">
        <f>IFERROR(MIN('MP Calculations'!$E$30/I197,1),"-")</f>
        <v>-</v>
      </c>
      <c r="K197" s="12"/>
      <c r="L197" s="159"/>
      <c r="M197" s="187"/>
      <c r="N197" s="187"/>
      <c r="O197" s="186" t="str">
        <f t="shared" si="8"/>
        <v>-</v>
      </c>
      <c r="P197" s="186" t="str">
        <f t="shared" si="9"/>
        <v>-</v>
      </c>
      <c r="Q197" s="215">
        <f>IF(P197="-",0,P197/(1+'General inputs'!$H$30)^'MP Calculations'!$C$40)</f>
        <v>0</v>
      </c>
    </row>
    <row r="198" spans="3:17" x14ac:dyDescent="0.2">
      <c r="C198" s="159"/>
      <c r="D198" s="165"/>
      <c r="E198" s="162"/>
      <c r="F198" s="166" t="str">
        <f t="shared" si="7"/>
        <v>-</v>
      </c>
      <c r="G198" s="68"/>
      <c r="H198" s="162"/>
      <c r="I198" s="173"/>
      <c r="J198" s="168" t="str">
        <f>IFERROR(MIN('MP Calculations'!$E$30/I198,1),"-")</f>
        <v>-</v>
      </c>
      <c r="K198" s="12"/>
      <c r="L198" s="159"/>
      <c r="M198" s="187"/>
      <c r="N198" s="187"/>
      <c r="O198" s="186" t="str">
        <f t="shared" si="8"/>
        <v>-</v>
      </c>
      <c r="P198" s="186" t="str">
        <f t="shared" si="9"/>
        <v>-</v>
      </c>
      <c r="Q198" s="215">
        <f>IF(P198="-",0,P198/(1+'General inputs'!$H$30)^'MP Calculations'!$C$40)</f>
        <v>0</v>
      </c>
    </row>
    <row r="199" spans="3:17" x14ac:dyDescent="0.2">
      <c r="C199" s="159"/>
      <c r="D199" s="165"/>
      <c r="E199" s="162"/>
      <c r="F199" s="166" t="str">
        <f t="shared" si="7"/>
        <v>-</v>
      </c>
      <c r="G199" s="68"/>
      <c r="H199" s="162"/>
      <c r="I199" s="173"/>
      <c r="J199" s="168" t="str">
        <f>IFERROR(MIN('MP Calculations'!$E$30/I199,1),"-")</f>
        <v>-</v>
      </c>
      <c r="K199" s="12"/>
      <c r="L199" s="159"/>
      <c r="M199" s="187"/>
      <c r="N199" s="187"/>
      <c r="O199" s="186" t="str">
        <f t="shared" si="8"/>
        <v>-</v>
      </c>
      <c r="P199" s="186" t="str">
        <f t="shared" si="9"/>
        <v>-</v>
      </c>
      <c r="Q199" s="215">
        <f>IF(P199="-",0,P199/(1+'General inputs'!$H$30)^'MP Calculations'!$C$40)</f>
        <v>0</v>
      </c>
    </row>
    <row r="200" spans="3:17" x14ac:dyDescent="0.2">
      <c r="C200" s="159"/>
      <c r="D200" s="165"/>
      <c r="E200" s="162"/>
      <c r="F200" s="166" t="str">
        <f t="shared" si="7"/>
        <v>-</v>
      </c>
      <c r="G200" s="68"/>
      <c r="H200" s="162"/>
      <c r="I200" s="173"/>
      <c r="J200" s="168" t="str">
        <f>IFERROR(MIN('MP Calculations'!$E$30/I200,1),"-")</f>
        <v>-</v>
      </c>
      <c r="K200" s="12"/>
      <c r="L200" s="159"/>
      <c r="M200" s="187"/>
      <c r="N200" s="187"/>
      <c r="O200" s="186" t="str">
        <f t="shared" si="8"/>
        <v>-</v>
      </c>
      <c r="P200" s="186" t="str">
        <f t="shared" si="9"/>
        <v>-</v>
      </c>
      <c r="Q200" s="215">
        <f>IF(P200="-",0,P200/(1+'General inputs'!$H$30)^'MP Calculations'!$C$40)</f>
        <v>0</v>
      </c>
    </row>
    <row r="201" spans="3:17" x14ac:dyDescent="0.2">
      <c r="C201" s="159"/>
      <c r="D201" s="165"/>
      <c r="E201" s="162"/>
      <c r="F201" s="166" t="str">
        <f t="shared" si="7"/>
        <v>-</v>
      </c>
      <c r="G201" s="68"/>
      <c r="H201" s="162"/>
      <c r="I201" s="173"/>
      <c r="J201" s="168" t="str">
        <f>IFERROR(MIN('MP Calculations'!$E$30/I201,1),"-")</f>
        <v>-</v>
      </c>
      <c r="K201" s="12"/>
      <c r="L201" s="159"/>
      <c r="M201" s="187"/>
      <c r="N201" s="187"/>
      <c r="O201" s="186" t="str">
        <f t="shared" si="8"/>
        <v>-</v>
      </c>
      <c r="P201" s="186" t="str">
        <f t="shared" si="9"/>
        <v>-</v>
      </c>
      <c r="Q201" s="215">
        <f>IF(P201="-",0,P201/(1+'General inputs'!$H$30)^'MP Calculations'!$C$40)</f>
        <v>0</v>
      </c>
    </row>
    <row r="202" spans="3:17" x14ac:dyDescent="0.2">
      <c r="C202" s="159"/>
      <c r="D202" s="165"/>
      <c r="E202" s="162"/>
      <c r="F202" s="166" t="str">
        <f t="shared" si="7"/>
        <v>-</v>
      </c>
      <c r="G202" s="68"/>
      <c r="H202" s="162"/>
      <c r="I202" s="173"/>
      <c r="J202" s="168" t="str">
        <f>IFERROR(MIN('MP Calculations'!$E$30/I202,1),"-")</f>
        <v>-</v>
      </c>
      <c r="K202" s="12"/>
      <c r="L202" s="159"/>
      <c r="M202" s="187"/>
      <c r="N202" s="187"/>
      <c r="O202" s="186" t="str">
        <f t="shared" si="8"/>
        <v>-</v>
      </c>
      <c r="P202" s="186" t="str">
        <f t="shared" si="9"/>
        <v>-</v>
      </c>
      <c r="Q202" s="215">
        <f>IF(P202="-",0,P202/(1+'General inputs'!$H$30)^'MP Calculations'!$C$40)</f>
        <v>0</v>
      </c>
    </row>
    <row r="203" spans="3:17" x14ac:dyDescent="0.2">
      <c r="C203" s="159"/>
      <c r="D203" s="165"/>
      <c r="E203" s="162"/>
      <c r="F203" s="166" t="str">
        <f t="shared" si="7"/>
        <v>-</v>
      </c>
      <c r="G203" s="68"/>
      <c r="H203" s="162"/>
      <c r="I203" s="173"/>
      <c r="J203" s="168" t="str">
        <f>IFERROR(MIN('MP Calculations'!$E$30/I203,1),"-")</f>
        <v>-</v>
      </c>
      <c r="K203" s="12"/>
      <c r="L203" s="159"/>
      <c r="M203" s="187"/>
      <c r="N203" s="187"/>
      <c r="O203" s="186" t="str">
        <f t="shared" si="8"/>
        <v>-</v>
      </c>
      <c r="P203" s="186" t="str">
        <f t="shared" si="9"/>
        <v>-</v>
      </c>
      <c r="Q203" s="215">
        <f>IF(P203="-",0,P203/(1+'General inputs'!$H$30)^'MP Calculations'!$C$40)</f>
        <v>0</v>
      </c>
    </row>
    <row r="204" spans="3:17" x14ac:dyDescent="0.2">
      <c r="C204" s="159"/>
      <c r="D204" s="165"/>
      <c r="E204" s="162"/>
      <c r="F204" s="166" t="str">
        <f t="shared" si="7"/>
        <v>-</v>
      </c>
      <c r="G204" s="68"/>
      <c r="H204" s="162"/>
      <c r="I204" s="173"/>
      <c r="J204" s="168" t="str">
        <f>IFERROR(MIN('MP Calculations'!$E$30/I204,1),"-")</f>
        <v>-</v>
      </c>
      <c r="K204" s="12"/>
      <c r="L204" s="159"/>
      <c r="M204" s="187"/>
      <c r="N204" s="187"/>
      <c r="O204" s="186" t="str">
        <f t="shared" si="8"/>
        <v>-</v>
      </c>
      <c r="P204" s="186" t="str">
        <f t="shared" si="9"/>
        <v>-</v>
      </c>
      <c r="Q204" s="215">
        <f>IF(P204="-",0,P204/(1+'General inputs'!$H$30)^'MP Calculations'!$C$40)</f>
        <v>0</v>
      </c>
    </row>
    <row r="205" spans="3:17" x14ac:dyDescent="0.2">
      <c r="C205" s="159"/>
      <c r="D205" s="165"/>
      <c r="E205" s="162"/>
      <c r="F205" s="166" t="str">
        <f t="shared" si="7"/>
        <v>-</v>
      </c>
      <c r="G205" s="68"/>
      <c r="H205" s="162"/>
      <c r="I205" s="173"/>
      <c r="J205" s="168" t="str">
        <f>IFERROR(MIN('MP Calculations'!$E$30/I205,1),"-")</f>
        <v>-</v>
      </c>
      <c r="K205" s="12"/>
      <c r="L205" s="159"/>
      <c r="M205" s="187"/>
      <c r="N205" s="187"/>
      <c r="O205" s="186" t="str">
        <f t="shared" si="8"/>
        <v>-</v>
      </c>
      <c r="P205" s="186" t="str">
        <f t="shared" si="9"/>
        <v>-</v>
      </c>
      <c r="Q205" s="215">
        <f>IF(P205="-",0,P205/(1+'General inputs'!$H$30)^'MP Calculations'!$C$40)</f>
        <v>0</v>
      </c>
    </row>
    <row r="206" spans="3:17" x14ac:dyDescent="0.2">
      <c r="C206" s="159"/>
      <c r="D206" s="165"/>
      <c r="E206" s="162"/>
      <c r="F206" s="166" t="str">
        <f t="shared" si="7"/>
        <v>-</v>
      </c>
      <c r="G206" s="68"/>
      <c r="H206" s="162"/>
      <c r="I206" s="173"/>
      <c r="J206" s="168" t="str">
        <f>IFERROR(MIN('MP Calculations'!$E$30/I206,1),"-")</f>
        <v>-</v>
      </c>
      <c r="K206" s="12"/>
      <c r="L206" s="159"/>
      <c r="M206" s="187"/>
      <c r="N206" s="187"/>
      <c r="O206" s="186" t="str">
        <f t="shared" si="8"/>
        <v>-</v>
      </c>
      <c r="P206" s="186" t="str">
        <f t="shared" si="9"/>
        <v>-</v>
      </c>
      <c r="Q206" s="215">
        <f>IF(P206="-",0,P206/(1+'General inputs'!$H$30)^'MP Calculations'!$C$40)</f>
        <v>0</v>
      </c>
    </row>
    <row r="207" spans="3:17" x14ac:dyDescent="0.2">
      <c r="C207" s="159"/>
      <c r="D207" s="165"/>
      <c r="E207" s="162"/>
      <c r="F207" s="166" t="str">
        <f t="shared" si="7"/>
        <v>-</v>
      </c>
      <c r="G207" s="68"/>
      <c r="H207" s="162"/>
      <c r="I207" s="173"/>
      <c r="J207" s="168" t="str">
        <f>IFERROR(MIN('MP Calculations'!$E$30/I207,1),"-")</f>
        <v>-</v>
      </c>
      <c r="K207" s="12"/>
      <c r="L207" s="159"/>
      <c r="M207" s="187"/>
      <c r="N207" s="187"/>
      <c r="O207" s="186" t="str">
        <f t="shared" si="8"/>
        <v>-</v>
      </c>
      <c r="P207" s="186" t="str">
        <f t="shared" si="9"/>
        <v>-</v>
      </c>
      <c r="Q207" s="215">
        <f>IF(P207="-",0,P207/(1+'General inputs'!$H$30)^'MP Calculations'!$C$40)</f>
        <v>0</v>
      </c>
    </row>
    <row r="208" spans="3:17" x14ac:dyDescent="0.2">
      <c r="C208" s="159"/>
      <c r="D208" s="165"/>
      <c r="E208" s="162"/>
      <c r="F208" s="166" t="str">
        <f t="shared" si="7"/>
        <v>-</v>
      </c>
      <c r="G208" s="68"/>
      <c r="H208" s="162"/>
      <c r="I208" s="173"/>
      <c r="J208" s="168" t="str">
        <f>IFERROR(MIN('MP Calculations'!$E$30/I208,1),"-")</f>
        <v>-</v>
      </c>
      <c r="K208" s="12"/>
      <c r="L208" s="159"/>
      <c r="M208" s="187"/>
      <c r="N208" s="187"/>
      <c r="O208" s="186" t="str">
        <f t="shared" si="8"/>
        <v>-</v>
      </c>
      <c r="P208" s="186" t="str">
        <f t="shared" si="9"/>
        <v>-</v>
      </c>
      <c r="Q208" s="215">
        <f>IF(P208="-",0,P208/(1+'General inputs'!$H$30)^'MP Calculations'!$C$40)</f>
        <v>0</v>
      </c>
    </row>
    <row r="209" spans="3:17" x14ac:dyDescent="0.2">
      <c r="C209" s="159"/>
      <c r="D209" s="165"/>
      <c r="E209" s="162"/>
      <c r="F209" s="166" t="str">
        <f t="shared" si="7"/>
        <v>-</v>
      </c>
      <c r="G209" s="68"/>
      <c r="H209" s="162"/>
      <c r="I209" s="173"/>
      <c r="J209" s="168" t="str">
        <f>IFERROR(MIN('MP Calculations'!$E$30/I209,1),"-")</f>
        <v>-</v>
      </c>
      <c r="K209" s="12"/>
      <c r="L209" s="159"/>
      <c r="M209" s="187"/>
      <c r="N209" s="187"/>
      <c r="O209" s="186" t="str">
        <f t="shared" si="8"/>
        <v>-</v>
      </c>
      <c r="P209" s="186" t="str">
        <f t="shared" si="9"/>
        <v>-</v>
      </c>
      <c r="Q209" s="215">
        <f>IF(P209="-",0,P209/(1+'General inputs'!$H$30)^'MP Calculations'!$C$40)</f>
        <v>0</v>
      </c>
    </row>
    <row r="210" spans="3:17" x14ac:dyDescent="0.2">
      <c r="C210" s="159"/>
      <c r="D210" s="165"/>
      <c r="E210" s="162"/>
      <c r="F210" s="166" t="str">
        <f t="shared" si="7"/>
        <v>-</v>
      </c>
      <c r="G210" s="68"/>
      <c r="H210" s="162"/>
      <c r="I210" s="173"/>
      <c r="J210" s="168" t="str">
        <f>IFERROR(MIN('MP Calculations'!$E$30/I210,1),"-")</f>
        <v>-</v>
      </c>
      <c r="K210" s="12"/>
      <c r="L210" s="159"/>
      <c r="M210" s="187"/>
      <c r="N210" s="187"/>
      <c r="O210" s="186" t="str">
        <f t="shared" si="8"/>
        <v>-</v>
      </c>
      <c r="P210" s="186" t="str">
        <f t="shared" si="9"/>
        <v>-</v>
      </c>
      <c r="Q210" s="215">
        <f>IF(P210="-",0,P210/(1+'General inputs'!$H$30)^'MP Calculations'!$C$40)</f>
        <v>0</v>
      </c>
    </row>
    <row r="211" spans="3:17" x14ac:dyDescent="0.2">
      <c r="C211" s="159"/>
      <c r="D211" s="165"/>
      <c r="E211" s="162"/>
      <c r="F211" s="166" t="str">
        <f t="shared" si="7"/>
        <v>-</v>
      </c>
      <c r="G211" s="68"/>
      <c r="H211" s="162"/>
      <c r="I211" s="173"/>
      <c r="J211" s="168" t="str">
        <f>IFERROR(MIN('MP Calculations'!$E$30/I211,1),"-")</f>
        <v>-</v>
      </c>
      <c r="K211" s="12"/>
      <c r="L211" s="159"/>
      <c r="M211" s="187"/>
      <c r="N211" s="187"/>
      <c r="O211" s="186" t="str">
        <f t="shared" si="8"/>
        <v>-</v>
      </c>
      <c r="P211" s="186" t="str">
        <f t="shared" si="9"/>
        <v>-</v>
      </c>
      <c r="Q211" s="215">
        <f>IF(P211="-",0,P211/(1+'General inputs'!$H$30)^'MP Calculations'!$C$40)</f>
        <v>0</v>
      </c>
    </row>
    <row r="212" spans="3:17" x14ac:dyDescent="0.2">
      <c r="C212" s="159"/>
      <c r="D212" s="165"/>
      <c r="E212" s="162"/>
      <c r="F212" s="166" t="str">
        <f t="shared" si="7"/>
        <v>-</v>
      </c>
      <c r="G212" s="68"/>
      <c r="H212" s="162"/>
      <c r="I212" s="173"/>
      <c r="J212" s="168" t="str">
        <f>IFERROR(MIN('MP Calculations'!$E$30/I212,1),"-")</f>
        <v>-</v>
      </c>
      <c r="K212" s="12"/>
      <c r="L212" s="159"/>
      <c r="M212" s="187"/>
      <c r="N212" s="187"/>
      <c r="O212" s="186" t="str">
        <f t="shared" si="8"/>
        <v>-</v>
      </c>
      <c r="P212" s="186" t="str">
        <f t="shared" si="9"/>
        <v>-</v>
      </c>
      <c r="Q212" s="215">
        <f>IF(P212="-",0,P212/(1+'General inputs'!$H$30)^'MP Calculations'!$C$40)</f>
        <v>0</v>
      </c>
    </row>
    <row r="213" spans="3:17" x14ac:dyDescent="0.2">
      <c r="C213" s="159"/>
      <c r="D213" s="165"/>
      <c r="E213" s="162"/>
      <c r="F213" s="166" t="str">
        <f t="shared" si="7"/>
        <v>-</v>
      </c>
      <c r="G213" s="68"/>
      <c r="H213" s="162"/>
      <c r="I213" s="173"/>
      <c r="J213" s="168" t="str">
        <f>IFERROR(MIN('MP Calculations'!$E$30/I213,1),"-")</f>
        <v>-</v>
      </c>
      <c r="K213" s="12"/>
      <c r="L213" s="159"/>
      <c r="M213" s="187"/>
      <c r="N213" s="187"/>
      <c r="O213" s="186" t="str">
        <f t="shared" si="8"/>
        <v>-</v>
      </c>
      <c r="P213" s="186" t="str">
        <f t="shared" si="9"/>
        <v>-</v>
      </c>
      <c r="Q213" s="215">
        <f>IF(P213="-",0,P213/(1+'General inputs'!$H$30)^'MP Calculations'!$C$40)</f>
        <v>0</v>
      </c>
    </row>
    <row r="214" spans="3:17" x14ac:dyDescent="0.2">
      <c r="C214" s="159"/>
      <c r="D214" s="165"/>
      <c r="E214" s="162"/>
      <c r="F214" s="166" t="str">
        <f t="shared" si="7"/>
        <v>-</v>
      </c>
      <c r="G214" s="68"/>
      <c r="H214" s="162"/>
      <c r="I214" s="173"/>
      <c r="J214" s="168" t="str">
        <f>IFERROR(MIN('MP Calculations'!$E$30/I214,1),"-")</f>
        <v>-</v>
      </c>
      <c r="K214" s="12"/>
      <c r="L214" s="159"/>
      <c r="M214" s="187"/>
      <c r="N214" s="187"/>
      <c r="O214" s="186" t="str">
        <f t="shared" si="8"/>
        <v>-</v>
      </c>
      <c r="P214" s="186" t="str">
        <f t="shared" si="9"/>
        <v>-</v>
      </c>
      <c r="Q214" s="215">
        <f>IF(P214="-",0,P214/(1+'General inputs'!$H$30)^'MP Calculations'!$C$40)</f>
        <v>0</v>
      </c>
    </row>
    <row r="215" spans="3:17" x14ac:dyDescent="0.2">
      <c r="C215" s="159"/>
      <c r="D215" s="165"/>
      <c r="E215" s="162"/>
      <c r="F215" s="166" t="str">
        <f t="shared" ref="F215:F278" si="10">IF(E215="","-",IF(OR(E215&lt;$E$15,E215&gt;$E$16),"ERROR - date outside of range","Date check - OK"))</f>
        <v>-</v>
      </c>
      <c r="G215" s="68"/>
      <c r="H215" s="162"/>
      <c r="I215" s="173"/>
      <c r="J215" s="168" t="str">
        <f>IFERROR(MIN('MP Calculations'!$E$30/I215,1),"-")</f>
        <v>-</v>
      </c>
      <c r="K215" s="12"/>
      <c r="L215" s="159"/>
      <c r="M215" s="187"/>
      <c r="N215" s="187"/>
      <c r="O215" s="186" t="str">
        <f t="shared" ref="O215:O278" si="11">IF(N215="","-",L215*N215)</f>
        <v>-</v>
      </c>
      <c r="P215" s="186" t="str">
        <f t="shared" ref="P215:P278" si="12">IF(O215="-","-",IF(OR(E215&lt;$E$15,E215&gt;$E$16),0,O215*J215))</f>
        <v>-</v>
      </c>
      <c r="Q215" s="215">
        <f>IF(P215="-",0,P215/(1+'General inputs'!$H$30)^'MP Calculations'!$C$40)</f>
        <v>0</v>
      </c>
    </row>
    <row r="216" spans="3:17" x14ac:dyDescent="0.2">
      <c r="C216" s="159"/>
      <c r="D216" s="165"/>
      <c r="E216" s="162"/>
      <c r="F216" s="166" t="str">
        <f t="shared" si="10"/>
        <v>-</v>
      </c>
      <c r="G216" s="68"/>
      <c r="H216" s="162"/>
      <c r="I216" s="173"/>
      <c r="J216" s="168" t="str">
        <f>IFERROR(MIN('MP Calculations'!$E$30/I216,1),"-")</f>
        <v>-</v>
      </c>
      <c r="K216" s="12"/>
      <c r="L216" s="159"/>
      <c r="M216" s="187"/>
      <c r="N216" s="187"/>
      <c r="O216" s="186" t="str">
        <f t="shared" si="11"/>
        <v>-</v>
      </c>
      <c r="P216" s="186" t="str">
        <f t="shared" si="12"/>
        <v>-</v>
      </c>
      <c r="Q216" s="215">
        <f>IF(P216="-",0,P216/(1+'General inputs'!$H$30)^'MP Calculations'!$C$40)</f>
        <v>0</v>
      </c>
    </row>
    <row r="217" spans="3:17" x14ac:dyDescent="0.2">
      <c r="C217" s="159"/>
      <c r="D217" s="165"/>
      <c r="E217" s="162"/>
      <c r="F217" s="166" t="str">
        <f t="shared" si="10"/>
        <v>-</v>
      </c>
      <c r="G217" s="68"/>
      <c r="H217" s="162"/>
      <c r="I217" s="173"/>
      <c r="J217" s="168" t="str">
        <f>IFERROR(MIN('MP Calculations'!$E$30/I217,1),"-")</f>
        <v>-</v>
      </c>
      <c r="K217" s="12"/>
      <c r="L217" s="159"/>
      <c r="M217" s="187"/>
      <c r="N217" s="187"/>
      <c r="O217" s="186" t="str">
        <f t="shared" si="11"/>
        <v>-</v>
      </c>
      <c r="P217" s="186" t="str">
        <f t="shared" si="12"/>
        <v>-</v>
      </c>
      <c r="Q217" s="215">
        <f>IF(P217="-",0,P217/(1+'General inputs'!$H$30)^'MP Calculations'!$C$40)</f>
        <v>0</v>
      </c>
    </row>
    <row r="218" spans="3:17" x14ac:dyDescent="0.2">
      <c r="C218" s="159"/>
      <c r="D218" s="165"/>
      <c r="E218" s="162"/>
      <c r="F218" s="166" t="str">
        <f t="shared" si="10"/>
        <v>-</v>
      </c>
      <c r="G218" s="68"/>
      <c r="H218" s="162"/>
      <c r="I218" s="173"/>
      <c r="J218" s="168" t="str">
        <f>IFERROR(MIN('MP Calculations'!$E$30/I218,1),"-")</f>
        <v>-</v>
      </c>
      <c r="K218" s="12"/>
      <c r="L218" s="159"/>
      <c r="M218" s="187"/>
      <c r="N218" s="187"/>
      <c r="O218" s="186" t="str">
        <f t="shared" si="11"/>
        <v>-</v>
      </c>
      <c r="P218" s="186" t="str">
        <f t="shared" si="12"/>
        <v>-</v>
      </c>
      <c r="Q218" s="215">
        <f>IF(P218="-",0,P218/(1+'General inputs'!$H$30)^'MP Calculations'!$C$40)</f>
        <v>0</v>
      </c>
    </row>
    <row r="219" spans="3:17" x14ac:dyDescent="0.2">
      <c r="C219" s="159"/>
      <c r="D219" s="165"/>
      <c r="E219" s="162"/>
      <c r="F219" s="166" t="str">
        <f t="shared" si="10"/>
        <v>-</v>
      </c>
      <c r="G219" s="68"/>
      <c r="H219" s="162"/>
      <c r="I219" s="173"/>
      <c r="J219" s="168" t="str">
        <f>IFERROR(MIN('MP Calculations'!$E$30/I219,1),"-")</f>
        <v>-</v>
      </c>
      <c r="K219" s="12"/>
      <c r="L219" s="159"/>
      <c r="M219" s="187"/>
      <c r="N219" s="187"/>
      <c r="O219" s="186" t="str">
        <f t="shared" si="11"/>
        <v>-</v>
      </c>
      <c r="P219" s="186" t="str">
        <f t="shared" si="12"/>
        <v>-</v>
      </c>
      <c r="Q219" s="215">
        <f>IF(P219="-",0,P219/(1+'General inputs'!$H$30)^'MP Calculations'!$C$40)</f>
        <v>0</v>
      </c>
    </row>
    <row r="220" spans="3:17" x14ac:dyDescent="0.2">
      <c r="C220" s="159"/>
      <c r="D220" s="165"/>
      <c r="E220" s="162"/>
      <c r="F220" s="166" t="str">
        <f t="shared" si="10"/>
        <v>-</v>
      </c>
      <c r="G220" s="68"/>
      <c r="H220" s="162"/>
      <c r="I220" s="173"/>
      <c r="J220" s="168" t="str">
        <f>IFERROR(MIN('MP Calculations'!$E$30/I220,1),"-")</f>
        <v>-</v>
      </c>
      <c r="K220" s="12"/>
      <c r="L220" s="159"/>
      <c r="M220" s="187"/>
      <c r="N220" s="187"/>
      <c r="O220" s="186" t="str">
        <f t="shared" si="11"/>
        <v>-</v>
      </c>
      <c r="P220" s="186" t="str">
        <f t="shared" si="12"/>
        <v>-</v>
      </c>
      <c r="Q220" s="215">
        <f>IF(P220="-",0,P220/(1+'General inputs'!$H$30)^'MP Calculations'!$C$40)</f>
        <v>0</v>
      </c>
    </row>
    <row r="221" spans="3:17" x14ac:dyDescent="0.2">
      <c r="C221" s="159"/>
      <c r="D221" s="165"/>
      <c r="E221" s="162"/>
      <c r="F221" s="166" t="str">
        <f t="shared" si="10"/>
        <v>-</v>
      </c>
      <c r="G221" s="68"/>
      <c r="H221" s="162"/>
      <c r="I221" s="173"/>
      <c r="J221" s="168" t="str">
        <f>IFERROR(MIN('MP Calculations'!$E$30/I221,1),"-")</f>
        <v>-</v>
      </c>
      <c r="K221" s="12"/>
      <c r="L221" s="159"/>
      <c r="M221" s="187"/>
      <c r="N221" s="187"/>
      <c r="O221" s="186" t="str">
        <f t="shared" si="11"/>
        <v>-</v>
      </c>
      <c r="P221" s="186" t="str">
        <f t="shared" si="12"/>
        <v>-</v>
      </c>
      <c r="Q221" s="215">
        <f>IF(P221="-",0,P221/(1+'General inputs'!$H$30)^'MP Calculations'!$C$40)</f>
        <v>0</v>
      </c>
    </row>
    <row r="222" spans="3:17" x14ac:dyDescent="0.2">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x14ac:dyDescent="0.2">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x14ac:dyDescent="0.2">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x14ac:dyDescent="0.2">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x14ac:dyDescent="0.2">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x14ac:dyDescent="0.2">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0</v>
      </c>
      <c r="Q3103" s="208">
        <f>SUM(Q22:Q3102)</f>
        <v>0</v>
      </c>
    </row>
    <row r="3105" spans="16:17" x14ac:dyDescent="0.2">
      <c r="P3105" s="234" t="s">
        <v>278</v>
      </c>
      <c r="Q3105" s="233" t="e">
        <f>Q3103/J22</f>
        <v>#VALUE!</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106" activePane="bottomLeft" state="frozen"/>
      <selection activeCell="A22" sqref="A22"/>
      <selection pane="bottomLeft" activeCell="I106" sqref="I106"/>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37"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281</v>
      </c>
      <c r="E22" s="161">
        <v>40847</v>
      </c>
      <c r="F22" s="172" t="str">
        <f t="shared" ref="F22:F85" si="0">IF(E22="","-",IF(OR(E22&lt;$E$15,E22&gt;$E$16),"ERROR - date outside of range",IF(MONTH(E22)&gt;=7,YEAR(E22)&amp;"-"&amp;IF(YEAR(E22)=1999,"00",IF(AND(YEAR(E22)&gt;=2000,YEAR(E22)&lt;2009),"0","")&amp;RIGHT(YEAR(E22),2)+1),RIGHT(YEAR(E22),4)-1&amp;"-"&amp;RIGHT(YEAR(E22),2))))</f>
        <v>2011-12</v>
      </c>
      <c r="G22" s="68"/>
      <c r="H22" s="167" t="s">
        <v>279</v>
      </c>
      <c r="I22" s="173">
        <v>4602.6202812964211</v>
      </c>
      <c r="J22" s="168">
        <f>IFERROR(MIN('MP Calculations'!$E$30/I22,1),"-")</f>
        <v>0.99120930849950195</v>
      </c>
      <c r="K22" s="12"/>
      <c r="L22" s="159">
        <v>16.759319999999999</v>
      </c>
      <c r="M22" s="159" t="s">
        <v>331</v>
      </c>
      <c r="N22" s="159">
        <v>809</v>
      </c>
      <c r="O22" s="185">
        <f t="shared" ref="O22:O85" si="1">IF(N22="","-",L22*N22)</f>
        <v>13558.289879999998</v>
      </c>
      <c r="P22" s="215">
        <f t="shared" ref="P22" si="2">IF(O22="-","-",IF(OR(E22&lt;$E$15,E22&gt;$E$16),0,O22*J22))</f>
        <v>13439.103136390593</v>
      </c>
      <c r="Q22" s="215" cm="1">
        <f t="array" ref="Q22">IF(P22="-",0,P22/(1+'General inputs'!$H$32)^IFERROR(INDEX('MP Calculations'!$C$40:$C$130,MATCH(F22,'MP Calculations'!$D$40:$D$130,0),0),-1))</f>
        <v>21130.763799070064</v>
      </c>
      <c r="R22" s="201"/>
      <c r="S22" s="200"/>
    </row>
    <row r="23" spans="3:19" x14ac:dyDescent="0.2">
      <c r="C23" s="159"/>
      <c r="D23" s="165" t="s">
        <v>281</v>
      </c>
      <c r="E23" s="161">
        <v>40847</v>
      </c>
      <c r="F23" s="172" t="str">
        <f t="shared" si="0"/>
        <v>2011-12</v>
      </c>
      <c r="G23" s="68"/>
      <c r="H23" s="167" t="s">
        <v>279</v>
      </c>
      <c r="I23" s="173">
        <v>4602.6202812964211</v>
      </c>
      <c r="J23" s="168">
        <f>IFERROR(MIN('MP Calculations'!$E$30/I23,1),"-")</f>
        <v>0.99120930849950195</v>
      </c>
      <c r="K23" s="12"/>
      <c r="L23" s="159">
        <v>0.92616100000000001</v>
      </c>
      <c r="M23" s="159" t="s">
        <v>331</v>
      </c>
      <c r="N23" s="159">
        <v>809</v>
      </c>
      <c r="O23" s="185">
        <f t="shared" si="1"/>
        <v>749.26424900000006</v>
      </c>
      <c r="P23" s="215">
        <f t="shared" ref="P23:P86" si="3">IF(O23="-","-",IF(OR(E23&lt;$E$15,E23&gt;$E$16),0,O23*J23))</f>
        <v>742.67769813468874</v>
      </c>
      <c r="Q23" s="215" cm="1">
        <f t="array" ref="Q23">IF(P23="-",0,P23/(1+'General inputs'!$H$32)^IFERROR(INDEX('MP Calculations'!$C$40:$C$130,MATCH(F23,'MP Calculations'!$D$40:$D$130,0),0),-1))</f>
        <v>1167.7376725851966</v>
      </c>
    </row>
    <row r="24" spans="3:19" x14ac:dyDescent="0.2">
      <c r="C24" s="159"/>
      <c r="D24" s="165" t="s">
        <v>282</v>
      </c>
      <c r="E24" s="161">
        <v>40848</v>
      </c>
      <c r="F24" s="172" t="str">
        <f t="shared" si="0"/>
        <v>2011-12</v>
      </c>
      <c r="G24" s="68"/>
      <c r="H24" s="167" t="s">
        <v>279</v>
      </c>
      <c r="I24" s="173">
        <v>4602.6202812964211</v>
      </c>
      <c r="J24" s="168">
        <f>IFERROR(MIN('MP Calculations'!$E$30/I24,1),"-")</f>
        <v>0.99120930849950195</v>
      </c>
      <c r="K24" s="12"/>
      <c r="L24" s="159">
        <v>1</v>
      </c>
      <c r="M24" s="159" t="s">
        <v>332</v>
      </c>
      <c r="N24" s="159">
        <v>1354.5</v>
      </c>
      <c r="O24" s="185">
        <f t="shared" si="1"/>
        <v>1354.5</v>
      </c>
      <c r="P24" s="215">
        <f t="shared" si="3"/>
        <v>1342.5930083625753</v>
      </c>
      <c r="Q24" s="215" cm="1">
        <f t="array" ref="Q24">IF(P24="-",0,P24/(1+'General inputs'!$H$32)^IFERROR(INDEX('MP Calculations'!$C$40:$C$130,MATCH(F24,'MP Calculations'!$D$40:$D$130,0),0),-1))</f>
        <v>2111.0051355415044</v>
      </c>
    </row>
    <row r="25" spans="3:19" x14ac:dyDescent="0.2">
      <c r="C25" s="159"/>
      <c r="D25" s="165" t="s">
        <v>283</v>
      </c>
      <c r="E25" s="161">
        <v>40889</v>
      </c>
      <c r="F25" s="172" t="str">
        <f t="shared" si="0"/>
        <v>2011-12</v>
      </c>
      <c r="G25" s="68"/>
      <c r="H25" s="167" t="s">
        <v>279</v>
      </c>
      <c r="I25" s="173">
        <v>4602.6202812964211</v>
      </c>
      <c r="J25" s="168">
        <f>IFERROR(MIN('MP Calculations'!$E$30/I25,1),"-")</f>
        <v>0.99120930849950195</v>
      </c>
      <c r="K25" s="12"/>
      <c r="L25" s="159">
        <v>12.060235</v>
      </c>
      <c r="M25" s="159" t="s">
        <v>331</v>
      </c>
      <c r="N25" s="159">
        <v>622</v>
      </c>
      <c r="O25" s="185">
        <f t="shared" si="1"/>
        <v>7501.4661700000006</v>
      </c>
      <c r="P25" s="215">
        <f t="shared" si="3"/>
        <v>7435.5230950981077</v>
      </c>
      <c r="Q25" s="215" cm="1">
        <f t="array" ref="Q25">IF(P25="-",0,P25/(1+'General inputs'!$H$32)^IFERROR(INDEX('MP Calculations'!$C$40:$C$130,MATCH(F25,'MP Calculations'!$D$40:$D$130,0),0),-1))</f>
        <v>11691.128541130203</v>
      </c>
    </row>
    <row r="26" spans="3:19" x14ac:dyDescent="0.2">
      <c r="C26" s="159"/>
      <c r="D26" s="165" t="s">
        <v>281</v>
      </c>
      <c r="E26" s="161">
        <v>40889</v>
      </c>
      <c r="F26" s="172" t="str">
        <f t="shared" si="0"/>
        <v>2011-12</v>
      </c>
      <c r="G26" s="68"/>
      <c r="H26" s="167" t="s">
        <v>279</v>
      </c>
      <c r="I26" s="173">
        <v>4602.6202812964211</v>
      </c>
      <c r="J26" s="168">
        <f>IFERROR(MIN('MP Calculations'!$E$30/I26,1),"-")</f>
        <v>0.99120930849950195</v>
      </c>
      <c r="K26" s="12"/>
      <c r="L26" s="159">
        <v>62.655895999999998</v>
      </c>
      <c r="M26" s="159" t="s">
        <v>331</v>
      </c>
      <c r="N26" s="159">
        <v>809</v>
      </c>
      <c r="O26" s="185">
        <f t="shared" si="1"/>
        <v>50688.619864</v>
      </c>
      <c r="P26" s="215">
        <f t="shared" si="3"/>
        <v>50243.031844189558</v>
      </c>
      <c r="Q26" s="215" cm="1">
        <f t="array" ref="Q26">IF(P26="-",0,P26/(1+'General inputs'!$H$32)^IFERROR(INDEX('MP Calculations'!$C$40:$C$130,MATCH(F26,'MP Calculations'!$D$40:$D$130,0),0),-1))</f>
        <v>78998.845955271405</v>
      </c>
    </row>
    <row r="27" spans="3:19" x14ac:dyDescent="0.2">
      <c r="C27" s="159"/>
      <c r="D27" s="165" t="s">
        <v>281</v>
      </c>
      <c r="E27" s="161">
        <v>40889</v>
      </c>
      <c r="F27" s="172" t="str">
        <f t="shared" si="0"/>
        <v>2011-12</v>
      </c>
      <c r="G27" s="68"/>
      <c r="H27" s="167" t="s">
        <v>279</v>
      </c>
      <c r="I27" s="173">
        <v>4602.6202812964211</v>
      </c>
      <c r="J27" s="168">
        <f>IFERROR(MIN('MP Calculations'!$E$30/I27,1),"-")</f>
        <v>0.99120930849950195</v>
      </c>
      <c r="K27" s="12"/>
      <c r="L27" s="159">
        <v>16.802485000000001</v>
      </c>
      <c r="M27" s="159" t="s">
        <v>331</v>
      </c>
      <c r="N27" s="159">
        <v>809</v>
      </c>
      <c r="O27" s="185">
        <f t="shared" si="1"/>
        <v>13593.210365000001</v>
      </c>
      <c r="P27" s="215">
        <f t="shared" si="3"/>
        <v>13473.716646179913</v>
      </c>
      <c r="Q27" s="215" cm="1">
        <f t="array" ref="Q27">IF(P27="-",0,P27/(1+'General inputs'!$H$32)^IFERROR(INDEX('MP Calculations'!$C$40:$C$130,MATCH(F27,'MP Calculations'!$D$40:$D$130,0),0),-1))</f>
        <v>21185.187810270218</v>
      </c>
    </row>
    <row r="28" spans="3:19" x14ac:dyDescent="0.2">
      <c r="C28" s="159"/>
      <c r="D28" s="165" t="s">
        <v>281</v>
      </c>
      <c r="E28" s="161">
        <v>40889</v>
      </c>
      <c r="F28" s="172" t="str">
        <f t="shared" si="0"/>
        <v>2011-12</v>
      </c>
      <c r="G28" s="68"/>
      <c r="H28" s="167" t="s">
        <v>279</v>
      </c>
      <c r="I28" s="173">
        <v>4602.6202812964211</v>
      </c>
      <c r="J28" s="168">
        <f>IFERROR(MIN('MP Calculations'!$E$30/I28,1),"-")</f>
        <v>0.99120930849950195</v>
      </c>
      <c r="K28" s="12"/>
      <c r="L28" s="159">
        <v>30.222539999999999</v>
      </c>
      <c r="M28" s="159" t="s">
        <v>331</v>
      </c>
      <c r="N28" s="159">
        <v>809</v>
      </c>
      <c r="O28" s="185">
        <f t="shared" si="1"/>
        <v>24450.03486</v>
      </c>
      <c r="P28" s="215">
        <f t="shared" si="3"/>
        <v>24235.102146369318</v>
      </c>
      <c r="Q28" s="215" cm="1">
        <f t="array" ref="Q28">IF(P28="-",0,P28/(1+'General inputs'!$H$32)^IFERROR(INDEX('MP Calculations'!$C$40:$C$130,MATCH(F28,'MP Calculations'!$D$40:$D$130,0),0),-1))</f>
        <v>38105.684129663205</v>
      </c>
    </row>
    <row r="29" spans="3:19" x14ac:dyDescent="0.2">
      <c r="C29" s="159"/>
      <c r="D29" s="165" t="s">
        <v>281</v>
      </c>
      <c r="E29" s="161">
        <v>40889</v>
      </c>
      <c r="F29" s="172" t="str">
        <f t="shared" si="0"/>
        <v>2011-12</v>
      </c>
      <c r="G29" s="68"/>
      <c r="H29" s="167" t="s">
        <v>279</v>
      </c>
      <c r="I29" s="173">
        <v>4602.6202812964211</v>
      </c>
      <c r="J29" s="168">
        <f>IFERROR(MIN('MP Calculations'!$E$30/I29,1),"-")</f>
        <v>0.99120930849950195</v>
      </c>
      <c r="K29" s="12"/>
      <c r="L29" s="159">
        <v>53.965310000000002</v>
      </c>
      <c r="M29" s="159" t="s">
        <v>331</v>
      </c>
      <c r="N29" s="159">
        <v>809</v>
      </c>
      <c r="O29" s="185">
        <f t="shared" si="1"/>
        <v>43657.935790000003</v>
      </c>
      <c r="P29" s="215">
        <f t="shared" si="3"/>
        <v>43274.15234492156</v>
      </c>
      <c r="Q29" s="215" cm="1">
        <f t="array" ref="Q29">IF(P29="-",0,P29/(1+'General inputs'!$H$32)^IFERROR(INDEX('MP Calculations'!$C$40:$C$130,MATCH(F29,'MP Calculations'!$D$40:$D$130,0),0),-1))</f>
        <v>68041.437179646557</v>
      </c>
      <c r="R29" s="202"/>
    </row>
    <row r="30" spans="3:19" x14ac:dyDescent="0.2">
      <c r="C30" s="159"/>
      <c r="D30" s="165" t="s">
        <v>284</v>
      </c>
      <c r="E30" s="161">
        <v>40889</v>
      </c>
      <c r="F30" s="172" t="str">
        <f t="shared" si="0"/>
        <v>2011-12</v>
      </c>
      <c r="G30" s="68"/>
      <c r="H30" s="167" t="s">
        <v>279</v>
      </c>
      <c r="I30" s="173">
        <v>4602.6202812964211</v>
      </c>
      <c r="J30" s="168">
        <f>IFERROR(MIN('MP Calculations'!$E$30/I30,1),"-")</f>
        <v>0.99120930849950195</v>
      </c>
      <c r="K30" s="12"/>
      <c r="L30" s="159">
        <v>48.441453000000003</v>
      </c>
      <c r="M30" s="159" t="s">
        <v>331</v>
      </c>
      <c r="N30" s="159">
        <v>405</v>
      </c>
      <c r="O30" s="185">
        <f t="shared" si="1"/>
        <v>19618.788465000001</v>
      </c>
      <c r="P30" s="215">
        <f t="shared" si="3"/>
        <v>19446.325747990657</v>
      </c>
      <c r="Q30" s="215" cm="1">
        <f t="array" ref="Q30">IF(P30="-",0,P30/(1+'General inputs'!$H$32)^IFERROR(INDEX('MP Calculations'!$C$40:$C$130,MATCH(F30,'MP Calculations'!$D$40:$D$130,0),0),-1))</f>
        <v>30576.126395509364</v>
      </c>
    </row>
    <row r="31" spans="3:19" x14ac:dyDescent="0.2">
      <c r="C31" s="159"/>
      <c r="D31" s="165" t="s">
        <v>281</v>
      </c>
      <c r="E31" s="161">
        <v>40889</v>
      </c>
      <c r="F31" s="172" t="str">
        <f t="shared" si="0"/>
        <v>2011-12</v>
      </c>
      <c r="G31" s="68"/>
      <c r="H31" s="167" t="s">
        <v>279</v>
      </c>
      <c r="I31" s="173">
        <v>4602.6202812964211</v>
      </c>
      <c r="J31" s="168">
        <f>IFERROR(MIN('MP Calculations'!$E$30/I31,1),"-")</f>
        <v>0.99120930849950195</v>
      </c>
      <c r="K31" s="12"/>
      <c r="L31" s="159">
        <v>18.0884</v>
      </c>
      <c r="M31" s="159" t="s">
        <v>331</v>
      </c>
      <c r="N31" s="159">
        <v>809</v>
      </c>
      <c r="O31" s="185">
        <f t="shared" si="1"/>
        <v>14633.515600000001</v>
      </c>
      <c r="P31" s="215">
        <f t="shared" si="3"/>
        <v>14504.876878792675</v>
      </c>
      <c r="Q31" s="215" cm="1">
        <f t="array" ref="Q31">IF(P31="-",0,P31/(1+'General inputs'!$H$32)^IFERROR(INDEX('MP Calculations'!$C$40:$C$130,MATCH(F31,'MP Calculations'!$D$40:$D$130,0),0),-1))</f>
        <v>22806.516487727367</v>
      </c>
    </row>
    <row r="32" spans="3:19" x14ac:dyDescent="0.2">
      <c r="C32" s="159"/>
      <c r="D32" s="165" t="s">
        <v>281</v>
      </c>
      <c r="E32" s="161">
        <v>40889</v>
      </c>
      <c r="F32" s="172" t="str">
        <f t="shared" si="0"/>
        <v>2011-12</v>
      </c>
      <c r="G32" s="68"/>
      <c r="H32" s="167" t="s">
        <v>279</v>
      </c>
      <c r="I32" s="173">
        <v>4602.6202812964211</v>
      </c>
      <c r="J32" s="168">
        <f>IFERROR(MIN('MP Calculations'!$E$30/I32,1),"-")</f>
        <v>0.99120930849950195</v>
      </c>
      <c r="K32" s="12"/>
      <c r="L32" s="159">
        <v>7.8965240000000003</v>
      </c>
      <c r="M32" s="159" t="s">
        <v>331</v>
      </c>
      <c r="N32" s="159">
        <v>809</v>
      </c>
      <c r="O32" s="185">
        <f t="shared" si="1"/>
        <v>6388.2879160000002</v>
      </c>
      <c r="P32" s="215">
        <f t="shared" si="3"/>
        <v>6332.1304477140848</v>
      </c>
      <c r="Q32" s="215" cm="1">
        <f t="array" ref="Q32">IF(P32="-",0,P32/(1+'General inputs'!$H$32)^IFERROR(INDEX('MP Calculations'!$C$40:$C$130,MATCH(F32,'MP Calculations'!$D$40:$D$130,0),0),-1))</f>
        <v>9956.2263551079632</v>
      </c>
    </row>
    <row r="33" spans="3:17" x14ac:dyDescent="0.2">
      <c r="C33" s="159"/>
      <c r="D33" s="165" t="s">
        <v>281</v>
      </c>
      <c r="E33" s="161">
        <v>40889</v>
      </c>
      <c r="F33" s="172" t="str">
        <f t="shared" si="0"/>
        <v>2011-12</v>
      </c>
      <c r="G33" s="68"/>
      <c r="H33" s="167" t="s">
        <v>279</v>
      </c>
      <c r="I33" s="173">
        <v>4602.6202812964211</v>
      </c>
      <c r="J33" s="168">
        <f>IFERROR(MIN('MP Calculations'!$E$30/I33,1),"-")</f>
        <v>0.99120930849950195</v>
      </c>
      <c r="K33" s="12"/>
      <c r="L33" s="159">
        <v>16.500070000000001</v>
      </c>
      <c r="M33" s="159" t="s">
        <v>331</v>
      </c>
      <c r="N33" s="159">
        <v>809</v>
      </c>
      <c r="O33" s="185">
        <f t="shared" si="1"/>
        <v>13348.556630000001</v>
      </c>
      <c r="P33" s="215">
        <f t="shared" si="3"/>
        <v>13231.213586688744</v>
      </c>
      <c r="Q33" s="215" cm="1">
        <f t="array" ref="Q33">IF(P33="-",0,P33/(1+'General inputs'!$H$32)^IFERROR(INDEX('MP Calculations'!$C$40:$C$130,MATCH(F33,'MP Calculations'!$D$40:$D$130,0),0),-1))</f>
        <v>20803.891914357035</v>
      </c>
    </row>
    <row r="34" spans="3:17" x14ac:dyDescent="0.2">
      <c r="C34" s="159"/>
      <c r="D34" s="165" t="s">
        <v>283</v>
      </c>
      <c r="E34" s="161">
        <v>40889</v>
      </c>
      <c r="F34" s="172" t="str">
        <f t="shared" si="0"/>
        <v>2011-12</v>
      </c>
      <c r="G34" s="68"/>
      <c r="H34" s="167" t="s">
        <v>279</v>
      </c>
      <c r="I34" s="173">
        <v>4602.6202812964211</v>
      </c>
      <c r="J34" s="168">
        <f>IFERROR(MIN('MP Calculations'!$E$30/I34,1),"-")</f>
        <v>0.99120930849950195</v>
      </c>
      <c r="K34" s="12"/>
      <c r="L34" s="159">
        <v>37.382077000000002</v>
      </c>
      <c r="M34" s="159" t="s">
        <v>331</v>
      </c>
      <c r="N34" s="159">
        <v>622</v>
      </c>
      <c r="O34" s="185">
        <f t="shared" si="1"/>
        <v>23251.651894000002</v>
      </c>
      <c r="P34" s="215">
        <f t="shared" si="3"/>
        <v>23047.253795322878</v>
      </c>
      <c r="Q34" s="215" cm="1">
        <f t="array" ref="Q34">IF(P34="-",0,P34/(1+'General inputs'!$H$32)^IFERROR(INDEX('MP Calculations'!$C$40:$C$130,MATCH(F34,'MP Calculations'!$D$40:$D$130,0),0),-1))</f>
        <v>36237.98933780536</v>
      </c>
    </row>
    <row r="35" spans="3:17" x14ac:dyDescent="0.2">
      <c r="C35" s="159"/>
      <c r="D35" s="165" t="s">
        <v>281</v>
      </c>
      <c r="E35" s="161">
        <v>40889</v>
      </c>
      <c r="F35" s="172" t="str">
        <f t="shared" si="0"/>
        <v>2011-12</v>
      </c>
      <c r="G35" s="68"/>
      <c r="H35" s="167" t="s">
        <v>279</v>
      </c>
      <c r="I35" s="173">
        <v>4602.6202812964211</v>
      </c>
      <c r="J35" s="168">
        <f>IFERROR(MIN('MP Calculations'!$E$30/I35,1),"-")</f>
        <v>0.99120930849950195</v>
      </c>
      <c r="K35" s="12"/>
      <c r="L35" s="159">
        <v>27.997771</v>
      </c>
      <c r="M35" s="159" t="s">
        <v>331</v>
      </c>
      <c r="N35" s="159">
        <v>809</v>
      </c>
      <c r="O35" s="185">
        <f t="shared" si="1"/>
        <v>22650.196738999999</v>
      </c>
      <c r="P35" s="215">
        <f t="shared" si="3"/>
        <v>22451.085847041864</v>
      </c>
      <c r="Q35" s="215" cm="1">
        <f t="array" ref="Q35">IF(P35="-",0,P35/(1+'General inputs'!$H$32)^IFERROR(INDEX('MP Calculations'!$C$40:$C$130,MATCH(F35,'MP Calculations'!$D$40:$D$130,0),0),-1))</f>
        <v>35300.613980844915</v>
      </c>
    </row>
    <row r="36" spans="3:17" x14ac:dyDescent="0.2">
      <c r="C36" s="159"/>
      <c r="D36" s="165" t="s">
        <v>281</v>
      </c>
      <c r="E36" s="161">
        <v>40889</v>
      </c>
      <c r="F36" s="172" t="str">
        <f t="shared" si="0"/>
        <v>2011-12</v>
      </c>
      <c r="G36" s="68"/>
      <c r="H36" s="167" t="s">
        <v>279</v>
      </c>
      <c r="I36" s="173">
        <v>4602.6202812964211</v>
      </c>
      <c r="J36" s="168">
        <f>IFERROR(MIN('MP Calculations'!$E$30/I36,1),"-")</f>
        <v>0.99120930849950195</v>
      </c>
      <c r="K36" s="12"/>
      <c r="L36" s="159">
        <v>75.783282</v>
      </c>
      <c r="M36" s="159" t="s">
        <v>331</v>
      </c>
      <c r="N36" s="159">
        <v>809</v>
      </c>
      <c r="O36" s="185">
        <f t="shared" si="1"/>
        <v>61308.675137999999</v>
      </c>
      <c r="P36" s="215">
        <f t="shared" si="3"/>
        <v>60769.729488557583</v>
      </c>
      <c r="Q36" s="215" cm="1">
        <f t="array" ref="Q36">IF(P36="-",0,P36/(1+'General inputs'!$H$32)^IFERROR(INDEX('MP Calculations'!$C$40:$C$130,MATCH(F36,'MP Calculations'!$D$40:$D$130,0),0),-1))</f>
        <v>95550.33449211056</v>
      </c>
    </row>
    <row r="37" spans="3:17" x14ac:dyDescent="0.2">
      <c r="C37" s="159"/>
      <c r="D37" s="165" t="s">
        <v>284</v>
      </c>
      <c r="E37" s="161">
        <v>40889</v>
      </c>
      <c r="F37" s="172" t="str">
        <f t="shared" si="0"/>
        <v>2011-12</v>
      </c>
      <c r="G37" s="68"/>
      <c r="H37" s="167" t="s">
        <v>279</v>
      </c>
      <c r="I37" s="173">
        <v>4602.6202812964211</v>
      </c>
      <c r="J37" s="168">
        <f>IFERROR(MIN('MP Calculations'!$E$30/I37,1),"-")</f>
        <v>0.99120930849950195</v>
      </c>
      <c r="K37" s="12"/>
      <c r="L37" s="159">
        <v>36.589908000000001</v>
      </c>
      <c r="M37" s="159" t="s">
        <v>331</v>
      </c>
      <c r="N37" s="159">
        <v>405</v>
      </c>
      <c r="O37" s="185">
        <f t="shared" si="1"/>
        <v>14818.91274</v>
      </c>
      <c r="P37" s="215">
        <f t="shared" si="3"/>
        <v>14688.644249729859</v>
      </c>
      <c r="Q37" s="215" cm="1">
        <f t="array" ref="Q37">IF(P37="-",0,P37/(1+'General inputs'!$H$32)^IFERROR(INDEX('MP Calculations'!$C$40:$C$130,MATCH(F37,'MP Calculations'!$D$40:$D$130,0),0),-1))</f>
        <v>23095.460241625267</v>
      </c>
    </row>
    <row r="38" spans="3:17" x14ac:dyDescent="0.2">
      <c r="C38" s="159"/>
      <c r="D38" s="165" t="s">
        <v>283</v>
      </c>
      <c r="E38" s="161">
        <v>40889</v>
      </c>
      <c r="F38" s="172" t="str">
        <f t="shared" si="0"/>
        <v>2011-12</v>
      </c>
      <c r="G38" s="68"/>
      <c r="H38" s="167" t="s">
        <v>279</v>
      </c>
      <c r="I38" s="173">
        <v>4602.6202812964211</v>
      </c>
      <c r="J38" s="168">
        <f>IFERROR(MIN('MP Calculations'!$E$30/I38,1),"-")</f>
        <v>0.99120930849950195</v>
      </c>
      <c r="K38" s="12"/>
      <c r="L38" s="159">
        <v>8.4406210000000002</v>
      </c>
      <c r="M38" s="159" t="s">
        <v>331</v>
      </c>
      <c r="N38" s="159">
        <v>622</v>
      </c>
      <c r="O38" s="185">
        <f t="shared" si="1"/>
        <v>5250.0662620000003</v>
      </c>
      <c r="P38" s="215">
        <f t="shared" si="3"/>
        <v>5203.9145491335858</v>
      </c>
      <c r="Q38" s="215" cm="1">
        <f t="array" ref="Q38">IF(P38="-",0,P38/(1+'General inputs'!$H$32)^IFERROR(INDEX('MP Calculations'!$C$40:$C$130,MATCH(F38,'MP Calculations'!$D$40:$D$130,0),0),-1))</f>
        <v>8182.2937179883284</v>
      </c>
    </row>
    <row r="39" spans="3:17" x14ac:dyDescent="0.2">
      <c r="C39" s="159"/>
      <c r="D39" s="165" t="s">
        <v>281</v>
      </c>
      <c r="E39" s="161">
        <v>40889</v>
      </c>
      <c r="F39" s="172" t="str">
        <f t="shared" si="0"/>
        <v>2011-12</v>
      </c>
      <c r="G39" s="68"/>
      <c r="H39" s="167" t="s">
        <v>279</v>
      </c>
      <c r="I39" s="173">
        <v>4602.6202812964211</v>
      </c>
      <c r="J39" s="168">
        <f>IFERROR(MIN('MP Calculations'!$E$30/I39,1),"-")</f>
        <v>0.99120930849950195</v>
      </c>
      <c r="K39" s="12"/>
      <c r="L39" s="159">
        <v>36.080427999999998</v>
      </c>
      <c r="M39" s="159" t="s">
        <v>331</v>
      </c>
      <c r="N39" s="159">
        <v>809</v>
      </c>
      <c r="O39" s="185">
        <f t="shared" si="1"/>
        <v>29189.066251999997</v>
      </c>
      <c r="P39" s="215">
        <f t="shared" si="3"/>
        <v>28932.474175391068</v>
      </c>
      <c r="Q39" s="215" cm="1">
        <f t="array" ref="Q39">IF(P39="-",0,P39/(1+'General inputs'!$H$32)^IFERROR(INDEX('MP Calculations'!$C$40:$C$130,MATCH(F39,'MP Calculations'!$D$40:$D$130,0),0),-1))</f>
        <v>45491.523632065866</v>
      </c>
    </row>
    <row r="40" spans="3:17" x14ac:dyDescent="0.2">
      <c r="C40" s="159"/>
      <c r="D40" s="165" t="s">
        <v>281</v>
      </c>
      <c r="E40" s="161">
        <v>40889</v>
      </c>
      <c r="F40" s="172" t="str">
        <f t="shared" si="0"/>
        <v>2011-12</v>
      </c>
      <c r="G40" s="68"/>
      <c r="H40" s="167" t="s">
        <v>279</v>
      </c>
      <c r="I40" s="173">
        <v>4602.6202812964211</v>
      </c>
      <c r="J40" s="168">
        <f>IFERROR(MIN('MP Calculations'!$E$30/I40,1),"-")</f>
        <v>0.99120930849950195</v>
      </c>
      <c r="K40" s="12"/>
      <c r="L40" s="159">
        <v>25.939467</v>
      </c>
      <c r="M40" s="159" t="s">
        <v>331</v>
      </c>
      <c r="N40" s="159">
        <v>809</v>
      </c>
      <c r="O40" s="185">
        <f t="shared" si="1"/>
        <v>20985.028803000001</v>
      </c>
      <c r="P40" s="215">
        <f t="shared" si="3"/>
        <v>20800.555888663763</v>
      </c>
      <c r="Q40" s="215" cm="1">
        <f t="array" ref="Q40">IF(P40="-",0,P40/(1+'General inputs'!$H$32)^IFERROR(INDEX('MP Calculations'!$C$40:$C$130,MATCH(F40,'MP Calculations'!$D$40:$D$130,0),0),-1))</f>
        <v>32705.428994181908</v>
      </c>
    </row>
    <row r="41" spans="3:17" x14ac:dyDescent="0.2">
      <c r="C41" s="159"/>
      <c r="D41" s="165" t="s">
        <v>283</v>
      </c>
      <c r="E41" s="161">
        <v>40889</v>
      </c>
      <c r="F41" s="172" t="str">
        <f t="shared" si="0"/>
        <v>2011-12</v>
      </c>
      <c r="G41" s="68"/>
      <c r="H41" s="167" t="s">
        <v>279</v>
      </c>
      <c r="I41" s="173">
        <v>4602.6202812964211</v>
      </c>
      <c r="J41" s="168">
        <f>IFERROR(MIN('MP Calculations'!$E$30/I41,1),"-")</f>
        <v>0.99120930849950195</v>
      </c>
      <c r="K41" s="12"/>
      <c r="L41" s="159">
        <v>84.805777000000006</v>
      </c>
      <c r="M41" s="159" t="s">
        <v>331</v>
      </c>
      <c r="N41" s="159">
        <v>622</v>
      </c>
      <c r="O41" s="185">
        <f t="shared" si="1"/>
        <v>52749.193294000004</v>
      </c>
      <c r="P41" s="215">
        <f t="shared" si="3"/>
        <v>52285.491408852307</v>
      </c>
      <c r="Q41" s="215" cm="1">
        <f t="array" ref="Q41">IF(P41="-",0,P41/(1+'General inputs'!$H$32)^IFERROR(INDEX('MP Calculations'!$C$40:$C$130,MATCH(F41,'MP Calculations'!$D$40:$D$130,0),0),-1))</f>
        <v>82210.275333558879</v>
      </c>
    </row>
    <row r="42" spans="3:17" x14ac:dyDescent="0.2">
      <c r="C42" s="159"/>
      <c r="D42" s="165" t="s">
        <v>284</v>
      </c>
      <c r="E42" s="161">
        <v>40889</v>
      </c>
      <c r="F42" s="172" t="str">
        <f t="shared" si="0"/>
        <v>2011-12</v>
      </c>
      <c r="G42" s="68"/>
      <c r="H42" s="167" t="s">
        <v>279</v>
      </c>
      <c r="I42" s="173">
        <v>4602.6202812964211</v>
      </c>
      <c r="J42" s="168">
        <f>IFERROR(MIN('MP Calculations'!$E$30/I42,1),"-")</f>
        <v>0.99120930849950195</v>
      </c>
      <c r="K42" s="12"/>
      <c r="L42" s="159">
        <v>352.07378499999999</v>
      </c>
      <c r="M42" s="159" t="s">
        <v>331</v>
      </c>
      <c r="N42" s="159">
        <v>405</v>
      </c>
      <c r="O42" s="185">
        <f t="shared" si="1"/>
        <v>142589.88292499998</v>
      </c>
      <c r="P42" s="215">
        <f t="shared" si="3"/>
        <v>141336.41925311417</v>
      </c>
      <c r="Q42" s="215" cm="1">
        <f t="array" ref="Q42">IF(P42="-",0,P42/(1+'General inputs'!$H$32)^IFERROR(INDEX('MP Calculations'!$C$40:$C$130,MATCH(F42,'MP Calculations'!$D$40:$D$130,0),0),-1))</f>
        <v>222228.11010035942</v>
      </c>
    </row>
    <row r="43" spans="3:17" x14ac:dyDescent="0.2">
      <c r="C43" s="159"/>
      <c r="D43" s="165" t="s">
        <v>284</v>
      </c>
      <c r="E43" s="161">
        <v>40889</v>
      </c>
      <c r="F43" s="172" t="str">
        <f t="shared" si="0"/>
        <v>2011-12</v>
      </c>
      <c r="G43" s="68"/>
      <c r="H43" s="167" t="s">
        <v>279</v>
      </c>
      <c r="I43" s="173">
        <v>4602.6202812964211</v>
      </c>
      <c r="J43" s="168">
        <f>IFERROR(MIN('MP Calculations'!$E$30/I43,1),"-")</f>
        <v>0.99120930849950195</v>
      </c>
      <c r="K43" s="12"/>
      <c r="L43" s="159">
        <v>213.18043499999999</v>
      </c>
      <c r="M43" s="159" t="s">
        <v>331</v>
      </c>
      <c r="N43" s="159">
        <v>405</v>
      </c>
      <c r="O43" s="185">
        <f t="shared" si="1"/>
        <v>86338.076174999995</v>
      </c>
      <c r="P43" s="215">
        <f t="shared" si="3"/>
        <v>85579.104782599068</v>
      </c>
      <c r="Q43" s="215" cm="1">
        <f t="array" ref="Q43">IF(P43="-",0,P43/(1+'General inputs'!$H$32)^IFERROR(INDEX('MP Calculations'!$C$40:$C$130,MATCH(F43,'MP Calculations'!$D$40:$D$130,0),0),-1))</f>
        <v>134558.96803115436</v>
      </c>
    </row>
    <row r="44" spans="3:17" x14ac:dyDescent="0.2">
      <c r="C44" s="159"/>
      <c r="D44" s="165" t="s">
        <v>281</v>
      </c>
      <c r="E44" s="161">
        <v>40889</v>
      </c>
      <c r="F44" s="172" t="str">
        <f t="shared" si="0"/>
        <v>2011-12</v>
      </c>
      <c r="G44" s="68"/>
      <c r="H44" s="167" t="s">
        <v>279</v>
      </c>
      <c r="I44" s="173">
        <v>4602.6202812964211</v>
      </c>
      <c r="J44" s="168">
        <f>IFERROR(MIN('MP Calculations'!$E$30/I44,1),"-")</f>
        <v>0.99120930849950195</v>
      </c>
      <c r="K44" s="12"/>
      <c r="L44" s="159">
        <v>0.68237599999999998</v>
      </c>
      <c r="M44" s="159" t="s">
        <v>331</v>
      </c>
      <c r="N44" s="159">
        <v>809</v>
      </c>
      <c r="O44" s="185">
        <f t="shared" si="1"/>
        <v>552.04218400000002</v>
      </c>
      <c r="P44" s="215">
        <f t="shared" si="3"/>
        <v>547.18935146519482</v>
      </c>
      <c r="Q44" s="215" cm="1">
        <f t="array" ref="Q44">IF(P44="-",0,P44/(1+'General inputs'!$H$32)^IFERROR(INDEX('MP Calculations'!$C$40:$C$130,MATCH(F44,'MP Calculations'!$D$40:$D$130,0),0),-1))</f>
        <v>860.36462566227249</v>
      </c>
    </row>
    <row r="45" spans="3:17" x14ac:dyDescent="0.2">
      <c r="C45" s="159"/>
      <c r="D45" s="165" t="s">
        <v>285</v>
      </c>
      <c r="E45" s="161">
        <v>40889</v>
      </c>
      <c r="F45" s="172" t="str">
        <f t="shared" si="0"/>
        <v>2011-12</v>
      </c>
      <c r="G45" s="68"/>
      <c r="H45" s="167" t="s">
        <v>279</v>
      </c>
      <c r="I45" s="173">
        <v>4602.6202812964211</v>
      </c>
      <c r="J45" s="168">
        <f>IFERROR(MIN('MP Calculations'!$E$30/I45,1),"-")</f>
        <v>0.99120930849950195</v>
      </c>
      <c r="K45" s="12"/>
      <c r="L45" s="159">
        <v>6.2554499999999997</v>
      </c>
      <c r="M45" s="159" t="s">
        <v>331</v>
      </c>
      <c r="N45" s="159">
        <v>169</v>
      </c>
      <c r="O45" s="185">
        <f t="shared" si="1"/>
        <v>1057.1710499999999</v>
      </c>
      <c r="P45" s="215">
        <f t="shared" si="3"/>
        <v>1047.8777854361924</v>
      </c>
      <c r="Q45" s="215" cm="1">
        <f t="array" ref="Q45">IF(P45="-",0,P45/(1+'General inputs'!$H$32)^IFERROR(INDEX('MP Calculations'!$C$40:$C$130,MATCH(F45,'MP Calculations'!$D$40:$D$130,0),0),-1))</f>
        <v>1647.614260388191</v>
      </c>
    </row>
    <row r="46" spans="3:17" x14ac:dyDescent="0.2">
      <c r="C46" s="159"/>
      <c r="D46" s="165" t="s">
        <v>286</v>
      </c>
      <c r="E46" s="161">
        <v>40889</v>
      </c>
      <c r="F46" s="172" t="str">
        <f t="shared" si="0"/>
        <v>2011-12</v>
      </c>
      <c r="G46" s="68"/>
      <c r="H46" s="167" t="s">
        <v>279</v>
      </c>
      <c r="I46" s="173">
        <v>4602.6202812964211</v>
      </c>
      <c r="J46" s="168">
        <f>IFERROR(MIN('MP Calculations'!$E$30/I46,1),"-")</f>
        <v>0.99120930849950195</v>
      </c>
      <c r="K46" s="12"/>
      <c r="L46" s="159">
        <v>306.60460999999998</v>
      </c>
      <c r="M46" s="159" t="s">
        <v>331</v>
      </c>
      <c r="N46" s="159">
        <v>548</v>
      </c>
      <c r="O46" s="185">
        <f t="shared" si="1"/>
        <v>168019.32627999998</v>
      </c>
      <c r="P46" s="215">
        <f t="shared" si="3"/>
        <v>166542.32021655099</v>
      </c>
      <c r="Q46" s="215" cm="1">
        <f t="array" ref="Q46">IF(P46="-",0,P46/(1+'General inputs'!$H$32)^IFERROR(INDEX('MP Calculations'!$C$40:$C$130,MATCH(F46,'MP Calculations'!$D$40:$D$130,0),0),-1))</f>
        <v>261860.21457903556</v>
      </c>
    </row>
    <row r="47" spans="3:17" x14ac:dyDescent="0.2">
      <c r="C47" s="159"/>
      <c r="D47" s="165" t="s">
        <v>287</v>
      </c>
      <c r="E47" s="161">
        <v>40889</v>
      </c>
      <c r="F47" s="172" t="str">
        <f t="shared" si="0"/>
        <v>2011-12</v>
      </c>
      <c r="G47" s="68"/>
      <c r="H47" s="167" t="s">
        <v>279</v>
      </c>
      <c r="I47" s="173">
        <v>4602.6202812964211</v>
      </c>
      <c r="J47" s="168">
        <f>IFERROR(MIN('MP Calculations'!$E$30/I47,1),"-")</f>
        <v>0.99120930849950195</v>
      </c>
      <c r="K47" s="12"/>
      <c r="L47" s="159">
        <v>1.6440539999999999</v>
      </c>
      <c r="M47" s="159" t="s">
        <v>331</v>
      </c>
      <c r="N47" s="159">
        <v>350</v>
      </c>
      <c r="O47" s="185">
        <f t="shared" si="1"/>
        <v>575.41890000000001</v>
      </c>
      <c r="P47" s="215">
        <f t="shared" si="3"/>
        <v>570.36056996654406</v>
      </c>
      <c r="Q47" s="215" cm="1">
        <f t="array" ref="Q47">IF(P47="-",0,P47/(1+'General inputs'!$H$32)^IFERROR(INDEX('MP Calculations'!$C$40:$C$130,MATCH(F47,'MP Calculations'!$D$40:$D$130,0),0),-1))</f>
        <v>896.79752896835987</v>
      </c>
    </row>
    <row r="48" spans="3:17" x14ac:dyDescent="0.2">
      <c r="C48" s="159"/>
      <c r="D48" s="165" t="s">
        <v>359</v>
      </c>
      <c r="E48" s="161">
        <v>40889</v>
      </c>
      <c r="F48" s="172" t="str">
        <f t="shared" si="0"/>
        <v>2011-12</v>
      </c>
      <c r="G48" s="68"/>
      <c r="H48" s="167" t="s">
        <v>279</v>
      </c>
      <c r="I48" s="173">
        <v>4602.6202812964211</v>
      </c>
      <c r="J48" s="168">
        <f>IFERROR(MIN('MP Calculations'!$E$30/I48,1),"-")</f>
        <v>0.99120930849950195</v>
      </c>
      <c r="K48" s="12"/>
      <c r="L48" s="159">
        <v>342.78593599999999</v>
      </c>
      <c r="M48" s="159" t="s">
        <v>331</v>
      </c>
      <c r="N48" s="159">
        <v>195</v>
      </c>
      <c r="O48" s="185">
        <f t="shared" si="1"/>
        <v>66843.257519999999</v>
      </c>
      <c r="P48" s="215">
        <f t="shared" si="3"/>
        <v>66255.659064253327</v>
      </c>
      <c r="Q48" s="215" cm="1">
        <f t="array" ref="Q48">IF(P48="-",0,P48/(1+'General inputs'!$H$32)^IFERROR(INDEX('MP Calculations'!$C$40:$C$130,MATCH(F48,'MP Calculations'!$D$40:$D$130,0),0),-1))</f>
        <v>104176.0501299692</v>
      </c>
    </row>
    <row r="49" spans="3:17" x14ac:dyDescent="0.2">
      <c r="C49" s="159"/>
      <c r="D49" s="165" t="s">
        <v>287</v>
      </c>
      <c r="E49" s="161">
        <v>40889</v>
      </c>
      <c r="F49" s="172" t="str">
        <f t="shared" si="0"/>
        <v>2011-12</v>
      </c>
      <c r="G49" s="68"/>
      <c r="H49" s="167" t="s">
        <v>279</v>
      </c>
      <c r="I49" s="173">
        <v>4602.6202812964211</v>
      </c>
      <c r="J49" s="168">
        <f>IFERROR(MIN('MP Calculations'!$E$30/I49,1),"-")</f>
        <v>0.99120930849950195</v>
      </c>
      <c r="K49" s="12"/>
      <c r="L49" s="159">
        <v>3.6483620000000001</v>
      </c>
      <c r="M49" s="159" t="s">
        <v>331</v>
      </c>
      <c r="N49" s="159">
        <v>350</v>
      </c>
      <c r="O49" s="185">
        <f t="shared" si="1"/>
        <v>1276.9267</v>
      </c>
      <c r="P49" s="215">
        <f t="shared" si="3"/>
        <v>1265.701631311551</v>
      </c>
      <c r="Q49" s="215" cm="1">
        <f t="array" ref="Q49">IF(P49="-",0,P49/(1+'General inputs'!$H$32)^IFERROR(INDEX('MP Calculations'!$C$40:$C$130,MATCH(F49,'MP Calculations'!$D$40:$D$130,0),0),-1))</f>
        <v>1990.1061804430167</v>
      </c>
    </row>
    <row r="50" spans="3:17" x14ac:dyDescent="0.2">
      <c r="C50" s="159"/>
      <c r="D50" s="165" t="s">
        <v>286</v>
      </c>
      <c r="E50" s="161">
        <v>40889</v>
      </c>
      <c r="F50" s="172" t="str">
        <f t="shared" si="0"/>
        <v>2011-12</v>
      </c>
      <c r="G50" s="68"/>
      <c r="H50" s="167" t="s">
        <v>279</v>
      </c>
      <c r="I50" s="173">
        <v>4602.6202812964211</v>
      </c>
      <c r="J50" s="168">
        <f>IFERROR(MIN('MP Calculations'!$E$30/I50,1),"-")</f>
        <v>0.99120930849950195</v>
      </c>
      <c r="K50" s="12"/>
      <c r="L50" s="159">
        <v>74.891031999999996</v>
      </c>
      <c r="M50" s="159" t="s">
        <v>331</v>
      </c>
      <c r="N50" s="159">
        <v>548</v>
      </c>
      <c r="O50" s="185">
        <f t="shared" si="1"/>
        <v>41040.285535999996</v>
      </c>
      <c r="P50" s="215">
        <f t="shared" si="3"/>
        <v>40679.513046760665</v>
      </c>
      <c r="Q50" s="215" cm="1">
        <f t="array" ref="Q50">IF(P50="-",0,P50/(1+'General inputs'!$H$32)^IFERROR(INDEX('MP Calculations'!$C$40:$C$130,MATCH(F50,'MP Calculations'!$D$40:$D$130,0),0),-1))</f>
        <v>63961.796626493699</v>
      </c>
    </row>
    <row r="51" spans="3:17" x14ac:dyDescent="0.2">
      <c r="C51" s="159"/>
      <c r="D51" s="165" t="s">
        <v>359</v>
      </c>
      <c r="E51" s="161">
        <v>40889</v>
      </c>
      <c r="F51" s="172" t="str">
        <f t="shared" si="0"/>
        <v>2011-12</v>
      </c>
      <c r="G51" s="68"/>
      <c r="H51" s="167" t="s">
        <v>279</v>
      </c>
      <c r="I51" s="173">
        <v>4602.6202812964211</v>
      </c>
      <c r="J51" s="168">
        <f>IFERROR(MIN('MP Calculations'!$E$30/I51,1),"-")</f>
        <v>0.99120930849950195</v>
      </c>
      <c r="K51" s="12"/>
      <c r="L51" s="159">
        <v>115.029183</v>
      </c>
      <c r="M51" s="159" t="s">
        <v>331</v>
      </c>
      <c r="N51" s="159">
        <v>195</v>
      </c>
      <c r="O51" s="185">
        <f t="shared" si="1"/>
        <v>22430.690685000001</v>
      </c>
      <c r="P51" s="215">
        <f t="shared" si="3"/>
        <v>22233.509403045071</v>
      </c>
      <c r="Q51" s="215" cm="1">
        <f t="array" ref="Q51">IF(P51="-",0,P51/(1+'General inputs'!$H$32)^IFERROR(INDEX('MP Calculations'!$C$40:$C$130,MATCH(F51,'MP Calculations'!$D$40:$D$130,0),0),-1))</f>
        <v>34958.511059267621</v>
      </c>
    </row>
    <row r="52" spans="3:17" x14ac:dyDescent="0.2">
      <c r="C52" s="159"/>
      <c r="D52" s="165" t="s">
        <v>286</v>
      </c>
      <c r="E52" s="161">
        <v>40889</v>
      </c>
      <c r="F52" s="172" t="str">
        <f t="shared" si="0"/>
        <v>2011-12</v>
      </c>
      <c r="G52" s="68"/>
      <c r="H52" s="167" t="s">
        <v>279</v>
      </c>
      <c r="I52" s="173">
        <v>4602.6202812964211</v>
      </c>
      <c r="J52" s="168">
        <f>IFERROR(MIN('MP Calculations'!$E$30/I52,1),"-")</f>
        <v>0.99120930849950195</v>
      </c>
      <c r="K52" s="12"/>
      <c r="L52" s="159">
        <v>407.35759899999999</v>
      </c>
      <c r="M52" s="159" t="s">
        <v>331</v>
      </c>
      <c r="N52" s="159">
        <v>548</v>
      </c>
      <c r="O52" s="185">
        <f t="shared" si="1"/>
        <v>223231.96425200001</v>
      </c>
      <c r="P52" s="215">
        <f t="shared" si="3"/>
        <v>221269.60092121045</v>
      </c>
      <c r="Q52" s="215" cm="1">
        <f t="array" ref="Q52">IF(P52="-",0,P52/(1+'General inputs'!$H$32)^IFERROR(INDEX('MP Calculations'!$C$40:$C$130,MATCH(F52,'MP Calculations'!$D$40:$D$130,0),0),-1))</f>
        <v>347909.79915318533</v>
      </c>
    </row>
    <row r="53" spans="3:17" x14ac:dyDescent="0.2">
      <c r="C53" s="159"/>
      <c r="D53" s="165" t="s">
        <v>286</v>
      </c>
      <c r="E53" s="161">
        <v>40889</v>
      </c>
      <c r="F53" s="172" t="str">
        <f t="shared" si="0"/>
        <v>2011-12</v>
      </c>
      <c r="G53" s="68"/>
      <c r="H53" s="167" t="s">
        <v>279</v>
      </c>
      <c r="I53" s="173">
        <v>4602.6202812964211</v>
      </c>
      <c r="J53" s="168">
        <f>IFERROR(MIN('MP Calculations'!$E$30/I53,1),"-")</f>
        <v>0.99120930849950195</v>
      </c>
      <c r="K53" s="12"/>
      <c r="L53" s="159">
        <v>75.218796999999995</v>
      </c>
      <c r="M53" s="159" t="s">
        <v>331</v>
      </c>
      <c r="N53" s="159">
        <v>548</v>
      </c>
      <c r="O53" s="185">
        <f t="shared" si="1"/>
        <v>41219.900755999995</v>
      </c>
      <c r="P53" s="215">
        <f t="shared" si="3"/>
        <v>40857.549324772852</v>
      </c>
      <c r="Q53" s="215" cm="1">
        <f t="array" ref="Q53">IF(P53="-",0,P53/(1+'General inputs'!$H$32)^IFERROR(INDEX('MP Calculations'!$C$40:$C$130,MATCH(F53,'MP Calculations'!$D$40:$D$130,0),0),-1))</f>
        <v>64241.729185992714</v>
      </c>
    </row>
    <row r="54" spans="3:17" x14ac:dyDescent="0.2">
      <c r="C54" s="159"/>
      <c r="D54" s="165" t="s">
        <v>287</v>
      </c>
      <c r="E54" s="161">
        <v>40889</v>
      </c>
      <c r="F54" s="172" t="str">
        <f t="shared" si="0"/>
        <v>2011-12</v>
      </c>
      <c r="G54" s="68"/>
      <c r="H54" s="167" t="s">
        <v>279</v>
      </c>
      <c r="I54" s="173">
        <v>4602.6202812964211</v>
      </c>
      <c r="J54" s="168">
        <f>IFERROR(MIN('MP Calculations'!$E$30/I54,1),"-")</f>
        <v>0.99120930849950195</v>
      </c>
      <c r="K54" s="12"/>
      <c r="L54" s="159">
        <v>0.30923299999999998</v>
      </c>
      <c r="M54" s="159" t="s">
        <v>331</v>
      </c>
      <c r="N54" s="159">
        <v>350</v>
      </c>
      <c r="O54" s="185">
        <f t="shared" si="1"/>
        <v>108.23155</v>
      </c>
      <c r="P54" s="215">
        <f t="shared" si="3"/>
        <v>107.28011983332927</v>
      </c>
      <c r="Q54" s="215" cm="1">
        <f t="array" ref="Q54">IF(P54="-",0,P54/(1+'General inputs'!$H$32)^IFERROR(INDEX('MP Calculations'!$C$40:$C$130,MATCH(F54,'MP Calculations'!$D$40:$D$130,0),0),-1))</f>
        <v>168.68021991702997</v>
      </c>
    </row>
    <row r="55" spans="3:17" x14ac:dyDescent="0.2">
      <c r="C55" s="159"/>
      <c r="D55" s="165" t="s">
        <v>286</v>
      </c>
      <c r="E55" s="161">
        <v>40889</v>
      </c>
      <c r="F55" s="172" t="str">
        <f t="shared" si="0"/>
        <v>2011-12</v>
      </c>
      <c r="G55" s="68"/>
      <c r="H55" s="167" t="s">
        <v>279</v>
      </c>
      <c r="I55" s="173">
        <v>4602.6202812964211</v>
      </c>
      <c r="J55" s="168">
        <f>IFERROR(MIN('MP Calculations'!$E$30/I55,1),"-")</f>
        <v>0.99120930849950195</v>
      </c>
      <c r="K55" s="12"/>
      <c r="L55" s="159">
        <v>588.15415199999995</v>
      </c>
      <c r="M55" s="159" t="s">
        <v>331</v>
      </c>
      <c r="N55" s="159">
        <v>548</v>
      </c>
      <c r="O55" s="185">
        <f t="shared" si="1"/>
        <v>322308.47529599996</v>
      </c>
      <c r="P55" s="215">
        <f t="shared" si="3"/>
        <v>319475.1609216769</v>
      </c>
      <c r="Q55" s="215" cm="1">
        <f t="array" ref="Q55">IF(P55="-",0,P55/(1+'General inputs'!$H$32)^IFERROR(INDEX('MP Calculations'!$C$40:$C$130,MATCH(F55,'MP Calculations'!$D$40:$D$130,0),0),-1))</f>
        <v>502321.77672824508</v>
      </c>
    </row>
    <row r="56" spans="3:17" x14ac:dyDescent="0.2">
      <c r="C56" s="159"/>
      <c r="D56" s="165" t="s">
        <v>287</v>
      </c>
      <c r="E56" s="161">
        <v>40889</v>
      </c>
      <c r="F56" s="172" t="str">
        <f t="shared" si="0"/>
        <v>2011-12</v>
      </c>
      <c r="G56" s="68"/>
      <c r="H56" s="167" t="s">
        <v>279</v>
      </c>
      <c r="I56" s="173">
        <v>4602.6202812964211</v>
      </c>
      <c r="J56" s="168">
        <f>IFERROR(MIN('MP Calculations'!$E$30/I56,1),"-")</f>
        <v>0.99120930849950195</v>
      </c>
      <c r="K56" s="12"/>
      <c r="L56" s="159">
        <v>2.5241090000000002</v>
      </c>
      <c r="M56" s="159" t="s">
        <v>331</v>
      </c>
      <c r="N56" s="159">
        <v>350</v>
      </c>
      <c r="O56" s="185">
        <f t="shared" si="1"/>
        <v>883.43815000000006</v>
      </c>
      <c r="P56" s="215">
        <f t="shared" si="3"/>
        <v>875.67211776357931</v>
      </c>
      <c r="Q56" s="215" cm="1">
        <f t="array" ref="Q56">IF(P56="-",0,P56/(1+'General inputs'!$H$32)^IFERROR(INDEX('MP Calculations'!$C$40:$C$130,MATCH(F56,'MP Calculations'!$D$40:$D$130,0),0),-1))</f>
        <v>1376.8493699396722</v>
      </c>
    </row>
    <row r="57" spans="3:17" x14ac:dyDescent="0.2">
      <c r="C57" s="159"/>
      <c r="D57" s="165" t="s">
        <v>286</v>
      </c>
      <c r="E57" s="161">
        <v>40889</v>
      </c>
      <c r="F57" s="172" t="str">
        <f t="shared" si="0"/>
        <v>2011-12</v>
      </c>
      <c r="G57" s="68"/>
      <c r="H57" s="167" t="s">
        <v>279</v>
      </c>
      <c r="I57" s="173">
        <v>4602.6202812964211</v>
      </c>
      <c r="J57" s="168">
        <f>IFERROR(MIN('MP Calculations'!$E$30/I57,1),"-")</f>
        <v>0.99120930849950195</v>
      </c>
      <c r="K57" s="12"/>
      <c r="L57" s="159">
        <v>39.864356000000001</v>
      </c>
      <c r="M57" s="159" t="s">
        <v>331</v>
      </c>
      <c r="N57" s="159">
        <v>548</v>
      </c>
      <c r="O57" s="185">
        <f t="shared" si="1"/>
        <v>21845.667088000002</v>
      </c>
      <c r="P57" s="215">
        <f t="shared" si="3"/>
        <v>21653.62856800681</v>
      </c>
      <c r="Q57" s="215" cm="1">
        <f t="array" ref="Q57">IF(P57="-",0,P57/(1+'General inputs'!$H$32)^IFERROR(INDEX('MP Calculations'!$C$40:$C$130,MATCH(F57,'MP Calculations'!$D$40:$D$130,0),0),-1))</f>
        <v>34046.744490290163</v>
      </c>
    </row>
    <row r="58" spans="3:17" x14ac:dyDescent="0.2">
      <c r="C58" s="159"/>
      <c r="D58" s="165" t="s">
        <v>286</v>
      </c>
      <c r="E58" s="161">
        <v>40889</v>
      </c>
      <c r="F58" s="172" t="str">
        <f t="shared" si="0"/>
        <v>2011-12</v>
      </c>
      <c r="G58" s="68"/>
      <c r="H58" s="167" t="s">
        <v>279</v>
      </c>
      <c r="I58" s="173">
        <v>4602.6202812964211</v>
      </c>
      <c r="J58" s="168">
        <f>IFERROR(MIN('MP Calculations'!$E$30/I58,1),"-")</f>
        <v>0.99120930849950195</v>
      </c>
      <c r="K58" s="12"/>
      <c r="L58" s="159">
        <v>9.9995779999999996</v>
      </c>
      <c r="M58" s="159" t="s">
        <v>331</v>
      </c>
      <c r="N58" s="159">
        <v>548</v>
      </c>
      <c r="O58" s="185">
        <f t="shared" si="1"/>
        <v>5479.768744</v>
      </c>
      <c r="P58" s="215">
        <f t="shared" si="3"/>
        <v>5431.5977874774244</v>
      </c>
      <c r="Q58" s="215" cm="1">
        <f t="array" ref="Q58">IF(P58="-",0,P58/(1+'General inputs'!$H$32)^IFERROR(INDEX('MP Calculations'!$C$40:$C$130,MATCH(F58,'MP Calculations'!$D$40:$D$130,0),0),-1))</f>
        <v>8540.287899714891</v>
      </c>
    </row>
    <row r="59" spans="3:17" x14ac:dyDescent="0.2">
      <c r="C59" s="159"/>
      <c r="D59" s="165" t="s">
        <v>286</v>
      </c>
      <c r="E59" s="161">
        <v>40889</v>
      </c>
      <c r="F59" s="172" t="str">
        <f t="shared" si="0"/>
        <v>2011-12</v>
      </c>
      <c r="G59" s="68"/>
      <c r="H59" s="167" t="s">
        <v>279</v>
      </c>
      <c r="I59" s="173">
        <v>4602.6202812964211</v>
      </c>
      <c r="J59" s="168">
        <f>IFERROR(MIN('MP Calculations'!$E$30/I59,1),"-")</f>
        <v>0.99120930849950195</v>
      </c>
      <c r="K59" s="12"/>
      <c r="L59" s="159">
        <v>15.274841</v>
      </c>
      <c r="M59" s="159" t="s">
        <v>331</v>
      </c>
      <c r="N59" s="159">
        <v>548</v>
      </c>
      <c r="O59" s="185">
        <f t="shared" si="1"/>
        <v>8370.6128680000002</v>
      </c>
      <c r="P59" s="215">
        <f t="shared" si="3"/>
        <v>8297.0293926073136</v>
      </c>
      <c r="Q59" s="215" cm="1">
        <f t="array" ref="Q59">IF(P59="-",0,P59/(1+'General inputs'!$H$32)^IFERROR(INDEX('MP Calculations'!$C$40:$C$130,MATCH(F59,'MP Calculations'!$D$40:$D$130,0),0),-1))</f>
        <v>13045.704504967001</v>
      </c>
    </row>
    <row r="60" spans="3:17" x14ac:dyDescent="0.2">
      <c r="C60" s="159"/>
      <c r="D60" s="165" t="s">
        <v>286</v>
      </c>
      <c r="E60" s="161">
        <v>40889</v>
      </c>
      <c r="F60" s="172" t="str">
        <f t="shared" si="0"/>
        <v>2011-12</v>
      </c>
      <c r="G60" s="68"/>
      <c r="H60" s="167" t="s">
        <v>279</v>
      </c>
      <c r="I60" s="173">
        <v>4602.6202812964211</v>
      </c>
      <c r="J60" s="168">
        <f>IFERROR(MIN('MP Calculations'!$E$30/I60,1),"-")</f>
        <v>0.99120930849950195</v>
      </c>
      <c r="K60" s="12"/>
      <c r="L60" s="159">
        <v>204.321844</v>
      </c>
      <c r="M60" s="159" t="s">
        <v>331</v>
      </c>
      <c r="N60" s="159">
        <v>548</v>
      </c>
      <c r="O60" s="185">
        <f t="shared" si="1"/>
        <v>111968.37051199999</v>
      </c>
      <c r="P60" s="215">
        <f t="shared" si="3"/>
        <v>110984.09110901554</v>
      </c>
      <c r="Q60" s="215" cm="1">
        <f t="array" ref="Q60">IF(P60="-",0,P60/(1+'General inputs'!$H$32)^IFERROR(INDEX('MP Calculations'!$C$40:$C$130,MATCH(F60,'MP Calculations'!$D$40:$D$130,0),0),-1))</f>
        <v>174504.10126913691</v>
      </c>
    </row>
    <row r="61" spans="3:17" x14ac:dyDescent="0.2">
      <c r="C61" s="159"/>
      <c r="D61" s="165" t="s">
        <v>286</v>
      </c>
      <c r="E61" s="161">
        <v>40889</v>
      </c>
      <c r="F61" s="172" t="str">
        <f t="shared" si="0"/>
        <v>2011-12</v>
      </c>
      <c r="G61" s="68"/>
      <c r="H61" s="167" t="s">
        <v>279</v>
      </c>
      <c r="I61" s="173">
        <v>4602.6202812964211</v>
      </c>
      <c r="J61" s="168">
        <f>IFERROR(MIN('MP Calculations'!$E$30/I61,1),"-")</f>
        <v>0.99120930849950195</v>
      </c>
      <c r="K61" s="12"/>
      <c r="L61" s="159">
        <v>10.00041</v>
      </c>
      <c r="M61" s="159" t="s">
        <v>331</v>
      </c>
      <c r="N61" s="159">
        <v>548</v>
      </c>
      <c r="O61" s="185">
        <f t="shared" si="1"/>
        <v>5480.2246800000003</v>
      </c>
      <c r="P61" s="215">
        <f t="shared" si="3"/>
        <v>5432.0497154847044</v>
      </c>
      <c r="Q61" s="215" cm="1">
        <f t="array" ref="Q61">IF(P61="-",0,P61/(1+'General inputs'!$H$32)^IFERROR(INDEX('MP Calculations'!$C$40:$C$130,MATCH(F61,'MP Calculations'!$D$40:$D$130,0),0),-1))</f>
        <v>8540.9984816547058</v>
      </c>
    </row>
    <row r="62" spans="3:17" x14ac:dyDescent="0.2">
      <c r="C62" s="159"/>
      <c r="D62" s="165" t="s">
        <v>359</v>
      </c>
      <c r="E62" s="161">
        <v>40889</v>
      </c>
      <c r="F62" s="172" t="str">
        <f t="shared" si="0"/>
        <v>2011-12</v>
      </c>
      <c r="G62" s="68"/>
      <c r="H62" s="167" t="s">
        <v>279</v>
      </c>
      <c r="I62" s="173">
        <v>4602.6202812964211</v>
      </c>
      <c r="J62" s="168">
        <f>IFERROR(MIN('MP Calculations'!$E$30/I62,1),"-")</f>
        <v>0.99120930849950195</v>
      </c>
      <c r="K62" s="12"/>
      <c r="L62" s="159">
        <v>8.2005920000000003</v>
      </c>
      <c r="M62" s="159" t="s">
        <v>331</v>
      </c>
      <c r="N62" s="159">
        <v>195</v>
      </c>
      <c r="O62" s="185">
        <f t="shared" si="1"/>
        <v>1599.11544</v>
      </c>
      <c r="P62" s="215">
        <f t="shared" si="3"/>
        <v>1585.0581094932768</v>
      </c>
      <c r="Q62" s="215" cm="1">
        <f t="array" ref="Q62">IF(P62="-",0,P62/(1+'General inputs'!$H$32)^IFERROR(INDEX('MP Calculations'!$C$40:$C$130,MATCH(F62,'MP Calculations'!$D$40:$D$130,0),0),-1))</f>
        <v>2492.2413482197953</v>
      </c>
    </row>
    <row r="63" spans="3:17" x14ac:dyDescent="0.2">
      <c r="C63" s="159"/>
      <c r="D63" s="165" t="s">
        <v>287</v>
      </c>
      <c r="E63" s="161">
        <v>40889</v>
      </c>
      <c r="F63" s="172" t="str">
        <f t="shared" si="0"/>
        <v>2011-12</v>
      </c>
      <c r="G63" s="68"/>
      <c r="H63" s="167" t="s">
        <v>279</v>
      </c>
      <c r="I63" s="173">
        <v>4602.6202812964211</v>
      </c>
      <c r="J63" s="168">
        <f>IFERROR(MIN('MP Calculations'!$E$30/I63,1),"-")</f>
        <v>0.99120930849950195</v>
      </c>
      <c r="K63" s="12"/>
      <c r="L63" s="159">
        <v>1.6450070000000001</v>
      </c>
      <c r="M63" s="159" t="s">
        <v>331</v>
      </c>
      <c r="N63" s="159">
        <v>350</v>
      </c>
      <c r="O63" s="185">
        <f t="shared" si="1"/>
        <v>575.75245000000007</v>
      </c>
      <c r="P63" s="215">
        <f t="shared" si="3"/>
        <v>570.69118783139413</v>
      </c>
      <c r="Q63" s="215" cm="1">
        <f t="array" ref="Q63">IF(P63="-",0,P63/(1+'General inputs'!$H$32)^IFERROR(INDEX('MP Calculations'!$C$40:$C$130,MATCH(F63,'MP Calculations'!$D$40:$D$130,0),0),-1))</f>
        <v>897.31737080147911</v>
      </c>
    </row>
    <row r="64" spans="3:17" x14ac:dyDescent="0.2">
      <c r="C64" s="159"/>
      <c r="D64" s="165" t="s">
        <v>286</v>
      </c>
      <c r="E64" s="161">
        <v>40889</v>
      </c>
      <c r="F64" s="172" t="str">
        <f t="shared" si="0"/>
        <v>2011-12</v>
      </c>
      <c r="G64" s="68"/>
      <c r="H64" s="167" t="s">
        <v>279</v>
      </c>
      <c r="I64" s="173">
        <v>4602.6202812964211</v>
      </c>
      <c r="J64" s="168">
        <f>IFERROR(MIN('MP Calculations'!$E$30/I64,1),"-")</f>
        <v>0.99120930849950195</v>
      </c>
      <c r="K64" s="12"/>
      <c r="L64" s="159">
        <v>563.89550499999996</v>
      </c>
      <c r="M64" s="159" t="s">
        <v>331</v>
      </c>
      <c r="N64" s="159">
        <v>548</v>
      </c>
      <c r="O64" s="185">
        <f t="shared" si="1"/>
        <v>309014.73673999996</v>
      </c>
      <c r="P64" s="215">
        <f t="shared" si="3"/>
        <v>306298.283520211</v>
      </c>
      <c r="Q64" s="215" cm="1">
        <f t="array" ref="Q64">IF(P64="-",0,P64/(1+'General inputs'!$H$32)^IFERROR(INDEX('MP Calculations'!$C$40:$C$130,MATCH(F64,'MP Calculations'!$D$40:$D$130,0),0),-1))</f>
        <v>481603.31946559314</v>
      </c>
    </row>
    <row r="65" spans="3:17" x14ac:dyDescent="0.2">
      <c r="C65" s="159"/>
      <c r="D65" s="165" t="s">
        <v>287</v>
      </c>
      <c r="E65" s="161">
        <v>40889</v>
      </c>
      <c r="F65" s="172" t="str">
        <f t="shared" si="0"/>
        <v>2011-12</v>
      </c>
      <c r="G65" s="68"/>
      <c r="H65" s="167" t="s">
        <v>279</v>
      </c>
      <c r="I65" s="173">
        <v>4602.6202812964211</v>
      </c>
      <c r="J65" s="168">
        <f>IFERROR(MIN('MP Calculations'!$E$30/I65,1),"-")</f>
        <v>0.99120930849950195</v>
      </c>
      <c r="K65" s="12"/>
      <c r="L65" s="159">
        <v>11.929565999999999</v>
      </c>
      <c r="M65" s="159" t="s">
        <v>331</v>
      </c>
      <c r="N65" s="159">
        <v>350</v>
      </c>
      <c r="O65" s="185">
        <f t="shared" si="1"/>
        <v>4175.3481000000002</v>
      </c>
      <c r="P65" s="215">
        <f t="shared" si="3"/>
        <v>4138.6439029457097</v>
      </c>
      <c r="Q65" s="215" cm="1">
        <f t="array" ref="Q65">IF(P65="-",0,P65/(1+'General inputs'!$H$32)^IFERROR(INDEX('MP Calculations'!$C$40:$C$130,MATCH(F65,'MP Calculations'!$D$40:$D$130,0),0),-1))</f>
        <v>6507.332064801376</v>
      </c>
    </row>
    <row r="66" spans="3:17" x14ac:dyDescent="0.2">
      <c r="C66" s="159"/>
      <c r="D66" s="165" t="s">
        <v>285</v>
      </c>
      <c r="E66" s="161">
        <v>40889</v>
      </c>
      <c r="F66" s="172" t="str">
        <f t="shared" si="0"/>
        <v>2011-12</v>
      </c>
      <c r="G66" s="68"/>
      <c r="H66" s="167" t="s">
        <v>279</v>
      </c>
      <c r="I66" s="173">
        <v>4602.6202812964211</v>
      </c>
      <c r="J66" s="168">
        <f>IFERROR(MIN('MP Calculations'!$E$30/I66,1),"-")</f>
        <v>0.99120930849950195</v>
      </c>
      <c r="K66" s="12"/>
      <c r="L66" s="159">
        <v>1.5366329999999999</v>
      </c>
      <c r="M66" s="159" t="s">
        <v>331</v>
      </c>
      <c r="N66" s="159">
        <v>169</v>
      </c>
      <c r="O66" s="185">
        <f t="shared" si="1"/>
        <v>259.69097699999998</v>
      </c>
      <c r="P66" s="215">
        <f t="shared" si="3"/>
        <v>257.40811373573007</v>
      </c>
      <c r="Q66" s="215" cm="1">
        <f t="array" ref="Q66">IF(P66="-",0,P66/(1+'General inputs'!$H$32)^IFERROR(INDEX('MP Calculations'!$C$40:$C$130,MATCH(F66,'MP Calculations'!$D$40:$D$130,0),0),-1))</f>
        <v>404.73162502826926</v>
      </c>
    </row>
    <row r="67" spans="3:17" x14ac:dyDescent="0.2">
      <c r="C67" s="159"/>
      <c r="D67" s="165" t="s">
        <v>287</v>
      </c>
      <c r="E67" s="161">
        <v>40889</v>
      </c>
      <c r="F67" s="172" t="str">
        <f t="shared" si="0"/>
        <v>2011-12</v>
      </c>
      <c r="G67" s="68"/>
      <c r="H67" s="167" t="s">
        <v>279</v>
      </c>
      <c r="I67" s="173">
        <v>4602.6202812964211</v>
      </c>
      <c r="J67" s="168">
        <f>IFERROR(MIN('MP Calculations'!$E$30/I67,1),"-")</f>
        <v>0.99120930849950195</v>
      </c>
      <c r="K67" s="12"/>
      <c r="L67" s="159">
        <v>2.4538009999999999</v>
      </c>
      <c r="M67" s="159" t="s">
        <v>331</v>
      </c>
      <c r="N67" s="159">
        <v>350</v>
      </c>
      <c r="O67" s="185">
        <f t="shared" si="1"/>
        <v>858.83034999999995</v>
      </c>
      <c r="P67" s="215">
        <f t="shared" si="3"/>
        <v>851.28063734188515</v>
      </c>
      <c r="Q67" s="215" cm="1">
        <f t="array" ref="Q67">IF(P67="-",0,P67/(1+'General inputs'!$H$32)^IFERROR(INDEX('MP Calculations'!$C$40:$C$130,MATCH(F67,'MP Calculations'!$D$40:$D$130,0),0),-1))</f>
        <v>1338.4978068725784</v>
      </c>
    </row>
    <row r="68" spans="3:17" x14ac:dyDescent="0.2">
      <c r="C68" s="159"/>
      <c r="D68" s="165" t="s">
        <v>287</v>
      </c>
      <c r="E68" s="161">
        <v>40889</v>
      </c>
      <c r="F68" s="172" t="str">
        <f t="shared" si="0"/>
        <v>2011-12</v>
      </c>
      <c r="G68" s="68"/>
      <c r="H68" s="167" t="s">
        <v>279</v>
      </c>
      <c r="I68" s="173">
        <v>4602.6202812964211</v>
      </c>
      <c r="J68" s="168">
        <f>IFERROR(MIN('MP Calculations'!$E$30/I68,1),"-")</f>
        <v>0.99120930849950195</v>
      </c>
      <c r="K68" s="12"/>
      <c r="L68" s="159">
        <v>0.49866300000000002</v>
      </c>
      <c r="M68" s="159" t="s">
        <v>331</v>
      </c>
      <c r="N68" s="159">
        <v>350</v>
      </c>
      <c r="O68" s="185">
        <f t="shared" si="1"/>
        <v>174.53205</v>
      </c>
      <c r="P68" s="215">
        <f t="shared" si="3"/>
        <v>172.99779259150048</v>
      </c>
      <c r="Q68" s="215" cm="1">
        <f t="array" ref="Q68">IF(P68="-",0,P68/(1+'General inputs'!$H$32)^IFERROR(INDEX('MP Calculations'!$C$40:$C$130,MATCH(F68,'MP Calculations'!$D$40:$D$130,0),0),-1))</f>
        <v>272.01037568592591</v>
      </c>
    </row>
    <row r="69" spans="3:17" x14ac:dyDescent="0.2">
      <c r="C69" s="159"/>
      <c r="D69" s="165" t="s">
        <v>286</v>
      </c>
      <c r="E69" s="161">
        <v>40889</v>
      </c>
      <c r="F69" s="172" t="str">
        <f t="shared" si="0"/>
        <v>2011-12</v>
      </c>
      <c r="G69" s="68"/>
      <c r="H69" s="167" t="s">
        <v>279</v>
      </c>
      <c r="I69" s="173">
        <v>4602.6202812964211</v>
      </c>
      <c r="J69" s="168">
        <f>IFERROR(MIN('MP Calculations'!$E$30/I69,1),"-")</f>
        <v>0.99120930849950195</v>
      </c>
      <c r="K69" s="12"/>
      <c r="L69" s="159">
        <v>44.000387000000003</v>
      </c>
      <c r="M69" s="159" t="s">
        <v>331</v>
      </c>
      <c r="N69" s="159">
        <v>548</v>
      </c>
      <c r="O69" s="185">
        <f t="shared" si="1"/>
        <v>24112.212076000003</v>
      </c>
      <c r="P69" s="215">
        <f t="shared" si="3"/>
        <v>23900.249058245303</v>
      </c>
      <c r="Q69" s="215" cm="1">
        <f t="array" ref="Q69">IF(P69="-",0,P69/(1+'General inputs'!$H$32)^IFERROR(INDEX('MP Calculations'!$C$40:$C$130,MATCH(F69,'MP Calculations'!$D$40:$D$130,0),0),-1))</f>
        <v>37579.183109414458</v>
      </c>
    </row>
    <row r="70" spans="3:17" x14ac:dyDescent="0.2">
      <c r="C70" s="159"/>
      <c r="D70" s="165" t="s">
        <v>286</v>
      </c>
      <c r="E70" s="161">
        <v>40889</v>
      </c>
      <c r="F70" s="172" t="str">
        <f t="shared" si="0"/>
        <v>2011-12</v>
      </c>
      <c r="G70" s="68"/>
      <c r="H70" s="167" t="s">
        <v>279</v>
      </c>
      <c r="I70" s="173">
        <v>4602.6202812964211</v>
      </c>
      <c r="J70" s="168">
        <f>IFERROR(MIN('MP Calculations'!$E$30/I70,1),"-")</f>
        <v>0.99120930849950195</v>
      </c>
      <c r="K70" s="12"/>
      <c r="L70" s="159">
        <v>84.385884000000004</v>
      </c>
      <c r="M70" s="159" t="s">
        <v>331</v>
      </c>
      <c r="N70" s="159">
        <v>548</v>
      </c>
      <c r="O70" s="185">
        <f t="shared" si="1"/>
        <v>46243.464432000001</v>
      </c>
      <c r="P70" s="215">
        <f t="shared" si="3"/>
        <v>45836.952402264033</v>
      </c>
      <c r="Q70" s="215" cm="1">
        <f t="array" ref="Q70">IF(P70="-",0,P70/(1+'General inputs'!$H$32)^IFERROR(INDEX('MP Calculations'!$C$40:$C$130,MATCH(F70,'MP Calculations'!$D$40:$D$130,0),0),-1))</f>
        <v>72071.015800061199</v>
      </c>
    </row>
    <row r="71" spans="3:17" x14ac:dyDescent="0.2">
      <c r="C71" s="159"/>
      <c r="D71" s="165" t="s">
        <v>286</v>
      </c>
      <c r="E71" s="161">
        <v>40889</v>
      </c>
      <c r="F71" s="172" t="str">
        <f t="shared" si="0"/>
        <v>2011-12</v>
      </c>
      <c r="G71" s="68"/>
      <c r="H71" s="167" t="s">
        <v>279</v>
      </c>
      <c r="I71" s="173">
        <v>4602.6202812964211</v>
      </c>
      <c r="J71" s="168">
        <f>IFERROR(MIN('MP Calculations'!$E$30/I71,1),"-")</f>
        <v>0.99120930849950195</v>
      </c>
      <c r="K71" s="12"/>
      <c r="L71" s="159">
        <v>478.051627</v>
      </c>
      <c r="M71" s="159" t="s">
        <v>331</v>
      </c>
      <c r="N71" s="159">
        <v>548</v>
      </c>
      <c r="O71" s="185">
        <f t="shared" si="1"/>
        <v>261972.291596</v>
      </c>
      <c r="P71" s="215">
        <f t="shared" si="3"/>
        <v>259669.37399890105</v>
      </c>
      <c r="Q71" s="215" cm="1">
        <f t="array" ref="Q71">IF(P71="-",0,P71/(1+'General inputs'!$H$32)^IFERROR(INDEX('MP Calculations'!$C$40:$C$130,MATCH(F71,'MP Calculations'!$D$40:$D$130,0),0),-1))</f>
        <v>408287.08226558327</v>
      </c>
    </row>
    <row r="72" spans="3:17" x14ac:dyDescent="0.2">
      <c r="C72" s="159"/>
      <c r="D72" s="165" t="s">
        <v>285</v>
      </c>
      <c r="E72" s="161">
        <v>40889</v>
      </c>
      <c r="F72" s="172" t="str">
        <f t="shared" si="0"/>
        <v>2011-12</v>
      </c>
      <c r="G72" s="68"/>
      <c r="H72" s="167" t="s">
        <v>279</v>
      </c>
      <c r="I72" s="173">
        <v>4602.6202812964211</v>
      </c>
      <c r="J72" s="168">
        <f>IFERROR(MIN('MP Calculations'!$E$30/I72,1),"-")</f>
        <v>0.99120930849950195</v>
      </c>
      <c r="K72" s="12"/>
      <c r="L72" s="159">
        <v>2.2108729999999999</v>
      </c>
      <c r="M72" s="159" t="s">
        <v>331</v>
      </c>
      <c r="N72" s="159">
        <v>169</v>
      </c>
      <c r="O72" s="185">
        <f t="shared" si="1"/>
        <v>373.63753699999995</v>
      </c>
      <c r="P72" s="215">
        <f t="shared" si="3"/>
        <v>370.35300467922701</v>
      </c>
      <c r="Q72" s="215" cm="1">
        <f t="array" ref="Q72">IF(P72="-",0,P72/(1+'General inputs'!$H$32)^IFERROR(INDEX('MP Calculations'!$C$40:$C$130,MATCH(F72,'MP Calculations'!$D$40:$D$130,0),0),-1))</f>
        <v>582.31875927506735</v>
      </c>
    </row>
    <row r="73" spans="3:17" x14ac:dyDescent="0.2">
      <c r="C73" s="159"/>
      <c r="D73" s="165" t="s">
        <v>286</v>
      </c>
      <c r="E73" s="161">
        <v>40889</v>
      </c>
      <c r="F73" s="172" t="str">
        <f t="shared" si="0"/>
        <v>2011-12</v>
      </c>
      <c r="G73" s="68"/>
      <c r="H73" s="167" t="s">
        <v>279</v>
      </c>
      <c r="I73" s="173">
        <v>4602.6202812964211</v>
      </c>
      <c r="J73" s="168">
        <f>IFERROR(MIN('MP Calculations'!$E$30/I73,1),"-")</f>
        <v>0.99120930849950195</v>
      </c>
      <c r="K73" s="12"/>
      <c r="L73" s="159">
        <v>93.743073999999993</v>
      </c>
      <c r="M73" s="159" t="s">
        <v>331</v>
      </c>
      <c r="N73" s="159">
        <v>548</v>
      </c>
      <c r="O73" s="185">
        <f t="shared" si="1"/>
        <v>51371.204551999996</v>
      </c>
      <c r="P73" s="215">
        <f t="shared" si="3"/>
        <v>50919.616140774386</v>
      </c>
      <c r="Q73" s="215" cm="1">
        <f t="array" ref="Q73">IF(P73="-",0,P73/(1+'General inputs'!$H$32)^IFERROR(INDEX('MP Calculations'!$C$40:$C$130,MATCH(F73,'MP Calculations'!$D$40:$D$130,0),0),-1))</f>
        <v>80062.662700793735</v>
      </c>
    </row>
    <row r="74" spans="3:17" x14ac:dyDescent="0.2">
      <c r="C74" s="159"/>
      <c r="D74" s="165" t="s">
        <v>286</v>
      </c>
      <c r="E74" s="161">
        <v>40889</v>
      </c>
      <c r="F74" s="172" t="str">
        <f t="shared" si="0"/>
        <v>2011-12</v>
      </c>
      <c r="G74" s="68"/>
      <c r="H74" s="167" t="s">
        <v>279</v>
      </c>
      <c r="I74" s="173">
        <v>4602.6202812964211</v>
      </c>
      <c r="J74" s="168">
        <f>IFERROR(MIN('MP Calculations'!$E$30/I74,1),"-")</f>
        <v>0.99120930849950195</v>
      </c>
      <c r="K74" s="12"/>
      <c r="L74" s="159">
        <v>31.872817000000001</v>
      </c>
      <c r="M74" s="159" t="s">
        <v>331</v>
      </c>
      <c r="N74" s="159">
        <v>548</v>
      </c>
      <c r="O74" s="185">
        <f t="shared" si="1"/>
        <v>17466.303716000002</v>
      </c>
      <c r="P74" s="215">
        <f t="shared" si="3"/>
        <v>17312.762828378643</v>
      </c>
      <c r="Q74" s="215" cm="1">
        <f t="array" ref="Q74">IF(P74="-",0,P74/(1+'General inputs'!$H$32)^IFERROR(INDEX('MP Calculations'!$C$40:$C$130,MATCH(F74,'MP Calculations'!$D$40:$D$130,0),0),-1))</f>
        <v>27221.452080770519</v>
      </c>
    </row>
    <row r="75" spans="3:17" x14ac:dyDescent="0.2">
      <c r="C75" s="159"/>
      <c r="D75" s="165" t="s">
        <v>285</v>
      </c>
      <c r="E75" s="161">
        <v>40889</v>
      </c>
      <c r="F75" s="172" t="str">
        <f t="shared" si="0"/>
        <v>2011-12</v>
      </c>
      <c r="G75" s="68"/>
      <c r="H75" s="167" t="s">
        <v>279</v>
      </c>
      <c r="I75" s="173">
        <v>4602.6202812964211</v>
      </c>
      <c r="J75" s="168">
        <f>IFERROR(MIN('MP Calculations'!$E$30/I75,1),"-")</f>
        <v>0.99120930849950195</v>
      </c>
      <c r="K75" s="12"/>
      <c r="L75" s="159">
        <v>3.4496579999999999</v>
      </c>
      <c r="M75" s="159" t="s">
        <v>331</v>
      </c>
      <c r="N75" s="159">
        <v>169</v>
      </c>
      <c r="O75" s="185">
        <f t="shared" si="1"/>
        <v>582.99220200000002</v>
      </c>
      <c r="P75" s="215">
        <f t="shared" si="3"/>
        <v>577.86729740502199</v>
      </c>
      <c r="Q75" s="215" cm="1">
        <f t="array" ref="Q75">IF(P75="-",0,P75/(1+'General inputs'!$H$32)^IFERROR(INDEX('MP Calculations'!$C$40:$C$130,MATCH(F75,'MP Calculations'!$D$40:$D$130,0),0),-1))</f>
        <v>908.60061454606887</v>
      </c>
    </row>
    <row r="76" spans="3:17" x14ac:dyDescent="0.2">
      <c r="C76" s="159"/>
      <c r="D76" s="165" t="s">
        <v>287</v>
      </c>
      <c r="E76" s="161">
        <v>40889</v>
      </c>
      <c r="F76" s="172" t="str">
        <f t="shared" si="0"/>
        <v>2011-12</v>
      </c>
      <c r="G76" s="68"/>
      <c r="H76" s="167" t="s">
        <v>279</v>
      </c>
      <c r="I76" s="173">
        <v>4602.6202812964211</v>
      </c>
      <c r="J76" s="168">
        <f>IFERROR(MIN('MP Calculations'!$E$30/I76,1),"-")</f>
        <v>0.99120930849950195</v>
      </c>
      <c r="K76" s="12"/>
      <c r="L76" s="159">
        <v>0.50040899999999999</v>
      </c>
      <c r="M76" s="159" t="s">
        <v>331</v>
      </c>
      <c r="N76" s="159">
        <v>350</v>
      </c>
      <c r="O76" s="185">
        <f t="shared" si="1"/>
        <v>175.14314999999999</v>
      </c>
      <c r="P76" s="215">
        <f t="shared" si="3"/>
        <v>173.60352059992454</v>
      </c>
      <c r="Q76" s="215" cm="1">
        <f t="array" ref="Q76">IF(P76="-",0,P76/(1+'General inputs'!$H$32)^IFERROR(INDEX('MP Calculations'!$C$40:$C$130,MATCH(F76,'MP Calculations'!$D$40:$D$130,0),0),-1))</f>
        <v>272.96278265405391</v>
      </c>
    </row>
    <row r="77" spans="3:17" x14ac:dyDescent="0.2">
      <c r="C77" s="159"/>
      <c r="D77" s="165" t="s">
        <v>287</v>
      </c>
      <c r="E77" s="161">
        <v>40889</v>
      </c>
      <c r="F77" s="172" t="str">
        <f t="shared" si="0"/>
        <v>2011-12</v>
      </c>
      <c r="G77" s="68"/>
      <c r="H77" s="167" t="s">
        <v>279</v>
      </c>
      <c r="I77" s="173">
        <v>4602.6202812964211</v>
      </c>
      <c r="J77" s="168">
        <f>IFERROR(MIN('MP Calculations'!$E$30/I77,1),"-")</f>
        <v>0.99120930849950195</v>
      </c>
      <c r="K77" s="12"/>
      <c r="L77" s="159">
        <v>0.50040899999999999</v>
      </c>
      <c r="M77" s="159" t="s">
        <v>331</v>
      </c>
      <c r="N77" s="159">
        <v>350</v>
      </c>
      <c r="O77" s="185">
        <f t="shared" si="1"/>
        <v>175.14314999999999</v>
      </c>
      <c r="P77" s="215">
        <f t="shared" si="3"/>
        <v>173.60352059992454</v>
      </c>
      <c r="Q77" s="215" cm="1">
        <f t="array" ref="Q77">IF(P77="-",0,P77/(1+'General inputs'!$H$32)^IFERROR(INDEX('MP Calculations'!$C$40:$C$130,MATCH(F77,'MP Calculations'!$D$40:$D$130,0),0),-1))</f>
        <v>272.96278265405391</v>
      </c>
    </row>
    <row r="78" spans="3:17" x14ac:dyDescent="0.2">
      <c r="C78" s="159"/>
      <c r="D78" s="165" t="s">
        <v>286</v>
      </c>
      <c r="E78" s="161">
        <v>40889</v>
      </c>
      <c r="F78" s="172" t="str">
        <f t="shared" si="0"/>
        <v>2011-12</v>
      </c>
      <c r="G78" s="68"/>
      <c r="H78" s="167" t="s">
        <v>279</v>
      </c>
      <c r="I78" s="173">
        <v>4602.6202812964211</v>
      </c>
      <c r="J78" s="168">
        <f>IFERROR(MIN('MP Calculations'!$E$30/I78,1),"-")</f>
        <v>0.99120930849950195</v>
      </c>
      <c r="K78" s="12"/>
      <c r="L78" s="159">
        <v>686.78445899999997</v>
      </c>
      <c r="M78" s="159" t="s">
        <v>331</v>
      </c>
      <c r="N78" s="159">
        <v>548</v>
      </c>
      <c r="O78" s="185">
        <f t="shared" si="1"/>
        <v>376357.88353200001</v>
      </c>
      <c r="P78" s="215">
        <f t="shared" si="3"/>
        <v>373049.43748408981</v>
      </c>
      <c r="Q78" s="215" cm="1">
        <f t="array" ref="Q78">IF(P78="-",0,P78/(1+'General inputs'!$H$32)^IFERROR(INDEX('MP Calculations'!$C$40:$C$130,MATCH(F78,'MP Calculations'!$D$40:$D$130,0),0),-1))</f>
        <v>586558.45325772127</v>
      </c>
    </row>
    <row r="79" spans="3:17" x14ac:dyDescent="0.2">
      <c r="C79" s="159"/>
      <c r="D79" s="165" t="s">
        <v>287</v>
      </c>
      <c r="E79" s="161">
        <v>40889</v>
      </c>
      <c r="F79" s="172" t="str">
        <f t="shared" si="0"/>
        <v>2011-12</v>
      </c>
      <c r="G79" s="68"/>
      <c r="H79" s="167" t="s">
        <v>279</v>
      </c>
      <c r="I79" s="173">
        <v>4602.6202812964211</v>
      </c>
      <c r="J79" s="168">
        <f>IFERROR(MIN('MP Calculations'!$E$30/I79,1),"-")</f>
        <v>0.99120930849950195</v>
      </c>
      <c r="K79" s="12"/>
      <c r="L79" s="159">
        <v>5.235322</v>
      </c>
      <c r="M79" s="159" t="s">
        <v>331</v>
      </c>
      <c r="N79" s="159">
        <v>350</v>
      </c>
      <c r="O79" s="185">
        <f t="shared" si="1"/>
        <v>1832.3626999999999</v>
      </c>
      <c r="P79" s="215">
        <f t="shared" si="3"/>
        <v>1816.2549647872802</v>
      </c>
      <c r="Q79" s="215" cm="1">
        <f t="array" ref="Q79">IF(P79="-",0,P79/(1+'General inputs'!$H$32)^IFERROR(INDEX('MP Calculations'!$C$40:$C$130,MATCH(F79,'MP Calculations'!$D$40:$D$130,0),0),-1))</f>
        <v>2855.7601106494621</v>
      </c>
    </row>
    <row r="80" spans="3:17" x14ac:dyDescent="0.2">
      <c r="C80" s="159"/>
      <c r="D80" s="165" t="s">
        <v>285</v>
      </c>
      <c r="E80" s="161">
        <v>40889</v>
      </c>
      <c r="F80" s="172" t="str">
        <f t="shared" si="0"/>
        <v>2011-12</v>
      </c>
      <c r="G80" s="68"/>
      <c r="H80" s="167" t="s">
        <v>279</v>
      </c>
      <c r="I80" s="173">
        <v>4602.6202812964211</v>
      </c>
      <c r="J80" s="168">
        <f>IFERROR(MIN('MP Calculations'!$E$30/I80,1),"-")</f>
        <v>0.99120930849950195</v>
      </c>
      <c r="K80" s="12"/>
      <c r="L80" s="159">
        <v>0.25469999999999998</v>
      </c>
      <c r="M80" s="159" t="s">
        <v>331</v>
      </c>
      <c r="N80" s="159">
        <v>169</v>
      </c>
      <c r="O80" s="185">
        <f t="shared" si="1"/>
        <v>43.0443</v>
      </c>
      <c r="P80" s="215">
        <f t="shared" si="3"/>
        <v>42.665910837845111</v>
      </c>
      <c r="Q80" s="215" cm="1">
        <f t="array" ref="Q80">IF(P80="-",0,P80/(1+'General inputs'!$H$32)^IFERROR(INDEX('MP Calculations'!$C$40:$C$130,MATCH(F80,'MP Calculations'!$D$40:$D$130,0),0),-1))</f>
        <v>67.085078151191709</v>
      </c>
    </row>
    <row r="81" spans="3:17" x14ac:dyDescent="0.2">
      <c r="C81" s="159"/>
      <c r="D81" s="165" t="s">
        <v>285</v>
      </c>
      <c r="E81" s="161">
        <v>40889</v>
      </c>
      <c r="F81" s="172" t="str">
        <f t="shared" si="0"/>
        <v>2011-12</v>
      </c>
      <c r="G81" s="68"/>
      <c r="H81" s="167" t="s">
        <v>279</v>
      </c>
      <c r="I81" s="173">
        <v>4602.6202812964211</v>
      </c>
      <c r="J81" s="168">
        <f>IFERROR(MIN('MP Calculations'!$E$30/I81,1),"-")</f>
        <v>0.99120930849950195</v>
      </c>
      <c r="K81" s="12"/>
      <c r="L81" s="159">
        <v>0.23983499999999999</v>
      </c>
      <c r="M81" s="159" t="s">
        <v>331</v>
      </c>
      <c r="N81" s="159">
        <v>169</v>
      </c>
      <c r="O81" s="185">
        <f t="shared" si="1"/>
        <v>40.532114999999997</v>
      </c>
      <c r="P81" s="215">
        <f t="shared" si="3"/>
        <v>40.175809681172289</v>
      </c>
      <c r="Q81" s="215" cm="1">
        <f t="array" ref="Q81">IF(P81="-",0,P81/(1+'General inputs'!$H$32)^IFERROR(INDEX('MP Calculations'!$C$40:$C$130,MATCH(F81,'MP Calculations'!$D$40:$D$130,0),0),-1))</f>
        <v>63.169806511154555</v>
      </c>
    </row>
    <row r="82" spans="3:17" x14ac:dyDescent="0.2">
      <c r="C82" s="159"/>
      <c r="D82" s="165" t="s">
        <v>287</v>
      </c>
      <c r="E82" s="161">
        <v>40889</v>
      </c>
      <c r="F82" s="172" t="str">
        <f t="shared" si="0"/>
        <v>2011-12</v>
      </c>
      <c r="G82" s="68"/>
      <c r="H82" s="167" t="s">
        <v>279</v>
      </c>
      <c r="I82" s="173">
        <v>4602.6202812964211</v>
      </c>
      <c r="J82" s="168">
        <f>IFERROR(MIN('MP Calculations'!$E$30/I82,1),"-")</f>
        <v>0.99120930849950195</v>
      </c>
      <c r="K82" s="12"/>
      <c r="L82" s="159">
        <v>5.2324039999999998</v>
      </c>
      <c r="M82" s="159" t="s">
        <v>331</v>
      </c>
      <c r="N82" s="159">
        <v>350</v>
      </c>
      <c r="O82" s="185">
        <f t="shared" si="1"/>
        <v>1831.3414</v>
      </c>
      <c r="P82" s="215">
        <f t="shared" si="3"/>
        <v>1815.2426427205098</v>
      </c>
      <c r="Q82" s="215" cm="1">
        <f t="array" ref="Q82">IF(P82="-",0,P82/(1+'General inputs'!$H$32)^IFERROR(INDEX('MP Calculations'!$C$40:$C$130,MATCH(F82,'MP Calculations'!$D$40:$D$130,0),0),-1))</f>
        <v>2854.1684018676769</v>
      </c>
    </row>
    <row r="83" spans="3:17" x14ac:dyDescent="0.2">
      <c r="C83" s="159"/>
      <c r="D83" s="165" t="s">
        <v>285</v>
      </c>
      <c r="E83" s="161">
        <v>40889</v>
      </c>
      <c r="F83" s="172" t="str">
        <f t="shared" si="0"/>
        <v>2011-12</v>
      </c>
      <c r="G83" s="68"/>
      <c r="H83" s="167" t="s">
        <v>279</v>
      </c>
      <c r="I83" s="173">
        <v>4602.6202812964211</v>
      </c>
      <c r="J83" s="168">
        <f>IFERROR(MIN('MP Calculations'!$E$30/I83,1),"-")</f>
        <v>0.99120930849950195</v>
      </c>
      <c r="K83" s="12"/>
      <c r="L83" s="159">
        <v>3.4499170000000001</v>
      </c>
      <c r="M83" s="159" t="s">
        <v>331</v>
      </c>
      <c r="N83" s="159">
        <v>169</v>
      </c>
      <c r="O83" s="185">
        <f t="shared" si="1"/>
        <v>583.03597300000001</v>
      </c>
      <c r="P83" s="215">
        <f t="shared" si="3"/>
        <v>577.9106836276643</v>
      </c>
      <c r="Q83" s="215" cm="1">
        <f t="array" ref="Q83">IF(P83="-",0,P83/(1+'General inputs'!$H$32)^IFERROR(INDEX('MP Calculations'!$C$40:$C$130,MATCH(F83,'MP Calculations'!$D$40:$D$130,0),0),-1))</f>
        <v>908.66883219522924</v>
      </c>
    </row>
    <row r="84" spans="3:17" x14ac:dyDescent="0.2">
      <c r="C84" s="159"/>
      <c r="D84" s="165" t="s">
        <v>288</v>
      </c>
      <c r="E84" s="161">
        <v>41061</v>
      </c>
      <c r="F84" s="172" t="str">
        <f t="shared" si="0"/>
        <v>2011-12</v>
      </c>
      <c r="G84" s="68"/>
      <c r="H84" s="167" t="s">
        <v>279</v>
      </c>
      <c r="I84" s="173">
        <v>4602.6202812964211</v>
      </c>
      <c r="J84" s="168">
        <f>IFERROR(MIN('MP Calculations'!$E$30/I84,1),"-")</f>
        <v>0.99120930849950195</v>
      </c>
      <c r="K84" s="12"/>
      <c r="L84" s="159">
        <v>1</v>
      </c>
      <c r="M84" s="159" t="s">
        <v>332</v>
      </c>
      <c r="N84" s="159">
        <v>90209.79</v>
      </c>
      <c r="O84" s="185">
        <f t="shared" si="1"/>
        <v>90209.79</v>
      </c>
      <c r="P84" s="215">
        <f t="shared" si="3"/>
        <v>89416.783565785285</v>
      </c>
      <c r="Q84" s="215" cm="1">
        <f t="array" ref="Q84">IF(P84="-",0,P84/(1+'General inputs'!$H$32)^IFERROR(INDEX('MP Calculations'!$C$40:$C$130,MATCH(F84,'MP Calculations'!$D$40:$D$130,0),0),-1))</f>
        <v>140593.08229318616</v>
      </c>
    </row>
    <row r="85" spans="3:17" x14ac:dyDescent="0.2">
      <c r="C85" s="159"/>
      <c r="D85" s="165" t="s">
        <v>289</v>
      </c>
      <c r="E85" s="161">
        <v>41061</v>
      </c>
      <c r="F85" s="172" t="str">
        <f t="shared" si="0"/>
        <v>2011-12</v>
      </c>
      <c r="G85" s="68"/>
      <c r="H85" s="167" t="s">
        <v>279</v>
      </c>
      <c r="I85" s="173">
        <v>4602.6202812964211</v>
      </c>
      <c r="J85" s="168">
        <f>IFERROR(MIN('MP Calculations'!$E$30/I85,1),"-")</f>
        <v>0.99120930849950195</v>
      </c>
      <c r="K85" s="12"/>
      <c r="L85" s="159">
        <v>1</v>
      </c>
      <c r="M85" s="159" t="s">
        <v>332</v>
      </c>
      <c r="N85" s="159">
        <v>24529.91</v>
      </c>
      <c r="O85" s="185">
        <f t="shared" si="1"/>
        <v>24529.91</v>
      </c>
      <c r="P85" s="215">
        <f t="shared" si="3"/>
        <v>24314.275128655019</v>
      </c>
      <c r="Q85" s="215" cm="1">
        <f t="array" ref="Q85">IF(P85="-",0,P85/(1+'General inputs'!$H$32)^IFERROR(INDEX('MP Calculations'!$C$40:$C$130,MATCH(F85,'MP Calculations'!$D$40:$D$130,0),0),-1))</f>
        <v>38230.170531097014</v>
      </c>
    </row>
    <row r="86" spans="3:17" x14ac:dyDescent="0.2">
      <c r="C86" s="159"/>
      <c r="D86" s="165" t="s">
        <v>290</v>
      </c>
      <c r="E86" s="161">
        <v>41061</v>
      </c>
      <c r="F86" s="172" t="str">
        <f t="shared" ref="F86:F149" si="4">IF(E86="","-",IF(OR(E86&lt;$E$15,E86&gt;$E$16),"ERROR - date outside of range",IF(MONTH(E86)&gt;=7,YEAR(E86)&amp;"-"&amp;IF(YEAR(E86)=1999,"00",IF(AND(YEAR(E86)&gt;=2000,YEAR(E86)&lt;2009),"0","")&amp;RIGHT(YEAR(E86),2)+1),RIGHT(YEAR(E86),4)-1&amp;"-"&amp;RIGHT(YEAR(E86),2))))</f>
        <v>2011-12</v>
      </c>
      <c r="G86" s="68"/>
      <c r="H86" s="167" t="s">
        <v>279</v>
      </c>
      <c r="I86" s="173">
        <v>4602.6202812964211</v>
      </c>
      <c r="J86" s="168">
        <f>IFERROR(MIN('MP Calculations'!$E$30/I86,1),"-")</f>
        <v>0.99120930849950195</v>
      </c>
      <c r="K86" s="12"/>
      <c r="L86" s="159">
        <v>1</v>
      </c>
      <c r="M86" s="159" t="s">
        <v>332</v>
      </c>
      <c r="N86" s="159">
        <v>59370.61</v>
      </c>
      <c r="O86" s="185">
        <f t="shared" ref="O86:O127" si="5">IF(N86="","-",L86*N86)</f>
        <v>59370.61</v>
      </c>
      <c r="P86" s="215">
        <f t="shared" si="3"/>
        <v>58848.701283293616</v>
      </c>
      <c r="Q86" s="215" cm="1">
        <f t="array" ref="Q86">IF(P86="-",0,P86/(1+'General inputs'!$H$32)^IFERROR(INDEX('MP Calculations'!$C$40:$C$130,MATCH(F86,'MP Calculations'!$D$40:$D$130,0),0),-1))</f>
        <v>92529.835814124628</v>
      </c>
    </row>
    <row r="87" spans="3:17" x14ac:dyDescent="0.2">
      <c r="C87" s="159"/>
      <c r="D87" s="165" t="s">
        <v>291</v>
      </c>
      <c r="E87" s="161">
        <v>41061</v>
      </c>
      <c r="F87" s="172" t="str">
        <f t="shared" si="4"/>
        <v>2011-12</v>
      </c>
      <c r="G87" s="68"/>
      <c r="H87" s="167" t="s">
        <v>279</v>
      </c>
      <c r="I87" s="173">
        <v>4602.6202812964211</v>
      </c>
      <c r="J87" s="168">
        <f>IFERROR(MIN('MP Calculations'!$E$30/I87,1),"-")</f>
        <v>0.99120930849950195</v>
      </c>
      <c r="K87" s="12"/>
      <c r="L87" s="159">
        <v>1</v>
      </c>
      <c r="M87" s="159" t="s">
        <v>332</v>
      </c>
      <c r="N87" s="159">
        <v>145129.44</v>
      </c>
      <c r="O87" s="185">
        <f t="shared" si="5"/>
        <v>145129.44</v>
      </c>
      <c r="P87" s="215">
        <f t="shared" ref="P87:P150" si="6">IF(O87="-","-",IF(OR(E87&lt;$E$15,E87&gt;$E$16),0,O87*J87))</f>
        <v>143853.65186531996</v>
      </c>
      <c r="Q87" s="215" cm="1">
        <f t="array" ref="Q87">IF(P87="-",0,P87/(1+'General inputs'!$H$32)^IFERROR(INDEX('MP Calculations'!$C$40:$C$130,MATCH(F87,'MP Calculations'!$D$40:$D$130,0),0),-1))</f>
        <v>226186.04146051136</v>
      </c>
    </row>
    <row r="88" spans="3:17" x14ac:dyDescent="0.2">
      <c r="C88" s="159"/>
      <c r="D88" s="165" t="s">
        <v>292</v>
      </c>
      <c r="E88" s="161">
        <v>41061</v>
      </c>
      <c r="F88" s="172" t="str">
        <f t="shared" si="4"/>
        <v>2011-12</v>
      </c>
      <c r="G88" s="68"/>
      <c r="H88" s="167" t="s">
        <v>279</v>
      </c>
      <c r="I88" s="173">
        <v>4602.6202812964211</v>
      </c>
      <c r="J88" s="168">
        <f>IFERROR(MIN('MP Calculations'!$E$30/I88,1),"-")</f>
        <v>0.99120930849950195</v>
      </c>
      <c r="K88" s="12"/>
      <c r="L88" s="159">
        <v>1</v>
      </c>
      <c r="M88" s="159" t="s">
        <v>332</v>
      </c>
      <c r="N88" s="159">
        <v>131967.47</v>
      </c>
      <c r="O88" s="185">
        <f t="shared" si="5"/>
        <v>131967.47</v>
      </c>
      <c r="P88" s="215">
        <f t="shared" si="6"/>
        <v>130807.38468312877</v>
      </c>
      <c r="Q88" s="215" cm="1">
        <f t="array" ref="Q88">IF(P88="-",0,P88/(1+'General inputs'!$H$32)^IFERROR(INDEX('MP Calculations'!$C$40:$C$130,MATCH(F88,'MP Calculations'!$D$40:$D$130,0),0),-1))</f>
        <v>205672.94713504572</v>
      </c>
    </row>
    <row r="89" spans="3:17" x14ac:dyDescent="0.2">
      <c r="C89" s="159"/>
      <c r="D89" s="165" t="s">
        <v>293</v>
      </c>
      <c r="E89" s="161">
        <v>41061</v>
      </c>
      <c r="F89" s="172" t="str">
        <f t="shared" si="4"/>
        <v>2011-12</v>
      </c>
      <c r="G89" s="68"/>
      <c r="H89" s="167" t="s">
        <v>279</v>
      </c>
      <c r="I89" s="173">
        <v>4602.6202812964211</v>
      </c>
      <c r="J89" s="168">
        <f>IFERROR(MIN('MP Calculations'!$E$30/I89,1),"-")</f>
        <v>0.99120930849950195</v>
      </c>
      <c r="K89" s="12"/>
      <c r="L89" s="159">
        <v>1</v>
      </c>
      <c r="M89" s="159" t="s">
        <v>332</v>
      </c>
      <c r="N89" s="159">
        <v>27557.02</v>
      </c>
      <c r="O89" s="185">
        <f t="shared" si="5"/>
        <v>27557.02</v>
      </c>
      <c r="P89" s="215">
        <f t="shared" si="6"/>
        <v>27314.774738506945</v>
      </c>
      <c r="Q89" s="215" cm="1">
        <f t="array" ref="Q89">IF(P89="-",0,P89/(1+'General inputs'!$H$32)^IFERROR(INDEX('MP Calculations'!$C$40:$C$130,MATCH(F89,'MP Calculations'!$D$40:$D$130,0),0),-1))</f>
        <v>42947.959202820195</v>
      </c>
    </row>
    <row r="90" spans="3:17" x14ac:dyDescent="0.2">
      <c r="C90" s="159"/>
      <c r="D90" s="165" t="s">
        <v>294</v>
      </c>
      <c r="E90" s="161">
        <v>41061</v>
      </c>
      <c r="F90" s="172" t="str">
        <f t="shared" si="4"/>
        <v>2011-12</v>
      </c>
      <c r="G90" s="68"/>
      <c r="H90" s="167" t="s">
        <v>279</v>
      </c>
      <c r="I90" s="173">
        <v>4602.6202812964211</v>
      </c>
      <c r="J90" s="168">
        <f>IFERROR(MIN('MP Calculations'!$E$30/I90,1),"-")</f>
        <v>0.99120930849950195</v>
      </c>
      <c r="K90" s="12"/>
      <c r="L90" s="159">
        <v>1</v>
      </c>
      <c r="M90" s="159" t="s">
        <v>332</v>
      </c>
      <c r="N90" s="159">
        <v>3361.01</v>
      </c>
      <c r="O90" s="185">
        <f t="shared" si="5"/>
        <v>3361.01</v>
      </c>
      <c r="P90" s="215">
        <f t="shared" si="6"/>
        <v>3331.4643979599114</v>
      </c>
      <c r="Q90" s="215" cm="1">
        <f t="array" ref="Q90">IF(P90="-",0,P90/(1+'General inputs'!$H$32)^IFERROR(INDEX('MP Calculations'!$C$40:$C$130,MATCH(F90,'MP Calculations'!$D$40:$D$130,0),0),-1))</f>
        <v>5238.1759842055026</v>
      </c>
    </row>
    <row r="91" spans="3:17" x14ac:dyDescent="0.2">
      <c r="C91" s="159"/>
      <c r="D91" s="165" t="s">
        <v>295</v>
      </c>
      <c r="E91" s="161">
        <v>41061</v>
      </c>
      <c r="F91" s="172" t="str">
        <f t="shared" si="4"/>
        <v>2011-12</v>
      </c>
      <c r="G91" s="68"/>
      <c r="H91" s="167" t="s">
        <v>279</v>
      </c>
      <c r="I91" s="173">
        <v>4602.6202812964211</v>
      </c>
      <c r="J91" s="168">
        <f>IFERROR(MIN('MP Calculations'!$E$30/I91,1),"-")</f>
        <v>0.99120930849950195</v>
      </c>
      <c r="K91" s="12"/>
      <c r="L91" s="159">
        <v>1</v>
      </c>
      <c r="M91" s="159" t="s">
        <v>332</v>
      </c>
      <c r="N91" s="159">
        <v>8550.15</v>
      </c>
      <c r="O91" s="185">
        <f t="shared" si="5"/>
        <v>8550.15</v>
      </c>
      <c r="P91" s="215">
        <f t="shared" si="6"/>
        <v>8474.9882690670165</v>
      </c>
      <c r="Q91" s="215" cm="1">
        <f t="array" ref="Q91">IF(P91="-",0,P91/(1+'General inputs'!$H$32)^IFERROR(INDEX('MP Calculations'!$C$40:$C$130,MATCH(F91,'MP Calculations'!$D$40:$D$130,0),0),-1))</f>
        <v>13325.515363344552</v>
      </c>
    </row>
    <row r="92" spans="3:17" x14ac:dyDescent="0.2">
      <c r="C92" s="159"/>
      <c r="D92" s="165" t="s">
        <v>296</v>
      </c>
      <c r="E92" s="161">
        <v>41061</v>
      </c>
      <c r="F92" s="172" t="str">
        <f t="shared" si="4"/>
        <v>2011-12</v>
      </c>
      <c r="G92" s="68"/>
      <c r="H92" s="167" t="s">
        <v>279</v>
      </c>
      <c r="I92" s="173">
        <v>4602.6202812964211</v>
      </c>
      <c r="J92" s="168">
        <f>IFERROR(MIN('MP Calculations'!$E$30/I92,1),"-")</f>
        <v>0.99120930849950195</v>
      </c>
      <c r="K92" s="12"/>
      <c r="L92" s="159">
        <v>1</v>
      </c>
      <c r="M92" s="159" t="s">
        <v>332</v>
      </c>
      <c r="N92" s="159">
        <v>89387.99</v>
      </c>
      <c r="O92" s="185">
        <f t="shared" si="5"/>
        <v>89387.99</v>
      </c>
      <c r="P92" s="215">
        <f t="shared" si="6"/>
        <v>88602.207756060394</v>
      </c>
      <c r="Q92" s="215" cm="1">
        <f t="array" ref="Q92">IF(P92="-",0,P92/(1+'General inputs'!$H$32)^IFERROR(INDEX('MP Calculations'!$C$40:$C$130,MATCH(F92,'MP Calculations'!$D$40:$D$130,0),0),-1))</f>
        <v>139312.29674841833</v>
      </c>
    </row>
    <row r="93" spans="3:17" x14ac:dyDescent="0.2">
      <c r="C93" s="159"/>
      <c r="D93" s="165" t="s">
        <v>297</v>
      </c>
      <c r="E93" s="161">
        <v>41061</v>
      </c>
      <c r="F93" s="172" t="str">
        <f t="shared" si="4"/>
        <v>2011-12</v>
      </c>
      <c r="G93" s="68"/>
      <c r="H93" s="167" t="s">
        <v>279</v>
      </c>
      <c r="I93" s="173">
        <v>4602.6202812964211</v>
      </c>
      <c r="J93" s="168">
        <f>IFERROR(MIN('MP Calculations'!$E$30/I93,1),"-")</f>
        <v>0.99120930849950195</v>
      </c>
      <c r="K93" s="12"/>
      <c r="L93" s="159">
        <v>1</v>
      </c>
      <c r="M93" s="159" t="s">
        <v>332</v>
      </c>
      <c r="N93" s="159">
        <v>70647.429999999993</v>
      </c>
      <c r="O93" s="185">
        <f t="shared" si="5"/>
        <v>70647.429999999993</v>
      </c>
      <c r="P93" s="215">
        <f t="shared" si="6"/>
        <v>70026.390237566957</v>
      </c>
      <c r="Q93" s="215" cm="1">
        <f t="array" ref="Q93">IF(P93="-",0,P93/(1+'General inputs'!$H$32)^IFERROR(INDEX('MP Calculations'!$C$40:$C$130,MATCH(F93,'MP Calculations'!$D$40:$D$130,0),0),-1))</f>
        <v>110104.90036383088</v>
      </c>
    </row>
    <row r="94" spans="3:17" x14ac:dyDescent="0.2">
      <c r="C94" s="159"/>
      <c r="D94" s="165" t="s">
        <v>298</v>
      </c>
      <c r="E94" s="161">
        <v>41061</v>
      </c>
      <c r="F94" s="172" t="str">
        <f t="shared" si="4"/>
        <v>2011-12</v>
      </c>
      <c r="G94" s="68"/>
      <c r="H94" s="167" t="s">
        <v>279</v>
      </c>
      <c r="I94" s="173">
        <v>4602.6202812964211</v>
      </c>
      <c r="J94" s="168">
        <f>IFERROR(MIN('MP Calculations'!$E$30/I94,1),"-")</f>
        <v>0.99120930849950195</v>
      </c>
      <c r="K94" s="12"/>
      <c r="L94" s="159">
        <v>1</v>
      </c>
      <c r="M94" s="159" t="s">
        <v>332</v>
      </c>
      <c r="N94" s="159">
        <v>400501.51</v>
      </c>
      <c r="O94" s="185">
        <f t="shared" si="5"/>
        <v>400501.51</v>
      </c>
      <c r="P94" s="215">
        <f t="shared" si="6"/>
        <v>396980.82478010637</v>
      </c>
      <c r="Q94" s="215" cm="1">
        <f t="array" ref="Q94">IF(P94="-",0,P94/(1+'General inputs'!$H$32)^IFERROR(INDEX('MP Calculations'!$C$40:$C$130,MATCH(F94,'MP Calculations'!$D$40:$D$130,0),0),-1))</f>
        <v>624186.59608868754</v>
      </c>
    </row>
    <row r="95" spans="3:17" x14ac:dyDescent="0.2">
      <c r="C95" s="159"/>
      <c r="D95" s="165" t="s">
        <v>299</v>
      </c>
      <c r="E95" s="161">
        <v>41061</v>
      </c>
      <c r="F95" s="172" t="str">
        <f t="shared" si="4"/>
        <v>2011-12</v>
      </c>
      <c r="G95" s="68"/>
      <c r="H95" s="167" t="s">
        <v>279</v>
      </c>
      <c r="I95" s="173">
        <v>4602.6202812964211</v>
      </c>
      <c r="J95" s="168">
        <f>IFERROR(MIN('MP Calculations'!$E$30/I95,1),"-")</f>
        <v>0.99120930849950195</v>
      </c>
      <c r="K95" s="12"/>
      <c r="L95" s="159">
        <v>1</v>
      </c>
      <c r="M95" s="159" t="s">
        <v>332</v>
      </c>
      <c r="N95" s="159">
        <v>98462.080000000002</v>
      </c>
      <c r="O95" s="185">
        <f t="shared" si="5"/>
        <v>98462.080000000002</v>
      </c>
      <c r="P95" s="215">
        <f t="shared" si="6"/>
        <v>97596.530230222648</v>
      </c>
      <c r="Q95" s="215" cm="1">
        <f t="array" ref="Q95">IF(P95="-",0,P95/(1+'General inputs'!$H$32)^IFERROR(INDEX('MP Calculations'!$C$40:$C$130,MATCH(F95,'MP Calculations'!$D$40:$D$130,0),0),-1))</f>
        <v>153454.3791333322</v>
      </c>
    </row>
    <row r="96" spans="3:17" x14ac:dyDescent="0.2">
      <c r="C96" s="159"/>
      <c r="D96" s="165" t="s">
        <v>300</v>
      </c>
      <c r="E96" s="161">
        <v>41061</v>
      </c>
      <c r="F96" s="172" t="str">
        <f t="shared" si="4"/>
        <v>2011-12</v>
      </c>
      <c r="G96" s="68"/>
      <c r="H96" s="167" t="s">
        <v>279</v>
      </c>
      <c r="I96" s="173">
        <v>4602.6202812964211</v>
      </c>
      <c r="J96" s="168">
        <f>IFERROR(MIN('MP Calculations'!$E$30/I96,1),"-")</f>
        <v>0.99120930849950195</v>
      </c>
      <c r="K96" s="12"/>
      <c r="L96" s="159">
        <v>1</v>
      </c>
      <c r="M96" s="159" t="s">
        <v>332</v>
      </c>
      <c r="N96" s="159">
        <v>22331.15</v>
      </c>
      <c r="O96" s="185">
        <f t="shared" si="5"/>
        <v>22331.15</v>
      </c>
      <c r="P96" s="215">
        <f t="shared" si="6"/>
        <v>22134.843749498654</v>
      </c>
      <c r="Q96" s="215" cm="1">
        <f t="array" ref="Q96">IF(P96="-",0,P96/(1+'General inputs'!$H$32)^IFERROR(INDEX('MP Calculations'!$C$40:$C$130,MATCH(F96,'MP Calculations'!$D$40:$D$130,0),0),-1))</f>
        <v>34803.375660795624</v>
      </c>
    </row>
    <row r="97" spans="3:17" x14ac:dyDescent="0.2">
      <c r="C97" s="159"/>
      <c r="D97" s="165" t="s">
        <v>301</v>
      </c>
      <c r="E97" s="161">
        <v>41061</v>
      </c>
      <c r="F97" s="172" t="str">
        <f t="shared" si="4"/>
        <v>2011-12</v>
      </c>
      <c r="G97" s="68"/>
      <c r="H97" s="167" t="s">
        <v>279</v>
      </c>
      <c r="I97" s="173">
        <v>4602.6202812964211</v>
      </c>
      <c r="J97" s="168">
        <f>IFERROR(MIN('MP Calculations'!$E$30/I97,1),"-")</f>
        <v>0.99120930849950195</v>
      </c>
      <c r="K97" s="12"/>
      <c r="L97" s="159">
        <v>1</v>
      </c>
      <c r="M97" s="159" t="s">
        <v>332</v>
      </c>
      <c r="N97" s="159">
        <v>205912.78</v>
      </c>
      <c r="O97" s="185">
        <f t="shared" si="5"/>
        <v>205912.78</v>
      </c>
      <c r="P97" s="215">
        <f t="shared" si="6"/>
        <v>204102.66427501009</v>
      </c>
      <c r="Q97" s="215" cm="1">
        <f t="array" ref="Q97">IF(P97="-",0,P97/(1+'General inputs'!$H$32)^IFERROR(INDEX('MP Calculations'!$C$40:$C$130,MATCH(F97,'MP Calculations'!$D$40:$D$130,0),0),-1))</f>
        <v>320917.63459108752</v>
      </c>
    </row>
    <row r="98" spans="3:17" x14ac:dyDescent="0.2">
      <c r="C98" s="159"/>
      <c r="D98" s="165" t="s">
        <v>302</v>
      </c>
      <c r="E98" s="161">
        <v>41061</v>
      </c>
      <c r="F98" s="172" t="str">
        <f t="shared" si="4"/>
        <v>2011-12</v>
      </c>
      <c r="G98" s="68"/>
      <c r="H98" s="167" t="s">
        <v>279</v>
      </c>
      <c r="I98" s="173">
        <v>4602.6202812964211</v>
      </c>
      <c r="J98" s="168">
        <f>IFERROR(MIN('MP Calculations'!$E$30/I98,1),"-")</f>
        <v>0.99120930849950195</v>
      </c>
      <c r="K98" s="12"/>
      <c r="L98" s="159">
        <v>1</v>
      </c>
      <c r="M98" s="159" t="s">
        <v>332</v>
      </c>
      <c r="N98" s="159">
        <v>185022.88</v>
      </c>
      <c r="O98" s="185">
        <f t="shared" si="5"/>
        <v>185022.88</v>
      </c>
      <c r="P98" s="215">
        <f t="shared" si="6"/>
        <v>183396.40094138632</v>
      </c>
      <c r="Q98" s="215" cm="1">
        <f t="array" ref="Q98">IF(P98="-",0,P98/(1+'General inputs'!$H$32)^IFERROR(INDEX('MP Calculations'!$C$40:$C$130,MATCH(F98,'MP Calculations'!$D$40:$D$130,0),0),-1))</f>
        <v>288360.46502228093</v>
      </c>
    </row>
    <row r="99" spans="3:17" x14ac:dyDescent="0.2">
      <c r="C99" s="159"/>
      <c r="D99" s="165" t="s">
        <v>303</v>
      </c>
      <c r="E99" s="161">
        <v>41061</v>
      </c>
      <c r="F99" s="172" t="str">
        <f t="shared" si="4"/>
        <v>2011-12</v>
      </c>
      <c r="G99" s="68"/>
      <c r="H99" s="167" t="s">
        <v>279</v>
      </c>
      <c r="I99" s="173">
        <v>4602.6202812964211</v>
      </c>
      <c r="J99" s="168">
        <f>IFERROR(MIN('MP Calculations'!$E$30/I99,1),"-")</f>
        <v>0.99120930849950195</v>
      </c>
      <c r="K99" s="12"/>
      <c r="L99" s="159">
        <v>1</v>
      </c>
      <c r="M99" s="159" t="s">
        <v>332</v>
      </c>
      <c r="N99" s="159">
        <v>330557.99</v>
      </c>
      <c r="O99" s="185">
        <f t="shared" si="5"/>
        <v>330557.99</v>
      </c>
      <c r="P99" s="215">
        <f t="shared" si="6"/>
        <v>327652.15668688528</v>
      </c>
      <c r="Q99" s="215" cm="1">
        <f t="array" ref="Q99">IF(P99="-",0,P99/(1+'General inputs'!$H$32)^IFERROR(INDEX('MP Calculations'!$C$40:$C$130,MATCH(F99,'MP Calculations'!$D$40:$D$130,0),0),-1))</f>
        <v>515178.74823497771</v>
      </c>
    </row>
    <row r="100" spans="3:17" x14ac:dyDescent="0.2">
      <c r="C100" s="159"/>
      <c r="D100" s="165" t="s">
        <v>304</v>
      </c>
      <c r="E100" s="161">
        <v>41061</v>
      </c>
      <c r="F100" s="172" t="str">
        <f t="shared" si="4"/>
        <v>2011-12</v>
      </c>
      <c r="G100" s="68"/>
      <c r="H100" s="167" t="s">
        <v>279</v>
      </c>
      <c r="I100" s="173">
        <v>4602.6202812964211</v>
      </c>
      <c r="J100" s="168">
        <f>IFERROR(MIN('MP Calculations'!$E$30/I100,1),"-")</f>
        <v>0.99120930849950195</v>
      </c>
      <c r="K100" s="12"/>
      <c r="L100" s="159">
        <v>1</v>
      </c>
      <c r="M100" s="159" t="s">
        <v>332</v>
      </c>
      <c r="N100" s="159">
        <v>491491.62</v>
      </c>
      <c r="O100" s="185">
        <f t="shared" si="5"/>
        <v>491491.62</v>
      </c>
      <c r="P100" s="215">
        <f t="shared" si="6"/>
        <v>487171.06879349996</v>
      </c>
      <c r="Q100" s="215" cm="1">
        <f t="array" ref="Q100">IF(P100="-",0,P100/(1+'General inputs'!$H$32)^IFERROR(INDEX('MP Calculations'!$C$40:$C$130,MATCH(F100,'MP Calculations'!$D$40:$D$130,0),0),-1))</f>
        <v>765995.81682954123</v>
      </c>
    </row>
    <row r="101" spans="3:17" x14ac:dyDescent="0.2">
      <c r="C101" s="159"/>
      <c r="D101" s="165" t="s">
        <v>305</v>
      </c>
      <c r="E101" s="161">
        <v>41061</v>
      </c>
      <c r="F101" s="172" t="str">
        <f t="shared" si="4"/>
        <v>2011-12</v>
      </c>
      <c r="G101" s="68"/>
      <c r="H101" s="167" t="s">
        <v>279</v>
      </c>
      <c r="I101" s="173">
        <v>4602.6202812964211</v>
      </c>
      <c r="J101" s="168">
        <f>IFERROR(MIN('MP Calculations'!$E$30/I101,1),"-")</f>
        <v>0.99120930849950195</v>
      </c>
      <c r="K101" s="12"/>
      <c r="L101" s="159">
        <v>1</v>
      </c>
      <c r="M101" s="159" t="s">
        <v>332</v>
      </c>
      <c r="N101" s="159">
        <v>24490.55</v>
      </c>
      <c r="O101" s="185">
        <f t="shared" si="5"/>
        <v>24490.55</v>
      </c>
      <c r="P101" s="215">
        <f t="shared" si="6"/>
        <v>24275.261130272476</v>
      </c>
      <c r="Q101" s="215" cm="1">
        <f t="array" ref="Q101">IF(P101="-",0,P101/(1+'General inputs'!$H$32)^IFERROR(INDEX('MP Calculations'!$C$40:$C$130,MATCH(F101,'MP Calculations'!$D$40:$D$130,0),0),-1))</f>
        <v>38168.827480425243</v>
      </c>
    </row>
    <row r="102" spans="3:17" x14ac:dyDescent="0.2">
      <c r="C102" s="159"/>
      <c r="D102" s="165" t="s">
        <v>306</v>
      </c>
      <c r="E102" s="161">
        <v>41061</v>
      </c>
      <c r="F102" s="172" t="str">
        <f t="shared" si="4"/>
        <v>2011-12</v>
      </c>
      <c r="G102" s="68"/>
      <c r="H102" s="167" t="s">
        <v>279</v>
      </c>
      <c r="I102" s="173">
        <v>4602.6202812964211</v>
      </c>
      <c r="J102" s="168">
        <f>IFERROR(MIN('MP Calculations'!$E$30/I102,1),"-")</f>
        <v>0.99120930849950195</v>
      </c>
      <c r="K102" s="12"/>
      <c r="L102" s="159">
        <v>1</v>
      </c>
      <c r="M102" s="159" t="s">
        <v>332</v>
      </c>
      <c r="N102" s="159">
        <v>131876.85</v>
      </c>
      <c r="O102" s="185">
        <f t="shared" si="5"/>
        <v>131876.85</v>
      </c>
      <c r="P102" s="215">
        <f t="shared" si="6"/>
        <v>130717.56129559255</v>
      </c>
      <c r="Q102" s="215" cm="1">
        <f t="array" ref="Q102">IF(P102="-",0,P102/(1+'General inputs'!$H$32)^IFERROR(INDEX('MP Calculations'!$C$40:$C$130,MATCH(F102,'MP Calculations'!$D$40:$D$130,0),0),-1))</f>
        <v>205531.71473535374</v>
      </c>
    </row>
    <row r="103" spans="3:17" x14ac:dyDescent="0.2">
      <c r="C103" s="159"/>
      <c r="D103" s="165" t="s">
        <v>307</v>
      </c>
      <c r="E103" s="161">
        <v>41061</v>
      </c>
      <c r="F103" s="172" t="str">
        <f t="shared" si="4"/>
        <v>2011-12</v>
      </c>
      <c r="G103" s="68"/>
      <c r="H103" s="167" t="s">
        <v>279</v>
      </c>
      <c r="I103" s="173">
        <v>4602.6202812964211</v>
      </c>
      <c r="J103" s="168">
        <f>IFERROR(MIN('MP Calculations'!$E$30/I103,1),"-")</f>
        <v>0.99120930849950195</v>
      </c>
      <c r="K103" s="12"/>
      <c r="L103" s="159">
        <v>1</v>
      </c>
      <c r="M103" s="159" t="s">
        <v>332</v>
      </c>
      <c r="N103" s="159">
        <v>79282.31</v>
      </c>
      <c r="O103" s="185">
        <f t="shared" si="5"/>
        <v>79282.31</v>
      </c>
      <c r="P103" s="215">
        <f t="shared" si="6"/>
        <v>78585.363671343148</v>
      </c>
      <c r="Q103" s="215" cm="1">
        <f t="array" ref="Q103">IF(P103="-",0,P103/(1+'General inputs'!$H$32)^IFERROR(INDEX('MP Calculations'!$C$40:$C$130,MATCH(F103,'MP Calculations'!$D$40:$D$130,0),0),-1))</f>
        <v>123562.46848844118</v>
      </c>
    </row>
    <row r="104" spans="3:17" x14ac:dyDescent="0.2">
      <c r="C104" s="159"/>
      <c r="D104" s="165" t="s">
        <v>308</v>
      </c>
      <c r="E104" s="161">
        <v>41061</v>
      </c>
      <c r="F104" s="172" t="str">
        <f t="shared" si="4"/>
        <v>2011-12</v>
      </c>
      <c r="G104" s="68"/>
      <c r="H104" s="167" t="s">
        <v>279</v>
      </c>
      <c r="I104" s="173">
        <v>4602.6202812964211</v>
      </c>
      <c r="J104" s="168">
        <f>IFERROR(MIN('MP Calculations'!$E$30/I104,1),"-")</f>
        <v>0.99120930849950195</v>
      </c>
      <c r="K104" s="12"/>
      <c r="L104" s="159">
        <v>1</v>
      </c>
      <c r="M104" s="159" t="s">
        <v>332</v>
      </c>
      <c r="N104" s="159">
        <v>32827.599999999999</v>
      </c>
      <c r="O104" s="185">
        <f t="shared" si="5"/>
        <v>32827.599999999999</v>
      </c>
      <c r="P104" s="215">
        <f t="shared" si="6"/>
        <v>32539.022695698248</v>
      </c>
      <c r="Q104" s="215" cm="1">
        <f t="array" ref="Q104">IF(P104="-",0,P104/(1+'General inputs'!$H$32)^IFERROR(INDEX('MP Calculations'!$C$40:$C$130,MATCH(F104,'MP Calculations'!$D$40:$D$130,0),0),-1))</f>
        <v>51162.223837210993</v>
      </c>
    </row>
    <row r="105" spans="3:17" x14ac:dyDescent="0.2">
      <c r="C105" s="159"/>
      <c r="D105" s="165" t="s">
        <v>309</v>
      </c>
      <c r="E105" s="161">
        <v>41061</v>
      </c>
      <c r="F105" s="172" t="str">
        <f t="shared" si="4"/>
        <v>2011-12</v>
      </c>
      <c r="G105" s="68"/>
      <c r="H105" s="167" t="s">
        <v>279</v>
      </c>
      <c r="I105" s="173">
        <v>4602.6202812964211</v>
      </c>
      <c r="J105" s="168">
        <f>IFERROR(MIN('MP Calculations'!$E$30/I105,1),"-")</f>
        <v>0.99120930849950195</v>
      </c>
      <c r="K105" s="12"/>
      <c r="L105" s="159">
        <v>1</v>
      </c>
      <c r="M105" s="159" t="s">
        <v>332</v>
      </c>
      <c r="N105" s="159">
        <v>446436.13</v>
      </c>
      <c r="O105" s="185">
        <f t="shared" si="5"/>
        <v>446436.13</v>
      </c>
      <c r="P105" s="215">
        <f t="shared" si="6"/>
        <v>442511.64770649374</v>
      </c>
      <c r="Q105" s="215" cm="1">
        <f t="array" ref="Q105">IF(P105="-",0,P105/(1+'General inputs'!$H$32)^IFERROR(INDEX('MP Calculations'!$C$40:$C$130,MATCH(F105,'MP Calculations'!$D$40:$D$130,0),0),-1))</f>
        <v>695776.27399134345</v>
      </c>
    </row>
    <row r="106" spans="3:17" x14ac:dyDescent="0.2">
      <c r="C106" s="159"/>
      <c r="D106" s="165" t="s">
        <v>310</v>
      </c>
      <c r="E106" s="161">
        <v>41061</v>
      </c>
      <c r="F106" s="172" t="str">
        <f t="shared" si="4"/>
        <v>2011-12</v>
      </c>
      <c r="G106" s="68"/>
      <c r="H106" s="167" t="s">
        <v>279</v>
      </c>
      <c r="I106" s="173">
        <v>4602.6202812964211</v>
      </c>
      <c r="J106" s="168">
        <f>IFERROR(MIN('MP Calculations'!$E$30/I106,1),"-")</f>
        <v>0.99120930849950195</v>
      </c>
      <c r="K106" s="12"/>
      <c r="L106" s="159">
        <v>1</v>
      </c>
      <c r="M106" s="159" t="s">
        <v>332</v>
      </c>
      <c r="N106" s="159">
        <v>107918.26</v>
      </c>
      <c r="O106" s="185">
        <f t="shared" si="5"/>
        <v>107918.26</v>
      </c>
      <c r="P106" s="215">
        <f t="shared" si="6"/>
        <v>106969.58386906945</v>
      </c>
      <c r="Q106" s="215" cm="1">
        <f t="array" ref="Q106">IF(P106="-",0,P106/(1+'General inputs'!$H$32)^IFERROR(INDEX('MP Calculations'!$C$40:$C$130,MATCH(F106,'MP Calculations'!$D$40:$D$130,0),0),-1))</f>
        <v>168191.95354647716</v>
      </c>
    </row>
    <row r="107" spans="3:17" x14ac:dyDescent="0.2">
      <c r="C107" s="159"/>
      <c r="D107" s="165" t="s">
        <v>311</v>
      </c>
      <c r="E107" s="161">
        <v>41061</v>
      </c>
      <c r="F107" s="172" t="str">
        <f t="shared" si="4"/>
        <v>2011-12</v>
      </c>
      <c r="G107" s="68"/>
      <c r="H107" s="167" t="s">
        <v>279</v>
      </c>
      <c r="I107" s="173">
        <v>4602.6202812964211</v>
      </c>
      <c r="J107" s="168">
        <f>IFERROR(MIN('MP Calculations'!$E$30/I107,1),"-")</f>
        <v>0.99120930849950195</v>
      </c>
      <c r="K107" s="12"/>
      <c r="L107" s="159">
        <v>1</v>
      </c>
      <c r="M107" s="159" t="s">
        <v>332</v>
      </c>
      <c r="N107" s="159">
        <v>25257.79</v>
      </c>
      <c r="O107" s="185">
        <f t="shared" si="5"/>
        <v>25257.79</v>
      </c>
      <c r="P107" s="215">
        <f t="shared" si="6"/>
        <v>25035.756560125636</v>
      </c>
      <c r="Q107" s="215" cm="1">
        <f t="array" ref="Q107">IF(P107="-",0,P107/(1+'General inputs'!$H$32)^IFERROR(INDEX('MP Calculations'!$C$40:$C$130,MATCH(F107,'MP Calculations'!$D$40:$D$130,0),0),-1))</f>
        <v>39364.580585034222</v>
      </c>
    </row>
    <row r="108" spans="3:17" x14ac:dyDescent="0.2">
      <c r="C108" s="159"/>
      <c r="D108" s="165" t="s">
        <v>312</v>
      </c>
      <c r="E108" s="161">
        <v>41061</v>
      </c>
      <c r="F108" s="172" t="str">
        <f t="shared" si="4"/>
        <v>2011-12</v>
      </c>
      <c r="G108" s="68"/>
      <c r="H108" s="167" t="s">
        <v>279</v>
      </c>
      <c r="I108" s="173">
        <v>4602.6202812964211</v>
      </c>
      <c r="J108" s="168">
        <f>IFERROR(MIN('MP Calculations'!$E$30/I108,1),"-")</f>
        <v>0.99120930849950195</v>
      </c>
      <c r="K108" s="12"/>
      <c r="L108" s="159">
        <v>1</v>
      </c>
      <c r="M108" s="159" t="s">
        <v>332</v>
      </c>
      <c r="N108" s="159">
        <v>47185.89</v>
      </c>
      <c r="O108" s="185">
        <f t="shared" si="5"/>
        <v>47185.89</v>
      </c>
      <c r="P108" s="215">
        <f t="shared" si="6"/>
        <v>46771.093397833567</v>
      </c>
      <c r="Q108" s="215" cm="1">
        <f t="array" ref="Q108">IF(P108="-",0,P108/(1+'General inputs'!$H$32)^IFERROR(INDEX('MP Calculations'!$C$40:$C$130,MATCH(F108,'MP Calculations'!$D$40:$D$130,0),0),-1))</f>
        <v>73539.79779630604</v>
      </c>
    </row>
    <row r="109" spans="3:17" x14ac:dyDescent="0.2">
      <c r="C109" s="159"/>
      <c r="D109" s="165" t="s">
        <v>313</v>
      </c>
      <c r="E109" s="161">
        <v>41061</v>
      </c>
      <c r="F109" s="172" t="str">
        <f t="shared" si="4"/>
        <v>2011-12</v>
      </c>
      <c r="G109" s="68"/>
      <c r="H109" s="167" t="s">
        <v>279</v>
      </c>
      <c r="I109" s="173">
        <v>4602.6202812964211</v>
      </c>
      <c r="J109" s="168">
        <f>IFERROR(MIN('MP Calculations'!$E$30/I109,1),"-")</f>
        <v>0.99120930849950195</v>
      </c>
      <c r="K109" s="12"/>
      <c r="L109" s="159">
        <v>1</v>
      </c>
      <c r="M109" s="159" t="s">
        <v>332</v>
      </c>
      <c r="N109" s="159">
        <v>99170.08</v>
      </c>
      <c r="O109" s="185">
        <f t="shared" si="5"/>
        <v>99170.08</v>
      </c>
      <c r="P109" s="215">
        <f t="shared" si="6"/>
        <v>98298.306420640292</v>
      </c>
      <c r="Q109" s="215" cm="1">
        <f t="array" ref="Q109">IF(P109="-",0,P109/(1+'General inputs'!$H$32)^IFERROR(INDEX('MP Calculations'!$C$40:$C$130,MATCH(F109,'MP Calculations'!$D$40:$D$130,0),0),-1))</f>
        <v>154557.80595944027</v>
      </c>
    </row>
    <row r="110" spans="3:17" x14ac:dyDescent="0.2">
      <c r="C110" s="159"/>
      <c r="D110" s="165" t="s">
        <v>314</v>
      </c>
      <c r="E110" s="161">
        <v>41484</v>
      </c>
      <c r="F110" s="172" t="str">
        <f t="shared" si="4"/>
        <v>2013-14</v>
      </c>
      <c r="G110" s="68"/>
      <c r="H110" s="167" t="s">
        <v>279</v>
      </c>
      <c r="I110" s="173">
        <v>4602.6202812964211</v>
      </c>
      <c r="J110" s="168">
        <f>IFERROR(MIN('MP Calculations'!$E$30/I110,1),"-")</f>
        <v>0.99120930849950195</v>
      </c>
      <c r="K110" s="12"/>
      <c r="L110" s="159">
        <v>1</v>
      </c>
      <c r="M110" s="159" t="s">
        <v>332</v>
      </c>
      <c r="N110" s="159">
        <v>13475.81</v>
      </c>
      <c r="O110" s="185">
        <f t="shared" si="5"/>
        <v>13475.81</v>
      </c>
      <c r="P110" s="215">
        <f t="shared" si="6"/>
        <v>13357.348311570673</v>
      </c>
      <c r="Q110" s="215" cm="1">
        <f t="array" ref="Q110">IF(P110="-",0,P110/(1+'General inputs'!$H$32)^IFERROR(INDEX('MP Calculations'!$C$40:$C$130,MATCH(F110,'MP Calculations'!$D$40:$D$130,0),0),-1))</f>
        <v>19343.262327609777</v>
      </c>
    </row>
    <row r="111" spans="3:17" x14ac:dyDescent="0.2">
      <c r="C111" s="159"/>
      <c r="D111" s="165" t="s">
        <v>315</v>
      </c>
      <c r="E111" s="161">
        <v>41502</v>
      </c>
      <c r="F111" s="172" t="str">
        <f t="shared" si="4"/>
        <v>2013-14</v>
      </c>
      <c r="G111" s="68"/>
      <c r="H111" s="167" t="s">
        <v>279</v>
      </c>
      <c r="I111" s="173">
        <v>4602.6202812964211</v>
      </c>
      <c r="J111" s="168">
        <f>IFERROR(MIN('MP Calculations'!$E$30/I111,1),"-")</f>
        <v>0.99120930849950195</v>
      </c>
      <c r="K111" s="12"/>
      <c r="L111" s="159">
        <v>1</v>
      </c>
      <c r="M111" s="159" t="s">
        <v>332</v>
      </c>
      <c r="N111" s="159">
        <v>49808.25</v>
      </c>
      <c r="O111" s="185">
        <f t="shared" si="5"/>
        <v>49808.25</v>
      </c>
      <c r="P111" s="215">
        <f t="shared" si="6"/>
        <v>49370.401040070319</v>
      </c>
      <c r="Q111" s="215" cm="1">
        <f t="array" ref="Q111">IF(P111="-",0,P111/(1+'General inputs'!$H$32)^IFERROR(INDEX('MP Calculations'!$C$40:$C$130,MATCH(F111,'MP Calculations'!$D$40:$D$130,0),0),-1))</f>
        <v>71495.074940146063</v>
      </c>
    </row>
    <row r="112" spans="3:17" x14ac:dyDescent="0.2">
      <c r="C112" s="159"/>
      <c r="D112" s="165" t="s">
        <v>316</v>
      </c>
      <c r="E112" s="161">
        <v>41502</v>
      </c>
      <c r="F112" s="172" t="str">
        <f t="shared" si="4"/>
        <v>2013-14</v>
      </c>
      <c r="G112" s="68"/>
      <c r="H112" s="167" t="s">
        <v>279</v>
      </c>
      <c r="I112" s="173">
        <v>4602.6202812964211</v>
      </c>
      <c r="J112" s="168">
        <f>IFERROR(MIN('MP Calculations'!$E$30/I112,1),"-")</f>
        <v>0.99120930849950195</v>
      </c>
      <c r="K112" s="12"/>
      <c r="L112" s="159">
        <v>1</v>
      </c>
      <c r="M112" s="159" t="s">
        <v>332</v>
      </c>
      <c r="N112" s="159">
        <v>49808.25</v>
      </c>
      <c r="O112" s="185">
        <f t="shared" si="5"/>
        <v>49808.25</v>
      </c>
      <c r="P112" s="215">
        <f t="shared" si="6"/>
        <v>49370.401040070319</v>
      </c>
      <c r="Q112" s="215" cm="1">
        <f t="array" ref="Q112">IF(P112="-",0,P112/(1+'General inputs'!$H$32)^IFERROR(INDEX('MP Calculations'!$C$40:$C$130,MATCH(F112,'MP Calculations'!$D$40:$D$130,0),0),-1))</f>
        <v>71495.074940146063</v>
      </c>
    </row>
    <row r="113" spans="3:17" x14ac:dyDescent="0.2">
      <c r="C113" s="159"/>
      <c r="D113" s="165" t="s">
        <v>317</v>
      </c>
      <c r="E113" s="161">
        <v>41760</v>
      </c>
      <c r="F113" s="172" t="str">
        <f t="shared" si="4"/>
        <v>2013-14</v>
      </c>
      <c r="G113" s="68"/>
      <c r="H113" s="167" t="s">
        <v>279</v>
      </c>
      <c r="I113" s="173">
        <v>4602.6202812964211</v>
      </c>
      <c r="J113" s="168">
        <f>IFERROR(MIN('MP Calculations'!$E$30/I113,1),"-")</f>
        <v>0.99120930849950195</v>
      </c>
      <c r="K113" s="12"/>
      <c r="L113" s="159">
        <v>1</v>
      </c>
      <c r="M113" s="159" t="s">
        <v>332</v>
      </c>
      <c r="N113" s="159">
        <v>864.75</v>
      </c>
      <c r="O113" s="185">
        <f t="shared" si="5"/>
        <v>864.75</v>
      </c>
      <c r="P113" s="215">
        <f t="shared" si="6"/>
        <v>857.14824952494428</v>
      </c>
      <c r="Q113" s="215" cm="1">
        <f t="array" ref="Q113">IF(P113="-",0,P113/(1+'General inputs'!$H$32)^IFERROR(INDEX('MP Calculations'!$C$40:$C$130,MATCH(F113,'MP Calculations'!$D$40:$D$130,0),0),-1))</f>
        <v>1241.2675822678232</v>
      </c>
    </row>
    <row r="114" spans="3:17" x14ac:dyDescent="0.2">
      <c r="C114" s="159"/>
      <c r="D114" s="165" t="s">
        <v>318</v>
      </c>
      <c r="E114" s="161">
        <v>41821</v>
      </c>
      <c r="F114" s="172" t="str">
        <f t="shared" si="4"/>
        <v>2014-15</v>
      </c>
      <c r="G114" s="68"/>
      <c r="H114" s="167" t="s">
        <v>279</v>
      </c>
      <c r="I114" s="173">
        <v>4602.6202812964211</v>
      </c>
      <c r="J114" s="168">
        <f>IFERROR(MIN('MP Calculations'!$E$30/I114,1),"-")</f>
        <v>0.99120930849950195</v>
      </c>
      <c r="K114" s="12"/>
      <c r="L114" s="159">
        <v>1</v>
      </c>
      <c r="M114" s="159" t="s">
        <v>332</v>
      </c>
      <c r="N114" s="159">
        <v>7217.79</v>
      </c>
      <c r="O114" s="185">
        <f t="shared" si="5"/>
        <v>7217.79</v>
      </c>
      <c r="P114" s="215">
        <f t="shared" si="6"/>
        <v>7154.3406347946202</v>
      </c>
      <c r="Q114" s="215" cm="1">
        <f t="array" ref="Q114">IF(P114="-",0,P114/(1+'General inputs'!$H$32)^IFERROR(INDEX('MP Calculations'!$C$40:$C$130,MATCH(F114,'MP Calculations'!$D$40:$D$130,0),0),-1))</f>
        <v>9942.8609475926896</v>
      </c>
    </row>
    <row r="115" spans="3:17" x14ac:dyDescent="0.2">
      <c r="C115" s="159"/>
      <c r="D115" s="165" t="s">
        <v>319</v>
      </c>
      <c r="E115" s="161">
        <v>42185</v>
      </c>
      <c r="F115" s="172" t="str">
        <f t="shared" si="4"/>
        <v>2014-15</v>
      </c>
      <c r="G115" s="68"/>
      <c r="H115" s="167" t="s">
        <v>279</v>
      </c>
      <c r="I115" s="173">
        <v>4602.6202812964211</v>
      </c>
      <c r="J115" s="168">
        <f>IFERROR(MIN('MP Calculations'!$E$30/I115,1),"-")</f>
        <v>0.99120930849950195</v>
      </c>
      <c r="K115" s="12"/>
      <c r="L115" s="159">
        <v>1</v>
      </c>
      <c r="M115" s="159" t="s">
        <v>332</v>
      </c>
      <c r="N115" s="159">
        <v>1071.97</v>
      </c>
      <c r="O115" s="185">
        <f t="shared" si="5"/>
        <v>1071.97</v>
      </c>
      <c r="P115" s="215">
        <f t="shared" si="6"/>
        <v>1062.5466424322112</v>
      </c>
      <c r="Q115" s="215" cm="1">
        <f t="array" ref="Q115">IF(P115="-",0,P115/(1+'General inputs'!$H$32)^IFERROR(INDEX('MP Calculations'!$C$40:$C$130,MATCH(F115,'MP Calculations'!$D$40:$D$130,0),0),-1))</f>
        <v>1476.6914318636227</v>
      </c>
    </row>
    <row r="116" spans="3:17" x14ac:dyDescent="0.2">
      <c r="C116" s="159"/>
      <c r="D116" s="165" t="s">
        <v>320</v>
      </c>
      <c r="E116" s="161">
        <v>42257</v>
      </c>
      <c r="F116" s="172" t="str">
        <f t="shared" si="4"/>
        <v>2015-16</v>
      </c>
      <c r="G116" s="68"/>
      <c r="H116" s="167" t="s">
        <v>279</v>
      </c>
      <c r="I116" s="173">
        <v>4602.6202812964211</v>
      </c>
      <c r="J116" s="168">
        <f>IFERROR(MIN('MP Calculations'!$E$30/I116,1),"-")</f>
        <v>0.99120930849950195</v>
      </c>
      <c r="K116" s="12"/>
      <c r="L116" s="159">
        <v>1</v>
      </c>
      <c r="M116" s="159" t="s">
        <v>332</v>
      </c>
      <c r="N116" s="159">
        <v>2169.69</v>
      </c>
      <c r="O116" s="185">
        <f t="shared" si="5"/>
        <v>2169.69</v>
      </c>
      <c r="P116" s="215">
        <f t="shared" si="6"/>
        <v>2150.6169245582846</v>
      </c>
      <c r="Q116" s="215" cm="1">
        <f t="array" ref="Q116">IF(P116="-",0,P116/(1+'General inputs'!$H$32)^IFERROR(INDEX('MP Calculations'!$C$40:$C$130,MATCH(F116,'MP Calculations'!$D$40:$D$130,0),0),-1))</f>
        <v>2868.3826833110693</v>
      </c>
    </row>
    <row r="117" spans="3:17" x14ac:dyDescent="0.2">
      <c r="C117" s="159"/>
      <c r="D117" s="165" t="s">
        <v>321</v>
      </c>
      <c r="E117" s="161">
        <v>42306</v>
      </c>
      <c r="F117" s="172" t="str">
        <f t="shared" si="4"/>
        <v>2015-16</v>
      </c>
      <c r="G117" s="68"/>
      <c r="H117" s="167" t="s">
        <v>279</v>
      </c>
      <c r="I117" s="173">
        <v>4602.6202812964211</v>
      </c>
      <c r="J117" s="168">
        <f>IFERROR(MIN('MP Calculations'!$E$30/I117,1),"-")</f>
        <v>0.99120930849950195</v>
      </c>
      <c r="K117" s="12"/>
      <c r="L117" s="159">
        <v>1</v>
      </c>
      <c r="M117" s="159" t="s">
        <v>332</v>
      </c>
      <c r="N117" s="159">
        <v>259.58999999999997</v>
      </c>
      <c r="O117" s="185">
        <f t="shared" si="5"/>
        <v>259.58999999999997</v>
      </c>
      <c r="P117" s="215">
        <f t="shared" si="6"/>
        <v>257.30802439338567</v>
      </c>
      <c r="Q117" s="215" cm="1">
        <f t="array" ref="Q117">IF(P117="-",0,P117/(1+'General inputs'!$H$32)^IFERROR(INDEX('MP Calculations'!$C$40:$C$130,MATCH(F117,'MP Calculations'!$D$40:$D$130,0),0),-1))</f>
        <v>343.18426169670335</v>
      </c>
    </row>
    <row r="118" spans="3:17" x14ac:dyDescent="0.2">
      <c r="C118" s="159"/>
      <c r="D118" s="165" t="s">
        <v>322</v>
      </c>
      <c r="E118" s="161">
        <v>42306</v>
      </c>
      <c r="F118" s="172" t="str">
        <f t="shared" si="4"/>
        <v>2015-16</v>
      </c>
      <c r="G118" s="68"/>
      <c r="H118" s="167" t="s">
        <v>279</v>
      </c>
      <c r="I118" s="173">
        <v>4602.6202812964211</v>
      </c>
      <c r="J118" s="168">
        <f>IFERROR(MIN('MP Calculations'!$E$30/I118,1),"-")</f>
        <v>0.99120930849950195</v>
      </c>
      <c r="K118" s="12"/>
      <c r="L118" s="159">
        <v>1</v>
      </c>
      <c r="M118" s="159" t="s">
        <v>332</v>
      </c>
      <c r="N118" s="159">
        <v>1192.72</v>
      </c>
      <c r="O118" s="185">
        <f t="shared" si="5"/>
        <v>1192.72</v>
      </c>
      <c r="P118" s="215">
        <f t="shared" si="6"/>
        <v>1182.235166433526</v>
      </c>
      <c r="Q118" s="215" cm="1">
        <f t="array" ref="Q118">IF(P118="-",0,P118/(1+'General inputs'!$H$32)^IFERROR(INDEX('MP Calculations'!$C$40:$C$130,MATCH(F118,'MP Calculations'!$D$40:$D$130,0),0),-1))</f>
        <v>1576.8047020720833</v>
      </c>
    </row>
    <row r="119" spans="3:17" x14ac:dyDescent="0.2">
      <c r="C119" s="159"/>
      <c r="D119" s="165" t="s">
        <v>323</v>
      </c>
      <c r="E119" s="161">
        <v>42306</v>
      </c>
      <c r="F119" s="172" t="str">
        <f t="shared" si="4"/>
        <v>2015-16</v>
      </c>
      <c r="G119" s="68"/>
      <c r="H119" s="167" t="s">
        <v>279</v>
      </c>
      <c r="I119" s="173">
        <v>4602.6202812964211</v>
      </c>
      <c r="J119" s="168">
        <f>IFERROR(MIN('MP Calculations'!$E$30/I119,1),"-")</f>
        <v>0.99120930849950195</v>
      </c>
      <c r="K119" s="12"/>
      <c r="L119" s="159">
        <v>1</v>
      </c>
      <c r="M119" s="159" t="s">
        <v>332</v>
      </c>
      <c r="N119" s="159">
        <v>295.10000000000002</v>
      </c>
      <c r="O119" s="185">
        <f t="shared" si="5"/>
        <v>295.10000000000002</v>
      </c>
      <c r="P119" s="215">
        <f t="shared" si="6"/>
        <v>292.50586693820304</v>
      </c>
      <c r="Q119" s="215" cm="1">
        <f t="array" ref="Q119">IF(P119="-",0,P119/(1+'General inputs'!$H$32)^IFERROR(INDEX('MP Calculations'!$C$40:$C$130,MATCH(F119,'MP Calculations'!$D$40:$D$130,0),0),-1))</f>
        <v>390.12934098654483</v>
      </c>
    </row>
    <row r="120" spans="3:17" x14ac:dyDescent="0.2">
      <c r="C120" s="159"/>
      <c r="D120" s="165" t="s">
        <v>324</v>
      </c>
      <c r="E120" s="161">
        <v>42306</v>
      </c>
      <c r="F120" s="172" t="str">
        <f t="shared" si="4"/>
        <v>2015-16</v>
      </c>
      <c r="G120" s="68"/>
      <c r="H120" s="167" t="s">
        <v>279</v>
      </c>
      <c r="I120" s="173">
        <v>4602.6202812964211</v>
      </c>
      <c r="J120" s="168">
        <f>IFERROR(MIN('MP Calculations'!$E$30/I120,1),"-")</f>
        <v>0.99120930849950195</v>
      </c>
      <c r="K120" s="12"/>
      <c r="L120" s="159">
        <v>1</v>
      </c>
      <c r="M120" s="159" t="s">
        <v>332</v>
      </c>
      <c r="N120" s="159">
        <v>1250.2</v>
      </c>
      <c r="O120" s="185">
        <f t="shared" si="5"/>
        <v>1250.2</v>
      </c>
      <c r="P120" s="215">
        <f t="shared" si="6"/>
        <v>1239.2098774860774</v>
      </c>
      <c r="Q120" s="215" cm="1">
        <f t="array" ref="Q120">IF(P120="-",0,P120/(1+'General inputs'!$H$32)^IFERROR(INDEX('MP Calculations'!$C$40:$C$130,MATCH(F120,'MP Calculations'!$D$40:$D$130,0),0),-1))</f>
        <v>1652.7946530036543</v>
      </c>
    </row>
    <row r="121" spans="3:17" x14ac:dyDescent="0.2">
      <c r="C121" s="159"/>
      <c r="D121" s="165" t="s">
        <v>325</v>
      </c>
      <c r="E121" s="161">
        <v>42369</v>
      </c>
      <c r="F121" s="172" t="str">
        <f t="shared" si="4"/>
        <v>2015-16</v>
      </c>
      <c r="G121" s="68"/>
      <c r="H121" s="167" t="s">
        <v>279</v>
      </c>
      <c r="I121" s="173">
        <v>4602.6202812964211</v>
      </c>
      <c r="J121" s="168">
        <f>IFERROR(MIN('MP Calculations'!$E$30/I121,1),"-")</f>
        <v>0.99120930849950195</v>
      </c>
      <c r="K121" s="12"/>
      <c r="L121" s="159">
        <v>1</v>
      </c>
      <c r="M121" s="159" t="s">
        <v>332</v>
      </c>
      <c r="N121" s="159">
        <v>1298.75</v>
      </c>
      <c r="O121" s="185">
        <f t="shared" si="5"/>
        <v>1298.75</v>
      </c>
      <c r="P121" s="215">
        <f t="shared" si="6"/>
        <v>1287.3330894137282</v>
      </c>
      <c r="Q121" s="215" cm="1">
        <f t="array" ref="Q121">IF(P121="-",0,P121/(1+'General inputs'!$H$32)^IFERROR(INDEX('MP Calculations'!$C$40:$C$130,MATCH(F121,'MP Calculations'!$D$40:$D$130,0),0),-1))</f>
        <v>1716.978927842342</v>
      </c>
    </row>
    <row r="122" spans="3:17" x14ac:dyDescent="0.2">
      <c r="C122" s="159"/>
      <c r="D122" s="165" t="s">
        <v>326</v>
      </c>
      <c r="E122" s="161">
        <v>42544</v>
      </c>
      <c r="F122" s="172" t="str">
        <f t="shared" si="4"/>
        <v>2015-16</v>
      </c>
      <c r="G122" s="68"/>
      <c r="H122" s="167" t="s">
        <v>279</v>
      </c>
      <c r="I122" s="173">
        <v>4602.6202812964211</v>
      </c>
      <c r="J122" s="168">
        <f>IFERROR(MIN('MP Calculations'!$E$30/I122,1),"-")</f>
        <v>0.99120930849950195</v>
      </c>
      <c r="K122" s="12"/>
      <c r="L122" s="159">
        <v>1</v>
      </c>
      <c r="M122" s="159" t="s">
        <v>332</v>
      </c>
      <c r="N122" s="159">
        <v>2390.54</v>
      </c>
      <c r="O122" s="185">
        <f t="shared" si="5"/>
        <v>2390.54</v>
      </c>
      <c r="P122" s="215">
        <f t="shared" si="6"/>
        <v>2369.5255003403995</v>
      </c>
      <c r="Q122" s="215" cm="1">
        <f t="array" ref="Q122">IF(P122="-",0,P122/(1+'General inputs'!$H$32)^IFERROR(INDEX('MP Calculations'!$C$40:$C$130,MATCH(F122,'MP Calculations'!$D$40:$D$130,0),0),-1))</f>
        <v>3160.3517275566755</v>
      </c>
    </row>
    <row r="123" spans="3:17" x14ac:dyDescent="0.2">
      <c r="C123" s="159"/>
      <c r="D123" s="165" t="s">
        <v>327</v>
      </c>
      <c r="E123" s="161">
        <v>42544</v>
      </c>
      <c r="F123" s="172" t="str">
        <f t="shared" si="4"/>
        <v>2015-16</v>
      </c>
      <c r="G123" s="68"/>
      <c r="H123" s="167" t="s">
        <v>279</v>
      </c>
      <c r="I123" s="173">
        <v>4602.6202812964211</v>
      </c>
      <c r="J123" s="168">
        <f>IFERROR(MIN('MP Calculations'!$E$30/I123,1),"-")</f>
        <v>0.99120930849950195</v>
      </c>
      <c r="K123" s="12"/>
      <c r="L123" s="159">
        <v>1</v>
      </c>
      <c r="M123" s="159" t="s">
        <v>332</v>
      </c>
      <c r="N123" s="159">
        <v>2390.54</v>
      </c>
      <c r="O123" s="185">
        <f t="shared" si="5"/>
        <v>2390.54</v>
      </c>
      <c r="P123" s="215">
        <f t="shared" si="6"/>
        <v>2369.5255003403995</v>
      </c>
      <c r="Q123" s="215" cm="1">
        <f t="array" ref="Q123">IF(P123="-",0,P123/(1+'General inputs'!$H$32)^IFERROR(INDEX('MP Calculations'!$C$40:$C$130,MATCH(F123,'MP Calculations'!$D$40:$D$130,0),0),-1))</f>
        <v>3160.3517275566755</v>
      </c>
    </row>
    <row r="124" spans="3:17" x14ac:dyDescent="0.2">
      <c r="C124" s="159"/>
      <c r="D124" s="165" t="s">
        <v>328</v>
      </c>
      <c r="E124" s="161">
        <v>43251</v>
      </c>
      <c r="F124" s="172" t="str">
        <f t="shared" si="4"/>
        <v>2017-18</v>
      </c>
      <c r="G124" s="68"/>
      <c r="H124" s="167" t="s">
        <v>279</v>
      </c>
      <c r="I124" s="173">
        <v>4602.6202812964211</v>
      </c>
      <c r="J124" s="168">
        <f>IFERROR(MIN('MP Calculations'!$E$30/I124,1),"-")</f>
        <v>0.99120930849950195</v>
      </c>
      <c r="K124" s="12"/>
      <c r="L124" s="159">
        <v>1</v>
      </c>
      <c r="M124" s="159" t="s">
        <v>332</v>
      </c>
      <c r="N124" s="159">
        <v>12365.77</v>
      </c>
      <c r="O124" s="185">
        <f t="shared" si="5"/>
        <v>12365.77</v>
      </c>
      <c r="P124" s="215">
        <f t="shared" si="6"/>
        <v>12257.066330763886</v>
      </c>
      <c r="Q124" s="215" cm="1">
        <f t="array" ref="Q124">IF(P124="-",0,P124/(1+'General inputs'!$H$32)^IFERROR(INDEX('MP Calculations'!$C$40:$C$130,MATCH(F124,'MP Calculations'!$D$40:$D$130,0),0),-1))</f>
        <v>15056.538228814585</v>
      </c>
    </row>
    <row r="125" spans="3:17" x14ac:dyDescent="0.2">
      <c r="C125" s="159"/>
      <c r="D125" s="165" t="s">
        <v>329</v>
      </c>
      <c r="E125" s="161">
        <v>43276</v>
      </c>
      <c r="F125" s="172" t="str">
        <f t="shared" si="4"/>
        <v>2017-18</v>
      </c>
      <c r="G125" s="68"/>
      <c r="H125" s="167" t="s">
        <v>279</v>
      </c>
      <c r="I125" s="173">
        <v>4602.6202812964211</v>
      </c>
      <c r="J125" s="168">
        <f>IFERROR(MIN('MP Calculations'!$E$30/I125,1),"-")</f>
        <v>0.99120930849950195</v>
      </c>
      <c r="K125" s="12"/>
      <c r="L125" s="159">
        <v>1</v>
      </c>
      <c r="M125" s="159" t="s">
        <v>332</v>
      </c>
      <c r="N125" s="159">
        <v>3574.64</v>
      </c>
      <c r="O125" s="185">
        <f t="shared" si="5"/>
        <v>3574.64</v>
      </c>
      <c r="P125" s="215">
        <f t="shared" si="6"/>
        <v>3543.2164425346596</v>
      </c>
      <c r="Q125" s="215" cm="1">
        <f t="array" ref="Q125">IF(P125="-",0,P125/(1+'General inputs'!$H$32)^IFERROR(INDEX('MP Calculations'!$C$40:$C$130,MATCH(F125,'MP Calculations'!$D$40:$D$130,0),0),-1))</f>
        <v>4352.4749218406751</v>
      </c>
    </row>
    <row r="126" spans="3:17" x14ac:dyDescent="0.2">
      <c r="C126" s="159"/>
      <c r="D126" s="165" t="s">
        <v>330</v>
      </c>
      <c r="E126" s="161">
        <v>43276</v>
      </c>
      <c r="F126" s="172" t="str">
        <f t="shared" si="4"/>
        <v>2017-18</v>
      </c>
      <c r="G126" s="68"/>
      <c r="H126" s="167" t="s">
        <v>279</v>
      </c>
      <c r="I126" s="173">
        <v>4602.6202812964211</v>
      </c>
      <c r="J126" s="168">
        <f>IFERROR(MIN('MP Calculations'!$E$30/I126,1),"-")</f>
        <v>0.99120930849950195</v>
      </c>
      <c r="K126" s="12"/>
      <c r="L126" s="159">
        <v>1</v>
      </c>
      <c r="M126" s="159" t="s">
        <v>332</v>
      </c>
      <c r="N126" s="159">
        <v>3574.64</v>
      </c>
      <c r="O126" s="185">
        <f t="shared" si="5"/>
        <v>3574.64</v>
      </c>
      <c r="P126" s="215">
        <f t="shared" si="6"/>
        <v>3543.2164425346596</v>
      </c>
      <c r="Q126" s="215" cm="1">
        <f t="array" ref="Q126">IF(P126="-",0,P126/(1+'General inputs'!$H$32)^IFERROR(INDEX('MP Calculations'!$C$40:$C$130,MATCH(F126,'MP Calculations'!$D$40:$D$130,0),0),-1))</f>
        <v>4352.4749218406751</v>
      </c>
    </row>
    <row r="127" spans="3:17" x14ac:dyDescent="0.2">
      <c r="C127" s="159"/>
      <c r="D127" s="165"/>
      <c r="E127" s="161"/>
      <c r="F127" s="172" t="str">
        <f t="shared" si="4"/>
        <v>-</v>
      </c>
      <c r="G127" s="68"/>
      <c r="H127" s="167"/>
      <c r="I127" s="173"/>
      <c r="J127" s="168" t="str">
        <f>IFERROR(MIN('MP Calculations'!$E$30/I127,1),"-")</f>
        <v>-</v>
      </c>
      <c r="K127" s="12"/>
      <c r="L127" s="159"/>
      <c r="M127" s="159"/>
      <c r="N127" s="159"/>
      <c r="O127" s="185" t="str">
        <f t="shared" si="5"/>
        <v>-</v>
      </c>
      <c r="P127" s="215" t="str">
        <f t="shared" si="6"/>
        <v>-</v>
      </c>
      <c r="Q127" s="215" cm="1">
        <f t="array" ref="Q127">IF(P127="-",0,P127/(1+'General inputs'!$H$32)^IFERROR(INDEX('MP Calculations'!$C$40:$C$130,MATCH(F127,'MP Calculations'!$D$40:$D$130,0),0),-1))</f>
        <v>0</v>
      </c>
    </row>
    <row r="128" spans="3:17" x14ac:dyDescent="0.2">
      <c r="C128" s="159"/>
      <c r="D128" s="165"/>
      <c r="E128" s="161"/>
      <c r="F128" s="172" t="str">
        <f t="shared" si="4"/>
        <v>-</v>
      </c>
      <c r="G128" s="68"/>
      <c r="H128" s="167"/>
      <c r="I128" s="173"/>
      <c r="J128" s="168" t="str">
        <f>IFERROR(MIN('MP Calculations'!$E$30/I128,1),"-")</f>
        <v>-</v>
      </c>
      <c r="K128" s="12"/>
      <c r="L128" s="159"/>
      <c r="M128" s="159"/>
      <c r="N128" s="159"/>
      <c r="O128" s="185" t="str">
        <f>IF(N128="","-",L128*N128)</f>
        <v>-</v>
      </c>
      <c r="P128" s="215" t="str">
        <f t="shared" si="6"/>
        <v>-</v>
      </c>
      <c r="Q128" s="215" cm="1">
        <f t="array" ref="Q128">IF(P128="-",0,P128/(1+'General inputs'!$H$32)^IFERROR(INDEX('MP Calculations'!$C$40:$C$130,MATCH(F128,'MP Calculations'!$D$40:$D$130,0),0),-1))</f>
        <v>0</v>
      </c>
    </row>
    <row r="129" spans="3:17" x14ac:dyDescent="0.2">
      <c r="C129" s="159"/>
      <c r="D129" s="165"/>
      <c r="E129" s="161"/>
      <c r="F129" s="172" t="str">
        <f t="shared" si="4"/>
        <v>-</v>
      </c>
      <c r="G129" s="68"/>
      <c r="H129" s="167"/>
      <c r="I129" s="173"/>
      <c r="J129" s="168" t="str">
        <f>IFERROR(MIN('MP Calculations'!$E$30/I129,1),"-")</f>
        <v>-</v>
      </c>
      <c r="K129" s="12"/>
      <c r="L129" s="159"/>
      <c r="M129" s="159"/>
      <c r="N129" s="159"/>
      <c r="O129" s="185" t="str">
        <f t="shared" ref="O129:O192" si="7">IF(N129="","-",L129*N129)</f>
        <v>-</v>
      </c>
      <c r="P129" s="215" t="str">
        <f t="shared" si="6"/>
        <v>-</v>
      </c>
      <c r="Q129" s="215" cm="1">
        <f t="array" ref="Q129">IF(P129="-",0,P129/(1+'General inputs'!$H$32)^IFERROR(INDEX('MP Calculations'!$C$40:$C$130,MATCH(F129,'MP Calculations'!$D$40:$D$130,0),0),-1))</f>
        <v>0</v>
      </c>
    </row>
    <row r="130" spans="3:17" x14ac:dyDescent="0.2">
      <c r="C130" s="159"/>
      <c r="D130" s="165"/>
      <c r="E130" s="161"/>
      <c r="F130" s="172" t="str">
        <f t="shared" si="4"/>
        <v>-</v>
      </c>
      <c r="G130" s="68"/>
      <c r="H130" s="167"/>
      <c r="I130" s="173"/>
      <c r="J130" s="168" t="str">
        <f>IFERROR(MIN('MP Calculations'!$E$30/I130,1),"-")</f>
        <v>-</v>
      </c>
      <c r="K130" s="12"/>
      <c r="L130" s="159"/>
      <c r="M130" s="159"/>
      <c r="N130" s="159"/>
      <c r="O130" s="185" t="str">
        <f t="shared" si="7"/>
        <v>-</v>
      </c>
      <c r="P130" s="215" t="str">
        <f t="shared" si="6"/>
        <v>-</v>
      </c>
      <c r="Q130" s="215" cm="1">
        <f t="array" ref="Q130">IF(P130="-",0,P130/(1+'General inputs'!$H$32)^IFERROR(INDEX('MP Calculations'!$C$40:$C$130,MATCH(F130,'MP Calculations'!$D$40:$D$130,0),0),-1))</f>
        <v>0</v>
      </c>
    </row>
    <row r="131" spans="3:17" x14ac:dyDescent="0.2">
      <c r="C131" s="159"/>
      <c r="D131" s="165"/>
      <c r="E131" s="161"/>
      <c r="F131" s="172" t="str">
        <f t="shared" si="4"/>
        <v>-</v>
      </c>
      <c r="G131" s="68"/>
      <c r="H131" s="167"/>
      <c r="I131" s="173"/>
      <c r="J131" s="168" t="str">
        <f>IFERROR(MIN('MP Calculations'!$E$30/I131,1),"-")</f>
        <v>-</v>
      </c>
      <c r="K131" s="12"/>
      <c r="L131" s="159"/>
      <c r="M131" s="159"/>
      <c r="N131" s="159"/>
      <c r="O131" s="185" t="str">
        <f t="shared" si="7"/>
        <v>-</v>
      </c>
      <c r="P131" s="215" t="str">
        <f t="shared" si="6"/>
        <v>-</v>
      </c>
      <c r="Q131" s="215" cm="1">
        <f t="array" ref="Q131">IF(P131="-",0,P131/(1+'General inputs'!$H$32)^IFERROR(INDEX('MP Calculations'!$C$40:$C$130,MATCH(F131,'MP Calculations'!$D$40:$D$130,0),0),-1))</f>
        <v>0</v>
      </c>
    </row>
    <row r="132" spans="3:17" x14ac:dyDescent="0.2">
      <c r="C132" s="159"/>
      <c r="D132" s="165"/>
      <c r="E132" s="161"/>
      <c r="F132" s="172" t="str">
        <f t="shared" si="4"/>
        <v>-</v>
      </c>
      <c r="G132" s="68"/>
      <c r="H132" s="167"/>
      <c r="I132" s="173"/>
      <c r="J132" s="168" t="str">
        <f>IFERROR(MIN('MP Calculations'!$E$30/I132,1),"-")</f>
        <v>-</v>
      </c>
      <c r="K132" s="12"/>
      <c r="L132" s="159"/>
      <c r="M132" s="159"/>
      <c r="N132" s="159"/>
      <c r="O132" s="185" t="str">
        <f t="shared" si="7"/>
        <v>-</v>
      </c>
      <c r="P132" s="215" t="str">
        <f t="shared" si="6"/>
        <v>-</v>
      </c>
      <c r="Q132" s="215" cm="1">
        <f t="array" ref="Q132">IF(P132="-",0,P132/(1+'General inputs'!$H$32)^IFERROR(INDEX('MP Calculations'!$C$40:$C$130,MATCH(F132,'MP Calculations'!$D$40:$D$130,0),0),-1))</f>
        <v>0</v>
      </c>
    </row>
    <row r="133" spans="3:17" x14ac:dyDescent="0.2">
      <c r="C133" s="159"/>
      <c r="D133" s="165"/>
      <c r="E133" s="161"/>
      <c r="F133" s="172" t="str">
        <f t="shared" si="4"/>
        <v>-</v>
      </c>
      <c r="G133" s="68"/>
      <c r="H133" s="167"/>
      <c r="I133" s="173"/>
      <c r="J133" s="168" t="str">
        <f>IFERROR(MIN('MP Calculations'!$E$30/I133,1),"-")</f>
        <v>-</v>
      </c>
      <c r="K133" s="12"/>
      <c r="L133" s="159"/>
      <c r="M133" s="159"/>
      <c r="N133" s="159"/>
      <c r="O133" s="185" t="str">
        <f t="shared" si="7"/>
        <v>-</v>
      </c>
      <c r="P133" s="215" t="str">
        <f t="shared" si="6"/>
        <v>-</v>
      </c>
      <c r="Q133" s="215" cm="1">
        <f t="array" ref="Q133">IF(P133="-",0,P133/(1+'General inputs'!$H$32)^IFERROR(INDEX('MP Calculations'!$C$40:$C$130,MATCH(F133,'MP Calculations'!$D$40:$D$130,0),0),-1))</f>
        <v>0</v>
      </c>
    </row>
    <row r="134" spans="3:17" x14ac:dyDescent="0.2">
      <c r="C134" s="159"/>
      <c r="D134" s="165"/>
      <c r="E134" s="161"/>
      <c r="F134" s="172" t="str">
        <f t="shared" si="4"/>
        <v>-</v>
      </c>
      <c r="G134" s="68"/>
      <c r="H134" s="167"/>
      <c r="I134" s="173"/>
      <c r="J134" s="168" t="str">
        <f>IFERROR(MIN('MP Calculations'!$E$30/I134,1),"-")</f>
        <v>-</v>
      </c>
      <c r="K134" s="12"/>
      <c r="L134" s="159"/>
      <c r="M134" s="159"/>
      <c r="N134" s="159"/>
      <c r="O134" s="185" t="str">
        <f t="shared" si="7"/>
        <v>-</v>
      </c>
      <c r="P134" s="215" t="str">
        <f t="shared" si="6"/>
        <v>-</v>
      </c>
      <c r="Q134" s="215" cm="1">
        <f t="array" ref="Q134">IF(P134="-",0,P134/(1+'General inputs'!$H$32)^IFERROR(INDEX('MP Calculations'!$C$40:$C$130,MATCH(F134,'MP Calculations'!$D$40:$D$130,0),0),-1))</f>
        <v>0</v>
      </c>
    </row>
    <row r="135" spans="3:17" x14ac:dyDescent="0.2">
      <c r="C135" s="159"/>
      <c r="D135" s="165"/>
      <c r="E135" s="161"/>
      <c r="F135" s="172" t="str">
        <f t="shared" si="4"/>
        <v>-</v>
      </c>
      <c r="G135" s="68"/>
      <c r="H135" s="167"/>
      <c r="I135" s="173"/>
      <c r="J135" s="168" t="str">
        <f>IFERROR(MIN('MP Calculations'!$E$30/I135,1),"-")</f>
        <v>-</v>
      </c>
      <c r="K135" s="12"/>
      <c r="L135" s="159"/>
      <c r="M135" s="159"/>
      <c r="N135" s="159"/>
      <c r="O135" s="185" t="str">
        <f t="shared" si="7"/>
        <v>-</v>
      </c>
      <c r="P135" s="215" t="str">
        <f t="shared" si="6"/>
        <v>-</v>
      </c>
      <c r="Q135" s="215" cm="1">
        <f t="array" ref="Q135">IF(P135="-",0,P135/(1+'General inputs'!$H$32)^IFERROR(INDEX('MP Calculations'!$C$40:$C$130,MATCH(F135,'MP Calculations'!$D$40:$D$130,0),0),-1))</f>
        <v>0</v>
      </c>
    </row>
    <row r="136" spans="3:17" x14ac:dyDescent="0.2">
      <c r="C136" s="159"/>
      <c r="D136" s="165"/>
      <c r="E136" s="161"/>
      <c r="F136" s="172" t="str">
        <f t="shared" si="4"/>
        <v>-</v>
      </c>
      <c r="G136" s="68"/>
      <c r="H136" s="167"/>
      <c r="I136" s="173"/>
      <c r="J136" s="168" t="str">
        <f>IFERROR(MIN('MP Calculations'!$E$30/I136,1),"-")</f>
        <v>-</v>
      </c>
      <c r="K136" s="12"/>
      <c r="L136" s="159"/>
      <c r="M136" s="159"/>
      <c r="N136" s="159"/>
      <c r="O136" s="185" t="str">
        <f t="shared" si="7"/>
        <v>-</v>
      </c>
      <c r="P136" s="215" t="str">
        <f t="shared" si="6"/>
        <v>-</v>
      </c>
      <c r="Q136" s="215" cm="1">
        <f t="array" ref="Q136">IF(P136="-",0,P136/(1+'General inputs'!$H$32)^IFERROR(INDEX('MP Calculations'!$C$40:$C$130,MATCH(F136,'MP Calculations'!$D$40:$D$130,0),0),-1))</f>
        <v>0</v>
      </c>
    </row>
    <row r="137" spans="3:17" x14ac:dyDescent="0.2">
      <c r="C137" s="159"/>
      <c r="D137" s="165"/>
      <c r="E137" s="161"/>
      <c r="F137" s="172" t="str">
        <f t="shared" si="4"/>
        <v>-</v>
      </c>
      <c r="G137" s="68"/>
      <c r="H137" s="167"/>
      <c r="I137" s="173"/>
      <c r="J137" s="168" t="str">
        <f>IFERROR(MIN('MP Calculations'!$E$30/I137,1),"-")</f>
        <v>-</v>
      </c>
      <c r="K137" s="12"/>
      <c r="L137" s="159"/>
      <c r="M137" s="159"/>
      <c r="N137" s="159"/>
      <c r="O137" s="185" t="str">
        <f t="shared" si="7"/>
        <v>-</v>
      </c>
      <c r="P137" s="215" t="str">
        <f t="shared" si="6"/>
        <v>-</v>
      </c>
      <c r="Q137" s="215" cm="1">
        <f t="array" ref="Q137">IF(P137="-",0,P137/(1+'General inputs'!$H$32)^IFERROR(INDEX('MP Calculations'!$C$40:$C$130,MATCH(F137,'MP Calculations'!$D$40:$D$130,0),0),-1))</f>
        <v>0</v>
      </c>
    </row>
    <row r="138" spans="3:17" x14ac:dyDescent="0.2">
      <c r="C138" s="159"/>
      <c r="D138" s="165"/>
      <c r="E138" s="161"/>
      <c r="F138" s="172" t="str">
        <f t="shared" si="4"/>
        <v>-</v>
      </c>
      <c r="G138" s="68"/>
      <c r="H138" s="167"/>
      <c r="I138" s="173"/>
      <c r="J138" s="168" t="str">
        <f>IFERROR(MIN('MP Calculations'!$E$30/I138,1),"-")</f>
        <v>-</v>
      </c>
      <c r="K138" s="12"/>
      <c r="L138" s="159"/>
      <c r="M138" s="159"/>
      <c r="N138" s="159"/>
      <c r="O138" s="185" t="str">
        <f t="shared" si="7"/>
        <v>-</v>
      </c>
      <c r="P138" s="215" t="str">
        <f t="shared" si="6"/>
        <v>-</v>
      </c>
      <c r="Q138" s="215" cm="1">
        <f t="array" ref="Q138">IF(P138="-",0,P138/(1+'General inputs'!$H$32)^IFERROR(INDEX('MP Calculations'!$C$40:$C$130,MATCH(F138,'MP Calculations'!$D$40:$D$130,0),0),-1))</f>
        <v>0</v>
      </c>
    </row>
    <row r="139" spans="3:17" x14ac:dyDescent="0.2">
      <c r="C139" s="159"/>
      <c r="D139" s="165"/>
      <c r="E139" s="161"/>
      <c r="F139" s="172" t="str">
        <f t="shared" si="4"/>
        <v>-</v>
      </c>
      <c r="G139" s="68"/>
      <c r="H139" s="167"/>
      <c r="I139" s="173"/>
      <c r="J139" s="168" t="str">
        <f>IFERROR(MIN('MP Calculations'!$E$30/I139,1),"-")</f>
        <v>-</v>
      </c>
      <c r="K139" s="12"/>
      <c r="L139" s="159"/>
      <c r="M139" s="159"/>
      <c r="N139" s="159"/>
      <c r="O139" s="185" t="str">
        <f t="shared" si="7"/>
        <v>-</v>
      </c>
      <c r="P139" s="215" t="str">
        <f t="shared" si="6"/>
        <v>-</v>
      </c>
      <c r="Q139" s="215" cm="1">
        <f t="array" ref="Q139">IF(P139="-",0,P139/(1+'General inputs'!$H$32)^IFERROR(INDEX('MP Calculations'!$C$40:$C$130,MATCH(F139,'MP Calculations'!$D$40:$D$130,0),0),-1))</f>
        <v>0</v>
      </c>
    </row>
    <row r="140" spans="3:17" x14ac:dyDescent="0.2">
      <c r="C140" s="159"/>
      <c r="D140" s="165"/>
      <c r="E140" s="161"/>
      <c r="F140" s="172" t="str">
        <f t="shared" si="4"/>
        <v>-</v>
      </c>
      <c r="G140" s="68"/>
      <c r="H140" s="167"/>
      <c r="I140" s="173"/>
      <c r="J140" s="168" t="str">
        <f>IFERROR(MIN('MP Calculations'!$E$30/I140,1),"-")</f>
        <v>-</v>
      </c>
      <c r="K140" s="12"/>
      <c r="L140" s="159"/>
      <c r="M140" s="159"/>
      <c r="N140" s="159"/>
      <c r="O140" s="185" t="str">
        <f t="shared" si="7"/>
        <v>-</v>
      </c>
      <c r="P140" s="215" t="str">
        <f t="shared" si="6"/>
        <v>-</v>
      </c>
      <c r="Q140" s="215" cm="1">
        <f t="array" ref="Q140">IF(P140="-",0,P140/(1+'General inputs'!$H$32)^IFERROR(INDEX('MP Calculations'!$C$40:$C$130,MATCH(F140,'MP Calculations'!$D$40:$D$130,0),0),-1))</f>
        <v>0</v>
      </c>
    </row>
    <row r="141" spans="3:17" x14ac:dyDescent="0.2">
      <c r="C141" s="159"/>
      <c r="D141" s="165"/>
      <c r="E141" s="161"/>
      <c r="F141" s="172" t="str">
        <f t="shared" si="4"/>
        <v>-</v>
      </c>
      <c r="G141" s="68"/>
      <c r="H141" s="167"/>
      <c r="I141" s="173"/>
      <c r="J141" s="168" t="str">
        <f>IFERROR(MIN('MP Calculations'!$E$30/I141,1),"-")</f>
        <v>-</v>
      </c>
      <c r="K141" s="12"/>
      <c r="L141" s="159"/>
      <c r="M141" s="159"/>
      <c r="N141" s="159"/>
      <c r="O141" s="185" t="str">
        <f t="shared" si="7"/>
        <v>-</v>
      </c>
      <c r="P141" s="215" t="str">
        <f t="shared" si="6"/>
        <v>-</v>
      </c>
      <c r="Q141" s="215" cm="1">
        <f t="array" ref="Q141">IF(P141="-",0,P141/(1+'General inputs'!$H$32)^IFERROR(INDEX('MP Calculations'!$C$40:$C$130,MATCH(F141,'MP Calculations'!$D$40:$D$130,0),0),-1))</f>
        <v>0</v>
      </c>
    </row>
    <row r="142" spans="3:17" x14ac:dyDescent="0.2">
      <c r="C142" s="159"/>
      <c r="D142" s="165"/>
      <c r="E142" s="161"/>
      <c r="F142" s="172" t="str">
        <f t="shared" si="4"/>
        <v>-</v>
      </c>
      <c r="G142" s="68"/>
      <c r="H142" s="167"/>
      <c r="I142" s="173"/>
      <c r="J142" s="168" t="str">
        <f>IFERROR(MIN('MP Calculations'!$E$30/I142,1),"-")</f>
        <v>-</v>
      </c>
      <c r="K142" s="12"/>
      <c r="L142" s="159"/>
      <c r="M142" s="159"/>
      <c r="N142" s="159"/>
      <c r="O142" s="185" t="str">
        <f t="shared" si="7"/>
        <v>-</v>
      </c>
      <c r="P142" s="215" t="str">
        <f t="shared" si="6"/>
        <v>-</v>
      </c>
      <c r="Q142" s="215" cm="1">
        <f t="array" ref="Q142">IF(P142="-",0,P142/(1+'General inputs'!$H$32)^IFERROR(INDEX('MP Calculations'!$C$40:$C$130,MATCH(F142,'MP Calculations'!$D$40:$D$130,0),0),-1))</f>
        <v>0</v>
      </c>
    </row>
    <row r="143" spans="3:17" x14ac:dyDescent="0.2">
      <c r="C143" s="159"/>
      <c r="D143" s="165"/>
      <c r="E143" s="161"/>
      <c r="F143" s="172" t="str">
        <f t="shared" si="4"/>
        <v>-</v>
      </c>
      <c r="G143" s="68"/>
      <c r="H143" s="167"/>
      <c r="I143" s="173"/>
      <c r="J143" s="168" t="str">
        <f>IFERROR(MIN('MP Calculations'!$E$30/I143,1),"-")</f>
        <v>-</v>
      </c>
      <c r="K143" s="12"/>
      <c r="L143" s="159"/>
      <c r="M143" s="159"/>
      <c r="N143" s="159"/>
      <c r="O143" s="185" t="str">
        <f t="shared" si="7"/>
        <v>-</v>
      </c>
      <c r="P143" s="215" t="str">
        <f t="shared" si="6"/>
        <v>-</v>
      </c>
      <c r="Q143" s="215" cm="1">
        <f t="array" ref="Q143">IF(P143="-",0,P143/(1+'General inputs'!$H$32)^IFERROR(INDEX('MP Calculations'!$C$40:$C$130,MATCH(F143,'MP Calculations'!$D$40:$D$130,0),0),-1))</f>
        <v>0</v>
      </c>
    </row>
    <row r="144" spans="3:17" x14ac:dyDescent="0.2">
      <c r="C144" s="159"/>
      <c r="D144" s="165"/>
      <c r="E144" s="161"/>
      <c r="F144" s="172" t="str">
        <f t="shared" si="4"/>
        <v>-</v>
      </c>
      <c r="G144" s="68"/>
      <c r="H144" s="167"/>
      <c r="I144" s="173"/>
      <c r="J144" s="168" t="str">
        <f>IFERROR(MIN('MP Calculations'!$E$30/I144,1),"-")</f>
        <v>-</v>
      </c>
      <c r="K144" s="12"/>
      <c r="L144" s="159"/>
      <c r="M144" s="159"/>
      <c r="N144" s="159"/>
      <c r="O144" s="185" t="str">
        <f t="shared" si="7"/>
        <v>-</v>
      </c>
      <c r="P144" s="215" t="str">
        <f t="shared" si="6"/>
        <v>-</v>
      </c>
      <c r="Q144" s="215" cm="1">
        <f t="array" ref="Q144">IF(P144="-",0,P144/(1+'General inputs'!$H$32)^IFERROR(INDEX('MP Calculations'!$C$40:$C$130,MATCH(F144,'MP Calculations'!$D$40:$D$130,0),0),-1))</f>
        <v>0</v>
      </c>
    </row>
    <row r="145" spans="3:17" x14ac:dyDescent="0.2">
      <c r="C145" s="159"/>
      <c r="D145" s="165"/>
      <c r="E145" s="161"/>
      <c r="F145" s="172" t="str">
        <f t="shared" si="4"/>
        <v>-</v>
      </c>
      <c r="G145" s="68"/>
      <c r="H145" s="167"/>
      <c r="I145" s="173"/>
      <c r="J145" s="168" t="str">
        <f>IFERROR(MIN('MP Calculations'!$E$30/I145,1),"-")</f>
        <v>-</v>
      </c>
      <c r="K145" s="12"/>
      <c r="L145" s="159"/>
      <c r="M145" s="159"/>
      <c r="N145" s="159"/>
      <c r="O145" s="185" t="str">
        <f t="shared" si="7"/>
        <v>-</v>
      </c>
      <c r="P145" s="215" t="str">
        <f t="shared" si="6"/>
        <v>-</v>
      </c>
      <c r="Q145" s="215" cm="1">
        <f t="array" ref="Q145">IF(P145="-",0,P145/(1+'General inputs'!$H$32)^IFERROR(INDEX('MP Calculations'!$C$40:$C$130,MATCH(F145,'MP Calculations'!$D$40:$D$130,0),0),-1))</f>
        <v>0</v>
      </c>
    </row>
    <row r="146" spans="3:17" x14ac:dyDescent="0.2">
      <c r="C146" s="159"/>
      <c r="D146" s="165"/>
      <c r="E146" s="161"/>
      <c r="F146" s="172" t="str">
        <f t="shared" si="4"/>
        <v>-</v>
      </c>
      <c r="G146" s="68"/>
      <c r="H146" s="167"/>
      <c r="I146" s="173"/>
      <c r="J146" s="168" t="str">
        <f>IFERROR(MIN('MP Calculations'!$E$30/I146,1),"-")</f>
        <v>-</v>
      </c>
      <c r="K146" s="12"/>
      <c r="L146" s="159"/>
      <c r="M146" s="159"/>
      <c r="N146" s="159"/>
      <c r="O146" s="185" t="str">
        <f t="shared" si="7"/>
        <v>-</v>
      </c>
      <c r="P146" s="215" t="str">
        <f t="shared" si="6"/>
        <v>-</v>
      </c>
      <c r="Q146" s="215" cm="1">
        <f t="array" ref="Q146">IF(P146="-",0,P146/(1+'General inputs'!$H$32)^IFERROR(INDEX('MP Calculations'!$C$40:$C$130,MATCH(F146,'MP Calculations'!$D$40:$D$130,0),0),-1))</f>
        <v>0</v>
      </c>
    </row>
    <row r="147" spans="3:17" x14ac:dyDescent="0.2">
      <c r="C147" s="159"/>
      <c r="D147" s="165"/>
      <c r="E147" s="161"/>
      <c r="F147" s="172" t="str">
        <f t="shared" si="4"/>
        <v>-</v>
      </c>
      <c r="G147" s="68"/>
      <c r="H147" s="167"/>
      <c r="I147" s="173"/>
      <c r="J147" s="168" t="str">
        <f>IFERROR(MIN('MP Calculations'!$E$30/I147,1),"-")</f>
        <v>-</v>
      </c>
      <c r="K147" s="12"/>
      <c r="L147" s="159"/>
      <c r="M147" s="159"/>
      <c r="N147" s="159"/>
      <c r="O147" s="185" t="str">
        <f t="shared" si="7"/>
        <v>-</v>
      </c>
      <c r="P147" s="215" t="str">
        <f t="shared" si="6"/>
        <v>-</v>
      </c>
      <c r="Q147" s="215" cm="1">
        <f t="array" ref="Q147">IF(P147="-",0,P147/(1+'General inputs'!$H$32)^IFERROR(INDEX('MP Calculations'!$C$40:$C$130,MATCH(F147,'MP Calculations'!$D$40:$D$130,0),0),-1))</f>
        <v>0</v>
      </c>
    </row>
    <row r="148" spans="3:17" x14ac:dyDescent="0.2">
      <c r="C148" s="159"/>
      <c r="D148" s="165"/>
      <c r="E148" s="161"/>
      <c r="F148" s="172" t="str">
        <f t="shared" si="4"/>
        <v>-</v>
      </c>
      <c r="G148" s="68"/>
      <c r="H148" s="167"/>
      <c r="I148" s="173"/>
      <c r="J148" s="168" t="str">
        <f>IFERROR(MIN('MP Calculations'!$E$30/I148,1),"-")</f>
        <v>-</v>
      </c>
      <c r="K148" s="12"/>
      <c r="L148" s="159"/>
      <c r="M148" s="159"/>
      <c r="N148" s="159"/>
      <c r="O148" s="185" t="str">
        <f t="shared" si="7"/>
        <v>-</v>
      </c>
      <c r="P148" s="215" t="str">
        <f t="shared" si="6"/>
        <v>-</v>
      </c>
      <c r="Q148" s="215" cm="1">
        <f t="array" ref="Q148">IF(P148="-",0,P148/(1+'General inputs'!$H$32)^IFERROR(INDEX('MP Calculations'!$C$40:$C$130,MATCH(F148,'MP Calculations'!$D$40:$D$130,0),0),-1))</f>
        <v>0</v>
      </c>
    </row>
    <row r="149" spans="3:17" x14ac:dyDescent="0.2">
      <c r="C149" s="159"/>
      <c r="D149" s="165"/>
      <c r="E149" s="161"/>
      <c r="F149" s="172" t="str">
        <f t="shared" si="4"/>
        <v>-</v>
      </c>
      <c r="G149" s="68"/>
      <c r="H149" s="167"/>
      <c r="I149" s="173"/>
      <c r="J149" s="168" t="str">
        <f>IFERROR(MIN('MP Calculations'!$E$30/I149,1),"-")</f>
        <v>-</v>
      </c>
      <c r="K149" s="12"/>
      <c r="L149" s="159"/>
      <c r="M149" s="159"/>
      <c r="N149" s="159"/>
      <c r="O149" s="185" t="str">
        <f t="shared" si="7"/>
        <v>-</v>
      </c>
      <c r="P149" s="215" t="str">
        <f t="shared" si="6"/>
        <v>-</v>
      </c>
      <c r="Q149" s="215" cm="1">
        <f t="array" ref="Q149">IF(P149="-",0,P149/(1+'General inputs'!$H$32)^IFERROR(INDEX('MP Calculations'!$C$40:$C$130,MATCH(F149,'MP Calculations'!$D$40:$D$130,0),0),-1))</f>
        <v>0</v>
      </c>
    </row>
    <row r="150" spans="3:17" x14ac:dyDescent="0.2">
      <c r="C150" s="159"/>
      <c r="D150" s="165"/>
      <c r="E150" s="161"/>
      <c r="F150" s="172" t="str">
        <f t="shared" ref="F150:F213" si="8">IF(E150="","-",IF(OR(E150&lt;$E$15,E150&gt;$E$16),"ERROR - date outside of range",IF(MONTH(E150)&gt;=7,YEAR(E150)&amp;"-"&amp;IF(YEAR(E150)=1999,"00",IF(AND(YEAR(E150)&gt;=2000,YEAR(E150)&lt;2009),"0","")&amp;RIGHT(YEAR(E150),2)+1),RIGHT(YEAR(E150),4)-1&amp;"-"&amp;RIGHT(YEAR(E150),2))))</f>
        <v>-</v>
      </c>
      <c r="G150" s="68"/>
      <c r="H150" s="167"/>
      <c r="I150" s="173"/>
      <c r="J150" s="168" t="str">
        <f>IFERROR(MIN('MP Calculations'!$E$30/I150,1),"-")</f>
        <v>-</v>
      </c>
      <c r="K150" s="12"/>
      <c r="L150" s="159"/>
      <c r="M150" s="159"/>
      <c r="N150" s="159"/>
      <c r="O150" s="185" t="str">
        <f t="shared" si="7"/>
        <v>-</v>
      </c>
      <c r="P150" s="215" t="str">
        <f t="shared" si="6"/>
        <v>-</v>
      </c>
      <c r="Q150" s="215" cm="1">
        <f t="array" ref="Q150">IF(P150="-",0,P150/(1+'General inputs'!$H$32)^IFERROR(INDEX('MP Calculations'!$C$40:$C$130,MATCH(F150,'MP Calculations'!$D$40:$D$130,0),0),-1))</f>
        <v>0</v>
      </c>
    </row>
    <row r="151" spans="3:17" x14ac:dyDescent="0.2">
      <c r="C151" s="159"/>
      <c r="D151" s="165"/>
      <c r="E151" s="161"/>
      <c r="F151" s="172" t="str">
        <f t="shared" si="8"/>
        <v>-</v>
      </c>
      <c r="G151" s="68"/>
      <c r="H151" s="167"/>
      <c r="I151" s="173"/>
      <c r="J151" s="168" t="str">
        <f>IFERROR(MIN('MP Calculations'!$E$30/I151,1),"-")</f>
        <v>-</v>
      </c>
      <c r="K151" s="12"/>
      <c r="L151" s="159"/>
      <c r="M151" s="159"/>
      <c r="N151" s="159"/>
      <c r="O151" s="185" t="str">
        <f t="shared" si="7"/>
        <v>-</v>
      </c>
      <c r="P151" s="215" t="str">
        <f t="shared" ref="P151:P214" si="9">IF(O151="-","-",IF(OR(E151&lt;$E$15,E151&gt;$E$16),0,O151*J151))</f>
        <v>-</v>
      </c>
      <c r="Q151" s="215" cm="1">
        <f t="array" ref="Q151">IF(P151="-",0,P151/(1+'General inputs'!$H$32)^IFERROR(INDEX('MP Calculations'!$C$40:$C$130,MATCH(F151,'MP Calculations'!$D$40:$D$130,0),0),-1))</f>
        <v>0</v>
      </c>
    </row>
    <row r="152" spans="3:17" x14ac:dyDescent="0.2">
      <c r="C152" s="159"/>
      <c r="D152" s="165"/>
      <c r="E152" s="161"/>
      <c r="F152" s="172" t="str">
        <f t="shared" si="8"/>
        <v>-</v>
      </c>
      <c r="G152" s="68"/>
      <c r="H152" s="167"/>
      <c r="I152" s="173"/>
      <c r="J152" s="168" t="str">
        <f>IFERROR(MIN('MP Calculations'!$E$30/I152,1),"-")</f>
        <v>-</v>
      </c>
      <c r="K152" s="12"/>
      <c r="L152" s="159"/>
      <c r="M152" s="159"/>
      <c r="N152" s="159"/>
      <c r="O152" s="185" t="str">
        <f t="shared" si="7"/>
        <v>-</v>
      </c>
      <c r="P152" s="215" t="str">
        <f t="shared" si="9"/>
        <v>-</v>
      </c>
      <c r="Q152" s="215" cm="1">
        <f t="array" ref="Q152">IF(P152="-",0,P152/(1+'General inputs'!$H$32)^IFERROR(INDEX('MP Calculations'!$C$40:$C$130,MATCH(F152,'MP Calculations'!$D$40:$D$130,0),0),-1))</f>
        <v>0</v>
      </c>
    </row>
    <row r="153" spans="3:17" x14ac:dyDescent="0.2">
      <c r="C153" s="159"/>
      <c r="D153" s="165"/>
      <c r="E153" s="161"/>
      <c r="F153" s="172" t="str">
        <f t="shared" si="8"/>
        <v>-</v>
      </c>
      <c r="G153" s="68"/>
      <c r="H153" s="167"/>
      <c r="I153" s="173"/>
      <c r="J153" s="168" t="str">
        <f>IFERROR(MIN('MP Calculations'!$E$30/I153,1),"-")</f>
        <v>-</v>
      </c>
      <c r="K153" s="12"/>
      <c r="L153" s="159"/>
      <c r="M153" s="159"/>
      <c r="N153" s="159"/>
      <c r="O153" s="185" t="str">
        <f t="shared" si="7"/>
        <v>-</v>
      </c>
      <c r="P153" s="215" t="str">
        <f t="shared" si="9"/>
        <v>-</v>
      </c>
      <c r="Q153" s="215" cm="1">
        <f t="array" ref="Q153">IF(P153="-",0,P153/(1+'General inputs'!$H$32)^IFERROR(INDEX('MP Calculations'!$C$40:$C$130,MATCH(F153,'MP Calculations'!$D$40:$D$130,0),0),-1))</f>
        <v>0</v>
      </c>
    </row>
    <row r="154" spans="3:17" x14ac:dyDescent="0.2">
      <c r="C154" s="159"/>
      <c r="D154" s="165"/>
      <c r="E154" s="161"/>
      <c r="F154" s="172" t="str">
        <f t="shared" si="8"/>
        <v>-</v>
      </c>
      <c r="G154" s="68"/>
      <c r="H154" s="167"/>
      <c r="I154" s="173"/>
      <c r="J154" s="168" t="str">
        <f>IFERROR(MIN('MP Calculations'!$E$30/I154,1),"-")</f>
        <v>-</v>
      </c>
      <c r="K154" s="12"/>
      <c r="L154" s="159"/>
      <c r="M154" s="159"/>
      <c r="N154" s="159"/>
      <c r="O154" s="185" t="str">
        <f t="shared" si="7"/>
        <v>-</v>
      </c>
      <c r="P154" s="215" t="str">
        <f t="shared" si="9"/>
        <v>-</v>
      </c>
      <c r="Q154" s="215" cm="1">
        <f t="array" ref="Q154">IF(P154="-",0,P154/(1+'General inputs'!$H$32)^IFERROR(INDEX('MP Calculations'!$C$40:$C$130,MATCH(F154,'MP Calculations'!$D$40:$D$130,0),0),-1))</f>
        <v>0</v>
      </c>
    </row>
    <row r="155" spans="3:17" x14ac:dyDescent="0.2">
      <c r="C155" s="159"/>
      <c r="D155" s="165"/>
      <c r="E155" s="161"/>
      <c r="F155" s="172" t="str">
        <f t="shared" si="8"/>
        <v>-</v>
      </c>
      <c r="G155" s="68"/>
      <c r="H155" s="167"/>
      <c r="I155" s="173"/>
      <c r="J155" s="168" t="str">
        <f>IFERROR(MIN('MP Calculations'!$E$30/I155,1),"-")</f>
        <v>-</v>
      </c>
      <c r="K155" s="12"/>
      <c r="L155" s="159"/>
      <c r="M155" s="159"/>
      <c r="N155" s="159"/>
      <c r="O155" s="185" t="str">
        <f t="shared" si="7"/>
        <v>-</v>
      </c>
      <c r="P155" s="215" t="str">
        <f t="shared" si="9"/>
        <v>-</v>
      </c>
      <c r="Q155" s="215" cm="1">
        <f t="array" ref="Q155">IF(P155="-",0,P155/(1+'General inputs'!$H$32)^IFERROR(INDEX('MP Calculations'!$C$40:$C$130,MATCH(F155,'MP Calculations'!$D$40:$D$130,0),0),-1))</f>
        <v>0</v>
      </c>
    </row>
    <row r="156" spans="3:17" x14ac:dyDescent="0.2">
      <c r="C156" s="159"/>
      <c r="D156" s="165"/>
      <c r="E156" s="161"/>
      <c r="F156" s="172" t="str">
        <f t="shared" si="8"/>
        <v>-</v>
      </c>
      <c r="G156" s="68"/>
      <c r="H156" s="167"/>
      <c r="I156" s="173"/>
      <c r="J156" s="168" t="str">
        <f>IFERROR(MIN('MP Calculations'!$E$30/I156,1),"-")</f>
        <v>-</v>
      </c>
      <c r="K156" s="12"/>
      <c r="L156" s="159"/>
      <c r="M156" s="159"/>
      <c r="N156" s="159"/>
      <c r="O156" s="185" t="str">
        <f t="shared" si="7"/>
        <v>-</v>
      </c>
      <c r="P156" s="215" t="str">
        <f t="shared" si="9"/>
        <v>-</v>
      </c>
      <c r="Q156" s="215" cm="1">
        <f t="array" ref="Q156">IF(P156="-",0,P156/(1+'General inputs'!$H$32)^IFERROR(INDEX('MP Calculations'!$C$40:$C$130,MATCH(F156,'MP Calculations'!$D$40:$D$130,0),0),-1))</f>
        <v>0</v>
      </c>
    </row>
    <row r="157" spans="3:17" x14ac:dyDescent="0.2">
      <c r="C157" s="159"/>
      <c r="D157" s="165"/>
      <c r="E157" s="161"/>
      <c r="F157" s="172" t="str">
        <f t="shared" si="8"/>
        <v>-</v>
      </c>
      <c r="G157" s="68"/>
      <c r="H157" s="167"/>
      <c r="I157" s="173"/>
      <c r="J157" s="168" t="str">
        <f>IFERROR(MIN('MP Calculations'!$E$30/I157,1),"-")</f>
        <v>-</v>
      </c>
      <c r="K157" s="12"/>
      <c r="L157" s="159"/>
      <c r="M157" s="159"/>
      <c r="N157" s="159"/>
      <c r="O157" s="185" t="str">
        <f t="shared" si="7"/>
        <v>-</v>
      </c>
      <c r="P157" s="215" t="str">
        <f t="shared" si="9"/>
        <v>-</v>
      </c>
      <c r="Q157" s="215" cm="1">
        <f t="array" ref="Q157">IF(P157="-",0,P157/(1+'General inputs'!$H$32)^IFERROR(INDEX('MP Calculations'!$C$40:$C$130,MATCH(F157,'MP Calculations'!$D$40:$D$130,0),0),-1))</f>
        <v>0</v>
      </c>
    </row>
    <row r="158" spans="3:17" x14ac:dyDescent="0.2">
      <c r="C158" s="159"/>
      <c r="D158" s="165"/>
      <c r="E158" s="161"/>
      <c r="F158" s="172" t="str">
        <f t="shared" si="8"/>
        <v>-</v>
      </c>
      <c r="G158" s="68"/>
      <c r="H158" s="167"/>
      <c r="I158" s="173"/>
      <c r="J158" s="168" t="str">
        <f>IFERROR(MIN('MP Calculations'!$E$30/I158,1),"-")</f>
        <v>-</v>
      </c>
      <c r="K158" s="12"/>
      <c r="L158" s="159"/>
      <c r="M158" s="159"/>
      <c r="N158" s="159"/>
      <c r="O158" s="185" t="str">
        <f t="shared" si="7"/>
        <v>-</v>
      </c>
      <c r="P158" s="215" t="str">
        <f t="shared" si="9"/>
        <v>-</v>
      </c>
      <c r="Q158" s="215" cm="1">
        <f t="array" ref="Q158">IF(P158="-",0,P158/(1+'General inputs'!$H$32)^IFERROR(INDEX('MP Calculations'!$C$40:$C$130,MATCH(F158,'MP Calculations'!$D$40:$D$130,0),0),-1))</f>
        <v>0</v>
      </c>
    </row>
    <row r="159" spans="3:17" x14ac:dyDescent="0.2">
      <c r="C159" s="159"/>
      <c r="D159" s="165"/>
      <c r="E159" s="161"/>
      <c r="F159" s="172" t="str">
        <f t="shared" si="8"/>
        <v>-</v>
      </c>
      <c r="G159" s="68"/>
      <c r="H159" s="167"/>
      <c r="I159" s="173"/>
      <c r="J159" s="168" t="str">
        <f>IFERROR(MIN('MP Calculations'!$E$30/I159,1),"-")</f>
        <v>-</v>
      </c>
      <c r="K159" s="12"/>
      <c r="L159" s="159"/>
      <c r="M159" s="159"/>
      <c r="N159" s="159"/>
      <c r="O159" s="185" t="str">
        <f t="shared" si="7"/>
        <v>-</v>
      </c>
      <c r="P159" s="215" t="str">
        <f t="shared" si="9"/>
        <v>-</v>
      </c>
      <c r="Q159" s="215" cm="1">
        <f t="array" ref="Q159">IF(P159="-",0,P159/(1+'General inputs'!$H$32)^IFERROR(INDEX('MP Calculations'!$C$40:$C$130,MATCH(F159,'MP Calculations'!$D$40:$D$130,0),0),-1))</f>
        <v>0</v>
      </c>
    </row>
    <row r="160" spans="3:17" x14ac:dyDescent="0.2">
      <c r="C160" s="159"/>
      <c r="D160" s="165"/>
      <c r="E160" s="161"/>
      <c r="F160" s="172" t="str">
        <f t="shared" si="8"/>
        <v>-</v>
      </c>
      <c r="G160" s="68"/>
      <c r="H160" s="167"/>
      <c r="I160" s="173"/>
      <c r="J160" s="168" t="str">
        <f>IFERROR(MIN('MP Calculations'!$E$30/I160,1),"-")</f>
        <v>-</v>
      </c>
      <c r="K160" s="12"/>
      <c r="L160" s="159"/>
      <c r="M160" s="159"/>
      <c r="N160" s="159"/>
      <c r="O160" s="185" t="str">
        <f t="shared" si="7"/>
        <v>-</v>
      </c>
      <c r="P160" s="215" t="str">
        <f t="shared" si="9"/>
        <v>-</v>
      </c>
      <c r="Q160" s="215" cm="1">
        <f t="array" ref="Q160">IF(P160="-",0,P160/(1+'General inputs'!$H$32)^IFERROR(INDEX('MP Calculations'!$C$40:$C$130,MATCH(F160,'MP Calculations'!$D$40:$D$130,0),0),-1))</f>
        <v>0</v>
      </c>
    </row>
    <row r="161" spans="3:17" x14ac:dyDescent="0.2">
      <c r="C161" s="159"/>
      <c r="D161" s="165"/>
      <c r="E161" s="161"/>
      <c r="F161" s="172" t="str">
        <f t="shared" si="8"/>
        <v>-</v>
      </c>
      <c r="G161" s="68"/>
      <c r="H161" s="167"/>
      <c r="I161" s="173"/>
      <c r="J161" s="168" t="str">
        <f>IFERROR(MIN('MP Calculations'!$E$30/I161,1),"-")</f>
        <v>-</v>
      </c>
      <c r="K161" s="12"/>
      <c r="L161" s="159"/>
      <c r="M161" s="159"/>
      <c r="N161" s="159"/>
      <c r="O161" s="185" t="str">
        <f t="shared" si="7"/>
        <v>-</v>
      </c>
      <c r="P161" s="215" t="str">
        <f t="shared" si="9"/>
        <v>-</v>
      </c>
      <c r="Q161" s="215" cm="1">
        <f t="array" ref="Q161">IF(P161="-",0,P161/(1+'General inputs'!$H$32)^IFERROR(INDEX('MP Calculations'!$C$40:$C$130,MATCH(F161,'MP Calculations'!$D$40:$D$130,0),0),-1))</f>
        <v>0</v>
      </c>
    </row>
    <row r="162" spans="3:17" x14ac:dyDescent="0.2">
      <c r="C162" s="159"/>
      <c r="D162" s="165"/>
      <c r="E162" s="161"/>
      <c r="F162" s="172" t="str">
        <f t="shared" si="8"/>
        <v>-</v>
      </c>
      <c r="G162" s="68"/>
      <c r="H162" s="167"/>
      <c r="I162" s="173"/>
      <c r="J162" s="168" t="str">
        <f>IFERROR(MIN('MP Calculations'!$E$30/I162,1),"-")</f>
        <v>-</v>
      </c>
      <c r="K162" s="12"/>
      <c r="L162" s="159"/>
      <c r="M162" s="159"/>
      <c r="N162" s="159"/>
      <c r="O162" s="185" t="str">
        <f t="shared" si="7"/>
        <v>-</v>
      </c>
      <c r="P162" s="215" t="str">
        <f t="shared" si="9"/>
        <v>-</v>
      </c>
      <c r="Q162" s="215" cm="1">
        <f t="array" ref="Q162">IF(P162="-",0,P162/(1+'General inputs'!$H$32)^IFERROR(INDEX('MP Calculations'!$C$40:$C$130,MATCH(F162,'MP Calculations'!$D$40:$D$130,0),0),-1))</f>
        <v>0</v>
      </c>
    </row>
    <row r="163" spans="3:17" x14ac:dyDescent="0.2">
      <c r="C163" s="159"/>
      <c r="D163" s="165"/>
      <c r="E163" s="161"/>
      <c r="F163" s="172" t="str">
        <f t="shared" si="8"/>
        <v>-</v>
      </c>
      <c r="G163" s="68"/>
      <c r="H163" s="167"/>
      <c r="I163" s="173"/>
      <c r="J163" s="168" t="str">
        <f>IFERROR(MIN('MP Calculations'!$E$30/I163,1),"-")</f>
        <v>-</v>
      </c>
      <c r="K163" s="12"/>
      <c r="L163" s="159"/>
      <c r="M163" s="159"/>
      <c r="N163" s="159"/>
      <c r="O163" s="185" t="str">
        <f t="shared" si="7"/>
        <v>-</v>
      </c>
      <c r="P163" s="215" t="str">
        <f t="shared" si="9"/>
        <v>-</v>
      </c>
      <c r="Q163" s="215" cm="1">
        <f t="array" ref="Q163">IF(P163="-",0,P163/(1+'General inputs'!$H$32)^IFERROR(INDEX('MP Calculations'!$C$40:$C$130,MATCH(F163,'MP Calculations'!$D$40:$D$130,0),0),-1))</f>
        <v>0</v>
      </c>
    </row>
    <row r="164" spans="3:17" x14ac:dyDescent="0.2">
      <c r="C164" s="159"/>
      <c r="D164" s="165"/>
      <c r="E164" s="161"/>
      <c r="F164" s="172" t="str">
        <f t="shared" si="8"/>
        <v>-</v>
      </c>
      <c r="G164" s="68"/>
      <c r="H164" s="167"/>
      <c r="I164" s="173"/>
      <c r="J164" s="168" t="str">
        <f>IFERROR(MIN('MP Calculations'!$E$30/I164,1),"-")</f>
        <v>-</v>
      </c>
      <c r="K164" s="12"/>
      <c r="L164" s="159"/>
      <c r="M164" s="159"/>
      <c r="N164" s="159"/>
      <c r="O164" s="185" t="str">
        <f t="shared" si="7"/>
        <v>-</v>
      </c>
      <c r="P164" s="215" t="str">
        <f t="shared" si="9"/>
        <v>-</v>
      </c>
      <c r="Q164" s="215" cm="1">
        <f t="array" ref="Q164">IF(P164="-",0,P164/(1+'General inputs'!$H$32)^IFERROR(INDEX('MP Calculations'!$C$40:$C$130,MATCH(F164,'MP Calculations'!$D$40:$D$130,0),0),-1))</f>
        <v>0</v>
      </c>
    </row>
    <row r="165" spans="3:17" x14ac:dyDescent="0.2">
      <c r="C165" s="159"/>
      <c r="D165" s="165"/>
      <c r="E165" s="161"/>
      <c r="F165" s="172" t="str">
        <f t="shared" si="8"/>
        <v>-</v>
      </c>
      <c r="G165" s="68"/>
      <c r="H165" s="167"/>
      <c r="I165" s="173"/>
      <c r="J165" s="168" t="str">
        <f>IFERROR(MIN('MP Calculations'!$E$30/I165,1),"-")</f>
        <v>-</v>
      </c>
      <c r="K165" s="12"/>
      <c r="L165" s="159"/>
      <c r="M165" s="159"/>
      <c r="N165" s="159"/>
      <c r="O165" s="185" t="str">
        <f t="shared" si="7"/>
        <v>-</v>
      </c>
      <c r="P165" s="215" t="str">
        <f t="shared" si="9"/>
        <v>-</v>
      </c>
      <c r="Q165" s="215" cm="1">
        <f t="array" ref="Q165">IF(P165="-",0,P165/(1+'General inputs'!$H$32)^IFERROR(INDEX('MP Calculations'!$C$40:$C$130,MATCH(F165,'MP Calculations'!$D$40:$D$130,0),0),-1))</f>
        <v>0</v>
      </c>
    </row>
    <row r="166" spans="3:17" x14ac:dyDescent="0.2">
      <c r="C166" s="159"/>
      <c r="D166" s="165"/>
      <c r="E166" s="161"/>
      <c r="F166" s="172" t="str">
        <f t="shared" si="8"/>
        <v>-</v>
      </c>
      <c r="G166" s="68"/>
      <c r="H166" s="167"/>
      <c r="I166" s="173"/>
      <c r="J166" s="168" t="str">
        <f>IFERROR(MIN('MP Calculations'!$E$30/I166,1),"-")</f>
        <v>-</v>
      </c>
      <c r="K166" s="12"/>
      <c r="L166" s="159"/>
      <c r="M166" s="159"/>
      <c r="N166" s="159"/>
      <c r="O166" s="185" t="str">
        <f t="shared" si="7"/>
        <v>-</v>
      </c>
      <c r="P166" s="215" t="str">
        <f t="shared" si="9"/>
        <v>-</v>
      </c>
      <c r="Q166" s="215" cm="1">
        <f t="array" ref="Q166">IF(P166="-",0,P166/(1+'General inputs'!$H$32)^IFERROR(INDEX('MP Calculations'!$C$40:$C$130,MATCH(F166,'MP Calculations'!$D$40:$D$130,0),0),-1))</f>
        <v>0</v>
      </c>
    </row>
    <row r="167" spans="3:17" x14ac:dyDescent="0.2">
      <c r="C167" s="159"/>
      <c r="D167" s="165"/>
      <c r="E167" s="161"/>
      <c r="F167" s="172" t="str">
        <f t="shared" si="8"/>
        <v>-</v>
      </c>
      <c r="G167" s="68"/>
      <c r="H167" s="167"/>
      <c r="I167" s="173"/>
      <c r="J167" s="168" t="str">
        <f>IFERROR(MIN('MP Calculations'!$E$30/I167,1),"-")</f>
        <v>-</v>
      </c>
      <c r="K167" s="12"/>
      <c r="L167" s="159"/>
      <c r="M167" s="159"/>
      <c r="N167" s="159"/>
      <c r="O167" s="185" t="str">
        <f t="shared" si="7"/>
        <v>-</v>
      </c>
      <c r="P167" s="215" t="str">
        <f t="shared" si="9"/>
        <v>-</v>
      </c>
      <c r="Q167" s="215" cm="1">
        <f t="array" ref="Q167">IF(P167="-",0,P167/(1+'General inputs'!$H$32)^IFERROR(INDEX('MP Calculations'!$C$40:$C$130,MATCH(F167,'MP Calculations'!$D$40:$D$130,0),0),-1))</f>
        <v>0</v>
      </c>
    </row>
    <row r="168" spans="3:17" x14ac:dyDescent="0.2">
      <c r="C168" s="159"/>
      <c r="D168" s="165"/>
      <c r="E168" s="161"/>
      <c r="F168" s="172" t="str">
        <f t="shared" si="8"/>
        <v>-</v>
      </c>
      <c r="G168" s="68"/>
      <c r="H168" s="167"/>
      <c r="I168" s="173"/>
      <c r="J168" s="168" t="str">
        <f>IFERROR(MIN('MP Calculations'!$E$30/I168,1),"-")</f>
        <v>-</v>
      </c>
      <c r="K168" s="12"/>
      <c r="L168" s="159"/>
      <c r="M168" s="159"/>
      <c r="N168" s="159"/>
      <c r="O168" s="185" t="str">
        <f t="shared" si="7"/>
        <v>-</v>
      </c>
      <c r="P168" s="215" t="str">
        <f t="shared" si="9"/>
        <v>-</v>
      </c>
      <c r="Q168" s="215" cm="1">
        <f t="array" ref="Q168">IF(P168="-",0,P168/(1+'General inputs'!$H$32)^IFERROR(INDEX('MP Calculations'!$C$40:$C$130,MATCH(F168,'MP Calculations'!$D$40:$D$130,0),0),-1))</f>
        <v>0</v>
      </c>
    </row>
    <row r="169" spans="3:17" x14ac:dyDescent="0.2">
      <c r="C169" s="159"/>
      <c r="D169" s="165"/>
      <c r="E169" s="161"/>
      <c r="F169" s="172" t="str">
        <f t="shared" si="8"/>
        <v>-</v>
      </c>
      <c r="G169" s="68"/>
      <c r="H169" s="167"/>
      <c r="I169" s="173"/>
      <c r="J169" s="168" t="str">
        <f>IFERROR(MIN('MP Calculations'!$E$30/I169,1),"-")</f>
        <v>-</v>
      </c>
      <c r="K169" s="12"/>
      <c r="L169" s="159"/>
      <c r="M169" s="159"/>
      <c r="N169" s="159"/>
      <c r="O169" s="185" t="str">
        <f t="shared" si="7"/>
        <v>-</v>
      </c>
      <c r="P169" s="215" t="str">
        <f t="shared" si="9"/>
        <v>-</v>
      </c>
      <c r="Q169" s="215" cm="1">
        <f t="array" ref="Q169">IF(P169="-",0,P169/(1+'General inputs'!$H$32)^IFERROR(INDEX('MP Calculations'!$C$40:$C$130,MATCH(F169,'MP Calculations'!$D$40:$D$130,0),0),-1))</f>
        <v>0</v>
      </c>
    </row>
    <row r="170" spans="3:17" x14ac:dyDescent="0.2">
      <c r="C170" s="159"/>
      <c r="D170" s="165"/>
      <c r="E170" s="161"/>
      <c r="F170" s="172" t="str">
        <f t="shared" si="8"/>
        <v>-</v>
      </c>
      <c r="G170" s="68"/>
      <c r="H170" s="167"/>
      <c r="I170" s="173"/>
      <c r="J170" s="168" t="str">
        <f>IFERROR(MIN('MP Calculations'!$E$30/I170,1),"-")</f>
        <v>-</v>
      </c>
      <c r="K170" s="12"/>
      <c r="L170" s="159"/>
      <c r="M170" s="159"/>
      <c r="N170" s="159"/>
      <c r="O170" s="185" t="str">
        <f t="shared" si="7"/>
        <v>-</v>
      </c>
      <c r="P170" s="215" t="str">
        <f t="shared" si="9"/>
        <v>-</v>
      </c>
      <c r="Q170" s="215" cm="1">
        <f t="array" ref="Q170">IF(P170="-",0,P170/(1+'General inputs'!$H$32)^IFERROR(INDEX('MP Calculations'!$C$40:$C$130,MATCH(F170,'MP Calculations'!$D$40:$D$130,0),0),-1))</f>
        <v>0</v>
      </c>
    </row>
    <row r="171" spans="3:17" x14ac:dyDescent="0.2">
      <c r="C171" s="159"/>
      <c r="D171" s="165"/>
      <c r="E171" s="161"/>
      <c r="F171" s="172" t="str">
        <f t="shared" si="8"/>
        <v>-</v>
      </c>
      <c r="G171" s="68"/>
      <c r="H171" s="167"/>
      <c r="I171" s="173"/>
      <c r="J171" s="168" t="str">
        <f>IFERROR(MIN('MP Calculations'!$E$30/I171,1),"-")</f>
        <v>-</v>
      </c>
      <c r="K171" s="12"/>
      <c r="L171" s="159"/>
      <c r="M171" s="159"/>
      <c r="N171" s="159"/>
      <c r="O171" s="185" t="str">
        <f t="shared" si="7"/>
        <v>-</v>
      </c>
      <c r="P171" s="215" t="str">
        <f t="shared" si="9"/>
        <v>-</v>
      </c>
      <c r="Q171" s="215" cm="1">
        <f t="array" ref="Q171">IF(P171="-",0,P171/(1+'General inputs'!$H$32)^IFERROR(INDEX('MP Calculations'!$C$40:$C$130,MATCH(F171,'MP Calculations'!$D$40:$D$130,0),0),-1))</f>
        <v>0</v>
      </c>
    </row>
    <row r="172" spans="3:17" x14ac:dyDescent="0.2">
      <c r="C172" s="159"/>
      <c r="D172" s="165"/>
      <c r="E172" s="161"/>
      <c r="F172" s="172" t="str">
        <f t="shared" si="8"/>
        <v>-</v>
      </c>
      <c r="G172" s="68"/>
      <c r="H172" s="167"/>
      <c r="I172" s="173"/>
      <c r="J172" s="168" t="str">
        <f>IFERROR(MIN('MP Calculations'!$E$30/I172,1),"-")</f>
        <v>-</v>
      </c>
      <c r="K172" s="12"/>
      <c r="L172" s="159"/>
      <c r="M172" s="159"/>
      <c r="N172" s="159"/>
      <c r="O172" s="185" t="str">
        <f t="shared" si="7"/>
        <v>-</v>
      </c>
      <c r="P172" s="215" t="str">
        <f t="shared" si="9"/>
        <v>-</v>
      </c>
      <c r="Q172" s="215" cm="1">
        <f t="array" ref="Q172">IF(P172="-",0,P172/(1+'General inputs'!$H$32)^IFERROR(INDEX('MP Calculations'!$C$40:$C$130,MATCH(F172,'MP Calculations'!$D$40:$D$130,0),0),-1))</f>
        <v>0</v>
      </c>
    </row>
    <row r="173" spans="3:17" x14ac:dyDescent="0.2">
      <c r="C173" s="159"/>
      <c r="D173" s="165"/>
      <c r="E173" s="161"/>
      <c r="F173" s="172" t="str">
        <f t="shared" si="8"/>
        <v>-</v>
      </c>
      <c r="G173" s="68"/>
      <c r="H173" s="167"/>
      <c r="I173" s="173"/>
      <c r="J173" s="168" t="str">
        <f>IFERROR(MIN('MP Calculations'!$E$30/I173,1),"-")</f>
        <v>-</v>
      </c>
      <c r="K173" s="12"/>
      <c r="L173" s="159"/>
      <c r="M173" s="159"/>
      <c r="N173" s="159"/>
      <c r="O173" s="185" t="str">
        <f t="shared" si="7"/>
        <v>-</v>
      </c>
      <c r="P173" s="215" t="str">
        <f t="shared" si="9"/>
        <v>-</v>
      </c>
      <c r="Q173" s="215" cm="1">
        <f t="array" ref="Q173">IF(P173="-",0,P173/(1+'General inputs'!$H$32)^IFERROR(INDEX('MP Calculations'!$C$40:$C$130,MATCH(F173,'MP Calculations'!$D$40:$D$130,0),0),-1))</f>
        <v>0</v>
      </c>
    </row>
    <row r="174" spans="3:17" x14ac:dyDescent="0.2">
      <c r="C174" s="159"/>
      <c r="D174" s="165"/>
      <c r="E174" s="161"/>
      <c r="F174" s="172" t="str">
        <f t="shared" si="8"/>
        <v>-</v>
      </c>
      <c r="G174" s="68"/>
      <c r="H174" s="167"/>
      <c r="I174" s="173"/>
      <c r="J174" s="168" t="str">
        <f>IFERROR(MIN('MP Calculations'!$E$30/I174,1),"-")</f>
        <v>-</v>
      </c>
      <c r="K174" s="12"/>
      <c r="L174" s="159"/>
      <c r="M174" s="159"/>
      <c r="N174" s="159"/>
      <c r="O174" s="185" t="str">
        <f t="shared" si="7"/>
        <v>-</v>
      </c>
      <c r="P174" s="215" t="str">
        <f t="shared" si="9"/>
        <v>-</v>
      </c>
      <c r="Q174" s="215" cm="1">
        <f t="array" ref="Q174">IF(P174="-",0,P174/(1+'General inputs'!$H$32)^IFERROR(INDEX('MP Calculations'!$C$40:$C$130,MATCH(F174,'MP Calculations'!$D$40:$D$130,0),0),-1))</f>
        <v>0</v>
      </c>
    </row>
    <row r="175" spans="3:17" x14ac:dyDescent="0.2">
      <c r="C175" s="159"/>
      <c r="D175" s="165"/>
      <c r="E175" s="161"/>
      <c r="F175" s="172" t="str">
        <f t="shared" si="8"/>
        <v>-</v>
      </c>
      <c r="G175" s="68"/>
      <c r="H175" s="167"/>
      <c r="I175" s="173"/>
      <c r="J175" s="168" t="str">
        <f>IFERROR(MIN('MP Calculations'!$E$30/I175,1),"-")</f>
        <v>-</v>
      </c>
      <c r="K175" s="12"/>
      <c r="L175" s="159"/>
      <c r="M175" s="159"/>
      <c r="N175" s="159"/>
      <c r="O175" s="185" t="str">
        <f t="shared" si="7"/>
        <v>-</v>
      </c>
      <c r="P175" s="215" t="str">
        <f t="shared" si="9"/>
        <v>-</v>
      </c>
      <c r="Q175" s="215" cm="1">
        <f t="array" ref="Q175">IF(P175="-",0,P175/(1+'General inputs'!$H$32)^IFERROR(INDEX('MP Calculations'!$C$40:$C$130,MATCH(F175,'MP Calculations'!$D$40:$D$130,0),0),-1))</f>
        <v>0</v>
      </c>
    </row>
    <row r="176" spans="3:17" x14ac:dyDescent="0.2">
      <c r="C176" s="159"/>
      <c r="D176" s="165"/>
      <c r="E176" s="161"/>
      <c r="F176" s="172" t="str">
        <f t="shared" si="8"/>
        <v>-</v>
      </c>
      <c r="G176" s="68"/>
      <c r="H176" s="167"/>
      <c r="I176" s="173"/>
      <c r="J176" s="168" t="str">
        <f>IFERROR(MIN('MP Calculations'!$E$30/I176,1),"-")</f>
        <v>-</v>
      </c>
      <c r="K176" s="12"/>
      <c r="L176" s="159"/>
      <c r="M176" s="159"/>
      <c r="N176" s="159"/>
      <c r="O176" s="185" t="str">
        <f t="shared" si="7"/>
        <v>-</v>
      </c>
      <c r="P176" s="215" t="str">
        <f t="shared" si="9"/>
        <v>-</v>
      </c>
      <c r="Q176" s="215" cm="1">
        <f t="array" ref="Q176">IF(P176="-",0,P176/(1+'General inputs'!$H$32)^IFERROR(INDEX('MP Calculations'!$C$40:$C$130,MATCH(F176,'MP Calculations'!$D$40:$D$130,0),0),-1))</f>
        <v>0</v>
      </c>
    </row>
    <row r="177" spans="3:17" x14ac:dyDescent="0.2">
      <c r="C177" s="159"/>
      <c r="D177" s="165"/>
      <c r="E177" s="161"/>
      <c r="F177" s="172" t="str">
        <f t="shared" si="8"/>
        <v>-</v>
      </c>
      <c r="G177" s="68"/>
      <c r="H177" s="167"/>
      <c r="I177" s="173"/>
      <c r="J177" s="168" t="str">
        <f>IFERROR(MIN('MP Calculations'!$E$30/I177,1),"-")</f>
        <v>-</v>
      </c>
      <c r="K177" s="12"/>
      <c r="L177" s="159"/>
      <c r="M177" s="159"/>
      <c r="N177" s="159"/>
      <c r="O177" s="185" t="str">
        <f t="shared" si="7"/>
        <v>-</v>
      </c>
      <c r="P177" s="215" t="str">
        <f t="shared" si="9"/>
        <v>-</v>
      </c>
      <c r="Q177" s="215" cm="1">
        <f t="array" ref="Q177">IF(P177="-",0,P177/(1+'General inputs'!$H$32)^IFERROR(INDEX('MP Calculations'!$C$40:$C$130,MATCH(F177,'MP Calculations'!$D$40:$D$130,0),0),-1))</f>
        <v>0</v>
      </c>
    </row>
    <row r="178" spans="3:17" x14ac:dyDescent="0.2">
      <c r="C178" s="159"/>
      <c r="D178" s="165"/>
      <c r="E178" s="161"/>
      <c r="F178" s="172" t="str">
        <f t="shared" si="8"/>
        <v>-</v>
      </c>
      <c r="G178" s="68"/>
      <c r="H178" s="167"/>
      <c r="I178" s="173"/>
      <c r="J178" s="168" t="str">
        <f>IFERROR(MIN('MP Calculations'!$E$30/I178,1),"-")</f>
        <v>-</v>
      </c>
      <c r="K178" s="12"/>
      <c r="L178" s="159"/>
      <c r="M178" s="159"/>
      <c r="N178" s="159"/>
      <c r="O178" s="185" t="str">
        <f t="shared" si="7"/>
        <v>-</v>
      </c>
      <c r="P178" s="215" t="str">
        <f t="shared" si="9"/>
        <v>-</v>
      </c>
      <c r="Q178" s="215" cm="1">
        <f t="array" ref="Q178">IF(P178="-",0,P178/(1+'General inputs'!$H$32)^IFERROR(INDEX('MP Calculations'!$C$40:$C$130,MATCH(F178,'MP Calculations'!$D$40:$D$130,0),0),-1))</f>
        <v>0</v>
      </c>
    </row>
    <row r="179" spans="3:17" x14ac:dyDescent="0.2">
      <c r="C179" s="159"/>
      <c r="D179" s="165"/>
      <c r="E179" s="161"/>
      <c r="F179" s="172" t="str">
        <f t="shared" si="8"/>
        <v>-</v>
      </c>
      <c r="G179" s="68"/>
      <c r="H179" s="167"/>
      <c r="I179" s="173"/>
      <c r="J179" s="168" t="str">
        <f>IFERROR(MIN('MP Calculations'!$E$30/I179,1),"-")</f>
        <v>-</v>
      </c>
      <c r="K179" s="12"/>
      <c r="L179" s="159"/>
      <c r="M179" s="159"/>
      <c r="N179" s="159"/>
      <c r="O179" s="185" t="str">
        <f t="shared" si="7"/>
        <v>-</v>
      </c>
      <c r="P179" s="215" t="str">
        <f t="shared" si="9"/>
        <v>-</v>
      </c>
      <c r="Q179" s="215" cm="1">
        <f t="array" ref="Q179">IF(P179="-",0,P179/(1+'General inputs'!$H$32)^IFERROR(INDEX('MP Calculations'!$C$40:$C$130,MATCH(F179,'MP Calculations'!$D$40:$D$130,0),0),-1))</f>
        <v>0</v>
      </c>
    </row>
    <row r="180" spans="3:17" x14ac:dyDescent="0.2">
      <c r="C180" s="159"/>
      <c r="D180" s="165"/>
      <c r="E180" s="161"/>
      <c r="F180" s="172" t="str">
        <f t="shared" si="8"/>
        <v>-</v>
      </c>
      <c r="G180" s="68"/>
      <c r="H180" s="167"/>
      <c r="I180" s="173"/>
      <c r="J180" s="168" t="str">
        <f>IFERROR(MIN('MP Calculations'!$E$30/I180,1),"-")</f>
        <v>-</v>
      </c>
      <c r="K180" s="12"/>
      <c r="L180" s="159"/>
      <c r="M180" s="159"/>
      <c r="N180" s="159"/>
      <c r="O180" s="185" t="str">
        <f t="shared" si="7"/>
        <v>-</v>
      </c>
      <c r="P180" s="215" t="str">
        <f t="shared" si="9"/>
        <v>-</v>
      </c>
      <c r="Q180" s="215" cm="1">
        <f t="array" ref="Q180">IF(P180="-",0,P180/(1+'General inputs'!$H$32)^IFERROR(INDEX('MP Calculations'!$C$40:$C$130,MATCH(F180,'MP Calculations'!$D$40:$D$130,0),0),-1))</f>
        <v>0</v>
      </c>
    </row>
    <row r="181" spans="3:17" x14ac:dyDescent="0.2">
      <c r="C181" s="159"/>
      <c r="D181" s="165"/>
      <c r="E181" s="161"/>
      <c r="F181" s="172" t="str">
        <f t="shared" si="8"/>
        <v>-</v>
      </c>
      <c r="G181" s="68"/>
      <c r="H181" s="167"/>
      <c r="I181" s="173"/>
      <c r="J181" s="168" t="str">
        <f>IFERROR(MIN('MP Calculations'!$E$30/I181,1),"-")</f>
        <v>-</v>
      </c>
      <c r="K181" s="12"/>
      <c r="L181" s="159"/>
      <c r="M181" s="159"/>
      <c r="N181" s="159"/>
      <c r="O181" s="185" t="str">
        <f t="shared" si="7"/>
        <v>-</v>
      </c>
      <c r="P181" s="215" t="str">
        <f t="shared" si="9"/>
        <v>-</v>
      </c>
      <c r="Q181" s="215" cm="1">
        <f t="array" ref="Q181">IF(P181="-",0,P181/(1+'General inputs'!$H$32)^IFERROR(INDEX('MP Calculations'!$C$40:$C$130,MATCH(F181,'MP Calculations'!$D$40:$D$130,0),0),-1))</f>
        <v>0</v>
      </c>
    </row>
    <row r="182" spans="3:17" x14ac:dyDescent="0.2">
      <c r="C182" s="159"/>
      <c r="D182" s="165"/>
      <c r="E182" s="161"/>
      <c r="F182" s="172" t="str">
        <f t="shared" si="8"/>
        <v>-</v>
      </c>
      <c r="G182" s="68"/>
      <c r="H182" s="167"/>
      <c r="I182" s="173"/>
      <c r="J182" s="168" t="str">
        <f>IFERROR(MIN('MP Calculations'!$E$30/I182,1),"-")</f>
        <v>-</v>
      </c>
      <c r="K182" s="12"/>
      <c r="L182" s="159"/>
      <c r="M182" s="159"/>
      <c r="N182" s="159"/>
      <c r="O182" s="185" t="str">
        <f t="shared" si="7"/>
        <v>-</v>
      </c>
      <c r="P182" s="215" t="str">
        <f t="shared" si="9"/>
        <v>-</v>
      </c>
      <c r="Q182" s="215" cm="1">
        <f t="array" ref="Q182">IF(P182="-",0,P182/(1+'General inputs'!$H$32)^IFERROR(INDEX('MP Calculations'!$C$40:$C$130,MATCH(F182,'MP Calculations'!$D$40:$D$130,0),0),-1))</f>
        <v>0</v>
      </c>
    </row>
    <row r="183" spans="3:17" x14ac:dyDescent="0.2">
      <c r="C183" s="159"/>
      <c r="D183" s="165"/>
      <c r="E183" s="161"/>
      <c r="F183" s="172" t="str">
        <f t="shared" si="8"/>
        <v>-</v>
      </c>
      <c r="G183" s="68"/>
      <c r="H183" s="167"/>
      <c r="I183" s="173"/>
      <c r="J183" s="168" t="str">
        <f>IFERROR(MIN('MP Calculations'!$E$30/I183,1),"-")</f>
        <v>-</v>
      </c>
      <c r="K183" s="12"/>
      <c r="L183" s="159"/>
      <c r="M183" s="159"/>
      <c r="N183" s="159"/>
      <c r="O183" s="185" t="str">
        <f t="shared" si="7"/>
        <v>-</v>
      </c>
      <c r="P183" s="215" t="str">
        <f t="shared" si="9"/>
        <v>-</v>
      </c>
      <c r="Q183" s="215" cm="1">
        <f t="array" ref="Q183">IF(P183="-",0,P183/(1+'General inputs'!$H$32)^IFERROR(INDEX('MP Calculations'!$C$40:$C$130,MATCH(F183,'MP Calculations'!$D$40:$D$130,0),0),-1))</f>
        <v>0</v>
      </c>
    </row>
    <row r="184" spans="3:17" x14ac:dyDescent="0.2">
      <c r="C184" s="159"/>
      <c r="D184" s="165"/>
      <c r="E184" s="161"/>
      <c r="F184" s="172" t="str">
        <f t="shared" si="8"/>
        <v>-</v>
      </c>
      <c r="G184" s="68"/>
      <c r="H184" s="167"/>
      <c r="I184" s="173"/>
      <c r="J184" s="168" t="str">
        <f>IFERROR(MIN('MP Calculations'!$E$30/I184,1),"-")</f>
        <v>-</v>
      </c>
      <c r="K184" s="12"/>
      <c r="L184" s="159"/>
      <c r="M184" s="159"/>
      <c r="N184" s="159"/>
      <c r="O184" s="185" t="str">
        <f t="shared" si="7"/>
        <v>-</v>
      </c>
      <c r="P184" s="215" t="str">
        <f t="shared" si="9"/>
        <v>-</v>
      </c>
      <c r="Q184" s="215" cm="1">
        <f t="array" ref="Q184">IF(P184="-",0,P184/(1+'General inputs'!$H$32)^IFERROR(INDEX('MP Calculations'!$C$40:$C$130,MATCH(F184,'MP Calculations'!$D$40:$D$130,0),0),-1))</f>
        <v>0</v>
      </c>
    </row>
    <row r="185" spans="3:17" x14ac:dyDescent="0.2">
      <c r="C185" s="159"/>
      <c r="D185" s="165"/>
      <c r="E185" s="161"/>
      <c r="F185" s="172" t="str">
        <f t="shared" si="8"/>
        <v>-</v>
      </c>
      <c r="G185" s="68"/>
      <c r="H185" s="167"/>
      <c r="I185" s="173"/>
      <c r="J185" s="168" t="str">
        <f>IFERROR(MIN('MP Calculations'!$E$30/I185,1),"-")</f>
        <v>-</v>
      </c>
      <c r="K185" s="12"/>
      <c r="L185" s="159"/>
      <c r="M185" s="159"/>
      <c r="N185" s="159"/>
      <c r="O185" s="185" t="str">
        <f t="shared" si="7"/>
        <v>-</v>
      </c>
      <c r="P185" s="215" t="str">
        <f t="shared" si="9"/>
        <v>-</v>
      </c>
      <c r="Q185" s="215" cm="1">
        <f t="array" ref="Q185">IF(P185="-",0,P185/(1+'General inputs'!$H$32)^IFERROR(INDEX('MP Calculations'!$C$40:$C$130,MATCH(F185,'MP Calculations'!$D$40:$D$130,0),0),-1))</f>
        <v>0</v>
      </c>
    </row>
    <row r="186" spans="3:17" x14ac:dyDescent="0.2">
      <c r="C186" s="159"/>
      <c r="D186" s="165"/>
      <c r="E186" s="161"/>
      <c r="F186" s="172" t="str">
        <f t="shared" si="8"/>
        <v>-</v>
      </c>
      <c r="G186" s="68"/>
      <c r="H186" s="167"/>
      <c r="I186" s="173"/>
      <c r="J186" s="168" t="str">
        <f>IFERROR(MIN('MP Calculations'!$E$30/I186,1),"-")</f>
        <v>-</v>
      </c>
      <c r="K186" s="12"/>
      <c r="L186" s="159"/>
      <c r="M186" s="159"/>
      <c r="N186" s="159"/>
      <c r="O186" s="185" t="str">
        <f t="shared" si="7"/>
        <v>-</v>
      </c>
      <c r="P186" s="215" t="str">
        <f t="shared" si="9"/>
        <v>-</v>
      </c>
      <c r="Q186" s="215" cm="1">
        <f t="array" ref="Q186">IF(P186="-",0,P186/(1+'General inputs'!$H$32)^IFERROR(INDEX('MP Calculations'!$C$40:$C$130,MATCH(F186,'MP Calculations'!$D$40:$D$130,0),0),-1))</f>
        <v>0</v>
      </c>
    </row>
    <row r="187" spans="3:17" x14ac:dyDescent="0.2">
      <c r="C187" s="159"/>
      <c r="D187" s="165"/>
      <c r="E187" s="161"/>
      <c r="F187" s="172" t="str">
        <f t="shared" si="8"/>
        <v>-</v>
      </c>
      <c r="G187" s="68"/>
      <c r="H187" s="167"/>
      <c r="I187" s="173"/>
      <c r="J187" s="168" t="str">
        <f>IFERROR(MIN('MP Calculations'!$E$30/I187,1),"-")</f>
        <v>-</v>
      </c>
      <c r="K187" s="12"/>
      <c r="L187" s="159"/>
      <c r="M187" s="159"/>
      <c r="N187" s="159"/>
      <c r="O187" s="185" t="str">
        <f t="shared" si="7"/>
        <v>-</v>
      </c>
      <c r="P187" s="215" t="str">
        <f t="shared" si="9"/>
        <v>-</v>
      </c>
      <c r="Q187" s="215" cm="1">
        <f t="array" ref="Q187">IF(P187="-",0,P187/(1+'General inputs'!$H$32)^IFERROR(INDEX('MP Calculations'!$C$40:$C$130,MATCH(F187,'MP Calculations'!$D$40:$D$130,0),0),-1))</f>
        <v>0</v>
      </c>
    </row>
    <row r="188" spans="3:17" x14ac:dyDescent="0.2">
      <c r="C188" s="159"/>
      <c r="D188" s="165"/>
      <c r="E188" s="161"/>
      <c r="F188" s="172" t="str">
        <f t="shared" si="8"/>
        <v>-</v>
      </c>
      <c r="G188" s="68"/>
      <c r="H188" s="167"/>
      <c r="I188" s="173"/>
      <c r="J188" s="168" t="str">
        <f>IFERROR(MIN('MP Calculations'!$E$30/I188,1),"-")</f>
        <v>-</v>
      </c>
      <c r="K188" s="12"/>
      <c r="L188" s="159"/>
      <c r="M188" s="159"/>
      <c r="N188" s="159"/>
      <c r="O188" s="185" t="str">
        <f t="shared" si="7"/>
        <v>-</v>
      </c>
      <c r="P188" s="215" t="str">
        <f t="shared" si="9"/>
        <v>-</v>
      </c>
      <c r="Q188" s="215" cm="1">
        <f t="array" ref="Q188">IF(P188="-",0,P188/(1+'General inputs'!$H$32)^IFERROR(INDEX('MP Calculations'!$C$40:$C$130,MATCH(F188,'MP Calculations'!$D$40:$D$130,0),0),-1))</f>
        <v>0</v>
      </c>
    </row>
    <row r="189" spans="3:17" x14ac:dyDescent="0.2">
      <c r="C189" s="159"/>
      <c r="D189" s="165"/>
      <c r="E189" s="161"/>
      <c r="F189" s="172" t="str">
        <f t="shared" si="8"/>
        <v>-</v>
      </c>
      <c r="G189" s="68"/>
      <c r="H189" s="167"/>
      <c r="I189" s="173"/>
      <c r="J189" s="168" t="str">
        <f>IFERROR(MIN('MP Calculations'!$E$30/I189,1),"-")</f>
        <v>-</v>
      </c>
      <c r="K189" s="12"/>
      <c r="L189" s="159"/>
      <c r="M189" s="159"/>
      <c r="N189" s="159"/>
      <c r="O189" s="185" t="str">
        <f t="shared" si="7"/>
        <v>-</v>
      </c>
      <c r="P189" s="215" t="str">
        <f t="shared" si="9"/>
        <v>-</v>
      </c>
      <c r="Q189" s="215" cm="1">
        <f t="array" ref="Q189">IF(P189="-",0,P189/(1+'General inputs'!$H$32)^IFERROR(INDEX('MP Calculations'!$C$40:$C$130,MATCH(F189,'MP Calculations'!$D$40:$D$130,0),0),-1))</f>
        <v>0</v>
      </c>
    </row>
    <row r="190" spans="3:17" x14ac:dyDescent="0.2">
      <c r="C190" s="159"/>
      <c r="D190" s="165"/>
      <c r="E190" s="161"/>
      <c r="F190" s="172" t="str">
        <f t="shared" si="8"/>
        <v>-</v>
      </c>
      <c r="G190" s="68"/>
      <c r="H190" s="167"/>
      <c r="I190" s="173"/>
      <c r="J190" s="168" t="str">
        <f>IFERROR(MIN('MP Calculations'!$E$30/I190,1),"-")</f>
        <v>-</v>
      </c>
      <c r="K190" s="12"/>
      <c r="L190" s="159"/>
      <c r="M190" s="159"/>
      <c r="N190" s="159"/>
      <c r="O190" s="185" t="str">
        <f t="shared" si="7"/>
        <v>-</v>
      </c>
      <c r="P190" s="215" t="str">
        <f t="shared" si="9"/>
        <v>-</v>
      </c>
      <c r="Q190" s="215" cm="1">
        <f t="array" ref="Q190">IF(P190="-",0,P190/(1+'General inputs'!$H$32)^IFERROR(INDEX('MP Calculations'!$C$40:$C$130,MATCH(F190,'MP Calculations'!$D$40:$D$130,0),0),-1))</f>
        <v>0</v>
      </c>
    </row>
    <row r="191" spans="3:17" x14ac:dyDescent="0.2">
      <c r="C191" s="159"/>
      <c r="D191" s="165"/>
      <c r="E191" s="161"/>
      <c r="F191" s="172" t="str">
        <f t="shared" si="8"/>
        <v>-</v>
      </c>
      <c r="G191" s="68"/>
      <c r="H191" s="167"/>
      <c r="I191" s="173"/>
      <c r="J191" s="168" t="str">
        <f>IFERROR(MIN('MP Calculations'!$E$30/I191,1),"-")</f>
        <v>-</v>
      </c>
      <c r="K191" s="12"/>
      <c r="L191" s="159"/>
      <c r="M191" s="159"/>
      <c r="N191" s="159"/>
      <c r="O191" s="185" t="str">
        <f t="shared" si="7"/>
        <v>-</v>
      </c>
      <c r="P191" s="215" t="str">
        <f t="shared" si="9"/>
        <v>-</v>
      </c>
      <c r="Q191" s="215" cm="1">
        <f t="array" ref="Q191">IF(P191="-",0,P191/(1+'General inputs'!$H$32)^IFERROR(INDEX('MP Calculations'!$C$40:$C$130,MATCH(F191,'MP Calculations'!$D$40:$D$130,0),0),-1))</f>
        <v>0</v>
      </c>
    </row>
    <row r="192" spans="3:17" x14ac:dyDescent="0.2">
      <c r="C192" s="159"/>
      <c r="D192" s="165"/>
      <c r="E192" s="161"/>
      <c r="F192" s="172" t="str">
        <f t="shared" si="8"/>
        <v>-</v>
      </c>
      <c r="G192" s="68"/>
      <c r="H192" s="167"/>
      <c r="I192" s="173"/>
      <c r="J192" s="168" t="str">
        <f>IFERROR(MIN('MP Calculations'!$E$30/I192,1),"-")</f>
        <v>-</v>
      </c>
      <c r="K192" s="12"/>
      <c r="L192" s="159"/>
      <c r="M192" s="159"/>
      <c r="N192" s="159"/>
      <c r="O192" s="185" t="str">
        <f t="shared" si="7"/>
        <v>-</v>
      </c>
      <c r="P192" s="215" t="str">
        <f t="shared" si="9"/>
        <v>-</v>
      </c>
      <c r="Q192" s="215" cm="1">
        <f t="array" ref="Q192">IF(P192="-",0,P192/(1+'General inputs'!$H$32)^IFERROR(INDEX('MP Calculations'!$C$40:$C$130,MATCH(F192,'MP Calculations'!$D$40:$D$130,0),0),-1))</f>
        <v>0</v>
      </c>
    </row>
    <row r="193" spans="3:17" x14ac:dyDescent="0.2">
      <c r="C193" s="159"/>
      <c r="D193" s="165"/>
      <c r="E193" s="161"/>
      <c r="F193" s="172" t="str">
        <f t="shared" si="8"/>
        <v>-</v>
      </c>
      <c r="G193" s="68"/>
      <c r="H193" s="167"/>
      <c r="I193" s="173"/>
      <c r="J193" s="168" t="str">
        <f>IFERROR(MIN('MP Calculations'!$E$30/I193,1),"-")</f>
        <v>-</v>
      </c>
      <c r="K193" s="12"/>
      <c r="L193" s="159"/>
      <c r="M193" s="159"/>
      <c r="N193" s="159"/>
      <c r="O193" s="185" t="str">
        <f t="shared" ref="O193:O256" si="10">IF(N193="","-",L193*N193)</f>
        <v>-</v>
      </c>
      <c r="P193" s="215" t="str">
        <f t="shared" si="9"/>
        <v>-</v>
      </c>
      <c r="Q193" s="215" cm="1">
        <f t="array" ref="Q193">IF(P193="-",0,P193/(1+'General inputs'!$H$32)^IFERROR(INDEX('MP Calculations'!$C$40:$C$130,MATCH(F193,'MP Calculations'!$D$40:$D$130,0),0),-1))</f>
        <v>0</v>
      </c>
    </row>
    <row r="194" spans="3:17" x14ac:dyDescent="0.2">
      <c r="C194" s="159"/>
      <c r="D194" s="165"/>
      <c r="E194" s="161"/>
      <c r="F194" s="172" t="str">
        <f t="shared" si="8"/>
        <v>-</v>
      </c>
      <c r="G194" s="68"/>
      <c r="H194" s="167"/>
      <c r="I194" s="173"/>
      <c r="J194" s="168" t="str">
        <f>IFERROR(MIN('MP Calculations'!$E$30/I194,1),"-")</f>
        <v>-</v>
      </c>
      <c r="K194" s="12"/>
      <c r="L194" s="159"/>
      <c r="M194" s="159"/>
      <c r="N194" s="159"/>
      <c r="O194" s="185" t="str">
        <f t="shared" si="10"/>
        <v>-</v>
      </c>
      <c r="P194" s="215" t="str">
        <f t="shared" si="9"/>
        <v>-</v>
      </c>
      <c r="Q194" s="215" cm="1">
        <f t="array" ref="Q194">IF(P194="-",0,P194/(1+'General inputs'!$H$32)^IFERROR(INDEX('MP Calculations'!$C$40:$C$130,MATCH(F194,'MP Calculations'!$D$40:$D$130,0),0),-1))</f>
        <v>0</v>
      </c>
    </row>
    <row r="195" spans="3:17" x14ac:dyDescent="0.2">
      <c r="C195" s="159"/>
      <c r="D195" s="165"/>
      <c r="E195" s="161"/>
      <c r="F195" s="172" t="str">
        <f t="shared" si="8"/>
        <v>-</v>
      </c>
      <c r="G195" s="68"/>
      <c r="H195" s="167"/>
      <c r="I195" s="173"/>
      <c r="J195" s="168" t="str">
        <f>IFERROR(MIN('MP Calculations'!$E$30/I195,1),"-")</f>
        <v>-</v>
      </c>
      <c r="K195" s="12"/>
      <c r="L195" s="159"/>
      <c r="M195" s="159"/>
      <c r="N195" s="159"/>
      <c r="O195" s="185" t="str">
        <f t="shared" si="10"/>
        <v>-</v>
      </c>
      <c r="P195" s="215" t="str">
        <f t="shared" si="9"/>
        <v>-</v>
      </c>
      <c r="Q195" s="215" cm="1">
        <f t="array" ref="Q195">IF(P195="-",0,P195/(1+'General inputs'!$H$32)^IFERROR(INDEX('MP Calculations'!$C$40:$C$130,MATCH(F195,'MP Calculations'!$D$40:$D$130,0),0),-1))</f>
        <v>0</v>
      </c>
    </row>
    <row r="196" spans="3:17" x14ac:dyDescent="0.2">
      <c r="C196" s="159"/>
      <c r="D196" s="165"/>
      <c r="E196" s="161"/>
      <c r="F196" s="172" t="str">
        <f t="shared" si="8"/>
        <v>-</v>
      </c>
      <c r="G196" s="68"/>
      <c r="H196" s="167"/>
      <c r="I196" s="173"/>
      <c r="J196" s="168" t="str">
        <f>IFERROR(MIN('MP Calculations'!$E$30/I196,1),"-")</f>
        <v>-</v>
      </c>
      <c r="K196" s="12"/>
      <c r="L196" s="159"/>
      <c r="M196" s="159"/>
      <c r="N196" s="159"/>
      <c r="O196" s="185" t="str">
        <f t="shared" si="10"/>
        <v>-</v>
      </c>
      <c r="P196" s="215" t="str">
        <f t="shared" si="9"/>
        <v>-</v>
      </c>
      <c r="Q196" s="215" cm="1">
        <f t="array" ref="Q196">IF(P196="-",0,P196/(1+'General inputs'!$H$32)^IFERROR(INDEX('MP Calculations'!$C$40:$C$130,MATCH(F196,'MP Calculations'!$D$40:$D$130,0),0),-1))</f>
        <v>0</v>
      </c>
    </row>
    <row r="197" spans="3:17" x14ac:dyDescent="0.2">
      <c r="C197" s="159"/>
      <c r="D197" s="165"/>
      <c r="E197" s="161"/>
      <c r="F197" s="172" t="str">
        <f t="shared" si="8"/>
        <v>-</v>
      </c>
      <c r="G197" s="68"/>
      <c r="H197" s="167"/>
      <c r="I197" s="173"/>
      <c r="J197" s="168" t="str">
        <f>IFERROR(MIN('MP Calculations'!$E$30/I197,1),"-")</f>
        <v>-</v>
      </c>
      <c r="K197" s="12"/>
      <c r="L197" s="159"/>
      <c r="M197" s="159"/>
      <c r="N197" s="159"/>
      <c r="O197" s="185" t="str">
        <f t="shared" si="10"/>
        <v>-</v>
      </c>
      <c r="P197" s="215" t="str">
        <f t="shared" si="9"/>
        <v>-</v>
      </c>
      <c r="Q197" s="215" cm="1">
        <f t="array" ref="Q197">IF(P197="-",0,P197/(1+'General inputs'!$H$32)^IFERROR(INDEX('MP Calculations'!$C$40:$C$130,MATCH(F197,'MP Calculations'!$D$40:$D$130,0),0),-1))</f>
        <v>0</v>
      </c>
    </row>
    <row r="198" spans="3:17" x14ac:dyDescent="0.2">
      <c r="C198" s="159"/>
      <c r="D198" s="165"/>
      <c r="E198" s="161"/>
      <c r="F198" s="172" t="str">
        <f t="shared" si="8"/>
        <v>-</v>
      </c>
      <c r="G198" s="68"/>
      <c r="H198" s="167"/>
      <c r="I198" s="173"/>
      <c r="J198" s="168" t="str">
        <f>IFERROR(MIN('MP Calculations'!$E$30/I198,1),"-")</f>
        <v>-</v>
      </c>
      <c r="K198" s="12"/>
      <c r="L198" s="159"/>
      <c r="M198" s="159"/>
      <c r="N198" s="159"/>
      <c r="O198" s="185" t="str">
        <f t="shared" si="10"/>
        <v>-</v>
      </c>
      <c r="P198" s="215" t="str">
        <f t="shared" si="9"/>
        <v>-</v>
      </c>
      <c r="Q198" s="215" cm="1">
        <f t="array" ref="Q198">IF(P198="-",0,P198/(1+'General inputs'!$H$32)^IFERROR(INDEX('MP Calculations'!$C$40:$C$130,MATCH(F198,'MP Calculations'!$D$40:$D$130,0),0),-1))</f>
        <v>0</v>
      </c>
    </row>
    <row r="199" spans="3:17" x14ac:dyDescent="0.2">
      <c r="C199" s="159"/>
      <c r="D199" s="165"/>
      <c r="E199" s="161"/>
      <c r="F199" s="172" t="str">
        <f t="shared" si="8"/>
        <v>-</v>
      </c>
      <c r="G199" s="68"/>
      <c r="H199" s="167"/>
      <c r="I199" s="173"/>
      <c r="J199" s="168" t="str">
        <f>IFERROR(MIN('MP Calculations'!$E$30/I199,1),"-")</f>
        <v>-</v>
      </c>
      <c r="K199" s="12"/>
      <c r="L199" s="159"/>
      <c r="M199" s="159"/>
      <c r="N199" s="159"/>
      <c r="O199" s="185" t="str">
        <f t="shared" si="10"/>
        <v>-</v>
      </c>
      <c r="P199" s="215" t="str">
        <f t="shared" si="9"/>
        <v>-</v>
      </c>
      <c r="Q199" s="215" cm="1">
        <f t="array" ref="Q199">IF(P199="-",0,P199/(1+'General inputs'!$H$32)^IFERROR(INDEX('MP Calculations'!$C$40:$C$130,MATCH(F199,'MP Calculations'!$D$40:$D$130,0),0),-1))</f>
        <v>0</v>
      </c>
    </row>
    <row r="200" spans="3:17" x14ac:dyDescent="0.2">
      <c r="C200" s="159"/>
      <c r="D200" s="165"/>
      <c r="E200" s="161"/>
      <c r="F200" s="172" t="str">
        <f t="shared" si="8"/>
        <v>-</v>
      </c>
      <c r="G200" s="68"/>
      <c r="H200" s="167"/>
      <c r="I200" s="173"/>
      <c r="J200" s="168" t="str">
        <f>IFERROR(MIN('MP Calculations'!$E$30/I200,1),"-")</f>
        <v>-</v>
      </c>
      <c r="K200" s="12"/>
      <c r="L200" s="159"/>
      <c r="M200" s="159"/>
      <c r="N200" s="159"/>
      <c r="O200" s="185" t="str">
        <f t="shared" si="10"/>
        <v>-</v>
      </c>
      <c r="P200" s="215" t="str">
        <f t="shared" si="9"/>
        <v>-</v>
      </c>
      <c r="Q200" s="215" cm="1">
        <f t="array" ref="Q200">IF(P200="-",0,P200/(1+'General inputs'!$H$32)^IFERROR(INDEX('MP Calculations'!$C$40:$C$130,MATCH(F200,'MP Calculations'!$D$40:$D$130,0),0),-1))</f>
        <v>0</v>
      </c>
    </row>
    <row r="201" spans="3:17" x14ac:dyDescent="0.2">
      <c r="C201" s="159"/>
      <c r="D201" s="165"/>
      <c r="E201" s="161"/>
      <c r="F201" s="172" t="str">
        <f t="shared" si="8"/>
        <v>-</v>
      </c>
      <c r="G201" s="68"/>
      <c r="H201" s="167"/>
      <c r="I201" s="173"/>
      <c r="J201" s="168" t="str">
        <f>IFERROR(MIN('MP Calculations'!$E$30/I201,1),"-")</f>
        <v>-</v>
      </c>
      <c r="K201" s="12"/>
      <c r="L201" s="159"/>
      <c r="M201" s="159"/>
      <c r="N201" s="159"/>
      <c r="O201" s="185" t="str">
        <f t="shared" si="10"/>
        <v>-</v>
      </c>
      <c r="P201" s="215" t="str">
        <f t="shared" si="9"/>
        <v>-</v>
      </c>
      <c r="Q201" s="215" cm="1">
        <f t="array" ref="Q201">IF(P201="-",0,P201/(1+'General inputs'!$H$32)^IFERROR(INDEX('MP Calculations'!$C$40:$C$130,MATCH(F201,'MP Calculations'!$D$40:$D$130,0),0),-1))</f>
        <v>0</v>
      </c>
    </row>
    <row r="202" spans="3:17" x14ac:dyDescent="0.2">
      <c r="C202" s="159"/>
      <c r="D202" s="165"/>
      <c r="E202" s="161"/>
      <c r="F202" s="172" t="str">
        <f t="shared" si="8"/>
        <v>-</v>
      </c>
      <c r="G202" s="68"/>
      <c r="H202" s="167"/>
      <c r="I202" s="173"/>
      <c r="J202" s="168" t="str">
        <f>IFERROR(MIN('MP Calculations'!$E$30/I202,1),"-")</f>
        <v>-</v>
      </c>
      <c r="K202" s="12"/>
      <c r="L202" s="159"/>
      <c r="M202" s="159"/>
      <c r="N202" s="159"/>
      <c r="O202" s="185" t="str">
        <f t="shared" si="10"/>
        <v>-</v>
      </c>
      <c r="P202" s="215" t="str">
        <f t="shared" si="9"/>
        <v>-</v>
      </c>
      <c r="Q202" s="215" cm="1">
        <f t="array" ref="Q202">IF(P202="-",0,P202/(1+'General inputs'!$H$32)^IFERROR(INDEX('MP Calculations'!$C$40:$C$130,MATCH(F202,'MP Calculations'!$D$40:$D$130,0),0),-1))</f>
        <v>0</v>
      </c>
    </row>
    <row r="203" spans="3:17" x14ac:dyDescent="0.2">
      <c r="C203" s="159"/>
      <c r="D203" s="165"/>
      <c r="E203" s="161"/>
      <c r="F203" s="172" t="str">
        <f t="shared" si="8"/>
        <v>-</v>
      </c>
      <c r="G203" s="68"/>
      <c r="H203" s="167"/>
      <c r="I203" s="173"/>
      <c r="J203" s="168" t="str">
        <f>IFERROR(MIN('MP Calculations'!$E$30/I203,1),"-")</f>
        <v>-</v>
      </c>
      <c r="K203" s="12"/>
      <c r="L203" s="159"/>
      <c r="M203" s="159"/>
      <c r="N203" s="159"/>
      <c r="O203" s="185" t="str">
        <f t="shared" si="10"/>
        <v>-</v>
      </c>
      <c r="P203" s="215" t="str">
        <f t="shared" si="9"/>
        <v>-</v>
      </c>
      <c r="Q203" s="215" cm="1">
        <f t="array" ref="Q203">IF(P203="-",0,P203/(1+'General inputs'!$H$32)^IFERROR(INDEX('MP Calculations'!$C$40:$C$130,MATCH(F203,'MP Calculations'!$D$40:$D$130,0),0),-1))</f>
        <v>0</v>
      </c>
    </row>
    <row r="204" spans="3:17" x14ac:dyDescent="0.2">
      <c r="C204" s="159"/>
      <c r="D204" s="165"/>
      <c r="E204" s="161"/>
      <c r="F204" s="172" t="str">
        <f t="shared" si="8"/>
        <v>-</v>
      </c>
      <c r="G204" s="68"/>
      <c r="H204" s="167"/>
      <c r="I204" s="173"/>
      <c r="J204" s="168" t="str">
        <f>IFERROR(MIN('MP Calculations'!$E$30/I204,1),"-")</f>
        <v>-</v>
      </c>
      <c r="K204" s="12"/>
      <c r="L204" s="159"/>
      <c r="M204" s="159"/>
      <c r="N204" s="159"/>
      <c r="O204" s="185" t="str">
        <f t="shared" si="10"/>
        <v>-</v>
      </c>
      <c r="P204" s="215" t="str">
        <f t="shared" si="9"/>
        <v>-</v>
      </c>
      <c r="Q204" s="215" cm="1">
        <f t="array" ref="Q204">IF(P204="-",0,P204/(1+'General inputs'!$H$32)^IFERROR(INDEX('MP Calculations'!$C$40:$C$130,MATCH(F204,'MP Calculations'!$D$40:$D$130,0),0),-1))</f>
        <v>0</v>
      </c>
    </row>
    <row r="205" spans="3:17" x14ac:dyDescent="0.2">
      <c r="C205" s="159"/>
      <c r="D205" s="165"/>
      <c r="E205" s="161"/>
      <c r="F205" s="172" t="str">
        <f t="shared" si="8"/>
        <v>-</v>
      </c>
      <c r="G205" s="68"/>
      <c r="H205" s="167"/>
      <c r="I205" s="173"/>
      <c r="J205" s="168" t="str">
        <f>IFERROR(MIN('MP Calculations'!$E$30/I205,1),"-")</f>
        <v>-</v>
      </c>
      <c r="K205" s="12"/>
      <c r="L205" s="159"/>
      <c r="M205" s="159"/>
      <c r="N205" s="159"/>
      <c r="O205" s="185" t="str">
        <f t="shared" si="10"/>
        <v>-</v>
      </c>
      <c r="P205" s="215" t="str">
        <f t="shared" si="9"/>
        <v>-</v>
      </c>
      <c r="Q205" s="215" cm="1">
        <f t="array" ref="Q205">IF(P205="-",0,P205/(1+'General inputs'!$H$32)^IFERROR(INDEX('MP Calculations'!$C$40:$C$130,MATCH(F205,'MP Calculations'!$D$40:$D$130,0),0),-1))</f>
        <v>0</v>
      </c>
    </row>
    <row r="206" spans="3:17" x14ac:dyDescent="0.2">
      <c r="C206" s="159"/>
      <c r="D206" s="165"/>
      <c r="E206" s="161"/>
      <c r="F206" s="172" t="str">
        <f t="shared" si="8"/>
        <v>-</v>
      </c>
      <c r="G206" s="68"/>
      <c r="H206" s="167"/>
      <c r="I206" s="173"/>
      <c r="J206" s="168" t="str">
        <f>IFERROR(MIN('MP Calculations'!$E$30/I206,1),"-")</f>
        <v>-</v>
      </c>
      <c r="K206" s="12"/>
      <c r="L206" s="159"/>
      <c r="M206" s="159"/>
      <c r="N206" s="159"/>
      <c r="O206" s="185" t="str">
        <f t="shared" si="10"/>
        <v>-</v>
      </c>
      <c r="P206" s="215" t="str">
        <f t="shared" si="9"/>
        <v>-</v>
      </c>
      <c r="Q206" s="215" cm="1">
        <f t="array" ref="Q206">IF(P206="-",0,P206/(1+'General inputs'!$H$32)^IFERROR(INDEX('MP Calculations'!$C$40:$C$130,MATCH(F206,'MP Calculations'!$D$40:$D$130,0),0),-1))</f>
        <v>0</v>
      </c>
    </row>
    <row r="207" spans="3:17" x14ac:dyDescent="0.2">
      <c r="C207" s="159"/>
      <c r="D207" s="165"/>
      <c r="E207" s="161"/>
      <c r="F207" s="172" t="str">
        <f t="shared" si="8"/>
        <v>-</v>
      </c>
      <c r="G207" s="68"/>
      <c r="H207" s="167"/>
      <c r="I207" s="173"/>
      <c r="J207" s="168" t="str">
        <f>IFERROR(MIN('MP Calculations'!$E$30/I207,1),"-")</f>
        <v>-</v>
      </c>
      <c r="K207" s="12"/>
      <c r="L207" s="159"/>
      <c r="M207" s="159"/>
      <c r="N207" s="159"/>
      <c r="O207" s="185" t="str">
        <f t="shared" si="10"/>
        <v>-</v>
      </c>
      <c r="P207" s="215" t="str">
        <f t="shared" si="9"/>
        <v>-</v>
      </c>
      <c r="Q207" s="215" cm="1">
        <f t="array" ref="Q207">IF(P207="-",0,P207/(1+'General inputs'!$H$32)^IFERROR(INDEX('MP Calculations'!$C$40:$C$130,MATCH(F207,'MP Calculations'!$D$40:$D$130,0),0),-1))</f>
        <v>0</v>
      </c>
    </row>
    <row r="208" spans="3:17" x14ac:dyDescent="0.2">
      <c r="C208" s="159"/>
      <c r="D208" s="165"/>
      <c r="E208" s="161"/>
      <c r="F208" s="172" t="str">
        <f t="shared" si="8"/>
        <v>-</v>
      </c>
      <c r="G208" s="68"/>
      <c r="H208" s="167"/>
      <c r="I208" s="173"/>
      <c r="J208" s="168" t="str">
        <f>IFERROR(MIN('MP Calculations'!$E$30/I208,1),"-")</f>
        <v>-</v>
      </c>
      <c r="K208" s="12"/>
      <c r="L208" s="159"/>
      <c r="M208" s="159"/>
      <c r="N208" s="159"/>
      <c r="O208" s="185" t="str">
        <f t="shared" si="10"/>
        <v>-</v>
      </c>
      <c r="P208" s="215" t="str">
        <f t="shared" si="9"/>
        <v>-</v>
      </c>
      <c r="Q208" s="215" cm="1">
        <f t="array" ref="Q208">IF(P208="-",0,P208/(1+'General inputs'!$H$32)^IFERROR(INDEX('MP Calculations'!$C$40:$C$130,MATCH(F208,'MP Calculations'!$D$40:$D$130,0),0),-1))</f>
        <v>0</v>
      </c>
    </row>
    <row r="209" spans="3:17" x14ac:dyDescent="0.2">
      <c r="C209" s="159"/>
      <c r="D209" s="165"/>
      <c r="E209" s="161"/>
      <c r="F209" s="172" t="str">
        <f t="shared" si="8"/>
        <v>-</v>
      </c>
      <c r="G209" s="68"/>
      <c r="H209" s="167"/>
      <c r="I209" s="173"/>
      <c r="J209" s="168" t="str">
        <f>IFERROR(MIN('MP Calculations'!$E$30/I209,1),"-")</f>
        <v>-</v>
      </c>
      <c r="K209" s="12"/>
      <c r="L209" s="159"/>
      <c r="M209" s="159"/>
      <c r="N209" s="159"/>
      <c r="O209" s="185" t="str">
        <f t="shared" si="10"/>
        <v>-</v>
      </c>
      <c r="P209" s="215" t="str">
        <f t="shared" si="9"/>
        <v>-</v>
      </c>
      <c r="Q209" s="215" cm="1">
        <f t="array" ref="Q209">IF(P209="-",0,P209/(1+'General inputs'!$H$32)^IFERROR(INDEX('MP Calculations'!$C$40:$C$130,MATCH(F209,'MP Calculations'!$D$40:$D$130,0),0),-1))</f>
        <v>0</v>
      </c>
    </row>
    <row r="210" spans="3:17" x14ac:dyDescent="0.2">
      <c r="C210" s="159"/>
      <c r="D210" s="165"/>
      <c r="E210" s="161"/>
      <c r="F210" s="172" t="str">
        <f t="shared" si="8"/>
        <v>-</v>
      </c>
      <c r="G210" s="68"/>
      <c r="H210" s="167"/>
      <c r="I210" s="173"/>
      <c r="J210" s="168" t="str">
        <f>IFERROR(MIN('MP Calculations'!$E$30/I210,1),"-")</f>
        <v>-</v>
      </c>
      <c r="K210" s="12"/>
      <c r="L210" s="159"/>
      <c r="M210" s="159"/>
      <c r="N210" s="159"/>
      <c r="O210" s="185" t="str">
        <f t="shared" si="10"/>
        <v>-</v>
      </c>
      <c r="P210" s="215" t="str">
        <f t="shared" si="9"/>
        <v>-</v>
      </c>
      <c r="Q210" s="215" cm="1">
        <f t="array" ref="Q210">IF(P210="-",0,P210/(1+'General inputs'!$H$32)^IFERROR(INDEX('MP Calculations'!$C$40:$C$130,MATCH(F210,'MP Calculations'!$D$40:$D$130,0),0),-1))</f>
        <v>0</v>
      </c>
    </row>
    <row r="211" spans="3:17" x14ac:dyDescent="0.2">
      <c r="C211" s="159"/>
      <c r="D211" s="165"/>
      <c r="E211" s="161"/>
      <c r="F211" s="172" t="str">
        <f t="shared" si="8"/>
        <v>-</v>
      </c>
      <c r="G211" s="68"/>
      <c r="H211" s="167"/>
      <c r="I211" s="173"/>
      <c r="J211" s="168" t="str">
        <f>IFERROR(MIN('MP Calculations'!$E$30/I211,1),"-")</f>
        <v>-</v>
      </c>
      <c r="K211" s="12"/>
      <c r="L211" s="159"/>
      <c r="M211" s="159"/>
      <c r="N211" s="159"/>
      <c r="O211" s="185" t="str">
        <f t="shared" si="10"/>
        <v>-</v>
      </c>
      <c r="P211" s="215" t="str">
        <f t="shared" si="9"/>
        <v>-</v>
      </c>
      <c r="Q211" s="215" cm="1">
        <f t="array" ref="Q211">IF(P211="-",0,P211/(1+'General inputs'!$H$32)^IFERROR(INDEX('MP Calculations'!$C$40:$C$130,MATCH(F211,'MP Calculations'!$D$40:$D$130,0),0),-1))</f>
        <v>0</v>
      </c>
    </row>
    <row r="212" spans="3:17" x14ac:dyDescent="0.2">
      <c r="C212" s="159"/>
      <c r="D212" s="165"/>
      <c r="E212" s="161"/>
      <c r="F212" s="172" t="str">
        <f t="shared" si="8"/>
        <v>-</v>
      </c>
      <c r="G212" s="68"/>
      <c r="H212" s="167"/>
      <c r="I212" s="173"/>
      <c r="J212" s="168" t="str">
        <f>IFERROR(MIN('MP Calculations'!$E$30/I212,1),"-")</f>
        <v>-</v>
      </c>
      <c r="K212" s="12"/>
      <c r="L212" s="159"/>
      <c r="M212" s="159"/>
      <c r="N212" s="159"/>
      <c r="O212" s="185" t="str">
        <f t="shared" si="10"/>
        <v>-</v>
      </c>
      <c r="P212" s="215" t="str">
        <f t="shared" si="9"/>
        <v>-</v>
      </c>
      <c r="Q212" s="215" cm="1">
        <f t="array" ref="Q212">IF(P212="-",0,P212/(1+'General inputs'!$H$32)^IFERROR(INDEX('MP Calculations'!$C$40:$C$130,MATCH(F212,'MP Calculations'!$D$40:$D$130,0),0),-1))</f>
        <v>0</v>
      </c>
    </row>
    <row r="213" spans="3:17" x14ac:dyDescent="0.2">
      <c r="C213" s="159"/>
      <c r="D213" s="165"/>
      <c r="E213" s="161"/>
      <c r="F213" s="172" t="str">
        <f t="shared" si="8"/>
        <v>-</v>
      </c>
      <c r="G213" s="68"/>
      <c r="H213" s="167"/>
      <c r="I213" s="173"/>
      <c r="J213" s="168" t="str">
        <f>IFERROR(MIN('MP Calculations'!$E$30/I213,1),"-")</f>
        <v>-</v>
      </c>
      <c r="K213" s="12"/>
      <c r="L213" s="159"/>
      <c r="M213" s="159"/>
      <c r="N213" s="159"/>
      <c r="O213" s="185" t="str">
        <f t="shared" si="10"/>
        <v>-</v>
      </c>
      <c r="P213" s="215" t="str">
        <f t="shared" si="9"/>
        <v>-</v>
      </c>
      <c r="Q213" s="215" cm="1">
        <f t="array" ref="Q213">IF(P213="-",0,P213/(1+'General inputs'!$H$32)^IFERROR(INDEX('MP Calculations'!$C$40:$C$130,MATCH(F213,'MP Calculations'!$D$40:$D$130,0),0),-1))</f>
        <v>0</v>
      </c>
    </row>
    <row r="214" spans="3:17" x14ac:dyDescent="0.2">
      <c r="C214" s="159"/>
      <c r="D214" s="165"/>
      <c r="E214" s="161"/>
      <c r="F214" s="172" t="str">
        <f t="shared" ref="F214:F277" si="11">IF(E214="","-",IF(OR(E214&lt;$E$15,E214&gt;$E$16),"ERROR - date outside of range",IF(MONTH(E214)&gt;=7,YEAR(E214)&amp;"-"&amp;IF(YEAR(E214)=1999,"00",IF(AND(YEAR(E214)&gt;=2000,YEAR(E214)&lt;2009),"0","")&amp;RIGHT(YEAR(E214),2)+1),RIGHT(YEAR(E214),4)-1&amp;"-"&amp;RIGHT(YEAR(E214),2))))</f>
        <v>-</v>
      </c>
      <c r="G214" s="68"/>
      <c r="H214" s="167"/>
      <c r="I214" s="173"/>
      <c r="J214" s="168" t="str">
        <f>IFERROR(MIN('MP Calculations'!$E$30/I214,1),"-")</f>
        <v>-</v>
      </c>
      <c r="K214" s="12"/>
      <c r="L214" s="159"/>
      <c r="M214" s="159"/>
      <c r="N214" s="159"/>
      <c r="O214" s="185" t="str">
        <f t="shared" si="10"/>
        <v>-</v>
      </c>
      <c r="P214" s="215" t="str">
        <f t="shared" si="9"/>
        <v>-</v>
      </c>
      <c r="Q214" s="215" cm="1">
        <f t="array" ref="Q214">IF(P214="-",0,P214/(1+'General inputs'!$H$32)^IFERROR(INDEX('MP Calculations'!$C$40:$C$130,MATCH(F214,'MP Calculations'!$D$40:$D$130,0),0),-1))</f>
        <v>0</v>
      </c>
    </row>
    <row r="215" spans="3:17" x14ac:dyDescent="0.2">
      <c r="C215" s="159"/>
      <c r="D215" s="165"/>
      <c r="E215" s="161"/>
      <c r="F215" s="172" t="str">
        <f t="shared" si="11"/>
        <v>-</v>
      </c>
      <c r="G215" s="68"/>
      <c r="H215" s="167"/>
      <c r="I215" s="173"/>
      <c r="J215" s="168" t="str">
        <f>IFERROR(MIN('MP Calculations'!$E$30/I215,1),"-")</f>
        <v>-</v>
      </c>
      <c r="K215" s="12"/>
      <c r="L215" s="159"/>
      <c r="M215" s="159"/>
      <c r="N215" s="159"/>
      <c r="O215" s="185" t="str">
        <f t="shared" si="10"/>
        <v>-</v>
      </c>
      <c r="P215" s="215" t="str">
        <f t="shared" ref="P215:P278" si="12">IF(O215="-","-",IF(OR(E215&lt;$E$15,E215&gt;$E$16),0,O215*J215))</f>
        <v>-</v>
      </c>
      <c r="Q215" s="215" cm="1">
        <f t="array" ref="Q215">IF(P215="-",0,P215/(1+'General inputs'!$H$32)^IFERROR(INDEX('MP Calculations'!$C$40:$C$130,MATCH(F215,'MP Calculations'!$D$40:$D$130,0),0),-1))</f>
        <v>0</v>
      </c>
    </row>
    <row r="216" spans="3:17" x14ac:dyDescent="0.2">
      <c r="C216" s="159"/>
      <c r="D216" s="165"/>
      <c r="E216" s="161"/>
      <c r="F216" s="172" t="str">
        <f t="shared" si="11"/>
        <v>-</v>
      </c>
      <c r="G216" s="68"/>
      <c r="H216" s="167"/>
      <c r="I216" s="173"/>
      <c r="J216" s="168" t="str">
        <f>IFERROR(MIN('MP Calculations'!$E$30/I216,1),"-")</f>
        <v>-</v>
      </c>
      <c r="K216" s="12"/>
      <c r="L216" s="159"/>
      <c r="M216" s="159"/>
      <c r="N216" s="159"/>
      <c r="O216" s="185" t="str">
        <f t="shared" si="10"/>
        <v>-</v>
      </c>
      <c r="P216" s="215" t="str">
        <f t="shared" si="12"/>
        <v>-</v>
      </c>
      <c r="Q216" s="215" cm="1">
        <f t="array" ref="Q216">IF(P216="-",0,P216/(1+'General inputs'!$H$32)^IFERROR(INDEX('MP Calculations'!$C$40:$C$130,MATCH(F216,'MP Calculations'!$D$40:$D$130,0),0),-1))</f>
        <v>0</v>
      </c>
    </row>
    <row r="217" spans="3:17" x14ac:dyDescent="0.2">
      <c r="C217" s="159"/>
      <c r="D217" s="165"/>
      <c r="E217" s="161"/>
      <c r="F217" s="172" t="str">
        <f t="shared" si="11"/>
        <v>-</v>
      </c>
      <c r="G217" s="68"/>
      <c r="H217" s="167"/>
      <c r="I217" s="173"/>
      <c r="J217" s="168" t="str">
        <f>IFERROR(MIN('MP Calculations'!$E$30/I217,1),"-")</f>
        <v>-</v>
      </c>
      <c r="K217" s="12"/>
      <c r="L217" s="159"/>
      <c r="M217" s="159"/>
      <c r="N217" s="159"/>
      <c r="O217" s="185" t="str">
        <f t="shared" si="10"/>
        <v>-</v>
      </c>
      <c r="P217" s="215" t="str">
        <f t="shared" si="12"/>
        <v>-</v>
      </c>
      <c r="Q217" s="215" cm="1">
        <f t="array" ref="Q217">IF(P217="-",0,P217/(1+'General inputs'!$H$32)^IFERROR(INDEX('MP Calculations'!$C$40:$C$130,MATCH(F217,'MP Calculations'!$D$40:$D$130,0),0),-1))</f>
        <v>0</v>
      </c>
    </row>
    <row r="218" spans="3:17" x14ac:dyDescent="0.2">
      <c r="C218" s="159"/>
      <c r="D218" s="165"/>
      <c r="E218" s="161"/>
      <c r="F218" s="172" t="str">
        <f t="shared" si="11"/>
        <v>-</v>
      </c>
      <c r="G218" s="68"/>
      <c r="H218" s="167"/>
      <c r="I218" s="173"/>
      <c r="J218" s="168" t="str">
        <f>IFERROR(MIN('MP Calculations'!$E$30/I218,1),"-")</f>
        <v>-</v>
      </c>
      <c r="K218" s="12"/>
      <c r="L218" s="159"/>
      <c r="M218" s="159"/>
      <c r="N218" s="159"/>
      <c r="O218" s="185" t="str">
        <f t="shared" si="10"/>
        <v>-</v>
      </c>
      <c r="P218" s="215" t="str">
        <f t="shared" si="12"/>
        <v>-</v>
      </c>
      <c r="Q218" s="215" cm="1">
        <f t="array" ref="Q218">IF(P218="-",0,P218/(1+'General inputs'!$H$32)^IFERROR(INDEX('MP Calculations'!$C$40:$C$130,MATCH(F218,'MP Calculations'!$D$40:$D$130,0),0),-1))</f>
        <v>0</v>
      </c>
    </row>
    <row r="219" spans="3:17" x14ac:dyDescent="0.2">
      <c r="C219" s="159"/>
      <c r="D219" s="165"/>
      <c r="E219" s="161"/>
      <c r="F219" s="172" t="str">
        <f t="shared" si="11"/>
        <v>-</v>
      </c>
      <c r="G219" s="68"/>
      <c r="H219" s="167"/>
      <c r="I219" s="173"/>
      <c r="J219" s="168" t="str">
        <f>IFERROR(MIN('MP Calculations'!$E$30/I219,1),"-")</f>
        <v>-</v>
      </c>
      <c r="K219" s="12"/>
      <c r="L219" s="159"/>
      <c r="M219" s="159"/>
      <c r="N219" s="159"/>
      <c r="O219" s="185" t="str">
        <f t="shared" si="10"/>
        <v>-</v>
      </c>
      <c r="P219" s="215" t="str">
        <f t="shared" si="12"/>
        <v>-</v>
      </c>
      <c r="Q219" s="215" cm="1">
        <f t="array" ref="Q219">IF(P219="-",0,P219/(1+'General inputs'!$H$32)^IFERROR(INDEX('MP Calculations'!$C$40:$C$130,MATCH(F219,'MP Calculations'!$D$40:$D$130,0),0),-1))</f>
        <v>0</v>
      </c>
    </row>
    <row r="220" spans="3:17" x14ac:dyDescent="0.2">
      <c r="C220" s="159"/>
      <c r="D220" s="165"/>
      <c r="E220" s="161"/>
      <c r="F220" s="172" t="str">
        <f t="shared" si="11"/>
        <v>-</v>
      </c>
      <c r="G220" s="68"/>
      <c r="H220" s="167"/>
      <c r="I220" s="173"/>
      <c r="J220" s="168" t="str">
        <f>IFERROR(MIN('MP Calculations'!$E$30/I220,1),"-")</f>
        <v>-</v>
      </c>
      <c r="K220" s="12"/>
      <c r="L220" s="159"/>
      <c r="M220" s="159"/>
      <c r="N220" s="159"/>
      <c r="O220" s="185" t="str">
        <f t="shared" si="10"/>
        <v>-</v>
      </c>
      <c r="P220" s="215" t="str">
        <f t="shared" si="12"/>
        <v>-</v>
      </c>
      <c r="Q220" s="215" cm="1">
        <f t="array" ref="Q220">IF(P220="-",0,P220/(1+'General inputs'!$H$32)^IFERROR(INDEX('MP Calculations'!$C$40:$C$130,MATCH(F220,'MP Calculations'!$D$40:$D$130,0),0),-1))</f>
        <v>0</v>
      </c>
    </row>
    <row r="221" spans="3:17" x14ac:dyDescent="0.2">
      <c r="C221" s="159"/>
      <c r="D221" s="165"/>
      <c r="E221" s="161"/>
      <c r="F221" s="172" t="str">
        <f t="shared" si="11"/>
        <v>-</v>
      </c>
      <c r="G221" s="68"/>
      <c r="H221" s="167"/>
      <c r="I221" s="173"/>
      <c r="J221" s="168" t="str">
        <f>IFERROR(MIN('MP Calculations'!$E$30/I221,1),"-")</f>
        <v>-</v>
      </c>
      <c r="K221" s="12"/>
      <c r="L221" s="159"/>
      <c r="M221" s="159"/>
      <c r="N221" s="159"/>
      <c r="O221" s="185" t="str">
        <f t="shared" si="10"/>
        <v>-</v>
      </c>
      <c r="P221" s="215" t="str">
        <f t="shared" si="12"/>
        <v>-</v>
      </c>
      <c r="Q221" s="215" cm="1">
        <f t="array" ref="Q221">IF(P221="-",0,P221/(1+'General inputs'!$H$32)^IFERROR(INDEX('MP Calculations'!$C$40:$C$130,MATCH(F221,'MP Calculations'!$D$40:$D$130,0),0),-1))</f>
        <v>0</v>
      </c>
    </row>
    <row r="222" spans="3:17" x14ac:dyDescent="0.2">
      <c r="C222" s="159"/>
      <c r="D222" s="165"/>
      <c r="E222" s="161"/>
      <c r="F222" s="172" t="str">
        <f t="shared" si="11"/>
        <v>-</v>
      </c>
      <c r="G222" s="68"/>
      <c r="H222" s="167"/>
      <c r="I222" s="173"/>
      <c r="J222" s="168" t="str">
        <f>IFERROR(MIN('MP Calculations'!$E$30/I222,1),"-")</f>
        <v>-</v>
      </c>
      <c r="K222" s="12"/>
      <c r="L222" s="159"/>
      <c r="M222" s="159"/>
      <c r="N222" s="159"/>
      <c r="O222" s="185" t="str">
        <f t="shared" si="10"/>
        <v>-</v>
      </c>
      <c r="P222" s="215" t="str">
        <f t="shared" si="12"/>
        <v>-</v>
      </c>
      <c r="Q222" s="215" cm="1">
        <f t="array" ref="Q222">IF(P222="-",0,P222/(1+'General inputs'!$H$32)^IFERROR(INDEX('MP Calculations'!$C$40:$C$130,MATCH(F222,'MP Calculations'!$D$40:$D$130,0),0),-1))</f>
        <v>0</v>
      </c>
    </row>
    <row r="223" spans="3:17" x14ac:dyDescent="0.2">
      <c r="C223" s="159"/>
      <c r="D223" s="165"/>
      <c r="E223" s="161"/>
      <c r="F223" s="172" t="str">
        <f t="shared" si="11"/>
        <v>-</v>
      </c>
      <c r="G223" s="68"/>
      <c r="H223" s="167"/>
      <c r="I223" s="173"/>
      <c r="J223" s="168" t="str">
        <f>IFERROR(MIN('MP Calculations'!$E$30/I223,1),"-")</f>
        <v>-</v>
      </c>
      <c r="K223" s="12"/>
      <c r="L223" s="159"/>
      <c r="M223" s="159"/>
      <c r="N223" s="159"/>
      <c r="O223" s="185" t="str">
        <f t="shared" si="10"/>
        <v>-</v>
      </c>
      <c r="P223" s="215" t="str">
        <f t="shared" si="12"/>
        <v>-</v>
      </c>
      <c r="Q223" s="215" cm="1">
        <f t="array" ref="Q223">IF(P223="-",0,P223/(1+'General inputs'!$H$32)^IFERROR(INDEX('MP Calculations'!$C$40:$C$130,MATCH(F223,'MP Calculations'!$D$40:$D$130,0),0),-1))</f>
        <v>0</v>
      </c>
    </row>
    <row r="224" spans="3:17" x14ac:dyDescent="0.2">
      <c r="C224" s="159"/>
      <c r="D224" s="165"/>
      <c r="E224" s="161"/>
      <c r="F224" s="172" t="str">
        <f t="shared" si="11"/>
        <v>-</v>
      </c>
      <c r="G224" s="68"/>
      <c r="H224" s="167"/>
      <c r="I224" s="173"/>
      <c r="J224" s="168" t="str">
        <f>IFERROR(MIN('MP Calculations'!$E$30/I224,1),"-")</f>
        <v>-</v>
      </c>
      <c r="K224" s="12"/>
      <c r="L224" s="159"/>
      <c r="M224" s="159"/>
      <c r="N224" s="159"/>
      <c r="O224" s="185" t="str">
        <f t="shared" si="10"/>
        <v>-</v>
      </c>
      <c r="P224" s="215" t="str">
        <f t="shared" si="12"/>
        <v>-</v>
      </c>
      <c r="Q224" s="215" cm="1">
        <f t="array" ref="Q224">IF(P224="-",0,P224/(1+'General inputs'!$H$32)^IFERROR(INDEX('MP Calculations'!$C$40:$C$130,MATCH(F224,'MP Calculations'!$D$40:$D$130,0),0),-1))</f>
        <v>0</v>
      </c>
    </row>
    <row r="225" spans="3:17" x14ac:dyDescent="0.2">
      <c r="C225" s="159"/>
      <c r="D225" s="165"/>
      <c r="E225" s="161"/>
      <c r="F225" s="172" t="str">
        <f t="shared" si="11"/>
        <v>-</v>
      </c>
      <c r="G225" s="68"/>
      <c r="H225" s="167"/>
      <c r="I225" s="173"/>
      <c r="J225" s="168" t="str">
        <f>IFERROR(MIN('MP Calculations'!$E$30/I225,1),"-")</f>
        <v>-</v>
      </c>
      <c r="K225" s="12"/>
      <c r="L225" s="159"/>
      <c r="M225" s="159"/>
      <c r="N225" s="159"/>
      <c r="O225" s="185" t="str">
        <f t="shared" si="10"/>
        <v>-</v>
      </c>
      <c r="P225" s="215" t="str">
        <f t="shared" si="12"/>
        <v>-</v>
      </c>
      <c r="Q225" s="215" cm="1">
        <f t="array" ref="Q225">IF(P225="-",0,P225/(1+'General inputs'!$H$32)^IFERROR(INDEX('MP Calculations'!$C$40:$C$130,MATCH(F225,'MP Calculations'!$D$40:$D$130,0),0),-1))</f>
        <v>0</v>
      </c>
    </row>
    <row r="226" spans="3:17" x14ac:dyDescent="0.2">
      <c r="C226" s="159"/>
      <c r="D226" s="165"/>
      <c r="E226" s="161"/>
      <c r="F226" s="172" t="str">
        <f t="shared" si="11"/>
        <v>-</v>
      </c>
      <c r="G226" s="68"/>
      <c r="H226" s="167"/>
      <c r="I226" s="173"/>
      <c r="J226" s="168" t="str">
        <f>IFERROR(MIN('MP Calculations'!$E$30/I226,1),"-")</f>
        <v>-</v>
      </c>
      <c r="K226" s="12"/>
      <c r="L226" s="159"/>
      <c r="M226" s="159"/>
      <c r="N226" s="159"/>
      <c r="O226" s="185" t="str">
        <f t="shared" si="10"/>
        <v>-</v>
      </c>
      <c r="P226" s="215" t="str">
        <f t="shared" si="12"/>
        <v>-</v>
      </c>
      <c r="Q226" s="215" cm="1">
        <f t="array" ref="Q226">IF(P226="-",0,P226/(1+'General inputs'!$H$32)^IFERROR(INDEX('MP Calculations'!$C$40:$C$130,MATCH(F226,'MP Calculations'!$D$40:$D$130,0),0),-1))</f>
        <v>0</v>
      </c>
    </row>
    <row r="227" spans="3:17" x14ac:dyDescent="0.2">
      <c r="C227" s="159"/>
      <c r="D227" s="165"/>
      <c r="E227" s="161"/>
      <c r="F227" s="172" t="str">
        <f t="shared" si="11"/>
        <v>-</v>
      </c>
      <c r="G227" s="68"/>
      <c r="H227" s="167"/>
      <c r="I227" s="173"/>
      <c r="J227" s="168" t="str">
        <f>IFERROR(MIN('MP Calculations'!$E$30/I227,1),"-")</f>
        <v>-</v>
      </c>
      <c r="K227" s="12"/>
      <c r="L227" s="159"/>
      <c r="M227" s="159"/>
      <c r="N227" s="159"/>
      <c r="O227" s="185" t="str">
        <f t="shared" si="10"/>
        <v>-</v>
      </c>
      <c r="P227" s="215" t="str">
        <f t="shared" si="12"/>
        <v>-</v>
      </c>
      <c r="Q227" s="215" cm="1">
        <f t="array" ref="Q227">IF(P227="-",0,P227/(1+'General inputs'!$H$32)^IFERROR(INDEX('MP Calculations'!$C$40:$C$130,MATCH(F227,'MP Calculations'!$D$40:$D$130,0),0),-1))</f>
        <v>0</v>
      </c>
    </row>
    <row r="228" spans="3:17" x14ac:dyDescent="0.2">
      <c r="C228" s="159"/>
      <c r="D228" s="165"/>
      <c r="E228" s="161"/>
      <c r="F228" s="172" t="str">
        <f t="shared" si="11"/>
        <v>-</v>
      </c>
      <c r="G228" s="68"/>
      <c r="H228" s="167"/>
      <c r="I228" s="173"/>
      <c r="J228" s="168" t="str">
        <f>IFERROR(MIN('MP Calculations'!$E$30/I228,1),"-")</f>
        <v>-</v>
      </c>
      <c r="K228" s="12"/>
      <c r="L228" s="159"/>
      <c r="M228" s="159"/>
      <c r="N228" s="159"/>
      <c r="O228" s="185" t="str">
        <f t="shared" si="10"/>
        <v>-</v>
      </c>
      <c r="P228" s="215" t="str">
        <f t="shared" si="12"/>
        <v>-</v>
      </c>
      <c r="Q228" s="215" cm="1">
        <f t="array" ref="Q228">IF(P228="-",0,P228/(1+'General inputs'!$H$32)^IFERROR(INDEX('MP Calculations'!$C$40:$C$130,MATCH(F228,'MP Calculations'!$D$40:$D$130,0),0),-1))</f>
        <v>0</v>
      </c>
    </row>
    <row r="229" spans="3:17" x14ac:dyDescent="0.2">
      <c r="C229" s="159"/>
      <c r="D229" s="165"/>
      <c r="E229" s="161"/>
      <c r="F229" s="172" t="str">
        <f t="shared" si="11"/>
        <v>-</v>
      </c>
      <c r="G229" s="68"/>
      <c r="H229" s="167"/>
      <c r="I229" s="173"/>
      <c r="J229" s="168" t="str">
        <f>IFERROR(MIN('MP Calculations'!$E$30/I229,1),"-")</f>
        <v>-</v>
      </c>
      <c r="K229" s="12"/>
      <c r="L229" s="159"/>
      <c r="M229" s="159"/>
      <c r="N229" s="159"/>
      <c r="O229" s="185" t="str">
        <f t="shared" si="10"/>
        <v>-</v>
      </c>
      <c r="P229" s="215" t="str">
        <f t="shared" si="12"/>
        <v>-</v>
      </c>
      <c r="Q229" s="215" cm="1">
        <f t="array" ref="Q229">IF(P229="-",0,P229/(1+'General inputs'!$H$32)^IFERROR(INDEX('MP Calculations'!$C$40:$C$130,MATCH(F229,'MP Calculations'!$D$40:$D$130,0),0),-1))</f>
        <v>0</v>
      </c>
    </row>
    <row r="230" spans="3:17" x14ac:dyDescent="0.2">
      <c r="C230" s="159"/>
      <c r="D230" s="165"/>
      <c r="E230" s="161"/>
      <c r="F230" s="172" t="str">
        <f t="shared" si="11"/>
        <v>-</v>
      </c>
      <c r="G230" s="68"/>
      <c r="H230" s="167"/>
      <c r="I230" s="173"/>
      <c r="J230" s="168" t="str">
        <f>IFERROR(MIN('MP Calculations'!$E$30/I230,1),"-")</f>
        <v>-</v>
      </c>
      <c r="K230" s="12"/>
      <c r="L230" s="159"/>
      <c r="M230" s="159"/>
      <c r="N230" s="159"/>
      <c r="O230" s="185" t="str">
        <f t="shared" si="10"/>
        <v>-</v>
      </c>
      <c r="P230" s="215" t="str">
        <f t="shared" si="12"/>
        <v>-</v>
      </c>
      <c r="Q230" s="215" cm="1">
        <f t="array" ref="Q230">IF(P230="-",0,P230/(1+'General inputs'!$H$32)^IFERROR(INDEX('MP Calculations'!$C$40:$C$130,MATCH(F230,'MP Calculations'!$D$40:$D$130,0),0),-1))</f>
        <v>0</v>
      </c>
    </row>
    <row r="231" spans="3:17" x14ac:dyDescent="0.2">
      <c r="C231" s="159"/>
      <c r="D231" s="165"/>
      <c r="E231" s="161"/>
      <c r="F231" s="172" t="str">
        <f t="shared" si="11"/>
        <v>-</v>
      </c>
      <c r="G231" s="68"/>
      <c r="H231" s="167"/>
      <c r="I231" s="173"/>
      <c r="J231" s="168" t="str">
        <f>IFERROR(MIN('MP Calculations'!$E$30/I231,1),"-")</f>
        <v>-</v>
      </c>
      <c r="K231" s="12"/>
      <c r="L231" s="159"/>
      <c r="M231" s="159"/>
      <c r="N231" s="159"/>
      <c r="O231" s="185" t="str">
        <f t="shared" si="10"/>
        <v>-</v>
      </c>
      <c r="P231" s="215" t="str">
        <f t="shared" si="12"/>
        <v>-</v>
      </c>
      <c r="Q231" s="215" cm="1">
        <f t="array" ref="Q231">IF(P231="-",0,P231/(1+'General inputs'!$H$32)^IFERROR(INDEX('MP Calculations'!$C$40:$C$130,MATCH(F231,'MP Calculations'!$D$40:$D$130,0),0),-1))</f>
        <v>0</v>
      </c>
    </row>
    <row r="232" spans="3:17" x14ac:dyDescent="0.2">
      <c r="C232" s="159"/>
      <c r="D232" s="165"/>
      <c r="E232" s="161"/>
      <c r="F232" s="172" t="str">
        <f t="shared" si="11"/>
        <v>-</v>
      </c>
      <c r="G232" s="68"/>
      <c r="H232" s="167"/>
      <c r="I232" s="173"/>
      <c r="J232" s="168" t="str">
        <f>IFERROR(MIN('MP Calculations'!$E$30/I232,1),"-")</f>
        <v>-</v>
      </c>
      <c r="K232" s="12"/>
      <c r="L232" s="159"/>
      <c r="M232" s="159"/>
      <c r="N232" s="159"/>
      <c r="O232" s="185" t="str">
        <f t="shared" si="10"/>
        <v>-</v>
      </c>
      <c r="P232" s="215" t="str">
        <f t="shared" si="12"/>
        <v>-</v>
      </c>
      <c r="Q232" s="215" cm="1">
        <f t="array" ref="Q232">IF(P232="-",0,P232/(1+'General inputs'!$H$32)^IFERROR(INDEX('MP Calculations'!$C$40:$C$130,MATCH(F232,'MP Calculations'!$D$40:$D$130,0),0),-1))</f>
        <v>0</v>
      </c>
    </row>
    <row r="233" spans="3:17" x14ac:dyDescent="0.2">
      <c r="C233" s="159"/>
      <c r="D233" s="165"/>
      <c r="E233" s="161"/>
      <c r="F233" s="172" t="str">
        <f t="shared" si="11"/>
        <v>-</v>
      </c>
      <c r="G233" s="68"/>
      <c r="H233" s="167"/>
      <c r="I233" s="173"/>
      <c r="J233" s="168" t="str">
        <f>IFERROR(MIN('MP Calculations'!$E$30/I233,1),"-")</f>
        <v>-</v>
      </c>
      <c r="K233" s="12"/>
      <c r="L233" s="159"/>
      <c r="M233" s="159"/>
      <c r="N233" s="159"/>
      <c r="O233" s="185" t="str">
        <f t="shared" si="10"/>
        <v>-</v>
      </c>
      <c r="P233" s="215" t="str">
        <f t="shared" si="12"/>
        <v>-</v>
      </c>
      <c r="Q233" s="215" cm="1">
        <f t="array" ref="Q233">IF(P233="-",0,P233/(1+'General inputs'!$H$32)^IFERROR(INDEX('MP Calculations'!$C$40:$C$130,MATCH(F233,'MP Calculations'!$D$40:$D$130,0),0),-1))</f>
        <v>0</v>
      </c>
    </row>
    <row r="234" spans="3:17" x14ac:dyDescent="0.2">
      <c r="C234" s="159"/>
      <c r="D234" s="165"/>
      <c r="E234" s="161"/>
      <c r="F234" s="172" t="str">
        <f t="shared" si="11"/>
        <v>-</v>
      </c>
      <c r="G234" s="68"/>
      <c r="H234" s="167"/>
      <c r="I234" s="173"/>
      <c r="J234" s="168" t="str">
        <f>IFERROR(MIN('MP Calculations'!$E$30/I234,1),"-")</f>
        <v>-</v>
      </c>
      <c r="K234" s="12"/>
      <c r="L234" s="159"/>
      <c r="M234" s="159"/>
      <c r="N234" s="159"/>
      <c r="O234" s="185" t="str">
        <f t="shared" si="10"/>
        <v>-</v>
      </c>
      <c r="P234" s="215" t="str">
        <f t="shared" si="12"/>
        <v>-</v>
      </c>
      <c r="Q234" s="215" cm="1">
        <f t="array" ref="Q234">IF(P234="-",0,P234/(1+'General inputs'!$H$32)^IFERROR(INDEX('MP Calculations'!$C$40:$C$130,MATCH(F234,'MP Calculations'!$D$40:$D$130,0),0),-1))</f>
        <v>0</v>
      </c>
    </row>
    <row r="235" spans="3:17" x14ac:dyDescent="0.2">
      <c r="C235" s="159"/>
      <c r="D235" s="165"/>
      <c r="E235" s="161"/>
      <c r="F235" s="172" t="str">
        <f t="shared" si="11"/>
        <v>-</v>
      </c>
      <c r="G235" s="68"/>
      <c r="H235" s="167"/>
      <c r="I235" s="173"/>
      <c r="J235" s="168" t="str">
        <f>IFERROR(MIN('MP Calculations'!$E$30/I235,1),"-")</f>
        <v>-</v>
      </c>
      <c r="K235" s="12"/>
      <c r="L235" s="159"/>
      <c r="M235" s="159"/>
      <c r="N235" s="159"/>
      <c r="O235" s="185" t="str">
        <f t="shared" si="10"/>
        <v>-</v>
      </c>
      <c r="P235" s="215" t="str">
        <f t="shared" si="12"/>
        <v>-</v>
      </c>
      <c r="Q235" s="215" cm="1">
        <f t="array" ref="Q235">IF(P235="-",0,P235/(1+'General inputs'!$H$32)^IFERROR(INDEX('MP Calculations'!$C$40:$C$130,MATCH(F235,'MP Calculations'!$D$40:$D$130,0),0),-1))</f>
        <v>0</v>
      </c>
    </row>
    <row r="236" spans="3:17" x14ac:dyDescent="0.2">
      <c r="C236" s="159"/>
      <c r="D236" s="165"/>
      <c r="E236" s="161"/>
      <c r="F236" s="172" t="str">
        <f t="shared" si="11"/>
        <v>-</v>
      </c>
      <c r="G236" s="68"/>
      <c r="H236" s="167"/>
      <c r="I236" s="173"/>
      <c r="J236" s="168" t="str">
        <f>IFERROR(MIN('MP Calculations'!$E$30/I236,1),"-")</f>
        <v>-</v>
      </c>
      <c r="K236" s="12"/>
      <c r="L236" s="159"/>
      <c r="M236" s="159"/>
      <c r="N236" s="159"/>
      <c r="O236" s="185" t="str">
        <f t="shared" si="10"/>
        <v>-</v>
      </c>
      <c r="P236" s="215" t="str">
        <f t="shared" si="12"/>
        <v>-</v>
      </c>
      <c r="Q236" s="215" cm="1">
        <f t="array" ref="Q236">IF(P236="-",0,P236/(1+'General inputs'!$H$32)^IFERROR(INDEX('MP Calculations'!$C$40:$C$130,MATCH(F236,'MP Calculations'!$D$40:$D$130,0),0),-1))</f>
        <v>0</v>
      </c>
    </row>
    <row r="237" spans="3:17" x14ac:dyDescent="0.2">
      <c r="C237" s="159"/>
      <c r="D237" s="165"/>
      <c r="E237" s="161"/>
      <c r="F237" s="172" t="str">
        <f t="shared" si="11"/>
        <v>-</v>
      </c>
      <c r="G237" s="68"/>
      <c r="H237" s="167"/>
      <c r="I237" s="173"/>
      <c r="J237" s="168" t="str">
        <f>IFERROR(MIN('MP Calculations'!$E$30/I237,1),"-")</f>
        <v>-</v>
      </c>
      <c r="K237" s="12"/>
      <c r="L237" s="159"/>
      <c r="M237" s="159"/>
      <c r="N237" s="159"/>
      <c r="O237" s="185" t="str">
        <f t="shared" si="10"/>
        <v>-</v>
      </c>
      <c r="P237" s="215" t="str">
        <f t="shared" si="12"/>
        <v>-</v>
      </c>
      <c r="Q237" s="215" cm="1">
        <f t="array" ref="Q237">IF(P237="-",0,P237/(1+'General inputs'!$H$32)^IFERROR(INDEX('MP Calculations'!$C$40:$C$130,MATCH(F237,'MP Calculations'!$D$40:$D$130,0),0),-1))</f>
        <v>0</v>
      </c>
    </row>
    <row r="238" spans="3:17" x14ac:dyDescent="0.2">
      <c r="C238" s="159"/>
      <c r="D238" s="165"/>
      <c r="E238" s="161"/>
      <c r="F238" s="172" t="str">
        <f t="shared" si="11"/>
        <v>-</v>
      </c>
      <c r="G238" s="68"/>
      <c r="H238" s="167"/>
      <c r="I238" s="173"/>
      <c r="J238" s="168" t="str">
        <f>IFERROR(MIN('MP Calculations'!$E$30/I238,1),"-")</f>
        <v>-</v>
      </c>
      <c r="K238" s="12"/>
      <c r="L238" s="159"/>
      <c r="M238" s="159"/>
      <c r="N238" s="159"/>
      <c r="O238" s="185" t="str">
        <f t="shared" si="10"/>
        <v>-</v>
      </c>
      <c r="P238" s="215" t="str">
        <f t="shared" si="12"/>
        <v>-</v>
      </c>
      <c r="Q238" s="215" cm="1">
        <f t="array" ref="Q238">IF(P238="-",0,P238/(1+'General inputs'!$H$32)^IFERROR(INDEX('MP Calculations'!$C$40:$C$130,MATCH(F238,'MP Calculations'!$D$40:$D$130,0),0),-1))</f>
        <v>0</v>
      </c>
    </row>
    <row r="239" spans="3:17" x14ac:dyDescent="0.2">
      <c r="C239" s="159"/>
      <c r="D239" s="165"/>
      <c r="E239" s="161"/>
      <c r="F239" s="172" t="str">
        <f t="shared" si="11"/>
        <v>-</v>
      </c>
      <c r="G239" s="68"/>
      <c r="H239" s="167"/>
      <c r="I239" s="173"/>
      <c r="J239" s="168" t="str">
        <f>IFERROR(MIN('MP Calculations'!$E$30/I239,1),"-")</f>
        <v>-</v>
      </c>
      <c r="K239" s="12"/>
      <c r="L239" s="159"/>
      <c r="M239" s="159"/>
      <c r="N239" s="159"/>
      <c r="O239" s="185" t="str">
        <f t="shared" si="10"/>
        <v>-</v>
      </c>
      <c r="P239" s="215" t="str">
        <f t="shared" si="12"/>
        <v>-</v>
      </c>
      <c r="Q239" s="215" cm="1">
        <f t="array" ref="Q239">IF(P239="-",0,P239/(1+'General inputs'!$H$32)^IFERROR(INDEX('MP Calculations'!$C$40:$C$130,MATCH(F239,'MP Calculations'!$D$40:$D$130,0),0),-1))</f>
        <v>0</v>
      </c>
    </row>
    <row r="240" spans="3:17" x14ac:dyDescent="0.2">
      <c r="C240" s="159"/>
      <c r="D240" s="165"/>
      <c r="E240" s="161"/>
      <c r="F240" s="172" t="str">
        <f t="shared" si="11"/>
        <v>-</v>
      </c>
      <c r="G240" s="68"/>
      <c r="H240" s="167"/>
      <c r="I240" s="173"/>
      <c r="J240" s="168" t="str">
        <f>IFERROR(MIN('MP Calculations'!$E$30/I240,1),"-")</f>
        <v>-</v>
      </c>
      <c r="K240" s="12"/>
      <c r="L240" s="159"/>
      <c r="M240" s="159"/>
      <c r="N240" s="159"/>
      <c r="O240" s="185" t="str">
        <f t="shared" si="10"/>
        <v>-</v>
      </c>
      <c r="P240" s="215" t="str">
        <f t="shared" si="12"/>
        <v>-</v>
      </c>
      <c r="Q240" s="215" cm="1">
        <f t="array" ref="Q240">IF(P240="-",0,P240/(1+'General inputs'!$H$32)^IFERROR(INDEX('MP Calculations'!$C$40:$C$130,MATCH(F240,'MP Calculations'!$D$40:$D$130,0),0),-1))</f>
        <v>0</v>
      </c>
    </row>
    <row r="241" spans="3:17" x14ac:dyDescent="0.2">
      <c r="C241" s="159"/>
      <c r="D241" s="165"/>
      <c r="E241" s="161"/>
      <c r="F241" s="172" t="str">
        <f t="shared" si="11"/>
        <v>-</v>
      </c>
      <c r="G241" s="68"/>
      <c r="H241" s="167"/>
      <c r="I241" s="173"/>
      <c r="J241" s="168" t="str">
        <f>IFERROR(MIN('MP Calculations'!$E$30/I241,1),"-")</f>
        <v>-</v>
      </c>
      <c r="K241" s="12"/>
      <c r="L241" s="159"/>
      <c r="M241" s="159"/>
      <c r="N241" s="159"/>
      <c r="O241" s="185" t="str">
        <f t="shared" si="10"/>
        <v>-</v>
      </c>
      <c r="P241" s="215" t="str">
        <f t="shared" si="12"/>
        <v>-</v>
      </c>
      <c r="Q241" s="215" cm="1">
        <f t="array" ref="Q241">IF(P241="-",0,P241/(1+'General inputs'!$H$32)^IFERROR(INDEX('MP Calculations'!$C$40:$C$130,MATCH(F241,'MP Calculations'!$D$40:$D$130,0),0),-1))</f>
        <v>0</v>
      </c>
    </row>
    <row r="242" spans="3:17" x14ac:dyDescent="0.2">
      <c r="C242" s="159"/>
      <c r="D242" s="165"/>
      <c r="E242" s="161"/>
      <c r="F242" s="172" t="str">
        <f t="shared" si="11"/>
        <v>-</v>
      </c>
      <c r="G242" s="68"/>
      <c r="H242" s="167"/>
      <c r="I242" s="173"/>
      <c r="J242" s="168" t="str">
        <f>IFERROR(MIN('MP Calculations'!$E$30/I242,1),"-")</f>
        <v>-</v>
      </c>
      <c r="K242" s="12"/>
      <c r="L242" s="159"/>
      <c r="M242" s="159"/>
      <c r="N242" s="159"/>
      <c r="O242" s="185" t="str">
        <f t="shared" si="10"/>
        <v>-</v>
      </c>
      <c r="P242" s="215" t="str">
        <f t="shared" si="12"/>
        <v>-</v>
      </c>
      <c r="Q242" s="215" cm="1">
        <f t="array" ref="Q242">IF(P242="-",0,P242/(1+'General inputs'!$H$32)^IFERROR(INDEX('MP Calculations'!$C$40:$C$130,MATCH(F242,'MP Calculations'!$D$40:$D$130,0),0),-1))</f>
        <v>0</v>
      </c>
    </row>
    <row r="243" spans="3:17" x14ac:dyDescent="0.2">
      <c r="C243" s="159"/>
      <c r="D243" s="165"/>
      <c r="E243" s="161"/>
      <c r="F243" s="172" t="str">
        <f t="shared" si="11"/>
        <v>-</v>
      </c>
      <c r="G243" s="68"/>
      <c r="H243" s="167"/>
      <c r="I243" s="173"/>
      <c r="J243" s="168" t="str">
        <f>IFERROR(MIN('MP Calculations'!$E$30/I243,1),"-")</f>
        <v>-</v>
      </c>
      <c r="K243" s="12"/>
      <c r="L243" s="159"/>
      <c r="M243" s="159"/>
      <c r="N243" s="159"/>
      <c r="O243" s="185" t="str">
        <f t="shared" si="10"/>
        <v>-</v>
      </c>
      <c r="P243" s="215" t="str">
        <f t="shared" si="12"/>
        <v>-</v>
      </c>
      <c r="Q243" s="215" cm="1">
        <f t="array" ref="Q243">IF(P243="-",0,P243/(1+'General inputs'!$H$32)^IFERROR(INDEX('MP Calculations'!$C$40:$C$130,MATCH(F243,'MP Calculations'!$D$40:$D$130,0),0),-1))</f>
        <v>0</v>
      </c>
    </row>
    <row r="244" spans="3:17" x14ac:dyDescent="0.2">
      <c r="C244" s="159"/>
      <c r="D244" s="165"/>
      <c r="E244" s="161"/>
      <c r="F244" s="172" t="str">
        <f t="shared" si="11"/>
        <v>-</v>
      </c>
      <c r="G244" s="68"/>
      <c r="H244" s="167"/>
      <c r="I244" s="173"/>
      <c r="J244" s="168" t="str">
        <f>IFERROR(MIN('MP Calculations'!$E$30/I244,1),"-")</f>
        <v>-</v>
      </c>
      <c r="K244" s="12"/>
      <c r="L244" s="159"/>
      <c r="M244" s="159"/>
      <c r="N244" s="159"/>
      <c r="O244" s="185" t="str">
        <f t="shared" si="10"/>
        <v>-</v>
      </c>
      <c r="P244" s="215" t="str">
        <f t="shared" si="12"/>
        <v>-</v>
      </c>
      <c r="Q244" s="215" cm="1">
        <f t="array" ref="Q244">IF(P244="-",0,P244/(1+'General inputs'!$H$32)^IFERROR(INDEX('MP Calculations'!$C$40:$C$130,MATCH(F244,'MP Calculations'!$D$40:$D$130,0),0),-1))</f>
        <v>0</v>
      </c>
    </row>
    <row r="245" spans="3:17" x14ac:dyDescent="0.2">
      <c r="C245" s="159"/>
      <c r="D245" s="165"/>
      <c r="E245" s="161"/>
      <c r="F245" s="172" t="str">
        <f t="shared" si="11"/>
        <v>-</v>
      </c>
      <c r="G245" s="68"/>
      <c r="H245" s="167"/>
      <c r="I245" s="173"/>
      <c r="J245" s="168" t="str">
        <f>IFERROR(MIN('MP Calculations'!$E$30/I245,1),"-")</f>
        <v>-</v>
      </c>
      <c r="K245" s="12"/>
      <c r="L245" s="159"/>
      <c r="M245" s="159"/>
      <c r="N245" s="159"/>
      <c r="O245" s="185" t="str">
        <f t="shared" si="10"/>
        <v>-</v>
      </c>
      <c r="P245" s="215" t="str">
        <f t="shared" si="12"/>
        <v>-</v>
      </c>
      <c r="Q245" s="215" cm="1">
        <f t="array" ref="Q245">IF(P245="-",0,P245/(1+'General inputs'!$H$32)^IFERROR(INDEX('MP Calculations'!$C$40:$C$130,MATCH(F245,'MP Calculations'!$D$40:$D$130,0),0),-1))</f>
        <v>0</v>
      </c>
    </row>
    <row r="246" spans="3:17" x14ac:dyDescent="0.2">
      <c r="C246" s="159"/>
      <c r="D246" s="165"/>
      <c r="E246" s="161"/>
      <c r="F246" s="172" t="str">
        <f t="shared" si="11"/>
        <v>-</v>
      </c>
      <c r="G246" s="68"/>
      <c r="H246" s="167"/>
      <c r="I246" s="173"/>
      <c r="J246" s="168" t="str">
        <f>IFERROR(MIN('MP Calculations'!$E$30/I246,1),"-")</f>
        <v>-</v>
      </c>
      <c r="K246" s="12"/>
      <c r="L246" s="159"/>
      <c r="M246" s="159"/>
      <c r="N246" s="159"/>
      <c r="O246" s="185" t="str">
        <f t="shared" si="10"/>
        <v>-</v>
      </c>
      <c r="P246" s="215" t="str">
        <f t="shared" si="12"/>
        <v>-</v>
      </c>
      <c r="Q246" s="215" cm="1">
        <f t="array" ref="Q246">IF(P246="-",0,P246/(1+'General inputs'!$H$32)^IFERROR(INDEX('MP Calculations'!$C$40:$C$130,MATCH(F246,'MP Calculations'!$D$40:$D$130,0),0),-1))</f>
        <v>0</v>
      </c>
    </row>
    <row r="247" spans="3:17" x14ac:dyDescent="0.2">
      <c r="C247" s="159"/>
      <c r="D247" s="165"/>
      <c r="E247" s="161"/>
      <c r="F247" s="172" t="str">
        <f t="shared" si="11"/>
        <v>-</v>
      </c>
      <c r="G247" s="68"/>
      <c r="H247" s="167"/>
      <c r="I247" s="173"/>
      <c r="J247" s="168" t="str">
        <f>IFERROR(MIN('MP Calculations'!$E$30/I247,1),"-")</f>
        <v>-</v>
      </c>
      <c r="K247" s="12"/>
      <c r="L247" s="159"/>
      <c r="M247" s="159"/>
      <c r="N247" s="159"/>
      <c r="O247" s="185" t="str">
        <f t="shared" si="10"/>
        <v>-</v>
      </c>
      <c r="P247" s="215" t="str">
        <f t="shared" si="12"/>
        <v>-</v>
      </c>
      <c r="Q247" s="215" cm="1">
        <f t="array" ref="Q247">IF(P247="-",0,P247/(1+'General inputs'!$H$32)^IFERROR(INDEX('MP Calculations'!$C$40:$C$130,MATCH(F247,'MP Calculations'!$D$40:$D$130,0),0),-1))</f>
        <v>0</v>
      </c>
    </row>
    <row r="248" spans="3:17" x14ac:dyDescent="0.2">
      <c r="C248" s="159"/>
      <c r="D248" s="165"/>
      <c r="E248" s="161"/>
      <c r="F248" s="172" t="str">
        <f t="shared" si="11"/>
        <v>-</v>
      </c>
      <c r="G248" s="68"/>
      <c r="H248" s="167"/>
      <c r="I248" s="173"/>
      <c r="J248" s="168" t="str">
        <f>IFERROR(MIN('MP Calculations'!$E$30/I248,1),"-")</f>
        <v>-</v>
      </c>
      <c r="K248" s="12"/>
      <c r="L248" s="159"/>
      <c r="M248" s="159"/>
      <c r="N248" s="159"/>
      <c r="O248" s="185" t="str">
        <f t="shared" si="10"/>
        <v>-</v>
      </c>
      <c r="P248" s="215" t="str">
        <f t="shared" si="12"/>
        <v>-</v>
      </c>
      <c r="Q248" s="215" cm="1">
        <f t="array" ref="Q248">IF(P248="-",0,P248/(1+'General inputs'!$H$32)^IFERROR(INDEX('MP Calculations'!$C$40:$C$130,MATCH(F248,'MP Calculations'!$D$40:$D$130,0),0),-1))</f>
        <v>0</v>
      </c>
    </row>
    <row r="249" spans="3:17" x14ac:dyDescent="0.2">
      <c r="C249" s="159"/>
      <c r="D249" s="165"/>
      <c r="E249" s="161"/>
      <c r="F249" s="172" t="str">
        <f t="shared" si="11"/>
        <v>-</v>
      </c>
      <c r="G249" s="68"/>
      <c r="H249" s="167"/>
      <c r="I249" s="173"/>
      <c r="J249" s="168" t="str">
        <f>IFERROR(MIN('MP Calculations'!$E$30/I249,1),"-")</f>
        <v>-</v>
      </c>
      <c r="K249" s="12"/>
      <c r="L249" s="159"/>
      <c r="M249" s="159"/>
      <c r="N249" s="159"/>
      <c r="O249" s="185" t="str">
        <f t="shared" si="10"/>
        <v>-</v>
      </c>
      <c r="P249" s="215" t="str">
        <f t="shared" si="12"/>
        <v>-</v>
      </c>
      <c r="Q249" s="215" cm="1">
        <f t="array" ref="Q249">IF(P249="-",0,P249/(1+'General inputs'!$H$32)^IFERROR(INDEX('MP Calculations'!$C$40:$C$130,MATCH(F249,'MP Calculations'!$D$40:$D$130,0),0),-1))</f>
        <v>0</v>
      </c>
    </row>
    <row r="250" spans="3:17" x14ac:dyDescent="0.2">
      <c r="C250" s="159"/>
      <c r="D250" s="165"/>
      <c r="E250" s="161"/>
      <c r="F250" s="172" t="str">
        <f t="shared" si="11"/>
        <v>-</v>
      </c>
      <c r="G250" s="68"/>
      <c r="H250" s="167"/>
      <c r="I250" s="173"/>
      <c r="J250" s="168" t="str">
        <f>IFERROR(MIN('MP Calculations'!$E$30/I250,1),"-")</f>
        <v>-</v>
      </c>
      <c r="K250" s="12"/>
      <c r="L250" s="159"/>
      <c r="M250" s="159"/>
      <c r="N250" s="159"/>
      <c r="O250" s="185" t="str">
        <f t="shared" si="10"/>
        <v>-</v>
      </c>
      <c r="P250" s="215" t="str">
        <f t="shared" si="12"/>
        <v>-</v>
      </c>
      <c r="Q250" s="215" cm="1">
        <f t="array" ref="Q250">IF(P250="-",0,P250/(1+'General inputs'!$H$32)^IFERROR(INDEX('MP Calculations'!$C$40:$C$130,MATCH(F250,'MP Calculations'!$D$40:$D$130,0),0),-1))</f>
        <v>0</v>
      </c>
    </row>
    <row r="251" spans="3:17" x14ac:dyDescent="0.2">
      <c r="C251" s="159"/>
      <c r="D251" s="165"/>
      <c r="E251" s="161"/>
      <c r="F251" s="172" t="str">
        <f t="shared" si="11"/>
        <v>-</v>
      </c>
      <c r="G251" s="68"/>
      <c r="H251" s="167"/>
      <c r="I251" s="173"/>
      <c r="J251" s="168" t="str">
        <f>IFERROR(MIN('MP Calculations'!$E$30/I251,1),"-")</f>
        <v>-</v>
      </c>
      <c r="K251" s="12"/>
      <c r="L251" s="159"/>
      <c r="M251" s="159"/>
      <c r="N251" s="159"/>
      <c r="O251" s="185" t="str">
        <f t="shared" si="10"/>
        <v>-</v>
      </c>
      <c r="P251" s="215" t="str">
        <f t="shared" si="12"/>
        <v>-</v>
      </c>
      <c r="Q251" s="215" cm="1">
        <f t="array" ref="Q251">IF(P251="-",0,P251/(1+'General inputs'!$H$32)^IFERROR(INDEX('MP Calculations'!$C$40:$C$130,MATCH(F251,'MP Calculations'!$D$40:$D$130,0),0),-1))</f>
        <v>0</v>
      </c>
    </row>
    <row r="252" spans="3:17" x14ac:dyDescent="0.2">
      <c r="C252" s="159"/>
      <c r="D252" s="165"/>
      <c r="E252" s="161"/>
      <c r="F252" s="172" t="str">
        <f t="shared" si="11"/>
        <v>-</v>
      </c>
      <c r="G252" s="68"/>
      <c r="H252" s="167"/>
      <c r="I252" s="173"/>
      <c r="J252" s="168" t="str">
        <f>IFERROR(MIN('MP Calculations'!$E$30/I252,1),"-")</f>
        <v>-</v>
      </c>
      <c r="K252" s="12"/>
      <c r="L252" s="159"/>
      <c r="M252" s="159"/>
      <c r="N252" s="159"/>
      <c r="O252" s="185" t="str">
        <f t="shared" si="10"/>
        <v>-</v>
      </c>
      <c r="P252" s="215" t="str">
        <f t="shared" si="12"/>
        <v>-</v>
      </c>
      <c r="Q252" s="215" cm="1">
        <f t="array" ref="Q252">IF(P252="-",0,P252/(1+'General inputs'!$H$32)^IFERROR(INDEX('MP Calculations'!$C$40:$C$130,MATCH(F252,'MP Calculations'!$D$40:$D$130,0),0),-1))</f>
        <v>0</v>
      </c>
    </row>
    <row r="253" spans="3:17" x14ac:dyDescent="0.2">
      <c r="C253" s="159"/>
      <c r="D253" s="165"/>
      <c r="E253" s="161"/>
      <c r="F253" s="172" t="str">
        <f t="shared" si="11"/>
        <v>-</v>
      </c>
      <c r="G253" s="68"/>
      <c r="H253" s="167"/>
      <c r="I253" s="173"/>
      <c r="J253" s="168" t="str">
        <f>IFERROR(MIN('MP Calculations'!$E$30/I253,1),"-")</f>
        <v>-</v>
      </c>
      <c r="K253" s="12"/>
      <c r="L253" s="159"/>
      <c r="M253" s="159"/>
      <c r="N253" s="159"/>
      <c r="O253" s="185" t="str">
        <f t="shared" si="10"/>
        <v>-</v>
      </c>
      <c r="P253" s="215" t="str">
        <f t="shared" si="12"/>
        <v>-</v>
      </c>
      <c r="Q253" s="215" cm="1">
        <f t="array" ref="Q253">IF(P253="-",0,P253/(1+'General inputs'!$H$32)^IFERROR(INDEX('MP Calculations'!$C$40:$C$130,MATCH(F253,'MP Calculations'!$D$40:$D$130,0),0),-1))</f>
        <v>0</v>
      </c>
    </row>
    <row r="254" spans="3:17" x14ac:dyDescent="0.2">
      <c r="C254" s="159"/>
      <c r="D254" s="165"/>
      <c r="E254" s="161"/>
      <c r="F254" s="172" t="str">
        <f t="shared" si="11"/>
        <v>-</v>
      </c>
      <c r="G254" s="68"/>
      <c r="H254" s="167"/>
      <c r="I254" s="173"/>
      <c r="J254" s="168" t="str">
        <f>IFERROR(MIN('MP Calculations'!$E$30/I254,1),"-")</f>
        <v>-</v>
      </c>
      <c r="K254" s="12"/>
      <c r="L254" s="159"/>
      <c r="M254" s="159"/>
      <c r="N254" s="159"/>
      <c r="O254" s="185" t="str">
        <f t="shared" si="10"/>
        <v>-</v>
      </c>
      <c r="P254" s="215" t="str">
        <f t="shared" si="12"/>
        <v>-</v>
      </c>
      <c r="Q254" s="215" cm="1">
        <f t="array" ref="Q254">IF(P254="-",0,P254/(1+'General inputs'!$H$32)^IFERROR(INDEX('MP Calculations'!$C$40:$C$130,MATCH(F254,'MP Calculations'!$D$40:$D$130,0),0),-1))</f>
        <v>0</v>
      </c>
    </row>
    <row r="255" spans="3:17" x14ac:dyDescent="0.2">
      <c r="C255" s="159"/>
      <c r="D255" s="165"/>
      <c r="E255" s="161"/>
      <c r="F255" s="172" t="str">
        <f t="shared" si="11"/>
        <v>-</v>
      </c>
      <c r="G255" s="68"/>
      <c r="H255" s="167"/>
      <c r="I255" s="173"/>
      <c r="J255" s="168" t="str">
        <f>IFERROR(MIN('MP Calculations'!$E$30/I255,1),"-")</f>
        <v>-</v>
      </c>
      <c r="K255" s="12"/>
      <c r="L255" s="159"/>
      <c r="M255" s="159"/>
      <c r="N255" s="159"/>
      <c r="O255" s="185" t="str">
        <f t="shared" si="10"/>
        <v>-</v>
      </c>
      <c r="P255" s="215" t="str">
        <f t="shared" si="12"/>
        <v>-</v>
      </c>
      <c r="Q255" s="215" cm="1">
        <f t="array" ref="Q255">IF(P255="-",0,P255/(1+'General inputs'!$H$32)^IFERROR(INDEX('MP Calculations'!$C$40:$C$130,MATCH(F255,'MP Calculations'!$D$40:$D$130,0),0),-1))</f>
        <v>0</v>
      </c>
    </row>
    <row r="256" spans="3:17" x14ac:dyDescent="0.2">
      <c r="C256" s="159"/>
      <c r="D256" s="165"/>
      <c r="E256" s="161"/>
      <c r="F256" s="172" t="str">
        <f t="shared" si="11"/>
        <v>-</v>
      </c>
      <c r="G256" s="68"/>
      <c r="H256" s="167"/>
      <c r="I256" s="173"/>
      <c r="J256" s="168" t="str">
        <f>IFERROR(MIN('MP Calculations'!$E$30/I256,1),"-")</f>
        <v>-</v>
      </c>
      <c r="K256" s="12"/>
      <c r="L256" s="159"/>
      <c r="M256" s="159"/>
      <c r="N256" s="159"/>
      <c r="O256" s="185" t="str">
        <f t="shared" si="10"/>
        <v>-</v>
      </c>
      <c r="P256" s="215" t="str">
        <f t="shared" si="12"/>
        <v>-</v>
      </c>
      <c r="Q256" s="215" cm="1">
        <f t="array" ref="Q256">IF(P256="-",0,P256/(1+'General inputs'!$H$32)^IFERROR(INDEX('MP Calculations'!$C$40:$C$130,MATCH(F256,'MP Calculations'!$D$40:$D$130,0),0),-1))</f>
        <v>0</v>
      </c>
    </row>
    <row r="257" spans="3:17" x14ac:dyDescent="0.2">
      <c r="C257" s="159"/>
      <c r="D257" s="165"/>
      <c r="E257" s="161"/>
      <c r="F257" s="172" t="str">
        <f t="shared" si="11"/>
        <v>-</v>
      </c>
      <c r="G257" s="68"/>
      <c r="H257" s="167"/>
      <c r="I257" s="173"/>
      <c r="J257" s="168" t="str">
        <f>IFERROR(MIN('MP Calculations'!$E$30/I257,1),"-")</f>
        <v>-</v>
      </c>
      <c r="K257" s="12"/>
      <c r="L257" s="159"/>
      <c r="M257" s="159"/>
      <c r="N257" s="159"/>
      <c r="O257" s="185" t="str">
        <f t="shared" ref="O257:O320" si="13">IF(N257="","-",L257*N257)</f>
        <v>-</v>
      </c>
      <c r="P257" s="215" t="str">
        <f t="shared" si="12"/>
        <v>-</v>
      </c>
      <c r="Q257" s="215" cm="1">
        <f t="array" ref="Q257">IF(P257="-",0,P257/(1+'General inputs'!$H$32)^IFERROR(INDEX('MP Calculations'!$C$40:$C$130,MATCH(F257,'MP Calculations'!$D$40:$D$130,0),0),-1))</f>
        <v>0</v>
      </c>
    </row>
    <row r="258" spans="3:17" x14ac:dyDescent="0.2">
      <c r="C258" s="159"/>
      <c r="D258" s="165"/>
      <c r="E258" s="161"/>
      <c r="F258" s="172" t="str">
        <f t="shared" si="11"/>
        <v>-</v>
      </c>
      <c r="G258" s="68"/>
      <c r="H258" s="167"/>
      <c r="I258" s="173"/>
      <c r="J258" s="168" t="str">
        <f>IFERROR(MIN('MP Calculations'!$E$30/I258,1),"-")</f>
        <v>-</v>
      </c>
      <c r="K258" s="12"/>
      <c r="L258" s="159"/>
      <c r="M258" s="159"/>
      <c r="N258" s="159"/>
      <c r="O258" s="185" t="str">
        <f t="shared" si="13"/>
        <v>-</v>
      </c>
      <c r="P258" s="215" t="str">
        <f t="shared" si="12"/>
        <v>-</v>
      </c>
      <c r="Q258" s="215" cm="1">
        <f t="array" ref="Q258">IF(P258="-",0,P258/(1+'General inputs'!$H$32)^IFERROR(INDEX('MP Calculations'!$C$40:$C$130,MATCH(F258,'MP Calculations'!$D$40:$D$130,0),0),-1))</f>
        <v>0</v>
      </c>
    </row>
    <row r="259" spans="3:17" x14ac:dyDescent="0.2">
      <c r="C259" s="159"/>
      <c r="D259" s="165"/>
      <c r="E259" s="161"/>
      <c r="F259" s="172" t="str">
        <f t="shared" si="11"/>
        <v>-</v>
      </c>
      <c r="G259" s="68"/>
      <c r="H259" s="167"/>
      <c r="I259" s="173"/>
      <c r="J259" s="168" t="str">
        <f>IFERROR(MIN('MP Calculations'!$E$30/I259,1),"-")</f>
        <v>-</v>
      </c>
      <c r="K259" s="12"/>
      <c r="L259" s="159"/>
      <c r="M259" s="159"/>
      <c r="N259" s="159"/>
      <c r="O259" s="185" t="str">
        <f t="shared" si="13"/>
        <v>-</v>
      </c>
      <c r="P259" s="215" t="str">
        <f t="shared" si="12"/>
        <v>-</v>
      </c>
      <c r="Q259" s="215" cm="1">
        <f t="array" ref="Q259">IF(P259="-",0,P259/(1+'General inputs'!$H$32)^IFERROR(INDEX('MP Calculations'!$C$40:$C$130,MATCH(F259,'MP Calculations'!$D$40:$D$130,0),0),-1))</f>
        <v>0</v>
      </c>
    </row>
    <row r="260" spans="3:17" x14ac:dyDescent="0.2">
      <c r="C260" s="159"/>
      <c r="D260" s="165"/>
      <c r="E260" s="161"/>
      <c r="F260" s="172" t="str">
        <f t="shared" si="11"/>
        <v>-</v>
      </c>
      <c r="G260" s="68"/>
      <c r="H260" s="167"/>
      <c r="I260" s="173"/>
      <c r="J260" s="168" t="str">
        <f>IFERROR(MIN('MP Calculations'!$E$30/I260,1),"-")</f>
        <v>-</v>
      </c>
      <c r="K260" s="12"/>
      <c r="L260" s="159"/>
      <c r="M260" s="159"/>
      <c r="N260" s="159"/>
      <c r="O260" s="185" t="str">
        <f t="shared" si="13"/>
        <v>-</v>
      </c>
      <c r="P260" s="215" t="str">
        <f t="shared" si="12"/>
        <v>-</v>
      </c>
      <c r="Q260" s="215" cm="1">
        <f t="array" ref="Q260">IF(P260="-",0,P260/(1+'General inputs'!$H$32)^IFERROR(INDEX('MP Calculations'!$C$40:$C$130,MATCH(F260,'MP Calculations'!$D$40:$D$130,0),0),-1))</f>
        <v>0</v>
      </c>
    </row>
    <row r="261" spans="3:17" x14ac:dyDescent="0.2">
      <c r="C261" s="159"/>
      <c r="D261" s="165"/>
      <c r="E261" s="161"/>
      <c r="F261" s="172" t="str">
        <f t="shared" si="11"/>
        <v>-</v>
      </c>
      <c r="G261" s="68"/>
      <c r="H261" s="167"/>
      <c r="I261" s="173"/>
      <c r="J261" s="168" t="str">
        <f>IFERROR(MIN('MP Calculations'!$E$30/I261,1),"-")</f>
        <v>-</v>
      </c>
      <c r="K261" s="12"/>
      <c r="L261" s="159"/>
      <c r="M261" s="159"/>
      <c r="N261" s="159"/>
      <c r="O261" s="185" t="str">
        <f t="shared" si="13"/>
        <v>-</v>
      </c>
      <c r="P261" s="215" t="str">
        <f t="shared" si="12"/>
        <v>-</v>
      </c>
      <c r="Q261" s="215" cm="1">
        <f t="array" ref="Q261">IF(P261="-",0,P261/(1+'General inputs'!$H$32)^IFERROR(INDEX('MP Calculations'!$C$40:$C$130,MATCH(F261,'MP Calculations'!$D$40:$D$130,0),0),-1))</f>
        <v>0</v>
      </c>
    </row>
    <row r="262" spans="3:17" x14ac:dyDescent="0.2">
      <c r="C262" s="159"/>
      <c r="D262" s="165"/>
      <c r="E262" s="161"/>
      <c r="F262" s="172" t="str">
        <f t="shared" si="11"/>
        <v>-</v>
      </c>
      <c r="G262" s="68"/>
      <c r="H262" s="167"/>
      <c r="I262" s="173"/>
      <c r="J262" s="168" t="str">
        <f>IFERROR(MIN('MP Calculations'!$E$30/I262,1),"-")</f>
        <v>-</v>
      </c>
      <c r="K262" s="12"/>
      <c r="L262" s="159"/>
      <c r="M262" s="159"/>
      <c r="N262" s="159"/>
      <c r="O262" s="185" t="str">
        <f t="shared" si="13"/>
        <v>-</v>
      </c>
      <c r="P262" s="215" t="str">
        <f t="shared" si="12"/>
        <v>-</v>
      </c>
      <c r="Q262" s="215" cm="1">
        <f t="array" ref="Q262">IF(P262="-",0,P262/(1+'General inputs'!$H$32)^IFERROR(INDEX('MP Calculations'!$C$40:$C$130,MATCH(F262,'MP Calculations'!$D$40:$D$130,0),0),-1))</f>
        <v>0</v>
      </c>
    </row>
    <row r="263" spans="3:17" x14ac:dyDescent="0.2">
      <c r="C263" s="159"/>
      <c r="D263" s="165"/>
      <c r="E263" s="161"/>
      <c r="F263" s="172" t="str">
        <f t="shared" si="11"/>
        <v>-</v>
      </c>
      <c r="G263" s="68"/>
      <c r="H263" s="167"/>
      <c r="I263" s="173"/>
      <c r="J263" s="168" t="str">
        <f>IFERROR(MIN('MP Calculations'!$E$30/I263,1),"-")</f>
        <v>-</v>
      </c>
      <c r="K263" s="12"/>
      <c r="L263" s="159"/>
      <c r="M263" s="159"/>
      <c r="N263" s="159"/>
      <c r="O263" s="185" t="str">
        <f t="shared" si="13"/>
        <v>-</v>
      </c>
      <c r="P263" s="215" t="str">
        <f t="shared" si="12"/>
        <v>-</v>
      </c>
      <c r="Q263" s="215" cm="1">
        <f t="array" ref="Q263">IF(P263="-",0,P263/(1+'General inputs'!$H$32)^IFERROR(INDEX('MP Calculations'!$C$40:$C$130,MATCH(F263,'MP Calculations'!$D$40:$D$130,0),0),-1))</f>
        <v>0</v>
      </c>
    </row>
    <row r="264" spans="3:17" x14ac:dyDescent="0.2">
      <c r="C264" s="159"/>
      <c r="D264" s="165"/>
      <c r="E264" s="161"/>
      <c r="F264" s="172" t="str">
        <f t="shared" si="11"/>
        <v>-</v>
      </c>
      <c r="G264" s="68"/>
      <c r="H264" s="167"/>
      <c r="I264" s="173"/>
      <c r="J264" s="168" t="str">
        <f>IFERROR(MIN('MP Calculations'!$E$30/I264,1),"-")</f>
        <v>-</v>
      </c>
      <c r="K264" s="12"/>
      <c r="L264" s="159"/>
      <c r="M264" s="159"/>
      <c r="N264" s="159"/>
      <c r="O264" s="185" t="str">
        <f t="shared" si="13"/>
        <v>-</v>
      </c>
      <c r="P264" s="215" t="str">
        <f t="shared" si="12"/>
        <v>-</v>
      </c>
      <c r="Q264" s="215" cm="1">
        <f t="array" ref="Q264">IF(P264="-",0,P264/(1+'General inputs'!$H$32)^IFERROR(INDEX('MP Calculations'!$C$40:$C$130,MATCH(F264,'MP Calculations'!$D$40:$D$130,0),0),-1))</f>
        <v>0</v>
      </c>
    </row>
    <row r="265" spans="3:17" x14ac:dyDescent="0.2">
      <c r="C265" s="159"/>
      <c r="D265" s="165"/>
      <c r="E265" s="161"/>
      <c r="F265" s="172" t="str">
        <f t="shared" si="11"/>
        <v>-</v>
      </c>
      <c r="G265" s="68"/>
      <c r="H265" s="167"/>
      <c r="I265" s="173"/>
      <c r="J265" s="168" t="str">
        <f>IFERROR(MIN('MP Calculations'!$E$30/I265,1),"-")</f>
        <v>-</v>
      </c>
      <c r="K265" s="12"/>
      <c r="L265" s="159"/>
      <c r="M265" s="159"/>
      <c r="N265" s="159"/>
      <c r="O265" s="185" t="str">
        <f t="shared" si="13"/>
        <v>-</v>
      </c>
      <c r="P265" s="215" t="str">
        <f t="shared" si="12"/>
        <v>-</v>
      </c>
      <c r="Q265" s="215" cm="1">
        <f t="array" ref="Q265">IF(P265="-",0,P265/(1+'General inputs'!$H$32)^IFERROR(INDEX('MP Calculations'!$C$40:$C$130,MATCH(F265,'MP Calculations'!$D$40:$D$130,0),0),-1))</f>
        <v>0</v>
      </c>
    </row>
    <row r="266" spans="3:17" x14ac:dyDescent="0.2">
      <c r="C266" s="159"/>
      <c r="D266" s="165"/>
      <c r="E266" s="161"/>
      <c r="F266" s="172" t="str">
        <f t="shared" si="11"/>
        <v>-</v>
      </c>
      <c r="G266" s="68"/>
      <c r="H266" s="167"/>
      <c r="I266" s="173"/>
      <c r="J266" s="168" t="str">
        <f>IFERROR(MIN('MP Calculations'!$E$30/I266,1),"-")</f>
        <v>-</v>
      </c>
      <c r="K266" s="12"/>
      <c r="L266" s="159"/>
      <c r="M266" s="159"/>
      <c r="N266" s="159"/>
      <c r="O266" s="185" t="str">
        <f t="shared" si="13"/>
        <v>-</v>
      </c>
      <c r="P266" s="215" t="str">
        <f t="shared" si="12"/>
        <v>-</v>
      </c>
      <c r="Q266" s="215" cm="1">
        <f t="array" ref="Q266">IF(P266="-",0,P266/(1+'General inputs'!$H$32)^IFERROR(INDEX('MP Calculations'!$C$40:$C$130,MATCH(F266,'MP Calculations'!$D$40:$D$130,0),0),-1))</f>
        <v>0</v>
      </c>
    </row>
    <row r="267" spans="3:17" x14ac:dyDescent="0.2">
      <c r="C267" s="159"/>
      <c r="D267" s="165"/>
      <c r="E267" s="161"/>
      <c r="F267" s="172" t="str">
        <f t="shared" si="11"/>
        <v>-</v>
      </c>
      <c r="G267" s="68"/>
      <c r="H267" s="167"/>
      <c r="I267" s="173"/>
      <c r="J267" s="168" t="str">
        <f>IFERROR(MIN('MP Calculations'!$E$30/I267,1),"-")</f>
        <v>-</v>
      </c>
      <c r="K267" s="12"/>
      <c r="L267" s="159"/>
      <c r="M267" s="159"/>
      <c r="N267" s="159"/>
      <c r="O267" s="185" t="str">
        <f t="shared" si="13"/>
        <v>-</v>
      </c>
      <c r="P267" s="215" t="str">
        <f t="shared" si="12"/>
        <v>-</v>
      </c>
      <c r="Q267" s="215" cm="1">
        <f t="array" ref="Q267">IF(P267="-",0,P267/(1+'General inputs'!$H$32)^IFERROR(INDEX('MP Calculations'!$C$40:$C$130,MATCH(F267,'MP Calculations'!$D$40:$D$130,0),0),-1))</f>
        <v>0</v>
      </c>
    </row>
    <row r="268" spans="3:17" x14ac:dyDescent="0.2">
      <c r="C268" s="159"/>
      <c r="D268" s="165"/>
      <c r="E268" s="161"/>
      <c r="F268" s="172" t="str">
        <f t="shared" si="11"/>
        <v>-</v>
      </c>
      <c r="G268" s="68"/>
      <c r="H268" s="167"/>
      <c r="I268" s="173"/>
      <c r="J268" s="168" t="str">
        <f>IFERROR(MIN('MP Calculations'!$E$30/I268,1),"-")</f>
        <v>-</v>
      </c>
      <c r="K268" s="12"/>
      <c r="L268" s="159"/>
      <c r="M268" s="159"/>
      <c r="N268" s="159"/>
      <c r="O268" s="185" t="str">
        <f t="shared" si="13"/>
        <v>-</v>
      </c>
      <c r="P268" s="215" t="str">
        <f t="shared" si="12"/>
        <v>-</v>
      </c>
      <c r="Q268" s="215" cm="1">
        <f t="array" ref="Q268">IF(P268="-",0,P268/(1+'General inputs'!$H$32)^IFERROR(INDEX('MP Calculations'!$C$40:$C$130,MATCH(F268,'MP Calculations'!$D$40:$D$130,0),0),-1))</f>
        <v>0</v>
      </c>
    </row>
    <row r="269" spans="3:17" x14ac:dyDescent="0.2">
      <c r="C269" s="159"/>
      <c r="D269" s="165"/>
      <c r="E269" s="161"/>
      <c r="F269" s="172" t="str">
        <f t="shared" si="11"/>
        <v>-</v>
      </c>
      <c r="G269" s="68"/>
      <c r="H269" s="167"/>
      <c r="I269" s="173"/>
      <c r="J269" s="168" t="str">
        <f>IFERROR(MIN('MP Calculations'!$E$30/I269,1),"-")</f>
        <v>-</v>
      </c>
      <c r="K269" s="12"/>
      <c r="L269" s="159"/>
      <c r="M269" s="159"/>
      <c r="N269" s="159"/>
      <c r="O269" s="185" t="str">
        <f t="shared" si="13"/>
        <v>-</v>
      </c>
      <c r="P269" s="215" t="str">
        <f t="shared" si="12"/>
        <v>-</v>
      </c>
      <c r="Q269" s="215" cm="1">
        <f t="array" ref="Q269">IF(P269="-",0,P269/(1+'General inputs'!$H$32)^IFERROR(INDEX('MP Calculations'!$C$40:$C$130,MATCH(F269,'MP Calculations'!$D$40:$D$130,0),0),-1))</f>
        <v>0</v>
      </c>
    </row>
    <row r="270" spans="3:17" x14ac:dyDescent="0.2">
      <c r="C270" s="159"/>
      <c r="D270" s="165"/>
      <c r="E270" s="161"/>
      <c r="F270" s="172" t="str">
        <f t="shared" si="11"/>
        <v>-</v>
      </c>
      <c r="G270" s="68"/>
      <c r="H270" s="167"/>
      <c r="I270" s="173"/>
      <c r="J270" s="168" t="str">
        <f>IFERROR(MIN('MP Calculations'!$E$30/I270,1),"-")</f>
        <v>-</v>
      </c>
      <c r="K270" s="12"/>
      <c r="L270" s="159"/>
      <c r="M270" s="159"/>
      <c r="N270" s="159"/>
      <c r="O270" s="185" t="str">
        <f t="shared" si="13"/>
        <v>-</v>
      </c>
      <c r="P270" s="215" t="str">
        <f t="shared" si="12"/>
        <v>-</v>
      </c>
      <c r="Q270" s="215" cm="1">
        <f t="array" ref="Q270">IF(P270="-",0,P270/(1+'General inputs'!$H$32)^IFERROR(INDEX('MP Calculations'!$C$40:$C$130,MATCH(F270,'MP Calculations'!$D$40:$D$130,0),0),-1))</f>
        <v>0</v>
      </c>
    </row>
    <row r="271" spans="3:17" x14ac:dyDescent="0.2">
      <c r="C271" s="159"/>
      <c r="D271" s="165"/>
      <c r="E271" s="161"/>
      <c r="F271" s="172" t="str">
        <f t="shared" si="11"/>
        <v>-</v>
      </c>
      <c r="G271" s="68"/>
      <c r="H271" s="167"/>
      <c r="I271" s="173"/>
      <c r="J271" s="168" t="str">
        <f>IFERROR(MIN('MP Calculations'!$E$30/I271,1),"-")</f>
        <v>-</v>
      </c>
      <c r="K271" s="12"/>
      <c r="L271" s="159"/>
      <c r="M271" s="159"/>
      <c r="N271" s="159"/>
      <c r="O271" s="185" t="str">
        <f t="shared" si="13"/>
        <v>-</v>
      </c>
      <c r="P271" s="215" t="str">
        <f t="shared" si="12"/>
        <v>-</v>
      </c>
      <c r="Q271" s="215" cm="1">
        <f t="array" ref="Q271">IF(P271="-",0,P271/(1+'General inputs'!$H$32)^IFERROR(INDEX('MP Calculations'!$C$40:$C$130,MATCH(F271,'MP Calculations'!$D$40:$D$130,0),0),-1))</f>
        <v>0</v>
      </c>
    </row>
    <row r="272" spans="3:17" x14ac:dyDescent="0.2">
      <c r="C272" s="159"/>
      <c r="D272" s="165"/>
      <c r="E272" s="161"/>
      <c r="F272" s="172" t="str">
        <f t="shared" si="11"/>
        <v>-</v>
      </c>
      <c r="G272" s="68"/>
      <c r="H272" s="167"/>
      <c r="I272" s="173"/>
      <c r="J272" s="168" t="str">
        <f>IFERROR(MIN('MP Calculations'!$E$30/I272,1),"-")</f>
        <v>-</v>
      </c>
      <c r="K272" s="12"/>
      <c r="L272" s="159"/>
      <c r="M272" s="159"/>
      <c r="N272" s="159"/>
      <c r="O272" s="185" t="str">
        <f t="shared" si="13"/>
        <v>-</v>
      </c>
      <c r="P272" s="215" t="str">
        <f t="shared" si="12"/>
        <v>-</v>
      </c>
      <c r="Q272" s="215" cm="1">
        <f t="array" ref="Q272">IF(P272="-",0,P272/(1+'General inputs'!$H$32)^IFERROR(INDEX('MP Calculations'!$C$40:$C$130,MATCH(F272,'MP Calculations'!$D$40:$D$130,0),0),-1))</f>
        <v>0</v>
      </c>
    </row>
    <row r="273" spans="3:17" x14ac:dyDescent="0.2">
      <c r="C273" s="159"/>
      <c r="D273" s="165"/>
      <c r="E273" s="161"/>
      <c r="F273" s="172" t="str">
        <f t="shared" si="11"/>
        <v>-</v>
      </c>
      <c r="G273" s="68"/>
      <c r="H273" s="167"/>
      <c r="I273" s="173"/>
      <c r="J273" s="168" t="str">
        <f>IFERROR(MIN('MP Calculations'!$E$30/I273,1),"-")</f>
        <v>-</v>
      </c>
      <c r="K273" s="12"/>
      <c r="L273" s="159"/>
      <c r="M273" s="159"/>
      <c r="N273" s="159"/>
      <c r="O273" s="185" t="str">
        <f t="shared" si="13"/>
        <v>-</v>
      </c>
      <c r="P273" s="215" t="str">
        <f t="shared" si="12"/>
        <v>-</v>
      </c>
      <c r="Q273" s="215" cm="1">
        <f t="array" ref="Q273">IF(P273="-",0,P273/(1+'General inputs'!$H$32)^IFERROR(INDEX('MP Calculations'!$C$40:$C$130,MATCH(F273,'MP Calculations'!$D$40:$D$130,0),0),-1))</f>
        <v>0</v>
      </c>
    </row>
    <row r="274" spans="3:17" x14ac:dyDescent="0.2">
      <c r="C274" s="159"/>
      <c r="D274" s="165"/>
      <c r="E274" s="161"/>
      <c r="F274" s="172" t="str">
        <f t="shared" si="11"/>
        <v>-</v>
      </c>
      <c r="G274" s="68"/>
      <c r="H274" s="167"/>
      <c r="I274" s="173"/>
      <c r="J274" s="168" t="str">
        <f>IFERROR(MIN('MP Calculations'!$E$30/I274,1),"-")</f>
        <v>-</v>
      </c>
      <c r="K274" s="12"/>
      <c r="L274" s="159"/>
      <c r="M274" s="159"/>
      <c r="N274" s="159"/>
      <c r="O274" s="185" t="str">
        <f t="shared" si="13"/>
        <v>-</v>
      </c>
      <c r="P274" s="215" t="str">
        <f t="shared" si="12"/>
        <v>-</v>
      </c>
      <c r="Q274" s="215" cm="1">
        <f t="array" ref="Q274">IF(P274="-",0,P274/(1+'General inputs'!$H$32)^IFERROR(INDEX('MP Calculations'!$C$40:$C$130,MATCH(F274,'MP Calculations'!$D$40:$D$130,0),0),-1))</f>
        <v>0</v>
      </c>
    </row>
    <row r="275" spans="3:17" x14ac:dyDescent="0.2">
      <c r="C275" s="159"/>
      <c r="D275" s="165"/>
      <c r="E275" s="161"/>
      <c r="F275" s="172" t="str">
        <f t="shared" si="11"/>
        <v>-</v>
      </c>
      <c r="G275" s="68"/>
      <c r="H275" s="167"/>
      <c r="I275" s="173"/>
      <c r="J275" s="168" t="str">
        <f>IFERROR(MIN('MP Calculations'!$E$30/I275,1),"-")</f>
        <v>-</v>
      </c>
      <c r="K275" s="12"/>
      <c r="L275" s="159"/>
      <c r="M275" s="159"/>
      <c r="N275" s="159"/>
      <c r="O275" s="185" t="str">
        <f t="shared" si="13"/>
        <v>-</v>
      </c>
      <c r="P275" s="215" t="str">
        <f t="shared" si="12"/>
        <v>-</v>
      </c>
      <c r="Q275" s="215" cm="1">
        <f t="array" ref="Q275">IF(P275="-",0,P275/(1+'General inputs'!$H$32)^IFERROR(INDEX('MP Calculations'!$C$40:$C$130,MATCH(F275,'MP Calculations'!$D$40:$D$130,0),0),-1))</f>
        <v>0</v>
      </c>
    </row>
    <row r="276" spans="3:17" x14ac:dyDescent="0.2">
      <c r="C276" s="159"/>
      <c r="D276" s="165"/>
      <c r="E276" s="161"/>
      <c r="F276" s="172" t="str">
        <f t="shared" si="11"/>
        <v>-</v>
      </c>
      <c r="G276" s="68"/>
      <c r="H276" s="167"/>
      <c r="I276" s="173"/>
      <c r="J276" s="168" t="str">
        <f>IFERROR(MIN('MP Calculations'!$E$30/I276,1),"-")</f>
        <v>-</v>
      </c>
      <c r="K276" s="12"/>
      <c r="L276" s="159"/>
      <c r="M276" s="159"/>
      <c r="N276" s="159"/>
      <c r="O276" s="185" t="str">
        <f t="shared" si="13"/>
        <v>-</v>
      </c>
      <c r="P276" s="215" t="str">
        <f t="shared" si="12"/>
        <v>-</v>
      </c>
      <c r="Q276" s="215" cm="1">
        <f t="array" ref="Q276">IF(P276="-",0,P276/(1+'General inputs'!$H$32)^IFERROR(INDEX('MP Calculations'!$C$40:$C$130,MATCH(F276,'MP Calculations'!$D$40:$D$130,0),0),-1))</f>
        <v>0</v>
      </c>
    </row>
    <row r="277" spans="3:17" x14ac:dyDescent="0.2">
      <c r="C277" s="159"/>
      <c r="D277" s="165"/>
      <c r="E277" s="161"/>
      <c r="F277" s="172" t="str">
        <f t="shared" si="11"/>
        <v>-</v>
      </c>
      <c r="G277" s="68"/>
      <c r="H277" s="167"/>
      <c r="I277" s="173"/>
      <c r="J277" s="168" t="str">
        <f>IFERROR(MIN('MP Calculations'!$E$30/I277,1),"-")</f>
        <v>-</v>
      </c>
      <c r="K277" s="12"/>
      <c r="L277" s="159"/>
      <c r="M277" s="159"/>
      <c r="N277" s="159"/>
      <c r="O277" s="185" t="str">
        <f t="shared" si="13"/>
        <v>-</v>
      </c>
      <c r="P277" s="215" t="str">
        <f t="shared" si="12"/>
        <v>-</v>
      </c>
      <c r="Q277" s="215" cm="1">
        <f t="array" ref="Q277">IF(P277="-",0,P277/(1+'General inputs'!$H$32)^IFERROR(INDEX('MP Calculations'!$C$40:$C$130,MATCH(F277,'MP Calculations'!$D$40:$D$130,0),0),-1))</f>
        <v>0</v>
      </c>
    </row>
    <row r="278" spans="3:17" x14ac:dyDescent="0.2">
      <c r="C278" s="159"/>
      <c r="D278" s="165"/>
      <c r="E278" s="161"/>
      <c r="F278" s="172" t="str">
        <f t="shared" ref="F278:F341" si="14">IF(E278="","-",IF(OR(E278&lt;$E$15,E278&gt;$E$16),"ERROR - date outside of range",IF(MONTH(E278)&gt;=7,YEAR(E278)&amp;"-"&amp;IF(YEAR(E278)=1999,"00",IF(AND(YEAR(E278)&gt;=2000,YEAR(E278)&lt;2009),"0","")&amp;RIGHT(YEAR(E278),2)+1),RIGHT(YEAR(E278),4)-1&amp;"-"&amp;RIGHT(YEAR(E278),2))))</f>
        <v>-</v>
      </c>
      <c r="G278" s="68"/>
      <c r="H278" s="167"/>
      <c r="I278" s="173"/>
      <c r="J278" s="168" t="str">
        <f>IFERROR(MIN('MP Calculations'!$E$30/I278,1),"-")</f>
        <v>-</v>
      </c>
      <c r="K278" s="12"/>
      <c r="L278" s="159"/>
      <c r="M278" s="159"/>
      <c r="N278" s="159"/>
      <c r="O278" s="185" t="str">
        <f t="shared" si="13"/>
        <v>-</v>
      </c>
      <c r="P278" s="215" t="str">
        <f t="shared" si="12"/>
        <v>-</v>
      </c>
      <c r="Q278" s="215" cm="1">
        <f t="array" ref="Q278">IF(P278="-",0,P278/(1+'General inputs'!$H$32)^IFERROR(INDEX('MP Calculations'!$C$40:$C$130,MATCH(F278,'MP Calculations'!$D$40:$D$130,0),0),-1))</f>
        <v>0</v>
      </c>
    </row>
    <row r="279" spans="3:17" x14ac:dyDescent="0.2">
      <c r="C279" s="159"/>
      <c r="D279" s="165"/>
      <c r="E279" s="161"/>
      <c r="F279" s="172" t="str">
        <f t="shared" si="14"/>
        <v>-</v>
      </c>
      <c r="G279" s="68"/>
      <c r="H279" s="167"/>
      <c r="I279" s="173"/>
      <c r="J279" s="168" t="str">
        <f>IFERROR(MIN('MP Calculations'!$E$30/I279,1),"-")</f>
        <v>-</v>
      </c>
      <c r="K279" s="12"/>
      <c r="L279" s="159"/>
      <c r="M279" s="159"/>
      <c r="N279" s="159"/>
      <c r="O279" s="185" t="str">
        <f t="shared" si="13"/>
        <v>-</v>
      </c>
      <c r="P279" s="215" t="str">
        <f t="shared" ref="P279:P342" si="15">IF(O279="-","-",IF(OR(E279&lt;$E$15,E279&gt;$E$16),0,O279*J279))</f>
        <v>-</v>
      </c>
      <c r="Q279" s="215" cm="1">
        <f t="array" ref="Q279">IF(P279="-",0,P279/(1+'General inputs'!$H$32)^IFERROR(INDEX('MP Calculations'!$C$40:$C$130,MATCH(F279,'MP Calculations'!$D$40:$D$130,0),0),-1))</f>
        <v>0</v>
      </c>
    </row>
    <row r="280" spans="3:17" x14ac:dyDescent="0.2">
      <c r="C280" s="159"/>
      <c r="D280" s="165"/>
      <c r="E280" s="161"/>
      <c r="F280" s="172" t="str">
        <f t="shared" si="14"/>
        <v>-</v>
      </c>
      <c r="G280" s="68"/>
      <c r="H280" s="167"/>
      <c r="I280" s="173"/>
      <c r="J280" s="168" t="str">
        <f>IFERROR(MIN('MP Calculations'!$E$30/I280,1),"-")</f>
        <v>-</v>
      </c>
      <c r="K280" s="12"/>
      <c r="L280" s="159"/>
      <c r="M280" s="159"/>
      <c r="N280" s="159"/>
      <c r="O280" s="185" t="str">
        <f t="shared" si="13"/>
        <v>-</v>
      </c>
      <c r="P280" s="215" t="str">
        <f t="shared" si="15"/>
        <v>-</v>
      </c>
      <c r="Q280" s="215" cm="1">
        <f t="array" ref="Q280">IF(P280="-",0,P280/(1+'General inputs'!$H$32)^IFERROR(INDEX('MP Calculations'!$C$40:$C$130,MATCH(F280,'MP Calculations'!$D$40:$D$130,0),0),-1))</f>
        <v>0</v>
      </c>
    </row>
    <row r="281" spans="3:17" x14ac:dyDescent="0.2">
      <c r="C281" s="159"/>
      <c r="D281" s="165"/>
      <c r="E281" s="161"/>
      <c r="F281" s="172" t="str">
        <f t="shared" si="14"/>
        <v>-</v>
      </c>
      <c r="G281" s="68"/>
      <c r="H281" s="167"/>
      <c r="I281" s="173"/>
      <c r="J281" s="168" t="str">
        <f>IFERROR(MIN('MP Calculations'!$E$30/I281,1),"-")</f>
        <v>-</v>
      </c>
      <c r="K281" s="12"/>
      <c r="L281" s="159"/>
      <c r="M281" s="159"/>
      <c r="N281" s="159"/>
      <c r="O281" s="185" t="str">
        <f t="shared" si="13"/>
        <v>-</v>
      </c>
      <c r="P281" s="215" t="str">
        <f t="shared" si="15"/>
        <v>-</v>
      </c>
      <c r="Q281" s="215" cm="1">
        <f t="array" ref="Q281">IF(P281="-",0,P281/(1+'General inputs'!$H$32)^IFERROR(INDEX('MP Calculations'!$C$40:$C$130,MATCH(F281,'MP Calculations'!$D$40:$D$130,0),0),-1))</f>
        <v>0</v>
      </c>
    </row>
    <row r="282" spans="3:17" x14ac:dyDescent="0.2">
      <c r="C282" s="159"/>
      <c r="D282" s="165"/>
      <c r="E282" s="161"/>
      <c r="F282" s="172" t="str">
        <f t="shared" si="14"/>
        <v>-</v>
      </c>
      <c r="G282" s="68"/>
      <c r="H282" s="167"/>
      <c r="I282" s="173"/>
      <c r="J282" s="168" t="str">
        <f>IFERROR(MIN('MP Calculations'!$E$30/I282,1),"-")</f>
        <v>-</v>
      </c>
      <c r="K282" s="12"/>
      <c r="L282" s="159"/>
      <c r="M282" s="159"/>
      <c r="N282" s="159"/>
      <c r="O282" s="185" t="str">
        <f t="shared" si="13"/>
        <v>-</v>
      </c>
      <c r="P282" s="215" t="str">
        <f t="shared" si="15"/>
        <v>-</v>
      </c>
      <c r="Q282" s="215" cm="1">
        <f t="array" ref="Q282">IF(P282="-",0,P282/(1+'General inputs'!$H$32)^IFERROR(INDEX('MP Calculations'!$C$40:$C$130,MATCH(F282,'MP Calculations'!$D$40:$D$130,0),0),-1))</f>
        <v>0</v>
      </c>
    </row>
    <row r="283" spans="3:17" x14ac:dyDescent="0.2">
      <c r="C283" s="159"/>
      <c r="D283" s="165"/>
      <c r="E283" s="161"/>
      <c r="F283" s="172" t="str">
        <f t="shared" si="14"/>
        <v>-</v>
      </c>
      <c r="G283" s="68"/>
      <c r="H283" s="167"/>
      <c r="I283" s="173"/>
      <c r="J283" s="168" t="str">
        <f>IFERROR(MIN('MP Calculations'!$E$30/I283,1),"-")</f>
        <v>-</v>
      </c>
      <c r="K283" s="12"/>
      <c r="L283" s="159"/>
      <c r="M283" s="159"/>
      <c r="N283" s="159"/>
      <c r="O283" s="185" t="str">
        <f t="shared" si="13"/>
        <v>-</v>
      </c>
      <c r="P283" s="215" t="str">
        <f t="shared" si="15"/>
        <v>-</v>
      </c>
      <c r="Q283" s="215" cm="1">
        <f t="array" ref="Q283">IF(P283="-",0,P283/(1+'General inputs'!$H$32)^IFERROR(INDEX('MP Calculations'!$C$40:$C$130,MATCH(F283,'MP Calculations'!$D$40:$D$130,0),0),-1))</f>
        <v>0</v>
      </c>
    </row>
    <row r="284" spans="3:17" x14ac:dyDescent="0.2">
      <c r="C284" s="159"/>
      <c r="D284" s="165"/>
      <c r="E284" s="161"/>
      <c r="F284" s="172" t="str">
        <f t="shared" si="14"/>
        <v>-</v>
      </c>
      <c r="G284" s="68"/>
      <c r="H284" s="167"/>
      <c r="I284" s="173"/>
      <c r="J284" s="168" t="str">
        <f>IFERROR(MIN('MP Calculations'!$E$30/I284,1),"-")</f>
        <v>-</v>
      </c>
      <c r="K284" s="12"/>
      <c r="L284" s="159"/>
      <c r="M284" s="159"/>
      <c r="N284" s="159"/>
      <c r="O284" s="185" t="str">
        <f t="shared" si="13"/>
        <v>-</v>
      </c>
      <c r="P284" s="215" t="str">
        <f t="shared" si="15"/>
        <v>-</v>
      </c>
      <c r="Q284" s="215" cm="1">
        <f t="array" ref="Q284">IF(P284="-",0,P284/(1+'General inputs'!$H$32)^IFERROR(INDEX('MP Calculations'!$C$40:$C$130,MATCH(F284,'MP Calculations'!$D$40:$D$130,0),0),-1))</f>
        <v>0</v>
      </c>
    </row>
    <row r="285" spans="3:17" x14ac:dyDescent="0.2">
      <c r="C285" s="159"/>
      <c r="D285" s="165"/>
      <c r="E285" s="161"/>
      <c r="F285" s="172" t="str">
        <f t="shared" si="14"/>
        <v>-</v>
      </c>
      <c r="G285" s="68"/>
      <c r="H285" s="167"/>
      <c r="I285" s="173"/>
      <c r="J285" s="168" t="str">
        <f>IFERROR(MIN('MP Calculations'!$E$30/I285,1),"-")</f>
        <v>-</v>
      </c>
      <c r="K285" s="12"/>
      <c r="L285" s="159"/>
      <c r="M285" s="159"/>
      <c r="N285" s="159"/>
      <c r="O285" s="185" t="str">
        <f t="shared" si="13"/>
        <v>-</v>
      </c>
      <c r="P285" s="215" t="str">
        <f t="shared" si="15"/>
        <v>-</v>
      </c>
      <c r="Q285" s="215" cm="1">
        <f t="array" ref="Q285">IF(P285="-",0,P285/(1+'General inputs'!$H$32)^IFERROR(INDEX('MP Calculations'!$C$40:$C$130,MATCH(F285,'MP Calculations'!$D$40:$D$130,0),0),-1))</f>
        <v>0</v>
      </c>
    </row>
    <row r="286" spans="3:17" x14ac:dyDescent="0.2">
      <c r="C286" s="159"/>
      <c r="D286" s="165"/>
      <c r="E286" s="161"/>
      <c r="F286" s="172" t="str">
        <f t="shared" si="14"/>
        <v>-</v>
      </c>
      <c r="G286" s="68"/>
      <c r="H286" s="167"/>
      <c r="I286" s="173"/>
      <c r="J286" s="168" t="str">
        <f>IFERROR(MIN('MP Calculations'!$E$30/I286,1),"-")</f>
        <v>-</v>
      </c>
      <c r="K286" s="12"/>
      <c r="L286" s="159"/>
      <c r="M286" s="159"/>
      <c r="N286" s="159"/>
      <c r="O286" s="185" t="str">
        <f t="shared" si="13"/>
        <v>-</v>
      </c>
      <c r="P286" s="215" t="str">
        <f t="shared" si="15"/>
        <v>-</v>
      </c>
      <c r="Q286" s="215" cm="1">
        <f t="array" ref="Q286">IF(P286="-",0,P286/(1+'General inputs'!$H$32)^IFERROR(INDEX('MP Calculations'!$C$40:$C$130,MATCH(F286,'MP Calculations'!$D$40:$D$130,0),0),-1))</f>
        <v>0</v>
      </c>
    </row>
    <row r="287" spans="3:17" x14ac:dyDescent="0.2">
      <c r="C287" s="159"/>
      <c r="D287" s="165"/>
      <c r="E287" s="161"/>
      <c r="F287" s="172" t="str">
        <f t="shared" si="14"/>
        <v>-</v>
      </c>
      <c r="G287" s="68"/>
      <c r="H287" s="167"/>
      <c r="I287" s="173"/>
      <c r="J287" s="168" t="str">
        <f>IFERROR(MIN('MP Calculations'!$E$30/I287,1),"-")</f>
        <v>-</v>
      </c>
      <c r="K287" s="12"/>
      <c r="L287" s="159"/>
      <c r="M287" s="159"/>
      <c r="N287" s="159"/>
      <c r="O287" s="185" t="str">
        <f t="shared" si="13"/>
        <v>-</v>
      </c>
      <c r="P287" s="215" t="str">
        <f t="shared" si="15"/>
        <v>-</v>
      </c>
      <c r="Q287" s="215" cm="1">
        <f t="array" ref="Q287">IF(P287="-",0,P287/(1+'General inputs'!$H$32)^IFERROR(INDEX('MP Calculations'!$C$40:$C$130,MATCH(F287,'MP Calculations'!$D$40:$D$130,0),0),-1))</f>
        <v>0</v>
      </c>
    </row>
    <row r="288" spans="3:17" x14ac:dyDescent="0.2">
      <c r="C288" s="159"/>
      <c r="D288" s="165"/>
      <c r="E288" s="161"/>
      <c r="F288" s="172" t="str">
        <f t="shared" si="14"/>
        <v>-</v>
      </c>
      <c r="G288" s="68"/>
      <c r="H288" s="167"/>
      <c r="I288" s="173"/>
      <c r="J288" s="168" t="str">
        <f>IFERROR(MIN('MP Calculations'!$E$30/I288,1),"-")</f>
        <v>-</v>
      </c>
      <c r="K288" s="12"/>
      <c r="L288" s="159"/>
      <c r="M288" s="159"/>
      <c r="N288" s="159"/>
      <c r="O288" s="185" t="str">
        <f t="shared" si="13"/>
        <v>-</v>
      </c>
      <c r="P288" s="215" t="str">
        <f t="shared" si="15"/>
        <v>-</v>
      </c>
      <c r="Q288" s="215" cm="1">
        <f t="array" ref="Q288">IF(P288="-",0,P288/(1+'General inputs'!$H$32)^IFERROR(INDEX('MP Calculations'!$C$40:$C$130,MATCH(F288,'MP Calculations'!$D$40:$D$130,0),0),-1))</f>
        <v>0</v>
      </c>
    </row>
    <row r="289" spans="3:17" x14ac:dyDescent="0.2">
      <c r="C289" s="159"/>
      <c r="D289" s="165"/>
      <c r="E289" s="161"/>
      <c r="F289" s="172" t="str">
        <f t="shared" si="14"/>
        <v>-</v>
      </c>
      <c r="G289" s="68"/>
      <c r="H289" s="167"/>
      <c r="I289" s="173"/>
      <c r="J289" s="168" t="str">
        <f>IFERROR(MIN('MP Calculations'!$E$30/I289,1),"-")</f>
        <v>-</v>
      </c>
      <c r="K289" s="12"/>
      <c r="L289" s="159"/>
      <c r="M289" s="159"/>
      <c r="N289" s="159"/>
      <c r="O289" s="185" t="str">
        <f t="shared" si="13"/>
        <v>-</v>
      </c>
      <c r="P289" s="215" t="str">
        <f t="shared" si="15"/>
        <v>-</v>
      </c>
      <c r="Q289" s="215" cm="1">
        <f t="array" ref="Q289">IF(P289="-",0,P289/(1+'General inputs'!$H$32)^IFERROR(INDEX('MP Calculations'!$C$40:$C$130,MATCH(F289,'MP Calculations'!$D$40:$D$130,0),0),-1))</f>
        <v>0</v>
      </c>
    </row>
    <row r="290" spans="3:17" x14ac:dyDescent="0.2">
      <c r="C290" s="159"/>
      <c r="D290" s="165"/>
      <c r="E290" s="161"/>
      <c r="F290" s="172" t="str">
        <f t="shared" si="14"/>
        <v>-</v>
      </c>
      <c r="G290" s="68"/>
      <c r="H290" s="167"/>
      <c r="I290" s="173"/>
      <c r="J290" s="168" t="str">
        <f>IFERROR(MIN('MP Calculations'!$E$30/I290,1),"-")</f>
        <v>-</v>
      </c>
      <c r="K290" s="12"/>
      <c r="L290" s="159"/>
      <c r="M290" s="159"/>
      <c r="N290" s="159"/>
      <c r="O290" s="185" t="str">
        <f t="shared" si="13"/>
        <v>-</v>
      </c>
      <c r="P290" s="215" t="str">
        <f t="shared" si="15"/>
        <v>-</v>
      </c>
      <c r="Q290" s="215" cm="1">
        <f t="array" ref="Q290">IF(P290="-",0,P290/(1+'General inputs'!$H$32)^IFERROR(INDEX('MP Calculations'!$C$40:$C$130,MATCH(F290,'MP Calculations'!$D$40:$D$130,0),0),-1))</f>
        <v>0</v>
      </c>
    </row>
    <row r="291" spans="3:17" x14ac:dyDescent="0.2">
      <c r="C291" s="159"/>
      <c r="D291" s="165"/>
      <c r="E291" s="161"/>
      <c r="F291" s="172" t="str">
        <f t="shared" si="14"/>
        <v>-</v>
      </c>
      <c r="G291" s="68"/>
      <c r="H291" s="167"/>
      <c r="I291" s="173"/>
      <c r="J291" s="168" t="str">
        <f>IFERROR(MIN('MP Calculations'!$E$30/I291,1),"-")</f>
        <v>-</v>
      </c>
      <c r="K291" s="12"/>
      <c r="L291" s="159"/>
      <c r="M291" s="159"/>
      <c r="N291" s="159"/>
      <c r="O291" s="185" t="str">
        <f t="shared" si="13"/>
        <v>-</v>
      </c>
      <c r="P291" s="215" t="str">
        <f t="shared" si="15"/>
        <v>-</v>
      </c>
      <c r="Q291" s="215" cm="1">
        <f t="array" ref="Q291">IF(P291="-",0,P291/(1+'General inputs'!$H$32)^IFERROR(INDEX('MP Calculations'!$C$40:$C$130,MATCH(F291,'MP Calculations'!$D$40:$D$130,0),0),-1))</f>
        <v>0</v>
      </c>
    </row>
    <row r="292" spans="3:17" x14ac:dyDescent="0.2">
      <c r="C292" s="159"/>
      <c r="D292" s="165"/>
      <c r="E292" s="161"/>
      <c r="F292" s="172" t="str">
        <f t="shared" si="14"/>
        <v>-</v>
      </c>
      <c r="G292" s="68"/>
      <c r="H292" s="167"/>
      <c r="I292" s="173"/>
      <c r="J292" s="168" t="str">
        <f>IFERROR(MIN('MP Calculations'!$E$30/I292,1),"-")</f>
        <v>-</v>
      </c>
      <c r="K292" s="12"/>
      <c r="L292" s="159"/>
      <c r="M292" s="159"/>
      <c r="N292" s="159"/>
      <c r="O292" s="185" t="str">
        <f t="shared" si="13"/>
        <v>-</v>
      </c>
      <c r="P292" s="215" t="str">
        <f t="shared" si="15"/>
        <v>-</v>
      </c>
      <c r="Q292" s="215" cm="1">
        <f t="array" ref="Q292">IF(P292="-",0,P292/(1+'General inputs'!$H$32)^IFERROR(INDEX('MP Calculations'!$C$40:$C$130,MATCH(F292,'MP Calculations'!$D$40:$D$130,0),0),-1))</f>
        <v>0</v>
      </c>
    </row>
    <row r="293" spans="3:17" x14ac:dyDescent="0.2">
      <c r="C293" s="159"/>
      <c r="D293" s="165"/>
      <c r="E293" s="161"/>
      <c r="F293" s="172" t="str">
        <f t="shared" si="14"/>
        <v>-</v>
      </c>
      <c r="G293" s="68"/>
      <c r="H293" s="167"/>
      <c r="I293" s="173"/>
      <c r="J293" s="168" t="str">
        <f>IFERROR(MIN('MP Calculations'!$E$30/I293,1),"-")</f>
        <v>-</v>
      </c>
      <c r="K293" s="12"/>
      <c r="L293" s="159"/>
      <c r="M293" s="159"/>
      <c r="N293" s="159"/>
      <c r="O293" s="185" t="str">
        <f t="shared" si="13"/>
        <v>-</v>
      </c>
      <c r="P293" s="215" t="str">
        <f t="shared" si="15"/>
        <v>-</v>
      </c>
      <c r="Q293" s="215" cm="1">
        <f t="array" ref="Q293">IF(P293="-",0,P293/(1+'General inputs'!$H$32)^IFERROR(INDEX('MP Calculations'!$C$40:$C$130,MATCH(F293,'MP Calculations'!$D$40:$D$130,0),0),-1))</f>
        <v>0</v>
      </c>
    </row>
    <row r="294" spans="3:17" x14ac:dyDescent="0.2">
      <c r="C294" s="159"/>
      <c r="D294" s="165"/>
      <c r="E294" s="161"/>
      <c r="F294" s="172" t="str">
        <f t="shared" si="14"/>
        <v>-</v>
      </c>
      <c r="G294" s="68"/>
      <c r="H294" s="167"/>
      <c r="I294" s="173"/>
      <c r="J294" s="168" t="str">
        <f>IFERROR(MIN('MP Calculations'!$E$30/I294,1),"-")</f>
        <v>-</v>
      </c>
      <c r="K294" s="12"/>
      <c r="L294" s="159"/>
      <c r="M294" s="159"/>
      <c r="N294" s="159"/>
      <c r="O294" s="185" t="str">
        <f t="shared" si="13"/>
        <v>-</v>
      </c>
      <c r="P294" s="215" t="str">
        <f t="shared" si="15"/>
        <v>-</v>
      </c>
      <c r="Q294" s="215" cm="1">
        <f t="array" ref="Q294">IF(P294="-",0,P294/(1+'General inputs'!$H$32)^IFERROR(INDEX('MP Calculations'!$C$40:$C$130,MATCH(F294,'MP Calculations'!$D$40:$D$130,0),0),-1))</f>
        <v>0</v>
      </c>
    </row>
    <row r="295" spans="3:17" x14ac:dyDescent="0.2">
      <c r="C295" s="159"/>
      <c r="D295" s="165"/>
      <c r="E295" s="161"/>
      <c r="F295" s="172" t="str">
        <f t="shared" si="14"/>
        <v>-</v>
      </c>
      <c r="G295" s="68"/>
      <c r="H295" s="167"/>
      <c r="I295" s="173"/>
      <c r="J295" s="168" t="str">
        <f>IFERROR(MIN('MP Calculations'!$E$30/I295,1),"-")</f>
        <v>-</v>
      </c>
      <c r="K295" s="12"/>
      <c r="L295" s="159"/>
      <c r="M295" s="159"/>
      <c r="N295" s="159"/>
      <c r="O295" s="185" t="str">
        <f t="shared" si="13"/>
        <v>-</v>
      </c>
      <c r="P295" s="215" t="str">
        <f t="shared" si="15"/>
        <v>-</v>
      </c>
      <c r="Q295" s="215" cm="1">
        <f t="array" ref="Q295">IF(P295="-",0,P295/(1+'General inputs'!$H$32)^IFERROR(INDEX('MP Calculations'!$C$40:$C$130,MATCH(F295,'MP Calculations'!$D$40:$D$130,0),0),-1))</f>
        <v>0</v>
      </c>
    </row>
    <row r="296" spans="3:17" x14ac:dyDescent="0.2">
      <c r="C296" s="159"/>
      <c r="D296" s="165"/>
      <c r="E296" s="161"/>
      <c r="F296" s="172" t="str">
        <f t="shared" si="14"/>
        <v>-</v>
      </c>
      <c r="G296" s="68"/>
      <c r="H296" s="167"/>
      <c r="I296" s="173"/>
      <c r="J296" s="168" t="str">
        <f>IFERROR(MIN('MP Calculations'!$E$30/I296,1),"-")</f>
        <v>-</v>
      </c>
      <c r="K296" s="12"/>
      <c r="L296" s="159"/>
      <c r="M296" s="159"/>
      <c r="N296" s="159"/>
      <c r="O296" s="185" t="str">
        <f t="shared" si="13"/>
        <v>-</v>
      </c>
      <c r="P296" s="215" t="str">
        <f t="shared" si="15"/>
        <v>-</v>
      </c>
      <c r="Q296" s="215" cm="1">
        <f t="array" ref="Q296">IF(P296="-",0,P296/(1+'General inputs'!$H$32)^IFERROR(INDEX('MP Calculations'!$C$40:$C$130,MATCH(F296,'MP Calculations'!$D$40:$D$130,0),0),-1))</f>
        <v>0</v>
      </c>
    </row>
    <row r="297" spans="3:17" x14ac:dyDescent="0.2">
      <c r="C297" s="159"/>
      <c r="D297" s="165"/>
      <c r="E297" s="161"/>
      <c r="F297" s="172" t="str">
        <f t="shared" si="14"/>
        <v>-</v>
      </c>
      <c r="G297" s="68"/>
      <c r="H297" s="167"/>
      <c r="I297" s="173"/>
      <c r="J297" s="168" t="str">
        <f>IFERROR(MIN('MP Calculations'!$E$30/I297,1),"-")</f>
        <v>-</v>
      </c>
      <c r="K297" s="12"/>
      <c r="L297" s="159"/>
      <c r="M297" s="159"/>
      <c r="N297" s="159"/>
      <c r="O297" s="185" t="str">
        <f t="shared" si="13"/>
        <v>-</v>
      </c>
      <c r="P297" s="215" t="str">
        <f t="shared" si="15"/>
        <v>-</v>
      </c>
      <c r="Q297" s="215" cm="1">
        <f t="array" ref="Q297">IF(P297="-",0,P297/(1+'General inputs'!$H$32)^IFERROR(INDEX('MP Calculations'!$C$40:$C$130,MATCH(F297,'MP Calculations'!$D$40:$D$130,0),0),-1))</f>
        <v>0</v>
      </c>
    </row>
    <row r="298" spans="3:17" x14ac:dyDescent="0.2">
      <c r="C298" s="159"/>
      <c r="D298" s="165"/>
      <c r="E298" s="161"/>
      <c r="F298" s="172" t="str">
        <f t="shared" si="14"/>
        <v>-</v>
      </c>
      <c r="G298" s="68"/>
      <c r="H298" s="167"/>
      <c r="I298" s="173"/>
      <c r="J298" s="168" t="str">
        <f>IFERROR(MIN('MP Calculations'!$E$30/I298,1),"-")</f>
        <v>-</v>
      </c>
      <c r="K298" s="12"/>
      <c r="L298" s="159"/>
      <c r="M298" s="159"/>
      <c r="N298" s="159"/>
      <c r="O298" s="185" t="str">
        <f t="shared" si="13"/>
        <v>-</v>
      </c>
      <c r="P298" s="215" t="str">
        <f t="shared" si="15"/>
        <v>-</v>
      </c>
      <c r="Q298" s="215" cm="1">
        <f t="array" ref="Q298">IF(P298="-",0,P298/(1+'General inputs'!$H$32)^IFERROR(INDEX('MP Calculations'!$C$40:$C$130,MATCH(F298,'MP Calculations'!$D$40:$D$130,0),0),-1))</f>
        <v>0</v>
      </c>
    </row>
    <row r="299" spans="3:17" x14ac:dyDescent="0.2">
      <c r="C299" s="159"/>
      <c r="D299" s="165"/>
      <c r="E299" s="161"/>
      <c r="F299" s="172" t="str">
        <f t="shared" si="14"/>
        <v>-</v>
      </c>
      <c r="G299" s="68"/>
      <c r="H299" s="167"/>
      <c r="I299" s="173"/>
      <c r="J299" s="168" t="str">
        <f>IFERROR(MIN('MP Calculations'!$E$30/I299,1),"-")</f>
        <v>-</v>
      </c>
      <c r="K299" s="12"/>
      <c r="L299" s="159"/>
      <c r="M299" s="159"/>
      <c r="N299" s="159"/>
      <c r="O299" s="185" t="str">
        <f t="shared" si="13"/>
        <v>-</v>
      </c>
      <c r="P299" s="215" t="str">
        <f t="shared" si="15"/>
        <v>-</v>
      </c>
      <c r="Q299" s="215" cm="1">
        <f t="array" ref="Q299">IF(P299="-",0,P299/(1+'General inputs'!$H$32)^IFERROR(INDEX('MP Calculations'!$C$40:$C$130,MATCH(F299,'MP Calculations'!$D$40:$D$130,0),0),-1))</f>
        <v>0</v>
      </c>
    </row>
    <row r="300" spans="3:17" x14ac:dyDescent="0.2">
      <c r="C300" s="159"/>
      <c r="D300" s="165"/>
      <c r="E300" s="161"/>
      <c r="F300" s="172" t="str">
        <f t="shared" si="14"/>
        <v>-</v>
      </c>
      <c r="G300" s="68"/>
      <c r="H300" s="167"/>
      <c r="I300" s="173"/>
      <c r="J300" s="168" t="str">
        <f>IFERROR(MIN('MP Calculations'!$E$30/I300,1),"-")</f>
        <v>-</v>
      </c>
      <c r="K300" s="12"/>
      <c r="L300" s="159"/>
      <c r="M300" s="159"/>
      <c r="N300" s="159"/>
      <c r="O300" s="185" t="str">
        <f t="shared" si="13"/>
        <v>-</v>
      </c>
      <c r="P300" s="215" t="str">
        <f t="shared" si="15"/>
        <v>-</v>
      </c>
      <c r="Q300" s="215" cm="1">
        <f t="array" ref="Q300">IF(P300="-",0,P300/(1+'General inputs'!$H$32)^IFERROR(INDEX('MP Calculations'!$C$40:$C$130,MATCH(F300,'MP Calculations'!$D$40:$D$130,0),0),-1))</f>
        <v>0</v>
      </c>
    </row>
    <row r="301" spans="3:17" x14ac:dyDescent="0.2">
      <c r="C301" s="159"/>
      <c r="D301" s="165"/>
      <c r="E301" s="161"/>
      <c r="F301" s="172" t="str">
        <f t="shared" si="14"/>
        <v>-</v>
      </c>
      <c r="G301" s="68"/>
      <c r="H301" s="167"/>
      <c r="I301" s="173"/>
      <c r="J301" s="168" t="str">
        <f>IFERROR(MIN('MP Calculations'!$E$30/I301,1),"-")</f>
        <v>-</v>
      </c>
      <c r="K301" s="12"/>
      <c r="L301" s="159"/>
      <c r="M301" s="159"/>
      <c r="N301" s="159"/>
      <c r="O301" s="185" t="str">
        <f t="shared" si="13"/>
        <v>-</v>
      </c>
      <c r="P301" s="215" t="str">
        <f t="shared" si="15"/>
        <v>-</v>
      </c>
      <c r="Q301" s="215" cm="1">
        <f t="array" ref="Q301">IF(P301="-",0,P301/(1+'General inputs'!$H$32)^IFERROR(INDEX('MP Calculations'!$C$40:$C$130,MATCH(F301,'MP Calculations'!$D$40:$D$130,0),0),-1))</f>
        <v>0</v>
      </c>
    </row>
    <row r="302" spans="3:17" x14ac:dyDescent="0.2">
      <c r="C302" s="159"/>
      <c r="D302" s="165"/>
      <c r="E302" s="161"/>
      <c r="F302" s="172" t="str">
        <f t="shared" si="14"/>
        <v>-</v>
      </c>
      <c r="G302" s="68"/>
      <c r="H302" s="167"/>
      <c r="I302" s="173"/>
      <c r="J302" s="168" t="str">
        <f>IFERROR(MIN('MP Calculations'!$E$30/I302,1),"-")</f>
        <v>-</v>
      </c>
      <c r="K302" s="12"/>
      <c r="L302" s="159"/>
      <c r="M302" s="159"/>
      <c r="N302" s="159"/>
      <c r="O302" s="185" t="str">
        <f t="shared" si="13"/>
        <v>-</v>
      </c>
      <c r="P302" s="215" t="str">
        <f t="shared" si="15"/>
        <v>-</v>
      </c>
      <c r="Q302" s="215" cm="1">
        <f t="array" ref="Q302">IF(P302="-",0,P302/(1+'General inputs'!$H$32)^IFERROR(INDEX('MP Calculations'!$C$40:$C$130,MATCH(F302,'MP Calculations'!$D$40:$D$130,0),0),-1))</f>
        <v>0</v>
      </c>
    </row>
    <row r="303" spans="3:17" x14ac:dyDescent="0.2">
      <c r="C303" s="159"/>
      <c r="D303" s="165"/>
      <c r="E303" s="161"/>
      <c r="F303" s="172" t="str">
        <f t="shared" si="14"/>
        <v>-</v>
      </c>
      <c r="G303" s="68"/>
      <c r="H303" s="167"/>
      <c r="I303" s="173"/>
      <c r="J303" s="168" t="str">
        <f>IFERROR(MIN('MP Calculations'!$E$30/I303,1),"-")</f>
        <v>-</v>
      </c>
      <c r="K303" s="12"/>
      <c r="L303" s="159"/>
      <c r="M303" s="159"/>
      <c r="N303" s="159"/>
      <c r="O303" s="185" t="str">
        <f t="shared" si="13"/>
        <v>-</v>
      </c>
      <c r="P303" s="215" t="str">
        <f t="shared" si="15"/>
        <v>-</v>
      </c>
      <c r="Q303" s="215" cm="1">
        <f t="array" ref="Q303">IF(P303="-",0,P303/(1+'General inputs'!$H$32)^IFERROR(INDEX('MP Calculations'!$C$40:$C$130,MATCH(F303,'MP Calculations'!$D$40:$D$130,0),0),-1))</f>
        <v>0</v>
      </c>
    </row>
    <row r="304" spans="3:17" x14ac:dyDescent="0.2">
      <c r="C304" s="159"/>
      <c r="D304" s="165"/>
      <c r="E304" s="161"/>
      <c r="F304" s="172" t="str">
        <f t="shared" si="14"/>
        <v>-</v>
      </c>
      <c r="G304" s="68"/>
      <c r="H304" s="167"/>
      <c r="I304" s="173"/>
      <c r="J304" s="168" t="str">
        <f>IFERROR(MIN('MP Calculations'!$E$30/I304,1),"-")</f>
        <v>-</v>
      </c>
      <c r="K304" s="12"/>
      <c r="L304" s="159"/>
      <c r="M304" s="159"/>
      <c r="N304" s="159"/>
      <c r="O304" s="185" t="str">
        <f t="shared" si="13"/>
        <v>-</v>
      </c>
      <c r="P304" s="215" t="str">
        <f t="shared" si="15"/>
        <v>-</v>
      </c>
      <c r="Q304" s="215" cm="1">
        <f t="array" ref="Q304">IF(P304="-",0,P304/(1+'General inputs'!$H$32)^IFERROR(INDEX('MP Calculations'!$C$40:$C$130,MATCH(F304,'MP Calculations'!$D$40:$D$130,0),0),-1))</f>
        <v>0</v>
      </c>
    </row>
    <row r="305" spans="3:17" x14ac:dyDescent="0.2">
      <c r="C305" s="159"/>
      <c r="D305" s="165"/>
      <c r="E305" s="161"/>
      <c r="F305" s="172" t="str">
        <f t="shared" si="14"/>
        <v>-</v>
      </c>
      <c r="G305" s="68"/>
      <c r="H305" s="167"/>
      <c r="I305" s="173"/>
      <c r="J305" s="168" t="str">
        <f>IFERROR(MIN('MP Calculations'!$E$30/I305,1),"-")</f>
        <v>-</v>
      </c>
      <c r="K305" s="12"/>
      <c r="L305" s="159"/>
      <c r="M305" s="159"/>
      <c r="N305" s="159"/>
      <c r="O305" s="185" t="str">
        <f t="shared" si="13"/>
        <v>-</v>
      </c>
      <c r="P305" s="215" t="str">
        <f t="shared" si="15"/>
        <v>-</v>
      </c>
      <c r="Q305" s="215" cm="1">
        <f t="array" ref="Q305">IF(P305="-",0,P305/(1+'General inputs'!$H$32)^IFERROR(INDEX('MP Calculations'!$C$40:$C$130,MATCH(F305,'MP Calculations'!$D$40:$D$130,0),0),-1))</f>
        <v>0</v>
      </c>
    </row>
    <row r="306" spans="3:17" x14ac:dyDescent="0.2">
      <c r="C306" s="159"/>
      <c r="D306" s="165"/>
      <c r="E306" s="161"/>
      <c r="F306" s="172" t="str">
        <f t="shared" si="14"/>
        <v>-</v>
      </c>
      <c r="G306" s="68"/>
      <c r="H306" s="167"/>
      <c r="I306" s="173"/>
      <c r="J306" s="168" t="str">
        <f>IFERROR(MIN('MP Calculations'!$E$30/I306,1),"-")</f>
        <v>-</v>
      </c>
      <c r="K306" s="12"/>
      <c r="L306" s="159"/>
      <c r="M306" s="159"/>
      <c r="N306" s="159"/>
      <c r="O306" s="185" t="str">
        <f t="shared" si="13"/>
        <v>-</v>
      </c>
      <c r="P306" s="215" t="str">
        <f t="shared" si="15"/>
        <v>-</v>
      </c>
      <c r="Q306" s="215" cm="1">
        <f t="array" ref="Q306">IF(P306="-",0,P306/(1+'General inputs'!$H$32)^IFERROR(INDEX('MP Calculations'!$C$40:$C$130,MATCH(F306,'MP Calculations'!$D$40:$D$130,0),0),-1))</f>
        <v>0</v>
      </c>
    </row>
    <row r="307" spans="3:17" x14ac:dyDescent="0.2">
      <c r="C307" s="159"/>
      <c r="D307" s="165"/>
      <c r="E307" s="161"/>
      <c r="F307" s="172" t="str">
        <f t="shared" si="14"/>
        <v>-</v>
      </c>
      <c r="G307" s="68"/>
      <c r="H307" s="167"/>
      <c r="I307" s="173"/>
      <c r="J307" s="168" t="str">
        <f>IFERROR(MIN('MP Calculations'!$E$30/I307,1),"-")</f>
        <v>-</v>
      </c>
      <c r="K307" s="12"/>
      <c r="L307" s="159"/>
      <c r="M307" s="159"/>
      <c r="N307" s="159"/>
      <c r="O307" s="185" t="str">
        <f t="shared" si="13"/>
        <v>-</v>
      </c>
      <c r="P307" s="215" t="str">
        <f t="shared" si="15"/>
        <v>-</v>
      </c>
      <c r="Q307" s="215" cm="1">
        <f t="array" ref="Q307">IF(P307="-",0,P307/(1+'General inputs'!$H$32)^IFERROR(INDEX('MP Calculations'!$C$40:$C$130,MATCH(F307,'MP Calculations'!$D$40:$D$130,0),0),-1))</f>
        <v>0</v>
      </c>
    </row>
    <row r="308" spans="3:17" x14ac:dyDescent="0.2">
      <c r="C308" s="159"/>
      <c r="D308" s="165"/>
      <c r="E308" s="161"/>
      <c r="F308" s="172" t="str">
        <f t="shared" si="14"/>
        <v>-</v>
      </c>
      <c r="G308" s="68"/>
      <c r="H308" s="167"/>
      <c r="I308" s="173"/>
      <c r="J308" s="168" t="str">
        <f>IFERROR(MIN('MP Calculations'!$E$30/I308,1),"-")</f>
        <v>-</v>
      </c>
      <c r="K308" s="12"/>
      <c r="L308" s="159"/>
      <c r="M308" s="159"/>
      <c r="N308" s="159"/>
      <c r="O308" s="185" t="str">
        <f t="shared" si="13"/>
        <v>-</v>
      </c>
      <c r="P308" s="215" t="str">
        <f t="shared" si="15"/>
        <v>-</v>
      </c>
      <c r="Q308" s="215" cm="1">
        <f t="array" ref="Q308">IF(P308="-",0,P308/(1+'General inputs'!$H$32)^IFERROR(INDEX('MP Calculations'!$C$40:$C$130,MATCH(F308,'MP Calculations'!$D$40:$D$130,0),0),-1))</f>
        <v>0</v>
      </c>
    </row>
    <row r="309" spans="3:17" x14ac:dyDescent="0.2">
      <c r="C309" s="159"/>
      <c r="D309" s="165"/>
      <c r="E309" s="161"/>
      <c r="F309" s="172" t="str">
        <f t="shared" si="14"/>
        <v>-</v>
      </c>
      <c r="G309" s="68"/>
      <c r="H309" s="167"/>
      <c r="I309" s="173"/>
      <c r="J309" s="168" t="str">
        <f>IFERROR(MIN('MP Calculations'!$E$30/I309,1),"-")</f>
        <v>-</v>
      </c>
      <c r="K309" s="12"/>
      <c r="L309" s="159"/>
      <c r="M309" s="159"/>
      <c r="N309" s="159"/>
      <c r="O309" s="185" t="str">
        <f t="shared" si="13"/>
        <v>-</v>
      </c>
      <c r="P309" s="215" t="str">
        <f t="shared" si="15"/>
        <v>-</v>
      </c>
      <c r="Q309" s="215" cm="1">
        <f t="array" ref="Q309">IF(P309="-",0,P309/(1+'General inputs'!$H$32)^IFERROR(INDEX('MP Calculations'!$C$40:$C$130,MATCH(F309,'MP Calculations'!$D$40:$D$130,0),0),-1))</f>
        <v>0</v>
      </c>
    </row>
    <row r="310" spans="3:17" x14ac:dyDescent="0.2">
      <c r="C310" s="159"/>
      <c r="D310" s="165"/>
      <c r="E310" s="161"/>
      <c r="F310" s="172" t="str">
        <f t="shared" si="14"/>
        <v>-</v>
      </c>
      <c r="G310" s="68"/>
      <c r="H310" s="167"/>
      <c r="I310" s="173"/>
      <c r="J310" s="168" t="str">
        <f>IFERROR(MIN('MP Calculations'!$E$30/I310,1),"-")</f>
        <v>-</v>
      </c>
      <c r="K310" s="12"/>
      <c r="L310" s="159"/>
      <c r="M310" s="159"/>
      <c r="N310" s="159"/>
      <c r="O310" s="185" t="str">
        <f t="shared" si="13"/>
        <v>-</v>
      </c>
      <c r="P310" s="215" t="str">
        <f t="shared" si="15"/>
        <v>-</v>
      </c>
      <c r="Q310" s="215" cm="1">
        <f t="array" ref="Q310">IF(P310="-",0,P310/(1+'General inputs'!$H$32)^IFERROR(INDEX('MP Calculations'!$C$40:$C$130,MATCH(F310,'MP Calculations'!$D$40:$D$130,0),0),-1))</f>
        <v>0</v>
      </c>
    </row>
    <row r="311" spans="3:17" x14ac:dyDescent="0.2">
      <c r="C311" s="159"/>
      <c r="D311" s="165"/>
      <c r="E311" s="161"/>
      <c r="F311" s="172" t="str">
        <f t="shared" si="14"/>
        <v>-</v>
      </c>
      <c r="G311" s="68"/>
      <c r="H311" s="167"/>
      <c r="I311" s="173"/>
      <c r="J311" s="168" t="str">
        <f>IFERROR(MIN('MP Calculations'!$E$30/I311,1),"-")</f>
        <v>-</v>
      </c>
      <c r="K311" s="12"/>
      <c r="L311" s="159"/>
      <c r="M311" s="159"/>
      <c r="N311" s="159"/>
      <c r="O311" s="185" t="str">
        <f t="shared" si="13"/>
        <v>-</v>
      </c>
      <c r="P311" s="215" t="str">
        <f t="shared" si="15"/>
        <v>-</v>
      </c>
      <c r="Q311" s="215" cm="1">
        <f t="array" ref="Q311">IF(P311="-",0,P311/(1+'General inputs'!$H$32)^IFERROR(INDEX('MP Calculations'!$C$40:$C$130,MATCH(F311,'MP Calculations'!$D$40:$D$130,0),0),-1))</f>
        <v>0</v>
      </c>
    </row>
    <row r="312" spans="3:17" x14ac:dyDescent="0.2">
      <c r="C312" s="159"/>
      <c r="D312" s="165"/>
      <c r="E312" s="161"/>
      <c r="F312" s="172" t="str">
        <f t="shared" si="14"/>
        <v>-</v>
      </c>
      <c r="G312" s="68"/>
      <c r="H312" s="167"/>
      <c r="I312" s="173"/>
      <c r="J312" s="168" t="str">
        <f>IFERROR(MIN('MP Calculations'!$E$30/I312,1),"-")</f>
        <v>-</v>
      </c>
      <c r="K312" s="12"/>
      <c r="L312" s="159"/>
      <c r="M312" s="159"/>
      <c r="N312" s="159"/>
      <c r="O312" s="185" t="str">
        <f t="shared" si="13"/>
        <v>-</v>
      </c>
      <c r="P312" s="215" t="str">
        <f t="shared" si="15"/>
        <v>-</v>
      </c>
      <c r="Q312" s="215" cm="1">
        <f t="array" ref="Q312">IF(P312="-",0,P312/(1+'General inputs'!$H$32)^IFERROR(INDEX('MP Calculations'!$C$40:$C$130,MATCH(F312,'MP Calculations'!$D$40:$D$130,0),0),-1))</f>
        <v>0</v>
      </c>
    </row>
    <row r="313" spans="3:17" x14ac:dyDescent="0.2">
      <c r="C313" s="159"/>
      <c r="D313" s="165"/>
      <c r="E313" s="161"/>
      <c r="F313" s="172" t="str">
        <f t="shared" si="14"/>
        <v>-</v>
      </c>
      <c r="G313" s="68"/>
      <c r="H313" s="167"/>
      <c r="I313" s="173"/>
      <c r="J313" s="168" t="str">
        <f>IFERROR(MIN('MP Calculations'!$E$30/I313,1),"-")</f>
        <v>-</v>
      </c>
      <c r="K313" s="12"/>
      <c r="L313" s="159"/>
      <c r="M313" s="159"/>
      <c r="N313" s="159"/>
      <c r="O313" s="185" t="str">
        <f t="shared" si="13"/>
        <v>-</v>
      </c>
      <c r="P313" s="215" t="str">
        <f t="shared" si="15"/>
        <v>-</v>
      </c>
      <c r="Q313" s="215" cm="1">
        <f t="array" ref="Q313">IF(P313="-",0,P313/(1+'General inputs'!$H$32)^IFERROR(INDEX('MP Calculations'!$C$40:$C$130,MATCH(F313,'MP Calculations'!$D$40:$D$130,0),0),-1))</f>
        <v>0</v>
      </c>
    </row>
    <row r="314" spans="3:17" x14ac:dyDescent="0.2">
      <c r="C314" s="159"/>
      <c r="D314" s="165"/>
      <c r="E314" s="161"/>
      <c r="F314" s="172" t="str">
        <f t="shared" si="14"/>
        <v>-</v>
      </c>
      <c r="G314" s="68"/>
      <c r="H314" s="167"/>
      <c r="I314" s="173"/>
      <c r="J314" s="168" t="str">
        <f>IFERROR(MIN('MP Calculations'!$E$30/I314,1),"-")</f>
        <v>-</v>
      </c>
      <c r="K314" s="12"/>
      <c r="L314" s="159"/>
      <c r="M314" s="159"/>
      <c r="N314" s="159"/>
      <c r="O314" s="185" t="str">
        <f t="shared" si="13"/>
        <v>-</v>
      </c>
      <c r="P314" s="215" t="str">
        <f t="shared" si="15"/>
        <v>-</v>
      </c>
      <c r="Q314" s="215" cm="1">
        <f t="array" ref="Q314">IF(P314="-",0,P314/(1+'General inputs'!$H$32)^IFERROR(INDEX('MP Calculations'!$C$40:$C$130,MATCH(F314,'MP Calculations'!$D$40:$D$130,0),0),-1))</f>
        <v>0</v>
      </c>
    </row>
    <row r="315" spans="3:17" x14ac:dyDescent="0.2">
      <c r="C315" s="159"/>
      <c r="D315" s="165"/>
      <c r="E315" s="161"/>
      <c r="F315" s="172" t="str">
        <f t="shared" si="14"/>
        <v>-</v>
      </c>
      <c r="G315" s="68"/>
      <c r="H315" s="167"/>
      <c r="I315" s="173"/>
      <c r="J315" s="168" t="str">
        <f>IFERROR(MIN('MP Calculations'!$E$30/I315,1),"-")</f>
        <v>-</v>
      </c>
      <c r="K315" s="12"/>
      <c r="L315" s="159"/>
      <c r="M315" s="159"/>
      <c r="N315" s="159"/>
      <c r="O315" s="185" t="str">
        <f t="shared" si="13"/>
        <v>-</v>
      </c>
      <c r="P315" s="215" t="str">
        <f t="shared" si="15"/>
        <v>-</v>
      </c>
      <c r="Q315" s="215" cm="1">
        <f t="array" ref="Q315">IF(P315="-",0,P315/(1+'General inputs'!$H$32)^IFERROR(INDEX('MP Calculations'!$C$40:$C$130,MATCH(F315,'MP Calculations'!$D$40:$D$130,0),0),-1))</f>
        <v>0</v>
      </c>
    </row>
    <row r="316" spans="3:17" x14ac:dyDescent="0.2">
      <c r="C316" s="159"/>
      <c r="D316" s="165"/>
      <c r="E316" s="161"/>
      <c r="F316" s="172" t="str">
        <f t="shared" si="14"/>
        <v>-</v>
      </c>
      <c r="G316" s="68"/>
      <c r="H316" s="167"/>
      <c r="I316" s="173"/>
      <c r="J316" s="168" t="str">
        <f>IFERROR(MIN('MP Calculations'!$E$30/I316,1),"-")</f>
        <v>-</v>
      </c>
      <c r="K316" s="12"/>
      <c r="L316" s="159"/>
      <c r="M316" s="159"/>
      <c r="N316" s="159"/>
      <c r="O316" s="185" t="str">
        <f t="shared" si="13"/>
        <v>-</v>
      </c>
      <c r="P316" s="215" t="str">
        <f t="shared" si="15"/>
        <v>-</v>
      </c>
      <c r="Q316" s="215" cm="1">
        <f t="array" ref="Q316">IF(P316="-",0,P316/(1+'General inputs'!$H$32)^IFERROR(INDEX('MP Calculations'!$C$40:$C$130,MATCH(F316,'MP Calculations'!$D$40:$D$130,0),0),-1))</f>
        <v>0</v>
      </c>
    </row>
    <row r="317" spans="3:17" x14ac:dyDescent="0.2">
      <c r="C317" s="159"/>
      <c r="D317" s="165"/>
      <c r="E317" s="161"/>
      <c r="F317" s="172" t="str">
        <f t="shared" si="14"/>
        <v>-</v>
      </c>
      <c r="G317" s="68"/>
      <c r="H317" s="167"/>
      <c r="I317" s="173"/>
      <c r="J317" s="168" t="str">
        <f>IFERROR(MIN('MP Calculations'!$E$30/I317,1),"-")</f>
        <v>-</v>
      </c>
      <c r="K317" s="12"/>
      <c r="L317" s="159"/>
      <c r="M317" s="159"/>
      <c r="N317" s="159"/>
      <c r="O317" s="185" t="str">
        <f t="shared" si="13"/>
        <v>-</v>
      </c>
      <c r="P317" s="215" t="str">
        <f t="shared" si="15"/>
        <v>-</v>
      </c>
      <c r="Q317" s="215" cm="1">
        <f t="array" ref="Q317">IF(P317="-",0,P317/(1+'General inputs'!$H$32)^IFERROR(INDEX('MP Calculations'!$C$40:$C$130,MATCH(F317,'MP Calculations'!$D$40:$D$130,0),0),-1))</f>
        <v>0</v>
      </c>
    </row>
    <row r="318" spans="3:17" x14ac:dyDescent="0.2">
      <c r="C318" s="159"/>
      <c r="D318" s="165"/>
      <c r="E318" s="161"/>
      <c r="F318" s="172" t="str">
        <f t="shared" si="14"/>
        <v>-</v>
      </c>
      <c r="G318" s="68"/>
      <c r="H318" s="167"/>
      <c r="I318" s="173"/>
      <c r="J318" s="168" t="str">
        <f>IFERROR(MIN('MP Calculations'!$E$30/I318,1),"-")</f>
        <v>-</v>
      </c>
      <c r="K318" s="12"/>
      <c r="L318" s="159"/>
      <c r="M318" s="159"/>
      <c r="N318" s="159"/>
      <c r="O318" s="185" t="str">
        <f t="shared" si="13"/>
        <v>-</v>
      </c>
      <c r="P318" s="215" t="str">
        <f t="shared" si="15"/>
        <v>-</v>
      </c>
      <c r="Q318" s="215" cm="1">
        <f t="array" ref="Q318">IF(P318="-",0,P318/(1+'General inputs'!$H$32)^IFERROR(INDEX('MP Calculations'!$C$40:$C$130,MATCH(F318,'MP Calculations'!$D$40:$D$130,0),0),-1))</f>
        <v>0</v>
      </c>
    </row>
    <row r="319" spans="3:17" x14ac:dyDescent="0.2">
      <c r="C319" s="159"/>
      <c r="D319" s="165"/>
      <c r="E319" s="161"/>
      <c r="F319" s="172" t="str">
        <f t="shared" si="14"/>
        <v>-</v>
      </c>
      <c r="G319" s="68"/>
      <c r="H319" s="167"/>
      <c r="I319" s="173"/>
      <c r="J319" s="168" t="str">
        <f>IFERROR(MIN('MP Calculations'!$E$30/I319,1),"-")</f>
        <v>-</v>
      </c>
      <c r="K319" s="12"/>
      <c r="L319" s="159"/>
      <c r="M319" s="159"/>
      <c r="N319" s="159"/>
      <c r="O319" s="185" t="str">
        <f t="shared" si="13"/>
        <v>-</v>
      </c>
      <c r="P319" s="215" t="str">
        <f t="shared" si="15"/>
        <v>-</v>
      </c>
      <c r="Q319" s="215" cm="1">
        <f t="array" ref="Q319">IF(P319="-",0,P319/(1+'General inputs'!$H$32)^IFERROR(INDEX('MP Calculations'!$C$40:$C$130,MATCH(F319,'MP Calculations'!$D$40:$D$130,0),0),-1))</f>
        <v>0</v>
      </c>
    </row>
    <row r="320" spans="3:17" x14ac:dyDescent="0.2">
      <c r="C320" s="159"/>
      <c r="D320" s="165"/>
      <c r="E320" s="161"/>
      <c r="F320" s="172" t="str">
        <f t="shared" si="14"/>
        <v>-</v>
      </c>
      <c r="G320" s="68"/>
      <c r="H320" s="167"/>
      <c r="I320" s="173"/>
      <c r="J320" s="168" t="str">
        <f>IFERROR(MIN('MP Calculations'!$E$30/I320,1),"-")</f>
        <v>-</v>
      </c>
      <c r="K320" s="12"/>
      <c r="L320" s="159"/>
      <c r="M320" s="159"/>
      <c r="N320" s="159"/>
      <c r="O320" s="185" t="str">
        <f t="shared" si="13"/>
        <v>-</v>
      </c>
      <c r="P320" s="215" t="str">
        <f t="shared" si="15"/>
        <v>-</v>
      </c>
      <c r="Q320" s="215" cm="1">
        <f t="array" ref="Q320">IF(P320="-",0,P320/(1+'General inputs'!$H$32)^IFERROR(INDEX('MP Calculations'!$C$40:$C$130,MATCH(F320,'MP Calculations'!$D$40:$D$130,0),0),-1))</f>
        <v>0</v>
      </c>
    </row>
    <row r="321" spans="3:17" x14ac:dyDescent="0.2">
      <c r="C321" s="159"/>
      <c r="D321" s="165"/>
      <c r="E321" s="161"/>
      <c r="F321" s="172" t="str">
        <f t="shared" si="14"/>
        <v>-</v>
      </c>
      <c r="G321" s="68"/>
      <c r="H321" s="167"/>
      <c r="I321" s="173"/>
      <c r="J321" s="168" t="str">
        <f>IFERROR(MIN('MP Calculations'!$E$30/I321,1),"-")</f>
        <v>-</v>
      </c>
      <c r="K321" s="12"/>
      <c r="L321" s="159"/>
      <c r="M321" s="159"/>
      <c r="N321" s="159"/>
      <c r="O321" s="185" t="str">
        <f t="shared" ref="O321:O384" si="16">IF(N321="","-",L321*N321)</f>
        <v>-</v>
      </c>
      <c r="P321" s="215" t="str">
        <f t="shared" si="15"/>
        <v>-</v>
      </c>
      <c r="Q321" s="215" cm="1">
        <f t="array" ref="Q321">IF(P321="-",0,P321/(1+'General inputs'!$H$32)^IFERROR(INDEX('MP Calculations'!$C$40:$C$130,MATCH(F321,'MP Calculations'!$D$40:$D$130,0),0),-1))</f>
        <v>0</v>
      </c>
    </row>
    <row r="322" spans="3:17" x14ac:dyDescent="0.2">
      <c r="C322" s="159"/>
      <c r="D322" s="165"/>
      <c r="E322" s="161"/>
      <c r="F322" s="172" t="str">
        <f t="shared" si="14"/>
        <v>-</v>
      </c>
      <c r="G322" s="68"/>
      <c r="H322" s="167"/>
      <c r="I322" s="173"/>
      <c r="J322" s="168" t="str">
        <f>IFERROR(MIN('MP Calculations'!$E$30/I322,1),"-")</f>
        <v>-</v>
      </c>
      <c r="K322" s="12"/>
      <c r="L322" s="159"/>
      <c r="M322" s="159"/>
      <c r="N322" s="159"/>
      <c r="O322" s="185" t="str">
        <f t="shared" si="16"/>
        <v>-</v>
      </c>
      <c r="P322" s="215" t="str">
        <f t="shared" si="15"/>
        <v>-</v>
      </c>
      <c r="Q322" s="215" cm="1">
        <f t="array" ref="Q322">IF(P322="-",0,P322/(1+'General inputs'!$H$32)^IFERROR(INDEX('MP Calculations'!$C$40:$C$130,MATCH(F322,'MP Calculations'!$D$40:$D$130,0),0),-1))</f>
        <v>0</v>
      </c>
    </row>
    <row r="323" spans="3:17" x14ac:dyDescent="0.2">
      <c r="C323" s="159"/>
      <c r="D323" s="165"/>
      <c r="E323" s="161"/>
      <c r="F323" s="172" t="str">
        <f t="shared" si="14"/>
        <v>-</v>
      </c>
      <c r="G323" s="68"/>
      <c r="H323" s="167"/>
      <c r="I323" s="173"/>
      <c r="J323" s="168" t="str">
        <f>IFERROR(MIN('MP Calculations'!$E$30/I323,1),"-")</f>
        <v>-</v>
      </c>
      <c r="K323" s="12"/>
      <c r="L323" s="159"/>
      <c r="M323" s="159"/>
      <c r="N323" s="159"/>
      <c r="O323" s="185" t="str">
        <f t="shared" si="16"/>
        <v>-</v>
      </c>
      <c r="P323" s="215" t="str">
        <f t="shared" si="15"/>
        <v>-</v>
      </c>
      <c r="Q323" s="215" cm="1">
        <f t="array" ref="Q323">IF(P323="-",0,P323/(1+'General inputs'!$H$32)^IFERROR(INDEX('MP Calculations'!$C$40:$C$130,MATCH(F323,'MP Calculations'!$D$40:$D$130,0),0),-1))</f>
        <v>0</v>
      </c>
    </row>
    <row r="324" spans="3:17" x14ac:dyDescent="0.2">
      <c r="C324" s="159"/>
      <c r="D324" s="165"/>
      <c r="E324" s="161"/>
      <c r="F324" s="172" t="str">
        <f t="shared" si="14"/>
        <v>-</v>
      </c>
      <c r="G324" s="68"/>
      <c r="H324" s="167"/>
      <c r="I324" s="173"/>
      <c r="J324" s="168" t="str">
        <f>IFERROR(MIN('MP Calculations'!$E$30/I324,1),"-")</f>
        <v>-</v>
      </c>
      <c r="K324" s="12"/>
      <c r="L324" s="159"/>
      <c r="M324" s="159"/>
      <c r="N324" s="159"/>
      <c r="O324" s="185" t="str">
        <f t="shared" si="16"/>
        <v>-</v>
      </c>
      <c r="P324" s="215" t="str">
        <f t="shared" si="15"/>
        <v>-</v>
      </c>
      <c r="Q324" s="215" cm="1">
        <f t="array" ref="Q324">IF(P324="-",0,P324/(1+'General inputs'!$H$32)^IFERROR(INDEX('MP Calculations'!$C$40:$C$130,MATCH(F324,'MP Calculations'!$D$40:$D$130,0),0),-1))</f>
        <v>0</v>
      </c>
    </row>
    <row r="325" spans="3:17" x14ac:dyDescent="0.2">
      <c r="C325" s="159"/>
      <c r="D325" s="165"/>
      <c r="E325" s="161"/>
      <c r="F325" s="172" t="str">
        <f t="shared" si="14"/>
        <v>-</v>
      </c>
      <c r="G325" s="68"/>
      <c r="H325" s="167"/>
      <c r="I325" s="173"/>
      <c r="J325" s="168" t="str">
        <f>IFERROR(MIN('MP Calculations'!$E$30/I325,1),"-")</f>
        <v>-</v>
      </c>
      <c r="K325" s="12"/>
      <c r="L325" s="159"/>
      <c r="M325" s="159"/>
      <c r="N325" s="159"/>
      <c r="O325" s="185" t="str">
        <f t="shared" si="16"/>
        <v>-</v>
      </c>
      <c r="P325" s="215" t="str">
        <f t="shared" si="15"/>
        <v>-</v>
      </c>
      <c r="Q325" s="215" cm="1">
        <f t="array" ref="Q325">IF(P325="-",0,P325/(1+'General inputs'!$H$32)^IFERROR(INDEX('MP Calculations'!$C$40:$C$130,MATCH(F325,'MP Calculations'!$D$40:$D$130,0),0),-1))</f>
        <v>0</v>
      </c>
    </row>
    <row r="326" spans="3:17" x14ac:dyDescent="0.2">
      <c r="C326" s="159"/>
      <c r="D326" s="165"/>
      <c r="E326" s="161"/>
      <c r="F326" s="172" t="str">
        <f t="shared" si="14"/>
        <v>-</v>
      </c>
      <c r="G326" s="68"/>
      <c r="H326" s="167"/>
      <c r="I326" s="173"/>
      <c r="J326" s="168" t="str">
        <f>IFERROR(MIN('MP Calculations'!$E$30/I326,1),"-")</f>
        <v>-</v>
      </c>
      <c r="K326" s="12"/>
      <c r="L326" s="159"/>
      <c r="M326" s="159"/>
      <c r="N326" s="159"/>
      <c r="O326" s="185" t="str">
        <f t="shared" si="16"/>
        <v>-</v>
      </c>
      <c r="P326" s="215" t="str">
        <f t="shared" si="15"/>
        <v>-</v>
      </c>
      <c r="Q326" s="215" cm="1">
        <f t="array" ref="Q326">IF(P326="-",0,P326/(1+'General inputs'!$H$32)^IFERROR(INDEX('MP Calculations'!$C$40:$C$130,MATCH(F326,'MP Calculations'!$D$40:$D$130,0),0),-1))</f>
        <v>0</v>
      </c>
    </row>
    <row r="327" spans="3:17" x14ac:dyDescent="0.2">
      <c r="C327" s="159"/>
      <c r="D327" s="165"/>
      <c r="E327" s="161"/>
      <c r="F327" s="172" t="str">
        <f t="shared" si="14"/>
        <v>-</v>
      </c>
      <c r="G327" s="68"/>
      <c r="H327" s="167"/>
      <c r="I327" s="173"/>
      <c r="J327" s="168" t="str">
        <f>IFERROR(MIN('MP Calculations'!$E$30/I327,1),"-")</f>
        <v>-</v>
      </c>
      <c r="K327" s="12"/>
      <c r="L327" s="159"/>
      <c r="M327" s="159"/>
      <c r="N327" s="159"/>
      <c r="O327" s="185" t="str">
        <f t="shared" si="16"/>
        <v>-</v>
      </c>
      <c r="P327" s="215" t="str">
        <f t="shared" si="15"/>
        <v>-</v>
      </c>
      <c r="Q327" s="215" cm="1">
        <f t="array" ref="Q327">IF(P327="-",0,P327/(1+'General inputs'!$H$32)^IFERROR(INDEX('MP Calculations'!$C$40:$C$130,MATCH(F327,'MP Calculations'!$D$40:$D$130,0),0),-1))</f>
        <v>0</v>
      </c>
    </row>
    <row r="328" spans="3:17" x14ac:dyDescent="0.2">
      <c r="C328" s="159"/>
      <c r="D328" s="165"/>
      <c r="E328" s="161"/>
      <c r="F328" s="172" t="str">
        <f t="shared" si="14"/>
        <v>-</v>
      </c>
      <c r="G328" s="68"/>
      <c r="H328" s="167"/>
      <c r="I328" s="173"/>
      <c r="J328" s="168" t="str">
        <f>IFERROR(MIN('MP Calculations'!$E$30/I328,1),"-")</f>
        <v>-</v>
      </c>
      <c r="K328" s="12"/>
      <c r="L328" s="159"/>
      <c r="M328" s="159"/>
      <c r="N328" s="159"/>
      <c r="O328" s="185" t="str">
        <f t="shared" si="16"/>
        <v>-</v>
      </c>
      <c r="P328" s="215" t="str">
        <f t="shared" si="15"/>
        <v>-</v>
      </c>
      <c r="Q328" s="215" cm="1">
        <f t="array" ref="Q328">IF(P328="-",0,P328/(1+'General inputs'!$H$32)^IFERROR(INDEX('MP Calculations'!$C$40:$C$130,MATCH(F328,'MP Calculations'!$D$40:$D$130,0),0),-1))</f>
        <v>0</v>
      </c>
    </row>
    <row r="329" spans="3:17" x14ac:dyDescent="0.2">
      <c r="C329" s="159"/>
      <c r="D329" s="165"/>
      <c r="E329" s="161"/>
      <c r="F329" s="172" t="str">
        <f t="shared" si="14"/>
        <v>-</v>
      </c>
      <c r="G329" s="68"/>
      <c r="H329" s="167"/>
      <c r="I329" s="173"/>
      <c r="J329" s="168" t="str">
        <f>IFERROR(MIN('MP Calculations'!$E$30/I329,1),"-")</f>
        <v>-</v>
      </c>
      <c r="K329" s="12"/>
      <c r="L329" s="159"/>
      <c r="M329" s="159"/>
      <c r="N329" s="159"/>
      <c r="O329" s="185" t="str">
        <f t="shared" si="16"/>
        <v>-</v>
      </c>
      <c r="P329" s="215" t="str">
        <f t="shared" si="15"/>
        <v>-</v>
      </c>
      <c r="Q329" s="215" cm="1">
        <f t="array" ref="Q329">IF(P329="-",0,P329/(1+'General inputs'!$H$32)^IFERROR(INDEX('MP Calculations'!$C$40:$C$130,MATCH(F329,'MP Calculations'!$D$40:$D$130,0),0),-1))</f>
        <v>0</v>
      </c>
    </row>
    <row r="330" spans="3:17" x14ac:dyDescent="0.2">
      <c r="C330" s="159"/>
      <c r="D330" s="165"/>
      <c r="E330" s="161"/>
      <c r="F330" s="172" t="str">
        <f t="shared" si="14"/>
        <v>-</v>
      </c>
      <c r="G330" s="68"/>
      <c r="H330" s="167"/>
      <c r="I330" s="173"/>
      <c r="J330" s="168" t="str">
        <f>IFERROR(MIN('MP Calculations'!$E$30/I330,1),"-")</f>
        <v>-</v>
      </c>
      <c r="K330" s="12"/>
      <c r="L330" s="159"/>
      <c r="M330" s="159"/>
      <c r="N330" s="159"/>
      <c r="O330" s="185" t="str">
        <f t="shared" si="16"/>
        <v>-</v>
      </c>
      <c r="P330" s="215" t="str">
        <f t="shared" si="15"/>
        <v>-</v>
      </c>
      <c r="Q330" s="215" cm="1">
        <f t="array" ref="Q330">IF(P330="-",0,P330/(1+'General inputs'!$H$32)^IFERROR(INDEX('MP Calculations'!$C$40:$C$130,MATCH(F330,'MP Calculations'!$D$40:$D$130,0),0),-1))</f>
        <v>0</v>
      </c>
    </row>
    <row r="331" spans="3:17" x14ac:dyDescent="0.2">
      <c r="C331" s="159"/>
      <c r="D331" s="165"/>
      <c r="E331" s="161"/>
      <c r="F331" s="172" t="str">
        <f t="shared" si="14"/>
        <v>-</v>
      </c>
      <c r="G331" s="68"/>
      <c r="H331" s="167"/>
      <c r="I331" s="173"/>
      <c r="J331" s="168" t="str">
        <f>IFERROR(MIN('MP Calculations'!$E$30/I331,1),"-")</f>
        <v>-</v>
      </c>
      <c r="K331" s="12"/>
      <c r="L331" s="159"/>
      <c r="M331" s="159"/>
      <c r="N331" s="159"/>
      <c r="O331" s="185" t="str">
        <f t="shared" si="16"/>
        <v>-</v>
      </c>
      <c r="P331" s="215" t="str">
        <f t="shared" si="15"/>
        <v>-</v>
      </c>
      <c r="Q331" s="215" cm="1">
        <f t="array" ref="Q331">IF(P331="-",0,P331/(1+'General inputs'!$H$32)^IFERROR(INDEX('MP Calculations'!$C$40:$C$130,MATCH(F331,'MP Calculations'!$D$40:$D$130,0),0),-1))</f>
        <v>0</v>
      </c>
    </row>
    <row r="332" spans="3:17" x14ac:dyDescent="0.2">
      <c r="C332" s="159"/>
      <c r="D332" s="165"/>
      <c r="E332" s="161"/>
      <c r="F332" s="172" t="str">
        <f t="shared" si="14"/>
        <v>-</v>
      </c>
      <c r="G332" s="68"/>
      <c r="H332" s="167"/>
      <c r="I332" s="173"/>
      <c r="J332" s="168" t="str">
        <f>IFERROR(MIN('MP Calculations'!$E$30/I332,1),"-")</f>
        <v>-</v>
      </c>
      <c r="K332" s="12"/>
      <c r="L332" s="159"/>
      <c r="M332" s="159"/>
      <c r="N332" s="159"/>
      <c r="O332" s="185" t="str">
        <f t="shared" si="16"/>
        <v>-</v>
      </c>
      <c r="P332" s="215" t="str">
        <f t="shared" si="15"/>
        <v>-</v>
      </c>
      <c r="Q332" s="215" cm="1">
        <f t="array" ref="Q332">IF(P332="-",0,P332/(1+'General inputs'!$H$32)^IFERROR(INDEX('MP Calculations'!$C$40:$C$130,MATCH(F332,'MP Calculations'!$D$40:$D$130,0),0),-1))</f>
        <v>0</v>
      </c>
    </row>
    <row r="333" spans="3:17" x14ac:dyDescent="0.2">
      <c r="C333" s="159"/>
      <c r="D333" s="165"/>
      <c r="E333" s="161"/>
      <c r="F333" s="172" t="str">
        <f t="shared" si="14"/>
        <v>-</v>
      </c>
      <c r="G333" s="68"/>
      <c r="H333" s="167"/>
      <c r="I333" s="173"/>
      <c r="J333" s="168" t="str">
        <f>IFERROR(MIN('MP Calculations'!$E$30/I333,1),"-")</f>
        <v>-</v>
      </c>
      <c r="K333" s="12"/>
      <c r="L333" s="159"/>
      <c r="M333" s="159"/>
      <c r="N333" s="159"/>
      <c r="O333" s="185" t="str">
        <f t="shared" si="16"/>
        <v>-</v>
      </c>
      <c r="P333" s="215" t="str">
        <f t="shared" si="15"/>
        <v>-</v>
      </c>
      <c r="Q333" s="215" cm="1">
        <f t="array" ref="Q333">IF(P333="-",0,P333/(1+'General inputs'!$H$32)^IFERROR(INDEX('MP Calculations'!$C$40:$C$130,MATCH(F333,'MP Calculations'!$D$40:$D$130,0),0),-1))</f>
        <v>0</v>
      </c>
    </row>
    <row r="334" spans="3:17" x14ac:dyDescent="0.2">
      <c r="C334" s="159"/>
      <c r="D334" s="165"/>
      <c r="E334" s="161"/>
      <c r="F334" s="172" t="str">
        <f t="shared" si="14"/>
        <v>-</v>
      </c>
      <c r="G334" s="68"/>
      <c r="H334" s="167"/>
      <c r="I334" s="173"/>
      <c r="J334" s="168" t="str">
        <f>IFERROR(MIN('MP Calculations'!$E$30/I334,1),"-")</f>
        <v>-</v>
      </c>
      <c r="K334" s="12"/>
      <c r="L334" s="159"/>
      <c r="M334" s="159"/>
      <c r="N334" s="159"/>
      <c r="O334" s="185" t="str">
        <f t="shared" si="16"/>
        <v>-</v>
      </c>
      <c r="P334" s="215" t="str">
        <f t="shared" si="15"/>
        <v>-</v>
      </c>
      <c r="Q334" s="215" cm="1">
        <f t="array" ref="Q334">IF(P334="-",0,P334/(1+'General inputs'!$H$32)^IFERROR(INDEX('MP Calculations'!$C$40:$C$130,MATCH(F334,'MP Calculations'!$D$40:$D$130,0),0),-1))</f>
        <v>0</v>
      </c>
    </row>
    <row r="335" spans="3:17" x14ac:dyDescent="0.2">
      <c r="C335" s="159"/>
      <c r="D335" s="165"/>
      <c r="E335" s="161"/>
      <c r="F335" s="172" t="str">
        <f t="shared" si="14"/>
        <v>-</v>
      </c>
      <c r="G335" s="68"/>
      <c r="H335" s="167"/>
      <c r="I335" s="173"/>
      <c r="J335" s="168" t="str">
        <f>IFERROR(MIN('MP Calculations'!$E$30/I335,1),"-")</f>
        <v>-</v>
      </c>
      <c r="K335" s="12"/>
      <c r="L335" s="159"/>
      <c r="M335" s="159"/>
      <c r="N335" s="159"/>
      <c r="O335" s="185" t="str">
        <f t="shared" si="16"/>
        <v>-</v>
      </c>
      <c r="P335" s="215" t="str">
        <f t="shared" si="15"/>
        <v>-</v>
      </c>
      <c r="Q335" s="215" cm="1">
        <f t="array" ref="Q335">IF(P335="-",0,P335/(1+'General inputs'!$H$32)^IFERROR(INDEX('MP Calculations'!$C$40:$C$130,MATCH(F335,'MP Calculations'!$D$40:$D$130,0),0),-1))</f>
        <v>0</v>
      </c>
    </row>
    <row r="336" spans="3:17" x14ac:dyDescent="0.2">
      <c r="C336" s="159"/>
      <c r="D336" s="165"/>
      <c r="E336" s="161"/>
      <c r="F336" s="172" t="str">
        <f t="shared" si="14"/>
        <v>-</v>
      </c>
      <c r="G336" s="68"/>
      <c r="H336" s="167"/>
      <c r="I336" s="173"/>
      <c r="J336" s="168" t="str">
        <f>IFERROR(MIN('MP Calculations'!$E$30/I336,1),"-")</f>
        <v>-</v>
      </c>
      <c r="K336" s="12"/>
      <c r="L336" s="159"/>
      <c r="M336" s="159"/>
      <c r="N336" s="159"/>
      <c r="O336" s="185" t="str">
        <f t="shared" si="16"/>
        <v>-</v>
      </c>
      <c r="P336" s="215" t="str">
        <f t="shared" si="15"/>
        <v>-</v>
      </c>
      <c r="Q336" s="215" cm="1">
        <f t="array" ref="Q336">IF(P336="-",0,P336/(1+'General inputs'!$H$32)^IFERROR(INDEX('MP Calculations'!$C$40:$C$130,MATCH(F336,'MP Calculations'!$D$40:$D$130,0),0),-1))</f>
        <v>0</v>
      </c>
    </row>
    <row r="337" spans="3:17" x14ac:dyDescent="0.2">
      <c r="C337" s="159"/>
      <c r="D337" s="165"/>
      <c r="E337" s="161"/>
      <c r="F337" s="172" t="str">
        <f t="shared" si="14"/>
        <v>-</v>
      </c>
      <c r="G337" s="68"/>
      <c r="H337" s="167"/>
      <c r="I337" s="173"/>
      <c r="J337" s="168" t="str">
        <f>IFERROR(MIN('MP Calculations'!$E$30/I337,1),"-")</f>
        <v>-</v>
      </c>
      <c r="K337" s="12"/>
      <c r="L337" s="159"/>
      <c r="M337" s="159"/>
      <c r="N337" s="159"/>
      <c r="O337" s="185" t="str">
        <f t="shared" si="16"/>
        <v>-</v>
      </c>
      <c r="P337" s="215" t="str">
        <f t="shared" si="15"/>
        <v>-</v>
      </c>
      <c r="Q337" s="215" cm="1">
        <f t="array" ref="Q337">IF(P337="-",0,P337/(1+'General inputs'!$H$32)^IFERROR(INDEX('MP Calculations'!$C$40:$C$130,MATCH(F337,'MP Calculations'!$D$40:$D$130,0),0),-1))</f>
        <v>0</v>
      </c>
    </row>
    <row r="338" spans="3:17" x14ac:dyDescent="0.2">
      <c r="C338" s="159"/>
      <c r="D338" s="165"/>
      <c r="E338" s="161"/>
      <c r="F338" s="172" t="str">
        <f t="shared" si="14"/>
        <v>-</v>
      </c>
      <c r="G338" s="68"/>
      <c r="H338" s="167"/>
      <c r="I338" s="173"/>
      <c r="J338" s="168" t="str">
        <f>IFERROR(MIN('MP Calculations'!$E$30/I338,1),"-")</f>
        <v>-</v>
      </c>
      <c r="K338" s="12"/>
      <c r="L338" s="159"/>
      <c r="M338" s="159"/>
      <c r="N338" s="159"/>
      <c r="O338" s="185" t="str">
        <f t="shared" si="16"/>
        <v>-</v>
      </c>
      <c r="P338" s="215" t="str">
        <f t="shared" si="15"/>
        <v>-</v>
      </c>
      <c r="Q338" s="215" cm="1">
        <f t="array" ref="Q338">IF(P338="-",0,P338/(1+'General inputs'!$H$32)^IFERROR(INDEX('MP Calculations'!$C$40:$C$130,MATCH(F338,'MP Calculations'!$D$40:$D$130,0),0),-1))</f>
        <v>0</v>
      </c>
    </row>
    <row r="339" spans="3:17" x14ac:dyDescent="0.2">
      <c r="C339" s="159"/>
      <c r="D339" s="165"/>
      <c r="E339" s="161"/>
      <c r="F339" s="172" t="str">
        <f t="shared" si="14"/>
        <v>-</v>
      </c>
      <c r="G339" s="68"/>
      <c r="H339" s="167"/>
      <c r="I339" s="173"/>
      <c r="J339" s="168" t="str">
        <f>IFERROR(MIN('MP Calculations'!$E$30/I339,1),"-")</f>
        <v>-</v>
      </c>
      <c r="K339" s="12"/>
      <c r="L339" s="159"/>
      <c r="M339" s="159"/>
      <c r="N339" s="159"/>
      <c r="O339" s="185" t="str">
        <f t="shared" si="16"/>
        <v>-</v>
      </c>
      <c r="P339" s="215" t="str">
        <f t="shared" si="15"/>
        <v>-</v>
      </c>
      <c r="Q339" s="215" cm="1">
        <f t="array" ref="Q339">IF(P339="-",0,P339/(1+'General inputs'!$H$32)^IFERROR(INDEX('MP Calculations'!$C$40:$C$130,MATCH(F339,'MP Calculations'!$D$40:$D$130,0),0),-1))</f>
        <v>0</v>
      </c>
    </row>
    <row r="340" spans="3:17" x14ac:dyDescent="0.2">
      <c r="C340" s="159"/>
      <c r="D340" s="165"/>
      <c r="E340" s="161"/>
      <c r="F340" s="172" t="str">
        <f t="shared" si="14"/>
        <v>-</v>
      </c>
      <c r="G340" s="68"/>
      <c r="H340" s="167"/>
      <c r="I340" s="173"/>
      <c r="J340" s="168" t="str">
        <f>IFERROR(MIN('MP Calculations'!$E$30/I340,1),"-")</f>
        <v>-</v>
      </c>
      <c r="K340" s="12"/>
      <c r="L340" s="159"/>
      <c r="M340" s="159"/>
      <c r="N340" s="159"/>
      <c r="O340" s="185" t="str">
        <f t="shared" si="16"/>
        <v>-</v>
      </c>
      <c r="P340" s="215" t="str">
        <f t="shared" si="15"/>
        <v>-</v>
      </c>
      <c r="Q340" s="215" cm="1">
        <f t="array" ref="Q340">IF(P340="-",0,P340/(1+'General inputs'!$H$32)^IFERROR(INDEX('MP Calculations'!$C$40:$C$130,MATCH(F340,'MP Calculations'!$D$40:$D$130,0),0),-1))</f>
        <v>0</v>
      </c>
    </row>
    <row r="341" spans="3:17" x14ac:dyDescent="0.2">
      <c r="C341" s="159"/>
      <c r="D341" s="165"/>
      <c r="E341" s="161"/>
      <c r="F341" s="172" t="str">
        <f t="shared" si="14"/>
        <v>-</v>
      </c>
      <c r="G341" s="68"/>
      <c r="H341" s="167"/>
      <c r="I341" s="173"/>
      <c r="J341" s="168" t="str">
        <f>IFERROR(MIN('MP Calculations'!$E$30/I341,1),"-")</f>
        <v>-</v>
      </c>
      <c r="K341" s="12"/>
      <c r="L341" s="159"/>
      <c r="M341" s="159"/>
      <c r="N341" s="159"/>
      <c r="O341" s="185" t="str">
        <f t="shared" si="16"/>
        <v>-</v>
      </c>
      <c r="P341" s="215" t="str">
        <f t="shared" si="15"/>
        <v>-</v>
      </c>
      <c r="Q341" s="215" cm="1">
        <f t="array" ref="Q341">IF(P341="-",0,P341/(1+'General inputs'!$H$32)^IFERROR(INDEX('MP Calculations'!$C$40:$C$130,MATCH(F341,'MP Calculations'!$D$40:$D$130,0),0),-1))</f>
        <v>0</v>
      </c>
    </row>
    <row r="342" spans="3:17" x14ac:dyDescent="0.2">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5" t="str">
        <f t="shared" si="16"/>
        <v>-</v>
      </c>
      <c r="P342" s="215" t="str">
        <f t="shared" si="15"/>
        <v>-</v>
      </c>
      <c r="Q342" s="215" cm="1">
        <f t="array" ref="Q342">IF(P342="-",0,P342/(1+'General inputs'!$H$32)^IFERROR(INDEX('MP Calculations'!$C$40:$C$130,MATCH(F342,'MP Calculations'!$D$40:$D$130,0),0),-1))</f>
        <v>0</v>
      </c>
    </row>
    <row r="343" spans="3:17" x14ac:dyDescent="0.2">
      <c r="C343" s="159"/>
      <c r="D343" s="165"/>
      <c r="E343" s="161"/>
      <c r="F343" s="172" t="str">
        <f t="shared" si="17"/>
        <v>-</v>
      </c>
      <c r="G343" s="68"/>
      <c r="H343" s="167"/>
      <c r="I343" s="173"/>
      <c r="J343" s="168" t="str">
        <f>IFERROR(MIN('MP Calculations'!$E$30/I343,1),"-")</f>
        <v>-</v>
      </c>
      <c r="K343" s="12"/>
      <c r="L343" s="159"/>
      <c r="M343" s="159"/>
      <c r="N343" s="159"/>
      <c r="O343" s="185" t="str">
        <f t="shared" si="16"/>
        <v>-</v>
      </c>
      <c r="P343" s="215" t="str">
        <f t="shared" ref="P343:P406" si="18">IF(O343="-","-",IF(OR(E343&lt;$E$15,E343&gt;$E$16),0,O343*J343))</f>
        <v>-</v>
      </c>
      <c r="Q343" s="215" cm="1">
        <f t="array" ref="Q343">IF(P343="-",0,P343/(1+'General inputs'!$H$32)^IFERROR(INDEX('MP Calculations'!$C$40:$C$130,MATCH(F343,'MP Calculations'!$D$40:$D$130,0),0),-1))</f>
        <v>0</v>
      </c>
    </row>
    <row r="344" spans="3:17" x14ac:dyDescent="0.2">
      <c r="C344" s="159"/>
      <c r="D344" s="165"/>
      <c r="E344" s="161"/>
      <c r="F344" s="172" t="str">
        <f t="shared" si="17"/>
        <v>-</v>
      </c>
      <c r="G344" s="68"/>
      <c r="H344" s="167"/>
      <c r="I344" s="173"/>
      <c r="J344" s="168" t="str">
        <f>IFERROR(MIN('MP Calculations'!$E$30/I344,1),"-")</f>
        <v>-</v>
      </c>
      <c r="K344" s="12"/>
      <c r="L344" s="159"/>
      <c r="M344" s="159"/>
      <c r="N344" s="159"/>
      <c r="O344" s="185" t="str">
        <f t="shared" si="16"/>
        <v>-</v>
      </c>
      <c r="P344" s="215" t="str">
        <f t="shared" si="18"/>
        <v>-</v>
      </c>
      <c r="Q344" s="215" cm="1">
        <f t="array" ref="Q344">IF(P344="-",0,P344/(1+'General inputs'!$H$32)^IFERROR(INDEX('MP Calculations'!$C$40:$C$130,MATCH(F344,'MP Calculations'!$D$40:$D$130,0),0),-1))</f>
        <v>0</v>
      </c>
    </row>
    <row r="345" spans="3:17" x14ac:dyDescent="0.2">
      <c r="C345" s="159"/>
      <c r="D345" s="165"/>
      <c r="E345" s="161"/>
      <c r="F345" s="172" t="str">
        <f t="shared" si="17"/>
        <v>-</v>
      </c>
      <c r="G345" s="68"/>
      <c r="H345" s="167"/>
      <c r="I345" s="173"/>
      <c r="J345" s="168" t="str">
        <f>IFERROR(MIN('MP Calculations'!$E$30/I345,1),"-")</f>
        <v>-</v>
      </c>
      <c r="K345" s="12"/>
      <c r="L345" s="159"/>
      <c r="M345" s="159"/>
      <c r="N345" s="159"/>
      <c r="O345" s="185" t="str">
        <f t="shared" si="16"/>
        <v>-</v>
      </c>
      <c r="P345" s="215" t="str">
        <f t="shared" si="18"/>
        <v>-</v>
      </c>
      <c r="Q345" s="215" cm="1">
        <f t="array" ref="Q345">IF(P345="-",0,P345/(1+'General inputs'!$H$32)^IFERROR(INDEX('MP Calculations'!$C$40:$C$130,MATCH(F345,'MP Calculations'!$D$40:$D$130,0),0),-1))</f>
        <v>0</v>
      </c>
    </row>
    <row r="346" spans="3:17" x14ac:dyDescent="0.2">
      <c r="C346" s="159"/>
      <c r="D346" s="165"/>
      <c r="E346" s="161"/>
      <c r="F346" s="172" t="str">
        <f t="shared" si="17"/>
        <v>-</v>
      </c>
      <c r="G346" s="68"/>
      <c r="H346" s="167"/>
      <c r="I346" s="173"/>
      <c r="J346" s="168" t="str">
        <f>IFERROR(MIN('MP Calculations'!$E$30/I346,1),"-")</f>
        <v>-</v>
      </c>
      <c r="K346" s="12"/>
      <c r="L346" s="159"/>
      <c r="M346" s="159"/>
      <c r="N346" s="159"/>
      <c r="O346" s="185" t="str">
        <f t="shared" si="16"/>
        <v>-</v>
      </c>
      <c r="P346" s="215" t="str">
        <f t="shared" si="18"/>
        <v>-</v>
      </c>
      <c r="Q346" s="215" cm="1">
        <f t="array" ref="Q346">IF(P346="-",0,P346/(1+'General inputs'!$H$32)^IFERROR(INDEX('MP Calculations'!$C$40:$C$130,MATCH(F346,'MP Calculations'!$D$40:$D$130,0),0),-1))</f>
        <v>0</v>
      </c>
    </row>
    <row r="347" spans="3:17" x14ac:dyDescent="0.2">
      <c r="C347" s="159"/>
      <c r="D347" s="165"/>
      <c r="E347" s="161"/>
      <c r="F347" s="172" t="str">
        <f t="shared" si="17"/>
        <v>-</v>
      </c>
      <c r="G347" s="68"/>
      <c r="H347" s="167"/>
      <c r="I347" s="173"/>
      <c r="J347" s="168" t="str">
        <f>IFERROR(MIN('MP Calculations'!$E$30/I347,1),"-")</f>
        <v>-</v>
      </c>
      <c r="K347" s="12"/>
      <c r="L347" s="159"/>
      <c r="M347" s="159"/>
      <c r="N347" s="159"/>
      <c r="O347" s="185" t="str">
        <f t="shared" si="16"/>
        <v>-</v>
      </c>
      <c r="P347" s="215" t="str">
        <f t="shared" si="18"/>
        <v>-</v>
      </c>
      <c r="Q347" s="215" cm="1">
        <f t="array" ref="Q347">IF(P347="-",0,P347/(1+'General inputs'!$H$32)^IFERROR(INDEX('MP Calculations'!$C$40:$C$130,MATCH(F347,'MP Calculations'!$D$40:$D$130,0),0),-1))</f>
        <v>0</v>
      </c>
    </row>
    <row r="348" spans="3:17" x14ac:dyDescent="0.2">
      <c r="C348" s="159"/>
      <c r="D348" s="165"/>
      <c r="E348" s="161"/>
      <c r="F348" s="172" t="str">
        <f t="shared" si="17"/>
        <v>-</v>
      </c>
      <c r="G348" s="68"/>
      <c r="H348" s="167"/>
      <c r="I348" s="173"/>
      <c r="J348" s="168" t="str">
        <f>IFERROR(MIN('MP Calculations'!$E$30/I348,1),"-")</f>
        <v>-</v>
      </c>
      <c r="K348" s="12"/>
      <c r="L348" s="159"/>
      <c r="M348" s="159"/>
      <c r="N348" s="159"/>
      <c r="O348" s="185" t="str">
        <f t="shared" si="16"/>
        <v>-</v>
      </c>
      <c r="P348" s="215" t="str">
        <f t="shared" si="18"/>
        <v>-</v>
      </c>
      <c r="Q348" s="215" cm="1">
        <f t="array" ref="Q348">IF(P348="-",0,P348/(1+'General inputs'!$H$32)^IFERROR(INDEX('MP Calculations'!$C$40:$C$130,MATCH(F348,'MP Calculations'!$D$40:$D$130,0),0),-1))</f>
        <v>0</v>
      </c>
    </row>
    <row r="349" spans="3:17" x14ac:dyDescent="0.2">
      <c r="C349" s="159"/>
      <c r="D349" s="165"/>
      <c r="E349" s="161"/>
      <c r="F349" s="172" t="str">
        <f t="shared" si="17"/>
        <v>-</v>
      </c>
      <c r="G349" s="68"/>
      <c r="H349" s="167"/>
      <c r="I349" s="173"/>
      <c r="J349" s="168" t="str">
        <f>IFERROR(MIN('MP Calculations'!$E$30/I349,1),"-")</f>
        <v>-</v>
      </c>
      <c r="K349" s="12"/>
      <c r="L349" s="159"/>
      <c r="M349" s="159"/>
      <c r="N349" s="159"/>
      <c r="O349" s="185" t="str">
        <f t="shared" si="16"/>
        <v>-</v>
      </c>
      <c r="P349" s="215" t="str">
        <f t="shared" si="18"/>
        <v>-</v>
      </c>
      <c r="Q349" s="215" cm="1">
        <f t="array" ref="Q349">IF(P349="-",0,P349/(1+'General inputs'!$H$32)^IFERROR(INDEX('MP Calculations'!$C$40:$C$130,MATCH(F349,'MP Calculations'!$D$40:$D$130,0),0),-1))</f>
        <v>0</v>
      </c>
    </row>
    <row r="350" spans="3:17" x14ac:dyDescent="0.2">
      <c r="C350" s="159"/>
      <c r="D350" s="165"/>
      <c r="E350" s="161"/>
      <c r="F350" s="172" t="str">
        <f t="shared" si="17"/>
        <v>-</v>
      </c>
      <c r="G350" s="68"/>
      <c r="H350" s="167"/>
      <c r="I350" s="173"/>
      <c r="J350" s="168" t="str">
        <f>IFERROR(MIN('MP Calculations'!$E$30/I350,1),"-")</f>
        <v>-</v>
      </c>
      <c r="K350" s="12"/>
      <c r="L350" s="159"/>
      <c r="M350" s="159"/>
      <c r="N350" s="159"/>
      <c r="O350" s="185" t="str">
        <f t="shared" si="16"/>
        <v>-</v>
      </c>
      <c r="P350" s="215" t="str">
        <f t="shared" si="18"/>
        <v>-</v>
      </c>
      <c r="Q350" s="215" cm="1">
        <f t="array" ref="Q350">IF(P350="-",0,P350/(1+'General inputs'!$H$32)^IFERROR(INDEX('MP Calculations'!$C$40:$C$130,MATCH(F350,'MP Calculations'!$D$40:$D$130,0),0),-1))</f>
        <v>0</v>
      </c>
    </row>
    <row r="351" spans="3:17" x14ac:dyDescent="0.2">
      <c r="C351" s="159"/>
      <c r="D351" s="165"/>
      <c r="E351" s="161"/>
      <c r="F351" s="172" t="str">
        <f t="shared" si="17"/>
        <v>-</v>
      </c>
      <c r="G351" s="68"/>
      <c r="H351" s="167"/>
      <c r="I351" s="173"/>
      <c r="J351" s="168" t="str">
        <f>IFERROR(MIN('MP Calculations'!$E$30/I351,1),"-")</f>
        <v>-</v>
      </c>
      <c r="K351" s="12"/>
      <c r="L351" s="159"/>
      <c r="M351" s="159"/>
      <c r="N351" s="159"/>
      <c r="O351" s="185" t="str">
        <f t="shared" si="16"/>
        <v>-</v>
      </c>
      <c r="P351" s="215" t="str">
        <f t="shared" si="18"/>
        <v>-</v>
      </c>
      <c r="Q351" s="215" cm="1">
        <f t="array" ref="Q351">IF(P351="-",0,P351/(1+'General inputs'!$H$32)^IFERROR(INDEX('MP Calculations'!$C$40:$C$130,MATCH(F351,'MP Calculations'!$D$40:$D$130,0),0),-1))</f>
        <v>0</v>
      </c>
    </row>
    <row r="352" spans="3:17" x14ac:dyDescent="0.2">
      <c r="C352" s="159"/>
      <c r="D352" s="165"/>
      <c r="E352" s="161"/>
      <c r="F352" s="172" t="str">
        <f t="shared" si="17"/>
        <v>-</v>
      </c>
      <c r="G352" s="68"/>
      <c r="H352" s="167"/>
      <c r="I352" s="173"/>
      <c r="J352" s="168" t="str">
        <f>IFERROR(MIN('MP Calculations'!$E$30/I352,1),"-")</f>
        <v>-</v>
      </c>
      <c r="K352" s="12"/>
      <c r="L352" s="159"/>
      <c r="M352" s="159"/>
      <c r="N352" s="159"/>
      <c r="O352" s="185" t="str">
        <f t="shared" si="16"/>
        <v>-</v>
      </c>
      <c r="P352" s="215" t="str">
        <f t="shared" si="18"/>
        <v>-</v>
      </c>
      <c r="Q352" s="215" cm="1">
        <f t="array" ref="Q352">IF(P352="-",0,P352/(1+'General inputs'!$H$32)^IFERROR(INDEX('MP Calculations'!$C$40:$C$130,MATCH(F352,'MP Calculations'!$D$40:$D$130,0),0),-1))</f>
        <v>0</v>
      </c>
    </row>
    <row r="353" spans="3:17" x14ac:dyDescent="0.2">
      <c r="C353" s="159"/>
      <c r="D353" s="165"/>
      <c r="E353" s="161"/>
      <c r="F353" s="172" t="str">
        <f t="shared" si="17"/>
        <v>-</v>
      </c>
      <c r="G353" s="68"/>
      <c r="H353" s="167"/>
      <c r="I353" s="173"/>
      <c r="J353" s="168" t="str">
        <f>IFERROR(MIN('MP Calculations'!$E$30/I353,1),"-")</f>
        <v>-</v>
      </c>
      <c r="K353" s="12"/>
      <c r="L353" s="159"/>
      <c r="M353" s="159"/>
      <c r="N353" s="159"/>
      <c r="O353" s="185" t="str">
        <f t="shared" si="16"/>
        <v>-</v>
      </c>
      <c r="P353" s="215" t="str">
        <f t="shared" si="18"/>
        <v>-</v>
      </c>
      <c r="Q353" s="215" cm="1">
        <f t="array" ref="Q353">IF(P353="-",0,P353/(1+'General inputs'!$H$32)^IFERROR(INDEX('MP Calculations'!$C$40:$C$130,MATCH(F353,'MP Calculations'!$D$40:$D$130,0),0),-1))</f>
        <v>0</v>
      </c>
    </row>
    <row r="354" spans="3:17" x14ac:dyDescent="0.2">
      <c r="C354" s="159"/>
      <c r="D354" s="165"/>
      <c r="E354" s="161"/>
      <c r="F354" s="172" t="str">
        <f t="shared" si="17"/>
        <v>-</v>
      </c>
      <c r="G354" s="68"/>
      <c r="H354" s="167"/>
      <c r="I354" s="173"/>
      <c r="J354" s="168" t="str">
        <f>IFERROR(MIN('MP Calculations'!$E$30/I354,1),"-")</f>
        <v>-</v>
      </c>
      <c r="K354" s="12"/>
      <c r="L354" s="159"/>
      <c r="M354" s="159"/>
      <c r="N354" s="159"/>
      <c r="O354" s="185" t="str">
        <f t="shared" si="16"/>
        <v>-</v>
      </c>
      <c r="P354" s="215" t="str">
        <f t="shared" si="18"/>
        <v>-</v>
      </c>
      <c r="Q354" s="215" cm="1">
        <f t="array" ref="Q354">IF(P354="-",0,P354/(1+'General inputs'!$H$32)^IFERROR(INDEX('MP Calculations'!$C$40:$C$130,MATCH(F354,'MP Calculations'!$D$40:$D$130,0),0),-1))</f>
        <v>0</v>
      </c>
    </row>
    <row r="355" spans="3:17" x14ac:dyDescent="0.2">
      <c r="C355" s="159"/>
      <c r="D355" s="165"/>
      <c r="E355" s="161"/>
      <c r="F355" s="172" t="str">
        <f t="shared" si="17"/>
        <v>-</v>
      </c>
      <c r="G355" s="68"/>
      <c r="H355" s="167"/>
      <c r="I355" s="173"/>
      <c r="J355" s="168" t="str">
        <f>IFERROR(MIN('MP Calculations'!$E$30/I355,1),"-")</f>
        <v>-</v>
      </c>
      <c r="K355" s="12"/>
      <c r="L355" s="159"/>
      <c r="M355" s="159"/>
      <c r="N355" s="159"/>
      <c r="O355" s="185" t="str">
        <f t="shared" si="16"/>
        <v>-</v>
      </c>
      <c r="P355" s="215" t="str">
        <f t="shared" si="18"/>
        <v>-</v>
      </c>
      <c r="Q355" s="215" cm="1">
        <f t="array" ref="Q355">IF(P355="-",0,P355/(1+'General inputs'!$H$32)^IFERROR(INDEX('MP Calculations'!$C$40:$C$130,MATCH(F355,'MP Calculations'!$D$40:$D$130,0),0),-1))</f>
        <v>0</v>
      </c>
    </row>
    <row r="356" spans="3:17" x14ac:dyDescent="0.2">
      <c r="C356" s="159"/>
      <c r="D356" s="165"/>
      <c r="E356" s="161"/>
      <c r="F356" s="172" t="str">
        <f t="shared" si="17"/>
        <v>-</v>
      </c>
      <c r="G356" s="68"/>
      <c r="H356" s="167"/>
      <c r="I356" s="173"/>
      <c r="J356" s="168" t="str">
        <f>IFERROR(MIN('MP Calculations'!$E$30/I356,1),"-")</f>
        <v>-</v>
      </c>
      <c r="K356" s="12"/>
      <c r="L356" s="159"/>
      <c r="M356" s="159"/>
      <c r="N356" s="159"/>
      <c r="O356" s="185" t="str">
        <f t="shared" si="16"/>
        <v>-</v>
      </c>
      <c r="P356" s="215" t="str">
        <f t="shared" si="18"/>
        <v>-</v>
      </c>
      <c r="Q356" s="215" cm="1">
        <f t="array" ref="Q356">IF(P356="-",0,P356/(1+'General inputs'!$H$32)^IFERROR(INDEX('MP Calculations'!$C$40:$C$130,MATCH(F356,'MP Calculations'!$D$40:$D$130,0),0),-1))</f>
        <v>0</v>
      </c>
    </row>
    <row r="357" spans="3:17" x14ac:dyDescent="0.2">
      <c r="C357" s="159"/>
      <c r="D357" s="165"/>
      <c r="E357" s="161"/>
      <c r="F357" s="172" t="str">
        <f t="shared" si="17"/>
        <v>-</v>
      </c>
      <c r="G357" s="68"/>
      <c r="H357" s="167"/>
      <c r="I357" s="173"/>
      <c r="J357" s="168" t="str">
        <f>IFERROR(MIN('MP Calculations'!$E$30/I357,1),"-")</f>
        <v>-</v>
      </c>
      <c r="K357" s="12"/>
      <c r="L357" s="159"/>
      <c r="M357" s="159"/>
      <c r="N357" s="159"/>
      <c r="O357" s="185" t="str">
        <f t="shared" si="16"/>
        <v>-</v>
      </c>
      <c r="P357" s="215" t="str">
        <f t="shared" si="18"/>
        <v>-</v>
      </c>
      <c r="Q357" s="215" cm="1">
        <f t="array" ref="Q357">IF(P357="-",0,P357/(1+'General inputs'!$H$32)^IFERROR(INDEX('MP Calculations'!$C$40:$C$130,MATCH(F357,'MP Calculations'!$D$40:$D$130,0),0),-1))</f>
        <v>0</v>
      </c>
    </row>
    <row r="358" spans="3:17" x14ac:dyDescent="0.2">
      <c r="C358" s="159"/>
      <c r="D358" s="165"/>
      <c r="E358" s="161"/>
      <c r="F358" s="172" t="str">
        <f t="shared" si="17"/>
        <v>-</v>
      </c>
      <c r="G358" s="68"/>
      <c r="H358" s="167"/>
      <c r="I358" s="173"/>
      <c r="J358" s="168" t="str">
        <f>IFERROR(MIN('MP Calculations'!$E$30/I358,1),"-")</f>
        <v>-</v>
      </c>
      <c r="K358" s="12"/>
      <c r="L358" s="159"/>
      <c r="M358" s="159"/>
      <c r="N358" s="159"/>
      <c r="O358" s="185" t="str">
        <f t="shared" si="16"/>
        <v>-</v>
      </c>
      <c r="P358" s="215" t="str">
        <f t="shared" si="18"/>
        <v>-</v>
      </c>
      <c r="Q358" s="215" cm="1">
        <f t="array" ref="Q358">IF(P358="-",0,P358/(1+'General inputs'!$H$32)^IFERROR(INDEX('MP Calculations'!$C$40:$C$130,MATCH(F358,'MP Calculations'!$D$40:$D$130,0),0),-1))</f>
        <v>0</v>
      </c>
    </row>
    <row r="359" spans="3:17" x14ac:dyDescent="0.2">
      <c r="C359" s="159"/>
      <c r="D359" s="165"/>
      <c r="E359" s="161"/>
      <c r="F359" s="172" t="str">
        <f t="shared" si="17"/>
        <v>-</v>
      </c>
      <c r="G359" s="68"/>
      <c r="H359" s="167"/>
      <c r="I359" s="173"/>
      <c r="J359" s="168" t="str">
        <f>IFERROR(MIN('MP Calculations'!$E$30/I359,1),"-")</f>
        <v>-</v>
      </c>
      <c r="K359" s="12"/>
      <c r="L359" s="159"/>
      <c r="M359" s="159"/>
      <c r="N359" s="159"/>
      <c r="O359" s="185" t="str">
        <f t="shared" si="16"/>
        <v>-</v>
      </c>
      <c r="P359" s="215" t="str">
        <f t="shared" si="18"/>
        <v>-</v>
      </c>
      <c r="Q359" s="215" cm="1">
        <f t="array" ref="Q359">IF(P359="-",0,P359/(1+'General inputs'!$H$32)^IFERROR(INDEX('MP Calculations'!$C$40:$C$130,MATCH(F359,'MP Calculations'!$D$40:$D$130,0),0),-1))</f>
        <v>0</v>
      </c>
    </row>
    <row r="360" spans="3:17" x14ac:dyDescent="0.2">
      <c r="C360" s="159"/>
      <c r="D360" s="165"/>
      <c r="E360" s="161"/>
      <c r="F360" s="172" t="str">
        <f t="shared" si="17"/>
        <v>-</v>
      </c>
      <c r="G360" s="68"/>
      <c r="H360" s="167"/>
      <c r="I360" s="173"/>
      <c r="J360" s="168" t="str">
        <f>IFERROR(MIN('MP Calculations'!$E$30/I360,1),"-")</f>
        <v>-</v>
      </c>
      <c r="K360" s="12"/>
      <c r="L360" s="159"/>
      <c r="M360" s="159"/>
      <c r="N360" s="159"/>
      <c r="O360" s="185" t="str">
        <f t="shared" si="16"/>
        <v>-</v>
      </c>
      <c r="P360" s="215" t="str">
        <f t="shared" si="18"/>
        <v>-</v>
      </c>
      <c r="Q360" s="215" cm="1">
        <f t="array" ref="Q360">IF(P360="-",0,P360/(1+'General inputs'!$H$32)^IFERROR(INDEX('MP Calculations'!$C$40:$C$130,MATCH(F360,'MP Calculations'!$D$40:$D$130,0),0),-1))</f>
        <v>0</v>
      </c>
    </row>
    <row r="361" spans="3:17" x14ac:dyDescent="0.2">
      <c r="C361" s="159"/>
      <c r="D361" s="165"/>
      <c r="E361" s="161"/>
      <c r="F361" s="172" t="str">
        <f t="shared" si="17"/>
        <v>-</v>
      </c>
      <c r="G361" s="68"/>
      <c r="H361" s="167"/>
      <c r="I361" s="173"/>
      <c r="J361" s="168" t="str">
        <f>IFERROR(MIN('MP Calculations'!$E$30/I361,1),"-")</f>
        <v>-</v>
      </c>
      <c r="K361" s="12"/>
      <c r="L361" s="159"/>
      <c r="M361" s="159"/>
      <c r="N361" s="159"/>
      <c r="O361" s="185" t="str">
        <f t="shared" si="16"/>
        <v>-</v>
      </c>
      <c r="P361" s="215" t="str">
        <f t="shared" si="18"/>
        <v>-</v>
      </c>
      <c r="Q361" s="215" cm="1">
        <f t="array" ref="Q361">IF(P361="-",0,P361/(1+'General inputs'!$H$32)^IFERROR(INDEX('MP Calculations'!$C$40:$C$130,MATCH(F361,'MP Calculations'!$D$40:$D$130,0),0),-1))</f>
        <v>0</v>
      </c>
    </row>
    <row r="362" spans="3:17" x14ac:dyDescent="0.2">
      <c r="C362" s="159"/>
      <c r="D362" s="165"/>
      <c r="E362" s="161"/>
      <c r="F362" s="172" t="str">
        <f t="shared" si="17"/>
        <v>-</v>
      </c>
      <c r="G362" s="68"/>
      <c r="H362" s="167"/>
      <c r="I362" s="173"/>
      <c r="J362" s="168" t="str">
        <f>IFERROR(MIN('MP Calculations'!$E$30/I362,1),"-")</f>
        <v>-</v>
      </c>
      <c r="K362" s="12"/>
      <c r="L362" s="159"/>
      <c r="M362" s="159"/>
      <c r="N362" s="159"/>
      <c r="O362" s="185" t="str">
        <f t="shared" si="16"/>
        <v>-</v>
      </c>
      <c r="P362" s="215" t="str">
        <f t="shared" si="18"/>
        <v>-</v>
      </c>
      <c r="Q362" s="215" cm="1">
        <f t="array" ref="Q362">IF(P362="-",0,P362/(1+'General inputs'!$H$32)^IFERROR(INDEX('MP Calculations'!$C$40:$C$130,MATCH(F362,'MP Calculations'!$D$40:$D$130,0),0),-1))</f>
        <v>0</v>
      </c>
    </row>
    <row r="363" spans="3:17" x14ac:dyDescent="0.2">
      <c r="C363" s="159"/>
      <c r="D363" s="165"/>
      <c r="E363" s="161"/>
      <c r="F363" s="172" t="str">
        <f t="shared" si="17"/>
        <v>-</v>
      </c>
      <c r="G363" s="68"/>
      <c r="H363" s="167"/>
      <c r="I363" s="173"/>
      <c r="J363" s="168" t="str">
        <f>IFERROR(MIN('MP Calculations'!$E$30/I363,1),"-")</f>
        <v>-</v>
      </c>
      <c r="K363" s="12"/>
      <c r="L363" s="159"/>
      <c r="M363" s="159"/>
      <c r="N363" s="159"/>
      <c r="O363" s="185" t="str">
        <f t="shared" si="16"/>
        <v>-</v>
      </c>
      <c r="P363" s="215" t="str">
        <f t="shared" si="18"/>
        <v>-</v>
      </c>
      <c r="Q363" s="215" cm="1">
        <f t="array" ref="Q363">IF(P363="-",0,P363/(1+'General inputs'!$H$32)^IFERROR(INDEX('MP Calculations'!$C$40:$C$130,MATCH(F363,'MP Calculations'!$D$40:$D$130,0),0),-1))</f>
        <v>0</v>
      </c>
    </row>
    <row r="364" spans="3:17" x14ac:dyDescent="0.2">
      <c r="C364" s="159"/>
      <c r="D364" s="165"/>
      <c r="E364" s="161"/>
      <c r="F364" s="172" t="str">
        <f t="shared" si="17"/>
        <v>-</v>
      </c>
      <c r="G364" s="68"/>
      <c r="H364" s="167"/>
      <c r="I364" s="173"/>
      <c r="J364" s="168" t="str">
        <f>IFERROR(MIN('MP Calculations'!$E$30/I364,1),"-")</f>
        <v>-</v>
      </c>
      <c r="K364" s="12"/>
      <c r="L364" s="159"/>
      <c r="M364" s="159"/>
      <c r="N364" s="159"/>
      <c r="O364" s="185" t="str">
        <f t="shared" si="16"/>
        <v>-</v>
      </c>
      <c r="P364" s="215" t="str">
        <f t="shared" si="18"/>
        <v>-</v>
      </c>
      <c r="Q364" s="215" cm="1">
        <f t="array" ref="Q364">IF(P364="-",0,P364/(1+'General inputs'!$H$32)^IFERROR(INDEX('MP Calculations'!$C$40:$C$130,MATCH(F364,'MP Calculations'!$D$40:$D$130,0),0),-1))</f>
        <v>0</v>
      </c>
    </row>
    <row r="365" spans="3:17" x14ac:dyDescent="0.2">
      <c r="C365" s="159"/>
      <c r="D365" s="165"/>
      <c r="E365" s="161"/>
      <c r="F365" s="172" t="str">
        <f t="shared" si="17"/>
        <v>-</v>
      </c>
      <c r="G365" s="68"/>
      <c r="H365" s="167"/>
      <c r="I365" s="173"/>
      <c r="J365" s="168" t="str">
        <f>IFERROR(MIN('MP Calculations'!$E$30/I365,1),"-")</f>
        <v>-</v>
      </c>
      <c r="K365" s="12"/>
      <c r="L365" s="159"/>
      <c r="M365" s="159"/>
      <c r="N365" s="159"/>
      <c r="O365" s="185" t="str">
        <f t="shared" si="16"/>
        <v>-</v>
      </c>
      <c r="P365" s="215" t="str">
        <f t="shared" si="18"/>
        <v>-</v>
      </c>
      <c r="Q365" s="215" cm="1">
        <f t="array" ref="Q365">IF(P365="-",0,P365/(1+'General inputs'!$H$32)^IFERROR(INDEX('MP Calculations'!$C$40:$C$130,MATCH(F365,'MP Calculations'!$D$40:$D$130,0),0),-1))</f>
        <v>0</v>
      </c>
    </row>
    <row r="366" spans="3:17" x14ac:dyDescent="0.2">
      <c r="C366" s="159"/>
      <c r="D366" s="165"/>
      <c r="E366" s="161"/>
      <c r="F366" s="172" t="str">
        <f t="shared" si="17"/>
        <v>-</v>
      </c>
      <c r="G366" s="68"/>
      <c r="H366" s="167"/>
      <c r="I366" s="173"/>
      <c r="J366" s="168" t="str">
        <f>IFERROR(MIN('MP Calculations'!$E$30/I366,1),"-")</f>
        <v>-</v>
      </c>
      <c r="K366" s="12"/>
      <c r="L366" s="159"/>
      <c r="M366" s="159"/>
      <c r="N366" s="159"/>
      <c r="O366" s="185" t="str">
        <f t="shared" si="16"/>
        <v>-</v>
      </c>
      <c r="P366" s="215" t="str">
        <f t="shared" si="18"/>
        <v>-</v>
      </c>
      <c r="Q366" s="215" cm="1">
        <f t="array" ref="Q366">IF(P366="-",0,P366/(1+'General inputs'!$H$32)^IFERROR(INDEX('MP Calculations'!$C$40:$C$130,MATCH(F366,'MP Calculations'!$D$40:$D$130,0),0),-1))</f>
        <v>0</v>
      </c>
    </row>
    <row r="367" spans="3:17" x14ac:dyDescent="0.2">
      <c r="C367" s="159"/>
      <c r="D367" s="165"/>
      <c r="E367" s="161"/>
      <c r="F367" s="172" t="str">
        <f t="shared" si="17"/>
        <v>-</v>
      </c>
      <c r="G367" s="68"/>
      <c r="H367" s="167"/>
      <c r="I367" s="173"/>
      <c r="J367" s="168" t="str">
        <f>IFERROR(MIN('MP Calculations'!$E$30/I367,1),"-")</f>
        <v>-</v>
      </c>
      <c r="K367" s="12"/>
      <c r="L367" s="159"/>
      <c r="M367" s="159"/>
      <c r="N367" s="159"/>
      <c r="O367" s="185" t="str">
        <f t="shared" si="16"/>
        <v>-</v>
      </c>
      <c r="P367" s="215" t="str">
        <f t="shared" si="18"/>
        <v>-</v>
      </c>
      <c r="Q367" s="215" cm="1">
        <f t="array" ref="Q367">IF(P367="-",0,P367/(1+'General inputs'!$H$32)^IFERROR(INDEX('MP Calculations'!$C$40:$C$130,MATCH(F367,'MP Calculations'!$D$40:$D$130,0),0),-1))</f>
        <v>0</v>
      </c>
    </row>
    <row r="368" spans="3:17" x14ac:dyDescent="0.2">
      <c r="C368" s="159"/>
      <c r="D368" s="165"/>
      <c r="E368" s="161"/>
      <c r="F368" s="172" t="str">
        <f t="shared" si="17"/>
        <v>-</v>
      </c>
      <c r="G368" s="68"/>
      <c r="H368" s="167"/>
      <c r="I368" s="173"/>
      <c r="J368" s="168" t="str">
        <f>IFERROR(MIN('MP Calculations'!$E$30/I368,1),"-")</f>
        <v>-</v>
      </c>
      <c r="K368" s="12"/>
      <c r="L368" s="159"/>
      <c r="M368" s="159"/>
      <c r="N368" s="159"/>
      <c r="O368" s="185" t="str">
        <f t="shared" si="16"/>
        <v>-</v>
      </c>
      <c r="P368" s="215" t="str">
        <f t="shared" si="18"/>
        <v>-</v>
      </c>
      <c r="Q368" s="215" cm="1">
        <f t="array" ref="Q368">IF(P368="-",0,P368/(1+'General inputs'!$H$32)^IFERROR(INDEX('MP Calculations'!$C$40:$C$130,MATCH(F368,'MP Calculations'!$D$40:$D$130,0),0),-1))</f>
        <v>0</v>
      </c>
    </row>
    <row r="369" spans="3:17" x14ac:dyDescent="0.2">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x14ac:dyDescent="0.2">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x14ac:dyDescent="0.2">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x14ac:dyDescent="0.2">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x14ac:dyDescent="0.2">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x14ac:dyDescent="0.2">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x14ac:dyDescent="0.2">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x14ac:dyDescent="0.2">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x14ac:dyDescent="0.2">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x14ac:dyDescent="0.2">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x14ac:dyDescent="0.2">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x14ac:dyDescent="0.2">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x14ac:dyDescent="0.2">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x14ac:dyDescent="0.2">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x14ac:dyDescent="0.2">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x14ac:dyDescent="0.2">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x14ac:dyDescent="0.2">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x14ac:dyDescent="0.2">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x14ac:dyDescent="0.2">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x14ac:dyDescent="0.2">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x14ac:dyDescent="0.2">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x14ac:dyDescent="0.2">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x14ac:dyDescent="0.2">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x14ac:dyDescent="0.2">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x14ac:dyDescent="0.2">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x14ac:dyDescent="0.2">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x14ac:dyDescent="0.2">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x14ac:dyDescent="0.2">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x14ac:dyDescent="0.2">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x14ac:dyDescent="0.2">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x14ac:dyDescent="0.2">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x14ac:dyDescent="0.2">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x14ac:dyDescent="0.2">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x14ac:dyDescent="0.2">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x14ac:dyDescent="0.2">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x14ac:dyDescent="0.2">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x14ac:dyDescent="0.2">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x14ac:dyDescent="0.2">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x14ac:dyDescent="0.2">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x14ac:dyDescent="0.2">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x14ac:dyDescent="0.2">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x14ac:dyDescent="0.2">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x14ac:dyDescent="0.2">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x14ac:dyDescent="0.2">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x14ac:dyDescent="0.2">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x14ac:dyDescent="0.2">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x14ac:dyDescent="0.2">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x14ac:dyDescent="0.2">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x14ac:dyDescent="0.2">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x14ac:dyDescent="0.2">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x14ac:dyDescent="0.2">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x14ac:dyDescent="0.2">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x14ac:dyDescent="0.2">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x14ac:dyDescent="0.2">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x14ac:dyDescent="0.2">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x14ac:dyDescent="0.2">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x14ac:dyDescent="0.2">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x14ac:dyDescent="0.2">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x14ac:dyDescent="0.2">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x14ac:dyDescent="0.2">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x14ac:dyDescent="0.2">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x14ac:dyDescent="0.2">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x14ac:dyDescent="0.2">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x14ac:dyDescent="0.2">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x14ac:dyDescent="0.2">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x14ac:dyDescent="0.2">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x14ac:dyDescent="0.2">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x14ac:dyDescent="0.2">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x14ac:dyDescent="0.2">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x14ac:dyDescent="0.2">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x14ac:dyDescent="0.2">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x14ac:dyDescent="0.2">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x14ac:dyDescent="0.2">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x14ac:dyDescent="0.2">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x14ac:dyDescent="0.2">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x14ac:dyDescent="0.2">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x14ac:dyDescent="0.2">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x14ac:dyDescent="0.2">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x14ac:dyDescent="0.2">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x14ac:dyDescent="0.2">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x14ac:dyDescent="0.2">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x14ac:dyDescent="0.2">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x14ac:dyDescent="0.2">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x14ac:dyDescent="0.2">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x14ac:dyDescent="0.2">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x14ac:dyDescent="0.2">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x14ac:dyDescent="0.2">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x14ac:dyDescent="0.2">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x14ac:dyDescent="0.2">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x14ac:dyDescent="0.2">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x14ac:dyDescent="0.2">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x14ac:dyDescent="0.2">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x14ac:dyDescent="0.2">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x14ac:dyDescent="0.2">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x14ac:dyDescent="0.2">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x14ac:dyDescent="0.2">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x14ac:dyDescent="0.2">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x14ac:dyDescent="0.2">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x14ac:dyDescent="0.2">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x14ac:dyDescent="0.2">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x14ac:dyDescent="0.2">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x14ac:dyDescent="0.2">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x14ac:dyDescent="0.2">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x14ac:dyDescent="0.2">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x14ac:dyDescent="0.2">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x14ac:dyDescent="0.2">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x14ac:dyDescent="0.2">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x14ac:dyDescent="0.2">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x14ac:dyDescent="0.2">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x14ac:dyDescent="0.2">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x14ac:dyDescent="0.2">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x14ac:dyDescent="0.2">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x14ac:dyDescent="0.2">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x14ac:dyDescent="0.2">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x14ac:dyDescent="0.2">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x14ac:dyDescent="0.2">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x14ac:dyDescent="0.2">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x14ac:dyDescent="0.2">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x14ac:dyDescent="0.2">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x14ac:dyDescent="0.2">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x14ac:dyDescent="0.2">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x14ac:dyDescent="0.2">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x14ac:dyDescent="0.2">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x14ac:dyDescent="0.2">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x14ac:dyDescent="0.2">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x14ac:dyDescent="0.2">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x14ac:dyDescent="0.2">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x14ac:dyDescent="0.2">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x14ac:dyDescent="0.2">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x14ac:dyDescent="0.2">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x14ac:dyDescent="0.2">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x14ac:dyDescent="0.2">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x14ac:dyDescent="0.2">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x14ac:dyDescent="0.2">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x14ac:dyDescent="0.2">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x14ac:dyDescent="0.2">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x14ac:dyDescent="0.2">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x14ac:dyDescent="0.2">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x14ac:dyDescent="0.2">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x14ac:dyDescent="0.2">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x14ac:dyDescent="0.2">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x14ac:dyDescent="0.2">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x14ac:dyDescent="0.2">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x14ac:dyDescent="0.2">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x14ac:dyDescent="0.2">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x14ac:dyDescent="0.2">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x14ac:dyDescent="0.2">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x14ac:dyDescent="0.2">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x14ac:dyDescent="0.2">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x14ac:dyDescent="0.2">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x14ac:dyDescent="0.2">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x14ac:dyDescent="0.2">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x14ac:dyDescent="0.2">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x14ac:dyDescent="0.2">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x14ac:dyDescent="0.2">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x14ac:dyDescent="0.2">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x14ac:dyDescent="0.2">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x14ac:dyDescent="0.2">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x14ac:dyDescent="0.2">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x14ac:dyDescent="0.2">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x14ac:dyDescent="0.2">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x14ac:dyDescent="0.2">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x14ac:dyDescent="0.2">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x14ac:dyDescent="0.2">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x14ac:dyDescent="0.2">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x14ac:dyDescent="0.2">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x14ac:dyDescent="0.2">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x14ac:dyDescent="0.2">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x14ac:dyDescent="0.2">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x14ac:dyDescent="0.2">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x14ac:dyDescent="0.2">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x14ac:dyDescent="0.2">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x14ac:dyDescent="0.2">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x14ac:dyDescent="0.2">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x14ac:dyDescent="0.2">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x14ac:dyDescent="0.2">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x14ac:dyDescent="0.2">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x14ac:dyDescent="0.2">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x14ac:dyDescent="0.2">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x14ac:dyDescent="0.2">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6287863.9968108395</v>
      </c>
      <c r="Q2530" s="236">
        <f>SUM(Q22:Q2529)</f>
        <v>9861782.9571141675</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D14" sqref="D14"/>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355</v>
      </c>
    </row>
    <row r="16" spans="3:6" x14ac:dyDescent="0.2">
      <c r="C16" s="57"/>
      <c r="F16" s="241" t="s">
        <v>356</v>
      </c>
    </row>
    <row r="17" spans="3:18" x14ac:dyDescent="0.2">
      <c r="F17" s="241" t="s">
        <v>357</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c r="E22" s="161"/>
      <c r="F22" s="164" t="str">
        <f>IF(E22="","-",IF(E22&lt;$E$15,"ERROR - date outside of range",IF(MONTH(E22)&gt;=7,YEAR(E22)&amp;"-"&amp;RIGHT(YEAR(E22),2)+1,YEAR(E22)-1&amp;"-"&amp;RIGHT(YEAR(E22),2))))</f>
        <v>-</v>
      </c>
      <c r="G22" s="68"/>
      <c r="H22" s="167"/>
      <c r="I22" s="192"/>
      <c r="J22" s="189"/>
      <c r="K22" s="12"/>
      <c r="L22" s="158"/>
      <c r="M22" s="158"/>
      <c r="N22" s="173"/>
      <c r="O22" s="226" t="str">
        <f>IF(N22="","-",L22*N22)</f>
        <v>-</v>
      </c>
      <c r="P22" s="227" t="str">
        <f>IF(O22="-","-",IF(E22&lt;$E$15,0,O22*J22))</f>
        <v>-</v>
      </c>
      <c r="Q22" s="215" cm="1">
        <f t="array" ref="Q22">IF(P22="-",0,P22/(1+'General inputs'!$H$32)^IFERROR(INDEX('MP Calculations'!$C$40:$C$130,MATCH(F22,'MP Calculations'!$D$40:$D$130,0),0),-1))</f>
        <v>0</v>
      </c>
    </row>
    <row r="23" spans="3:18" x14ac:dyDescent="0.2">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x14ac:dyDescent="0.2">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x14ac:dyDescent="0.2">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0</v>
      </c>
      <c r="Q29" s="220">
        <f>SUM(Q22:Q28)</f>
        <v>0</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3" zoomScaleNormal="100" workbookViewId="0">
      <selection activeCell="AU11" sqref="AU11"/>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2" t="s">
        <v>93</v>
      </c>
      <c r="M8" s="253"/>
      <c r="N8" s="40"/>
      <c r="O8" s="252" t="s">
        <v>95</v>
      </c>
      <c r="P8" s="253"/>
      <c r="Q8" s="40"/>
      <c r="R8" s="252" t="s">
        <v>94</v>
      </c>
      <c r="S8" s="253"/>
      <c r="T8" s="40"/>
      <c r="U8" s="252" t="s">
        <v>119</v>
      </c>
      <c r="V8" s="253"/>
      <c r="W8" s="40"/>
      <c r="X8" s="252" t="s">
        <v>120</v>
      </c>
      <c r="Y8" s="253"/>
      <c r="Z8" s="40"/>
      <c r="AA8" s="252" t="s">
        <v>121</v>
      </c>
      <c r="AB8" s="253"/>
      <c r="AC8" s="40"/>
      <c r="AD8" s="252" t="s">
        <v>122</v>
      </c>
      <c r="AE8" s="253"/>
      <c r="AF8" s="40"/>
      <c r="AG8" s="252" t="s">
        <v>123</v>
      </c>
      <c r="AH8" s="253"/>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1.6943772363952263</v>
      </c>
      <c r="F12" s="41">
        <v>1.6943772363952263</v>
      </c>
      <c r="G12" s="176">
        <f>F12*$G$9/$F$6</f>
        <v>1.6943772363952263</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3.6849858337839052</v>
      </c>
      <c r="F13" s="32">
        <v>3.6849858337839052</v>
      </c>
      <c r="G13" s="177">
        <f t="shared" ref="G13:G43" si="9">F13*$G$9/$F$6</f>
        <v>3.6849858337839052</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4.0071125554299485</v>
      </c>
      <c r="F14" s="32">
        <v>4.0071125554299485</v>
      </c>
      <c r="G14" s="177">
        <f t="shared" si="9"/>
        <v>4.0071125554299485</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4.3573983065754334</v>
      </c>
      <c r="F15" s="32">
        <v>4.3573983065754334</v>
      </c>
      <c r="G15" s="177">
        <f t="shared" si="9"/>
        <v>4.3573983065754334</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4.7383046369430133</v>
      </c>
      <c r="F16" s="32">
        <v>4.7383046369430133</v>
      </c>
      <c r="G16" s="177">
        <f t="shared" si="9"/>
        <v>4.7383046369430133</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5.1525082750860207</v>
      </c>
      <c r="F17" s="32">
        <v>5.1525082750860207</v>
      </c>
      <c r="G17" s="177">
        <f t="shared" si="9"/>
        <v>5.1525082750860207</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5.6029199384609569</v>
      </c>
      <c r="F18" s="32">
        <v>5.6029199384609569</v>
      </c>
      <c r="G18" s="177">
        <f t="shared" si="9"/>
        <v>5.6029199384609569</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6.092704787801452</v>
      </c>
      <c r="F19" s="32">
        <v>6.092704787801452</v>
      </c>
      <c r="G19" s="177">
        <f t="shared" si="9"/>
        <v>6.092704787801452</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6.6253046695319</v>
      </c>
      <c r="F20" s="32">
        <v>6.6253046695319</v>
      </c>
      <c r="G20" s="177">
        <f t="shared" si="9"/>
        <v>6.6253046695319</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7.2044623025237078</v>
      </c>
      <c r="F21" s="32">
        <v>7.2044623025237087</v>
      </c>
      <c r="G21" s="177">
        <f t="shared" si="9"/>
        <v>7.2044623025237078</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7.8342475791611141</v>
      </c>
      <c r="F22" s="32">
        <v>7.834247579161115</v>
      </c>
      <c r="G22" s="177">
        <f t="shared" si="9"/>
        <v>7.8342475791611141</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8.5190861655410544</v>
      </c>
      <c r="F23" s="32">
        <v>8.5190861655410544</v>
      </c>
      <c r="G23" s="177">
        <f t="shared" si="9"/>
        <v>8.5190861655410544</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9.2637906017880312</v>
      </c>
      <c r="F24" s="32">
        <v>9.2637906017880312</v>
      </c>
      <c r="G24" s="177">
        <f t="shared" si="9"/>
        <v>9.2637906017880312</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10.073594121033878</v>
      </c>
      <c r="F25" s="32">
        <v>10.073594121033878</v>
      </c>
      <c r="G25" s="177">
        <f t="shared" si="9"/>
        <v>10.073594121033878</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10.954187424718199</v>
      </c>
      <c r="F26" s="32">
        <v>10.954187424718199</v>
      </c>
      <c r="G26" s="177">
        <f t="shared" si="9"/>
        <v>10.954187424718199</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11.911758672637376</v>
      </c>
      <c r="F27" s="32">
        <v>11.911758672637376</v>
      </c>
      <c r="G27" s="177">
        <f t="shared" si="9"/>
        <v>11.911758672637376</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12.953036968764621</v>
      </c>
      <c r="F28" s="32">
        <v>12.953036968764621</v>
      </c>
      <c r="G28" s="177">
        <f t="shared" si="9"/>
        <v>12.953036968764621</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14.085339648426157</v>
      </c>
      <c r="F29" s="32">
        <v>14.085339648426157</v>
      </c>
      <c r="G29" s="177">
        <f t="shared" si="9"/>
        <v>14.085339648426157</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15.316623699132947</v>
      </c>
      <c r="F30" s="32">
        <v>15.316623699132947</v>
      </c>
      <c r="G30" s="177">
        <f t="shared" si="9"/>
        <v>15.316623699132947</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16.655541676416391</v>
      </c>
      <c r="F31" s="32">
        <v>16.655541676416391</v>
      </c>
      <c r="G31" s="177">
        <f t="shared" si="9"/>
        <v>16.655541676416391</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18.11150250760204</v>
      </c>
      <c r="F32" s="32">
        <v>18.11150250760204</v>
      </c>
      <c r="G32" s="177">
        <f t="shared" si="9"/>
        <v>18.11150250760204</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19.694737610806499</v>
      </c>
      <c r="F33" s="32">
        <v>19.694737610806499</v>
      </c>
      <c r="G33" s="177">
        <f t="shared" si="9"/>
        <v>19.694737610806499</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21.416372793792789</v>
      </c>
      <c r="F34" s="32">
        <v>21.416372793792789</v>
      </c>
      <c r="G34" s="177">
        <f t="shared" si="9"/>
        <v>21.416372793792789</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23.288506437934984</v>
      </c>
      <c r="F35" s="32">
        <v>23.288506437934984</v>
      </c>
      <c r="G35" s="177">
        <f t="shared" si="9"/>
        <v>23.288506437934984</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25.324294516713504</v>
      </c>
      <c r="F36" s="32">
        <v>25.324294516713508</v>
      </c>
      <c r="G36" s="177">
        <f t="shared" si="9"/>
        <v>25.324294516713504</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27.538043046186548</v>
      </c>
      <c r="F37" s="32">
        <v>27.538043046186544</v>
      </c>
      <c r="G37" s="177">
        <f t="shared" si="9"/>
        <v>27.538043046186548</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29.945308617112008</v>
      </c>
      <c r="F38" s="32">
        <v>29.945308617112005</v>
      </c>
      <c r="G38" s="177">
        <f t="shared" si="9"/>
        <v>29.945308617112008</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32.563007715185392</v>
      </c>
      <c r="F39" s="32">
        <v>32.563007715185392</v>
      </c>
      <c r="G39" s="177">
        <f t="shared" si="9"/>
        <v>32.563007715185392</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35.40953559761607</v>
      </c>
      <c r="F40" s="32">
        <v>35.40953559761607</v>
      </c>
      <c r="G40" s="177">
        <f t="shared" si="9"/>
        <v>35.40953559761607</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38.5048955614173</v>
      </c>
      <c r="F41" s="32">
        <v>38.5048955614173</v>
      </c>
      <c r="G41" s="177">
        <f t="shared" si="9"/>
        <v>38.5048955614173</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41.870839511814097</v>
      </c>
      <c r="F42" s="32">
        <v>41.870839511814097</v>
      </c>
      <c r="G42" s="177">
        <f t="shared" si="9"/>
        <v>41.870839511814097</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45.531020818578902</v>
      </c>
      <c r="F43" s="32">
        <v>45.531020818578895</v>
      </c>
      <c r="G43" s="177">
        <f t="shared" si="9"/>
        <v>45.531020818578902</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49.511160534455826</v>
      </c>
      <c r="F44" s="32">
        <v>49.511160534455826</v>
      </c>
      <c r="G44" s="177">
        <f t="shared" ref="G44:G75" si="11">F44*$G$9/$F$6</f>
        <v>49.511160534455826</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53.839228143735689</v>
      </c>
      <c r="F45" s="32">
        <v>53.839228143735681</v>
      </c>
      <c r="G45" s="177">
        <f t="shared" si="11"/>
        <v>53.839228143735689</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58.545638111148605</v>
      </c>
      <c r="F46" s="32">
        <v>58.545638111148605</v>
      </c>
      <c r="G46" s="177">
        <f t="shared" si="11"/>
        <v>58.545638111148605</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63.663463612272722</v>
      </c>
      <c r="F47" s="32">
        <v>63.663463612272722</v>
      </c>
      <c r="G47" s="177">
        <f t="shared" si="11"/>
        <v>63.663463612272722</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69.228668947403094</v>
      </c>
      <c r="F48" s="32">
        <v>69.228668947403094</v>
      </c>
      <c r="G48" s="177">
        <f t="shared" si="11"/>
        <v>69.228668947403094</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75.280362272109301</v>
      </c>
      <c r="F49" s="32">
        <v>75.280362272109301</v>
      </c>
      <c r="G49" s="177">
        <f t="shared" si="11"/>
        <v>75.280362272109301</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81.861070420487863</v>
      </c>
      <c r="F50" s="32">
        <v>81.861070420487863</v>
      </c>
      <c r="G50" s="177">
        <f t="shared" si="11"/>
        <v>81.861070420487863</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89.017037752365695</v>
      </c>
      <c r="F51" s="32">
        <v>89.017037752365695</v>
      </c>
      <c r="G51" s="177">
        <f t="shared" si="11"/>
        <v>89.017037752365695</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96.798551124526071</v>
      </c>
      <c r="F52" s="32">
        <v>96.798551124526057</v>
      </c>
      <c r="G52" s="177">
        <f t="shared" si="11"/>
        <v>96.798551124526071</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105.2602932696277</v>
      </c>
      <c r="F53" s="32">
        <v>105.26029326962771</v>
      </c>
      <c r="G53" s="177">
        <f t="shared" si="11"/>
        <v>105.2602932696277</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114.46172706608536</v>
      </c>
      <c r="F54" s="32">
        <v>114.46172706608536</v>
      </c>
      <c r="G54" s="177">
        <f t="shared" si="11"/>
        <v>114.46172706608536</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124.46751339929439</v>
      </c>
      <c r="F55" s="32">
        <v>124.46751339929438</v>
      </c>
      <c r="G55" s="177">
        <f t="shared" si="11"/>
        <v>124.46751339929439</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135.34796555060734</v>
      </c>
      <c r="F56" s="32">
        <v>135.34796555060734</v>
      </c>
      <c r="G56" s="177">
        <f t="shared" si="11"/>
        <v>135.34796555060734</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147.17954330717907</v>
      </c>
      <c r="F57" s="32">
        <v>147.17954330717907</v>
      </c>
      <c r="G57" s="177">
        <f t="shared" si="11"/>
        <v>147.17954330717907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160.04539026491921</v>
      </c>
      <c r="F58" s="32">
        <v>160.04539026491921</v>
      </c>
      <c r="G58" s="177">
        <f t="shared" si="11"/>
        <v>160.04539026491921</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174.03591810031776</v>
      </c>
      <c r="F59" s="32">
        <v>174.03591810031776</v>
      </c>
      <c r="G59" s="177">
        <f t="shared" si="11"/>
        <v>174.03591810031776</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189.24944191697477</v>
      </c>
      <c r="F60" s="32">
        <v>189.24944191697477</v>
      </c>
      <c r="G60" s="177">
        <f t="shared" si="11"/>
        <v>189.24944191697477</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205.79287113158898</v>
      </c>
      <c r="F61" s="32">
        <v>205.79287113158898</v>
      </c>
      <c r="G61" s="177">
        <f t="shared" si="11"/>
        <v>205.79287113158898</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223.78246075442848</v>
      </c>
      <c r="F62" s="32">
        <v>223.78246075442848</v>
      </c>
      <c r="G62" s="177">
        <f t="shared" si="11"/>
        <v>223.78246075442848</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243.34462834373699</v>
      </c>
      <c r="F63" s="32">
        <v>243.34462834373699</v>
      </c>
      <c r="G63" s="177">
        <f t="shared" si="11"/>
        <v>243.34462834373699</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264.61684237503323</v>
      </c>
      <c r="F64" s="32">
        <v>264.61684237503323</v>
      </c>
      <c r="G64" s="177">
        <f t="shared" si="11"/>
        <v>264.61684237503323</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287.74858826808986</v>
      </c>
      <c r="F65" s="32">
        <v>287.74858826808986</v>
      </c>
      <c r="G65" s="177">
        <f t="shared" si="11"/>
        <v>287.74858826808986</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312.90241886013155</v>
      </c>
      <c r="F66" s="32">
        <v>312.90241886013155</v>
      </c>
      <c r="G66" s="177">
        <f t="shared" si="11"/>
        <v>312.90241886013155</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340.25509670721021</v>
      </c>
      <c r="F67" s="32">
        <v>340.25509670721021</v>
      </c>
      <c r="G67" s="177">
        <f t="shared" si="11"/>
        <v>340.25509670721021</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369.99883624096765</v>
      </c>
      <c r="F68" s="32">
        <v>369.99883624096765</v>
      </c>
      <c r="G68" s="177">
        <f t="shared" si="11"/>
        <v>369.99883624096765</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zoomScaleNormal="100" workbookViewId="0">
      <selection activeCell="J35" sqref="J35"/>
    </sheetView>
  </sheetViews>
  <sheetFormatPr defaultRowHeight="12" x14ac:dyDescent="0.2"/>
  <cols>
    <col min="1" max="2" width="2.7109375" customWidth="1"/>
    <col min="3" max="3" width="5.7109375" customWidth="1"/>
    <col min="7" max="7" width="9.1406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 x14ac:dyDescent="0.2">
      <c r="E37" s="238" t="s">
        <v>333</v>
      </c>
      <c r="G37" s="254" t="s">
        <v>334</v>
      </c>
      <c r="H37" s="254"/>
      <c r="I37" s="254"/>
      <c r="J37" s="254"/>
      <c r="K37" s="254"/>
      <c r="L37" s="254"/>
      <c r="M37" s="254"/>
      <c r="N37" s="254"/>
      <c r="O37" s="254"/>
      <c r="P37" s="254"/>
      <c r="Q37" s="254"/>
      <c r="R37" s="254"/>
      <c r="S37" s="254"/>
      <c r="T37" s="254"/>
      <c r="U37" s="254"/>
      <c r="V37" s="254"/>
      <c r="W37" s="254"/>
      <c r="X37" s="254"/>
      <c r="Y37" s="254"/>
      <c r="Z37" s="254"/>
    </row>
    <row r="38" spans="3:26" ht="24" x14ac:dyDescent="0.2">
      <c r="E38" s="239" t="s">
        <v>335</v>
      </c>
      <c r="G38" s="239" t="s">
        <v>336</v>
      </c>
      <c r="H38" s="239" t="s">
        <v>337</v>
      </c>
      <c r="I38" s="239" t="s">
        <v>338</v>
      </c>
      <c r="J38" s="239" t="s">
        <v>339</v>
      </c>
      <c r="K38" s="239" t="s">
        <v>340</v>
      </c>
      <c r="L38" s="239" t="s">
        <v>279</v>
      </c>
      <c r="M38" s="239" t="s">
        <v>341</v>
      </c>
      <c r="N38" s="239" t="s">
        <v>342</v>
      </c>
      <c r="O38" s="239" t="s">
        <v>343</v>
      </c>
      <c r="P38" s="239" t="s">
        <v>344</v>
      </c>
      <c r="Q38" s="239" t="s">
        <v>345</v>
      </c>
      <c r="R38" s="239" t="s">
        <v>346</v>
      </c>
      <c r="S38" s="239" t="s">
        <v>347</v>
      </c>
      <c r="T38" s="239" t="s">
        <v>348</v>
      </c>
      <c r="U38" s="239" t="s">
        <v>349</v>
      </c>
      <c r="V38" s="239" t="s">
        <v>350</v>
      </c>
      <c r="W38" s="239" t="s">
        <v>351</v>
      </c>
      <c r="X38" s="239" t="s">
        <v>352</v>
      </c>
      <c r="Y38" s="239" t="s">
        <v>353</v>
      </c>
      <c r="Z38" s="239" t="s">
        <v>354</v>
      </c>
    </row>
    <row r="40" spans="3:26" x14ac:dyDescent="0.2">
      <c r="C40">
        <v>2023</v>
      </c>
      <c r="E40">
        <v>694.43</v>
      </c>
      <c r="G40" s="240">
        <v>248.97</v>
      </c>
      <c r="H40" s="240">
        <v>261.66000000000003</v>
      </c>
      <c r="I40" s="240">
        <v>830.18</v>
      </c>
      <c r="J40" s="240">
        <v>201.6</v>
      </c>
      <c r="K40" s="240">
        <v>492.01</v>
      </c>
      <c r="L40" s="240">
        <v>1153.69</v>
      </c>
      <c r="M40" s="240">
        <v>316.24</v>
      </c>
      <c r="N40" s="240">
        <v>1342.61</v>
      </c>
      <c r="O40" s="240">
        <v>255.87</v>
      </c>
      <c r="P40" s="240">
        <v>443.02</v>
      </c>
      <c r="Q40" s="240">
        <v>1275.32</v>
      </c>
      <c r="R40" s="240">
        <v>495.08</v>
      </c>
      <c r="S40" s="240">
        <v>520.58000000000004</v>
      </c>
      <c r="T40" s="240">
        <v>314.37</v>
      </c>
      <c r="U40" s="240">
        <v>902.44</v>
      </c>
      <c r="V40" s="240">
        <v>464.42</v>
      </c>
      <c r="W40" s="240">
        <v>341.59</v>
      </c>
      <c r="X40" s="240">
        <v>661.91</v>
      </c>
      <c r="Y40" s="240">
        <v>216.95</v>
      </c>
      <c r="Z40" s="240">
        <v>0</v>
      </c>
    </row>
    <row r="41" spans="3:26" x14ac:dyDescent="0.2">
      <c r="C41">
        <v>2024</v>
      </c>
      <c r="E41">
        <v>694.43</v>
      </c>
      <c r="G41" s="240">
        <v>240.88</v>
      </c>
      <c r="H41" s="240">
        <v>251.56</v>
      </c>
      <c r="I41" s="240">
        <v>739.66</v>
      </c>
      <c r="J41" s="240">
        <v>194.31</v>
      </c>
      <c r="K41" s="240">
        <v>476.49</v>
      </c>
      <c r="L41" s="240">
        <v>1041.42</v>
      </c>
      <c r="M41" s="240">
        <v>298.08999999999997</v>
      </c>
      <c r="N41" s="240">
        <v>1279.71</v>
      </c>
      <c r="O41" s="240">
        <v>241.09</v>
      </c>
      <c r="P41" s="240">
        <v>412.76</v>
      </c>
      <c r="Q41" s="240">
        <v>1180.73</v>
      </c>
      <c r="R41" s="240">
        <v>467.05</v>
      </c>
      <c r="S41" s="240">
        <v>511.52</v>
      </c>
      <c r="T41" s="240">
        <v>299.58999999999997</v>
      </c>
      <c r="U41" s="240">
        <v>844.22</v>
      </c>
      <c r="V41" s="240">
        <v>442.2</v>
      </c>
      <c r="W41" s="240">
        <v>320.52</v>
      </c>
      <c r="X41" s="240">
        <v>636.79</v>
      </c>
      <c r="Y41" s="240">
        <v>248.96</v>
      </c>
      <c r="Z41" s="240">
        <v>0</v>
      </c>
    </row>
    <row r="42" spans="3:26" x14ac:dyDescent="0.2">
      <c r="C42">
        <v>2025</v>
      </c>
      <c r="E42">
        <v>694.43</v>
      </c>
      <c r="G42" s="240">
        <v>241.82</v>
      </c>
      <c r="H42" s="240">
        <v>252.58</v>
      </c>
      <c r="I42" s="240">
        <v>729.09</v>
      </c>
      <c r="J42" s="240">
        <v>195.1</v>
      </c>
      <c r="K42" s="240">
        <v>482.42</v>
      </c>
      <c r="L42" s="240">
        <v>1224.27</v>
      </c>
      <c r="M42" s="240">
        <v>293.10000000000002</v>
      </c>
      <c r="N42" s="240">
        <v>1268.1600000000001</v>
      </c>
      <c r="O42" s="240">
        <v>245.54</v>
      </c>
      <c r="P42" s="240">
        <v>396.31</v>
      </c>
      <c r="Q42" s="240">
        <v>1115.25</v>
      </c>
      <c r="R42" s="240">
        <v>1964.98</v>
      </c>
      <c r="S42" s="240">
        <v>490.43</v>
      </c>
      <c r="T42" s="240">
        <v>297.77999999999997</v>
      </c>
      <c r="U42" s="240">
        <v>818.34</v>
      </c>
      <c r="V42" s="240">
        <v>445.65</v>
      </c>
      <c r="W42" s="240">
        <v>319.43</v>
      </c>
      <c r="X42" s="240">
        <v>629.76</v>
      </c>
      <c r="Y42" s="240">
        <v>202.05</v>
      </c>
      <c r="Z42" s="240">
        <v>0</v>
      </c>
    </row>
    <row r="43" spans="3:26" x14ac:dyDescent="0.2">
      <c r="C43">
        <v>2026</v>
      </c>
      <c r="E43">
        <v>694.43</v>
      </c>
      <c r="G43" s="240">
        <v>234.8</v>
      </c>
      <c r="H43" s="240">
        <v>245.11</v>
      </c>
      <c r="I43" s="240">
        <v>723.71</v>
      </c>
      <c r="J43" s="240">
        <v>189.04</v>
      </c>
      <c r="K43" s="240">
        <v>492.73</v>
      </c>
      <c r="L43" s="240">
        <v>1117.6300000000001</v>
      </c>
      <c r="M43" s="240">
        <v>278.99</v>
      </c>
      <c r="N43" s="240">
        <v>1215.69</v>
      </c>
      <c r="O43" s="240">
        <v>231.46</v>
      </c>
      <c r="P43" s="240">
        <v>372.92</v>
      </c>
      <c r="Q43" s="240">
        <v>1041.6400000000001</v>
      </c>
      <c r="R43" s="240">
        <v>435.05</v>
      </c>
      <c r="S43" s="240">
        <v>470.93</v>
      </c>
      <c r="T43" s="240">
        <v>286.38</v>
      </c>
      <c r="U43" s="240">
        <v>768.33</v>
      </c>
      <c r="V43" s="240">
        <v>428.4</v>
      </c>
      <c r="W43" s="240">
        <v>305.16000000000003</v>
      </c>
      <c r="X43" s="240">
        <v>606.47</v>
      </c>
      <c r="Y43" s="240">
        <v>214.14</v>
      </c>
      <c r="Z43" s="240">
        <v>0</v>
      </c>
    </row>
    <row r="44" spans="3:26" x14ac:dyDescent="0.2">
      <c r="C44">
        <v>2027</v>
      </c>
      <c r="E44">
        <v>694.43</v>
      </c>
      <c r="G44" s="240">
        <v>232.77</v>
      </c>
      <c r="H44" s="240">
        <v>244.28</v>
      </c>
      <c r="I44" s="240">
        <v>657</v>
      </c>
      <c r="J44" s="240">
        <v>186.95</v>
      </c>
      <c r="K44" s="240">
        <v>477.71</v>
      </c>
      <c r="L44" s="240">
        <v>829.04</v>
      </c>
      <c r="M44" s="240">
        <v>270.87</v>
      </c>
      <c r="N44" s="240">
        <v>1139.18</v>
      </c>
      <c r="O44" s="240">
        <v>231.35</v>
      </c>
      <c r="P44" s="240">
        <v>361.78</v>
      </c>
      <c r="Q44" s="240">
        <v>990.33</v>
      </c>
      <c r="R44" s="240">
        <v>1817.48</v>
      </c>
      <c r="S44" s="240">
        <v>476.56</v>
      </c>
      <c r="T44" s="240">
        <v>280.52999999999997</v>
      </c>
      <c r="U44" s="240">
        <v>734.54</v>
      </c>
      <c r="V44" s="240">
        <v>415.26</v>
      </c>
      <c r="W44" s="240">
        <v>310.45</v>
      </c>
      <c r="X44" s="240">
        <v>588.65</v>
      </c>
      <c r="Y44" s="240">
        <v>192.21</v>
      </c>
      <c r="Z44" s="240">
        <v>0</v>
      </c>
    </row>
    <row r="45" spans="3:26" x14ac:dyDescent="0.2">
      <c r="C45">
        <v>2028</v>
      </c>
      <c r="E45">
        <v>694.43</v>
      </c>
      <c r="G45" s="240">
        <v>231.19</v>
      </c>
      <c r="H45" s="240">
        <v>242.07</v>
      </c>
      <c r="I45" s="240">
        <v>657.16</v>
      </c>
      <c r="J45" s="240">
        <v>185.89</v>
      </c>
      <c r="K45" s="240">
        <v>455.58</v>
      </c>
      <c r="L45" s="240">
        <v>851.71</v>
      </c>
      <c r="M45" s="240">
        <v>266.13</v>
      </c>
      <c r="N45" s="240">
        <v>1165.93</v>
      </c>
      <c r="O45" s="240">
        <v>228.8</v>
      </c>
      <c r="P45" s="240">
        <v>352.48</v>
      </c>
      <c r="Q45" s="240">
        <v>960.64</v>
      </c>
      <c r="R45" s="240">
        <v>407.46</v>
      </c>
      <c r="S45" s="240">
        <v>462</v>
      </c>
      <c r="T45" s="240">
        <v>278.12</v>
      </c>
      <c r="U45" s="240">
        <v>709.09</v>
      </c>
      <c r="V45" s="240">
        <v>406.28</v>
      </c>
      <c r="W45" s="240">
        <v>294.91000000000003</v>
      </c>
      <c r="X45" s="240">
        <v>594.16999999999996</v>
      </c>
      <c r="Y45" s="240">
        <v>206.09</v>
      </c>
      <c r="Z45" s="240">
        <v>-1.44</v>
      </c>
    </row>
    <row r="46" spans="3:26" x14ac:dyDescent="0.2">
      <c r="C46">
        <v>2029</v>
      </c>
      <c r="E46">
        <v>694.43</v>
      </c>
      <c r="G46" s="240">
        <v>231.19</v>
      </c>
      <c r="H46" s="240">
        <v>242.07</v>
      </c>
      <c r="I46" s="240">
        <v>657.16</v>
      </c>
      <c r="J46" s="240">
        <v>185.89</v>
      </c>
      <c r="K46" s="240">
        <v>455.58</v>
      </c>
      <c r="L46" s="240">
        <v>851.71</v>
      </c>
      <c r="M46" s="240">
        <v>266.13</v>
      </c>
      <c r="N46" s="240">
        <v>1165.93</v>
      </c>
      <c r="O46" s="240">
        <v>228.8</v>
      </c>
      <c r="P46" s="240">
        <v>352.48</v>
      </c>
      <c r="Q46" s="240">
        <v>960.64</v>
      </c>
      <c r="R46" s="240">
        <v>407.46</v>
      </c>
      <c r="S46" s="240">
        <v>462</v>
      </c>
      <c r="T46" s="240">
        <v>278.12</v>
      </c>
      <c r="U46" s="240">
        <v>709.09</v>
      </c>
      <c r="V46" s="240">
        <v>406.28</v>
      </c>
      <c r="W46" s="240">
        <v>294.91000000000003</v>
      </c>
      <c r="X46" s="240">
        <v>594.16999999999996</v>
      </c>
      <c r="Y46" s="240">
        <v>206.09</v>
      </c>
      <c r="Z46" s="240">
        <v>-1.5</v>
      </c>
    </row>
    <row r="47" spans="3:26" x14ac:dyDescent="0.2">
      <c r="C47">
        <v>2030</v>
      </c>
      <c r="E47">
        <v>694.43</v>
      </c>
      <c r="G47" s="240">
        <v>231.19</v>
      </c>
      <c r="H47" s="240">
        <v>242.07</v>
      </c>
      <c r="I47" s="240">
        <v>657.16</v>
      </c>
      <c r="J47" s="240">
        <v>185.89</v>
      </c>
      <c r="K47" s="240">
        <v>455.58</v>
      </c>
      <c r="L47" s="240">
        <v>851.71</v>
      </c>
      <c r="M47" s="240">
        <v>266.13</v>
      </c>
      <c r="N47" s="240">
        <v>1165.93</v>
      </c>
      <c r="O47" s="240">
        <v>228.8</v>
      </c>
      <c r="P47" s="240">
        <v>352.48</v>
      </c>
      <c r="Q47" s="240">
        <v>960.64</v>
      </c>
      <c r="R47" s="240">
        <v>407.46</v>
      </c>
      <c r="S47" s="240">
        <v>462</v>
      </c>
      <c r="T47" s="240">
        <v>278.12</v>
      </c>
      <c r="U47" s="240">
        <v>709.09</v>
      </c>
      <c r="V47" s="240">
        <v>406.28</v>
      </c>
      <c r="W47" s="240">
        <v>294.91000000000003</v>
      </c>
      <c r="X47" s="240">
        <v>594.16999999999996</v>
      </c>
      <c r="Y47" s="240">
        <v>206.09</v>
      </c>
      <c r="Z47" s="240">
        <v>-1.56</v>
      </c>
    </row>
    <row r="48" spans="3:26" x14ac:dyDescent="0.2">
      <c r="C48">
        <v>2031</v>
      </c>
      <c r="E48">
        <v>694.43</v>
      </c>
      <c r="G48" s="240">
        <v>231.19</v>
      </c>
      <c r="H48" s="240">
        <v>242.07</v>
      </c>
      <c r="I48" s="240">
        <v>657.16</v>
      </c>
      <c r="J48" s="240">
        <v>185.89</v>
      </c>
      <c r="K48" s="240">
        <v>455.58</v>
      </c>
      <c r="L48" s="240">
        <v>851.71</v>
      </c>
      <c r="M48" s="240">
        <v>266.13</v>
      </c>
      <c r="N48" s="240">
        <v>1165.93</v>
      </c>
      <c r="O48" s="240">
        <v>228.8</v>
      </c>
      <c r="P48" s="240">
        <v>352.48</v>
      </c>
      <c r="Q48" s="240">
        <v>960.64</v>
      </c>
      <c r="R48" s="240">
        <v>407.46</v>
      </c>
      <c r="S48" s="240">
        <v>462</v>
      </c>
      <c r="T48" s="240">
        <v>278.12</v>
      </c>
      <c r="U48" s="240">
        <v>709.09</v>
      </c>
      <c r="V48" s="240">
        <v>406.28</v>
      </c>
      <c r="W48" s="240">
        <v>294.91000000000003</v>
      </c>
      <c r="X48" s="240">
        <v>594.16999999999996</v>
      </c>
      <c r="Y48" s="240">
        <v>206.09</v>
      </c>
      <c r="Z48" s="240">
        <v>-1.53</v>
      </c>
    </row>
    <row r="49" spans="3:26" x14ac:dyDescent="0.2">
      <c r="C49">
        <v>2032</v>
      </c>
      <c r="E49">
        <v>694.43</v>
      </c>
      <c r="G49" s="240">
        <v>231.19</v>
      </c>
      <c r="H49" s="240">
        <v>242.07</v>
      </c>
      <c r="I49" s="240">
        <v>657.16</v>
      </c>
      <c r="J49" s="240">
        <v>185.89</v>
      </c>
      <c r="K49" s="240">
        <v>455.58</v>
      </c>
      <c r="L49" s="240">
        <v>851.71</v>
      </c>
      <c r="M49" s="240">
        <v>266.13</v>
      </c>
      <c r="N49" s="240">
        <v>1165.93</v>
      </c>
      <c r="O49" s="240">
        <v>228.8</v>
      </c>
      <c r="P49" s="240">
        <v>352.48</v>
      </c>
      <c r="Q49" s="240">
        <v>960.64</v>
      </c>
      <c r="R49" s="240">
        <v>407.46</v>
      </c>
      <c r="S49" s="240">
        <v>462</v>
      </c>
      <c r="T49" s="240">
        <v>278.12</v>
      </c>
      <c r="U49" s="240">
        <v>709.09</v>
      </c>
      <c r="V49" s="240">
        <v>406.28</v>
      </c>
      <c r="W49" s="240">
        <v>294.91000000000003</v>
      </c>
      <c r="X49" s="240">
        <v>594.16999999999996</v>
      </c>
      <c r="Y49" s="240">
        <v>206.09</v>
      </c>
      <c r="Z49" s="240">
        <v>-1.51</v>
      </c>
    </row>
    <row r="50" spans="3:26" x14ac:dyDescent="0.2">
      <c r="C50">
        <v>2033</v>
      </c>
      <c r="E50">
        <v>694.43</v>
      </c>
      <c r="G50" s="240">
        <v>231.19</v>
      </c>
      <c r="H50" s="240">
        <v>242.07</v>
      </c>
      <c r="I50" s="240">
        <v>657.16</v>
      </c>
      <c r="J50" s="240">
        <v>185.89</v>
      </c>
      <c r="K50" s="240">
        <v>455.58</v>
      </c>
      <c r="L50" s="240">
        <v>851.71</v>
      </c>
      <c r="M50" s="240">
        <v>266.13</v>
      </c>
      <c r="N50" s="240">
        <v>1165.93</v>
      </c>
      <c r="O50" s="240">
        <v>228.8</v>
      </c>
      <c r="P50" s="240">
        <v>352.48</v>
      </c>
      <c r="Q50" s="240">
        <v>960.64</v>
      </c>
      <c r="R50" s="240">
        <v>407.46</v>
      </c>
      <c r="S50" s="240">
        <v>462</v>
      </c>
      <c r="T50" s="240">
        <v>278.12</v>
      </c>
      <c r="U50" s="240">
        <v>709.09</v>
      </c>
      <c r="V50" s="240">
        <v>406.28</v>
      </c>
      <c r="W50" s="240">
        <v>294.91000000000003</v>
      </c>
      <c r="X50" s="240">
        <v>594.16999999999996</v>
      </c>
      <c r="Y50" s="240">
        <v>206.09</v>
      </c>
      <c r="Z50" s="240">
        <v>-1.55</v>
      </c>
    </row>
    <row r="51" spans="3:26" x14ac:dyDescent="0.2">
      <c r="C51">
        <v>2034</v>
      </c>
      <c r="E51">
        <v>694.43</v>
      </c>
      <c r="G51" s="240">
        <v>231.19</v>
      </c>
      <c r="H51" s="240">
        <v>242.07</v>
      </c>
      <c r="I51" s="240">
        <v>657.16</v>
      </c>
      <c r="J51" s="240">
        <v>185.89</v>
      </c>
      <c r="K51" s="240">
        <v>455.58</v>
      </c>
      <c r="L51" s="240">
        <v>851.71</v>
      </c>
      <c r="M51" s="240">
        <v>266.13</v>
      </c>
      <c r="N51" s="240">
        <v>1165.93</v>
      </c>
      <c r="O51" s="240">
        <v>228.8</v>
      </c>
      <c r="P51" s="240">
        <v>352.48</v>
      </c>
      <c r="Q51" s="240">
        <v>960.64</v>
      </c>
      <c r="R51" s="240">
        <v>407.46</v>
      </c>
      <c r="S51" s="240">
        <v>462</v>
      </c>
      <c r="T51" s="240">
        <v>278.12</v>
      </c>
      <c r="U51" s="240">
        <v>709.09</v>
      </c>
      <c r="V51" s="240">
        <v>406.28</v>
      </c>
      <c r="W51" s="240">
        <v>294.91000000000003</v>
      </c>
      <c r="X51" s="240">
        <v>594.16999999999996</v>
      </c>
      <c r="Y51" s="240">
        <v>206.09</v>
      </c>
      <c r="Z51" s="240">
        <v>-1.58</v>
      </c>
    </row>
    <row r="52" spans="3:26" x14ac:dyDescent="0.2">
      <c r="C52">
        <v>2035</v>
      </c>
      <c r="E52">
        <v>694.43</v>
      </c>
      <c r="G52" s="240">
        <v>231.19</v>
      </c>
      <c r="H52" s="240">
        <v>242.07</v>
      </c>
      <c r="I52" s="240">
        <v>657.16</v>
      </c>
      <c r="J52" s="240">
        <v>185.89</v>
      </c>
      <c r="K52" s="240">
        <v>455.58</v>
      </c>
      <c r="L52" s="240">
        <v>851.71</v>
      </c>
      <c r="M52" s="240">
        <v>266.13</v>
      </c>
      <c r="N52" s="240">
        <v>1165.93</v>
      </c>
      <c r="O52" s="240">
        <v>228.8</v>
      </c>
      <c r="P52" s="240">
        <v>352.48</v>
      </c>
      <c r="Q52" s="240">
        <v>960.64</v>
      </c>
      <c r="R52" s="240">
        <v>407.46</v>
      </c>
      <c r="S52" s="240">
        <v>462</v>
      </c>
      <c r="T52" s="240">
        <v>278.12</v>
      </c>
      <c r="U52" s="240">
        <v>709.09</v>
      </c>
      <c r="V52" s="240">
        <v>406.28</v>
      </c>
      <c r="W52" s="240">
        <v>294.91000000000003</v>
      </c>
      <c r="X52" s="240">
        <v>594.16999999999996</v>
      </c>
      <c r="Y52" s="240">
        <v>206.09</v>
      </c>
      <c r="Z52" s="240">
        <v>-1.64</v>
      </c>
    </row>
    <row r="53" spans="3:26" x14ac:dyDescent="0.2">
      <c r="C53">
        <v>2036</v>
      </c>
      <c r="E53">
        <v>694.43</v>
      </c>
      <c r="G53" s="240">
        <v>231.19</v>
      </c>
      <c r="H53" s="240">
        <v>242.07</v>
      </c>
      <c r="I53" s="240">
        <v>657.16</v>
      </c>
      <c r="J53" s="240">
        <v>185.89</v>
      </c>
      <c r="K53" s="240">
        <v>455.58</v>
      </c>
      <c r="L53" s="240">
        <v>851.71</v>
      </c>
      <c r="M53" s="240">
        <v>266.13</v>
      </c>
      <c r="N53" s="240">
        <v>1165.93</v>
      </c>
      <c r="O53" s="240">
        <v>228.8</v>
      </c>
      <c r="P53" s="240">
        <v>352.48</v>
      </c>
      <c r="Q53" s="240">
        <v>960.64</v>
      </c>
      <c r="R53" s="240">
        <v>407.46</v>
      </c>
      <c r="S53" s="240">
        <v>462</v>
      </c>
      <c r="T53" s="240">
        <v>278.12</v>
      </c>
      <c r="U53" s="240">
        <v>709.09</v>
      </c>
      <c r="V53" s="240">
        <v>406.28</v>
      </c>
      <c r="W53" s="240">
        <v>294.91000000000003</v>
      </c>
      <c r="X53" s="240">
        <v>594.16999999999996</v>
      </c>
      <c r="Y53" s="240">
        <v>206.09</v>
      </c>
      <c r="Z53" s="240">
        <v>-1.65</v>
      </c>
    </row>
    <row r="54" spans="3:26" x14ac:dyDescent="0.2">
      <c r="C54">
        <v>2037</v>
      </c>
      <c r="E54">
        <v>694.43</v>
      </c>
      <c r="G54" s="240">
        <v>231.19</v>
      </c>
      <c r="H54" s="240">
        <v>242.07</v>
      </c>
      <c r="I54" s="240">
        <v>657.16</v>
      </c>
      <c r="J54" s="240">
        <v>185.89</v>
      </c>
      <c r="K54" s="240">
        <v>455.58</v>
      </c>
      <c r="L54" s="240">
        <v>851.71</v>
      </c>
      <c r="M54" s="240">
        <v>266.13</v>
      </c>
      <c r="N54" s="240">
        <v>1165.93</v>
      </c>
      <c r="O54" s="240">
        <v>228.8</v>
      </c>
      <c r="P54" s="240">
        <v>352.48</v>
      </c>
      <c r="Q54" s="240">
        <v>960.64</v>
      </c>
      <c r="R54" s="240">
        <v>407.46</v>
      </c>
      <c r="S54" s="240">
        <v>462</v>
      </c>
      <c r="T54" s="240">
        <v>278.12</v>
      </c>
      <c r="U54" s="240">
        <v>709.09</v>
      </c>
      <c r="V54" s="240">
        <v>406.28</v>
      </c>
      <c r="W54" s="240">
        <v>294.91000000000003</v>
      </c>
      <c r="X54" s="240">
        <v>594.16999999999996</v>
      </c>
      <c r="Y54" s="240">
        <v>206.09</v>
      </c>
      <c r="Z54" s="240">
        <v>-1.66</v>
      </c>
    </row>
    <row r="55" spans="3:26" x14ac:dyDescent="0.2">
      <c r="C55">
        <v>2038</v>
      </c>
      <c r="E55">
        <v>694.43</v>
      </c>
      <c r="G55" s="240">
        <v>231.19</v>
      </c>
      <c r="H55" s="240">
        <v>242.07</v>
      </c>
      <c r="I55" s="240">
        <v>657.16</v>
      </c>
      <c r="J55" s="240">
        <v>185.89</v>
      </c>
      <c r="K55" s="240">
        <v>455.58</v>
      </c>
      <c r="L55" s="240">
        <v>851.71</v>
      </c>
      <c r="M55" s="240">
        <v>266.13</v>
      </c>
      <c r="N55" s="240">
        <v>1165.93</v>
      </c>
      <c r="O55" s="240">
        <v>228.8</v>
      </c>
      <c r="P55" s="240">
        <v>352.48</v>
      </c>
      <c r="Q55" s="240">
        <v>960.64</v>
      </c>
      <c r="R55" s="240">
        <v>407.46</v>
      </c>
      <c r="S55" s="240">
        <v>462</v>
      </c>
      <c r="T55" s="240">
        <v>278.12</v>
      </c>
      <c r="U55" s="240">
        <v>709.09</v>
      </c>
      <c r="V55" s="240">
        <v>406.28</v>
      </c>
      <c r="W55" s="240">
        <v>294.91000000000003</v>
      </c>
      <c r="X55" s="240">
        <v>594.16999999999996</v>
      </c>
      <c r="Y55" s="240">
        <v>206.09</v>
      </c>
      <c r="Z55" s="240">
        <v>-1.66</v>
      </c>
    </row>
    <row r="56" spans="3:26" x14ac:dyDescent="0.2">
      <c r="C56">
        <v>2039</v>
      </c>
      <c r="E56">
        <v>694.43</v>
      </c>
      <c r="G56" s="240">
        <v>231.19</v>
      </c>
      <c r="H56" s="240">
        <v>242.07</v>
      </c>
      <c r="I56" s="240">
        <v>657.16</v>
      </c>
      <c r="J56" s="240">
        <v>185.89</v>
      </c>
      <c r="K56" s="240">
        <v>455.58</v>
      </c>
      <c r="L56" s="240">
        <v>851.71</v>
      </c>
      <c r="M56" s="240">
        <v>266.13</v>
      </c>
      <c r="N56" s="240">
        <v>1165.93</v>
      </c>
      <c r="O56" s="240">
        <v>228.8</v>
      </c>
      <c r="P56" s="240">
        <v>352.48</v>
      </c>
      <c r="Q56" s="240">
        <v>960.64</v>
      </c>
      <c r="R56" s="240">
        <v>407.46</v>
      </c>
      <c r="S56" s="240">
        <v>462</v>
      </c>
      <c r="T56" s="240">
        <v>278.12</v>
      </c>
      <c r="U56" s="240">
        <v>709.09</v>
      </c>
      <c r="V56" s="240">
        <v>406.28</v>
      </c>
      <c r="W56" s="240">
        <v>294.91000000000003</v>
      </c>
      <c r="X56" s="240">
        <v>594.16999999999996</v>
      </c>
      <c r="Y56" s="240">
        <v>206.09</v>
      </c>
      <c r="Z56" s="240">
        <v>-1.66</v>
      </c>
    </row>
    <row r="57" spans="3:26" x14ac:dyDescent="0.2">
      <c r="C57">
        <v>2040</v>
      </c>
      <c r="E57">
        <v>694.43</v>
      </c>
      <c r="G57" s="240">
        <v>231.19</v>
      </c>
      <c r="H57" s="240">
        <v>242.07</v>
      </c>
      <c r="I57" s="240">
        <v>657.16</v>
      </c>
      <c r="J57" s="240">
        <v>185.89</v>
      </c>
      <c r="K57" s="240">
        <v>455.58</v>
      </c>
      <c r="L57" s="240">
        <v>851.71</v>
      </c>
      <c r="M57" s="240">
        <v>266.13</v>
      </c>
      <c r="N57" s="240">
        <v>1165.93</v>
      </c>
      <c r="O57" s="240">
        <v>228.8</v>
      </c>
      <c r="P57" s="240">
        <v>352.48</v>
      </c>
      <c r="Q57" s="240">
        <v>960.64</v>
      </c>
      <c r="R57" s="240">
        <v>407.46</v>
      </c>
      <c r="S57" s="240">
        <v>462</v>
      </c>
      <c r="T57" s="240">
        <v>278.12</v>
      </c>
      <c r="U57" s="240">
        <v>709.09</v>
      </c>
      <c r="V57" s="240">
        <v>406.28</v>
      </c>
      <c r="W57" s="240">
        <v>294.91000000000003</v>
      </c>
      <c r="X57" s="240">
        <v>594.16999999999996</v>
      </c>
      <c r="Y57" s="240">
        <v>206.09</v>
      </c>
      <c r="Z57" s="240">
        <v>-1.66</v>
      </c>
    </row>
    <row r="58" spans="3:26" x14ac:dyDescent="0.2">
      <c r="C58">
        <v>2041</v>
      </c>
      <c r="E58">
        <v>694.43</v>
      </c>
      <c r="G58" s="240">
        <v>231.19</v>
      </c>
      <c r="H58" s="240">
        <v>242.07</v>
      </c>
      <c r="I58" s="240">
        <v>657.16</v>
      </c>
      <c r="J58" s="240">
        <v>185.89</v>
      </c>
      <c r="K58" s="240">
        <v>455.58</v>
      </c>
      <c r="L58" s="240">
        <v>851.71</v>
      </c>
      <c r="M58" s="240">
        <v>266.13</v>
      </c>
      <c r="N58" s="240">
        <v>1165.93</v>
      </c>
      <c r="O58" s="240">
        <v>228.8</v>
      </c>
      <c r="P58" s="240">
        <v>352.48</v>
      </c>
      <c r="Q58" s="240">
        <v>960.64</v>
      </c>
      <c r="R58" s="240">
        <v>407.46</v>
      </c>
      <c r="S58" s="240">
        <v>462</v>
      </c>
      <c r="T58" s="240">
        <v>278.12</v>
      </c>
      <c r="U58" s="240">
        <v>709.09</v>
      </c>
      <c r="V58" s="240">
        <v>406.28</v>
      </c>
      <c r="W58" s="240">
        <v>294.91000000000003</v>
      </c>
      <c r="X58" s="240">
        <v>594.16999999999996</v>
      </c>
      <c r="Y58" s="240">
        <v>206.09</v>
      </c>
      <c r="Z58" s="240">
        <v>-1.65</v>
      </c>
    </row>
    <row r="59" spans="3:26" x14ac:dyDescent="0.2">
      <c r="C59">
        <v>2042</v>
      </c>
      <c r="E59">
        <v>694.43</v>
      </c>
      <c r="G59" s="240">
        <v>231.19</v>
      </c>
      <c r="H59" s="240">
        <v>242.07</v>
      </c>
      <c r="I59" s="240">
        <v>657.16</v>
      </c>
      <c r="J59" s="240">
        <v>185.89</v>
      </c>
      <c r="K59" s="240">
        <v>455.58</v>
      </c>
      <c r="L59" s="240">
        <v>851.71</v>
      </c>
      <c r="M59" s="240">
        <v>266.13</v>
      </c>
      <c r="N59" s="240">
        <v>1165.93</v>
      </c>
      <c r="O59" s="240">
        <v>228.8</v>
      </c>
      <c r="P59" s="240">
        <v>352.48</v>
      </c>
      <c r="Q59" s="240">
        <v>960.64</v>
      </c>
      <c r="R59" s="240">
        <v>407.46</v>
      </c>
      <c r="S59" s="240">
        <v>462</v>
      </c>
      <c r="T59" s="240">
        <v>278.12</v>
      </c>
      <c r="U59" s="240">
        <v>709.09</v>
      </c>
      <c r="V59" s="240">
        <v>406.28</v>
      </c>
      <c r="W59" s="240">
        <v>294.91000000000003</v>
      </c>
      <c r="X59" s="240">
        <v>594.16999999999996</v>
      </c>
      <c r="Y59" s="240">
        <v>206.09</v>
      </c>
      <c r="Z59" s="240">
        <v>-1.64</v>
      </c>
    </row>
    <row r="60" spans="3:26" x14ac:dyDescent="0.2">
      <c r="C60">
        <v>2043</v>
      </c>
      <c r="E60">
        <v>694.43</v>
      </c>
      <c r="G60" s="240">
        <v>231.19</v>
      </c>
      <c r="H60" s="240">
        <v>242.07</v>
      </c>
      <c r="I60" s="240">
        <v>657.16</v>
      </c>
      <c r="J60" s="240">
        <v>185.89</v>
      </c>
      <c r="K60" s="240">
        <v>455.58</v>
      </c>
      <c r="L60" s="240">
        <v>851.71</v>
      </c>
      <c r="M60" s="240">
        <v>266.13</v>
      </c>
      <c r="N60" s="240">
        <v>1165.93</v>
      </c>
      <c r="O60" s="240">
        <v>228.8</v>
      </c>
      <c r="P60" s="240">
        <v>352.48</v>
      </c>
      <c r="Q60" s="240">
        <v>960.64</v>
      </c>
      <c r="R60" s="240">
        <v>407.46</v>
      </c>
      <c r="S60" s="240">
        <v>462</v>
      </c>
      <c r="T60" s="240">
        <v>278.12</v>
      </c>
      <c r="U60" s="240">
        <v>709.09</v>
      </c>
      <c r="V60" s="240">
        <v>406.28</v>
      </c>
      <c r="W60" s="240">
        <v>294.91000000000003</v>
      </c>
      <c r="X60" s="240">
        <v>594.16999999999996</v>
      </c>
      <c r="Y60" s="240">
        <v>206.09</v>
      </c>
      <c r="Z60" s="240">
        <v>-1.63</v>
      </c>
    </row>
    <row r="61" spans="3:26" x14ac:dyDescent="0.2">
      <c r="C61">
        <v>2044</v>
      </c>
      <c r="E61">
        <v>694.43</v>
      </c>
      <c r="G61" s="240">
        <v>231.19</v>
      </c>
      <c r="H61" s="240">
        <v>242.07</v>
      </c>
      <c r="I61" s="240">
        <v>657.16</v>
      </c>
      <c r="J61" s="240">
        <v>185.89</v>
      </c>
      <c r="K61" s="240">
        <v>455.58</v>
      </c>
      <c r="L61" s="240">
        <v>851.71</v>
      </c>
      <c r="M61" s="240">
        <v>266.13</v>
      </c>
      <c r="N61" s="240">
        <v>1165.93</v>
      </c>
      <c r="O61" s="240">
        <v>228.8</v>
      </c>
      <c r="P61" s="240">
        <v>352.48</v>
      </c>
      <c r="Q61" s="240">
        <v>960.64</v>
      </c>
      <c r="R61" s="240">
        <v>407.46</v>
      </c>
      <c r="S61" s="240">
        <v>462</v>
      </c>
      <c r="T61" s="240">
        <v>278.12</v>
      </c>
      <c r="U61" s="240">
        <v>709.09</v>
      </c>
      <c r="V61" s="240">
        <v>406.28</v>
      </c>
      <c r="W61" s="240">
        <v>294.91000000000003</v>
      </c>
      <c r="X61" s="240">
        <v>594.16999999999996</v>
      </c>
      <c r="Y61" s="240">
        <v>206.09</v>
      </c>
      <c r="Z61" s="240">
        <v>-1.62</v>
      </c>
    </row>
    <row r="62" spans="3:26" x14ac:dyDescent="0.2">
      <c r="C62">
        <v>2045</v>
      </c>
      <c r="E62">
        <v>694.43</v>
      </c>
      <c r="G62" s="240">
        <v>231.19</v>
      </c>
      <c r="H62" s="240">
        <v>242.07</v>
      </c>
      <c r="I62" s="240">
        <v>657.16</v>
      </c>
      <c r="J62" s="240">
        <v>185.89</v>
      </c>
      <c r="K62" s="240">
        <v>455.58</v>
      </c>
      <c r="L62" s="240">
        <v>851.71</v>
      </c>
      <c r="M62" s="240">
        <v>266.13</v>
      </c>
      <c r="N62" s="240">
        <v>1165.93</v>
      </c>
      <c r="O62" s="240">
        <v>228.8</v>
      </c>
      <c r="P62" s="240">
        <v>352.48</v>
      </c>
      <c r="Q62" s="240">
        <v>960.64</v>
      </c>
      <c r="R62" s="240">
        <v>407.46</v>
      </c>
      <c r="S62" s="240">
        <v>462</v>
      </c>
      <c r="T62" s="240">
        <v>278.12</v>
      </c>
      <c r="U62" s="240">
        <v>709.09</v>
      </c>
      <c r="V62" s="240">
        <v>406.28</v>
      </c>
      <c r="W62" s="240">
        <v>294.91000000000003</v>
      </c>
      <c r="X62" s="240">
        <v>594.16999999999996</v>
      </c>
      <c r="Y62" s="240">
        <v>206.09</v>
      </c>
      <c r="Z62" s="240">
        <v>-1.61</v>
      </c>
    </row>
    <row r="63" spans="3:26" x14ac:dyDescent="0.2">
      <c r="C63">
        <v>2046</v>
      </c>
      <c r="E63">
        <v>694.43</v>
      </c>
      <c r="G63" s="240">
        <v>231.19</v>
      </c>
      <c r="H63" s="240">
        <v>242.07</v>
      </c>
      <c r="I63" s="240">
        <v>657.16</v>
      </c>
      <c r="J63" s="240">
        <v>185.89</v>
      </c>
      <c r="K63" s="240">
        <v>455.58</v>
      </c>
      <c r="L63" s="240">
        <v>851.71</v>
      </c>
      <c r="M63" s="240">
        <v>266.13</v>
      </c>
      <c r="N63" s="240">
        <v>1165.93</v>
      </c>
      <c r="O63" s="240">
        <v>228.8</v>
      </c>
      <c r="P63" s="240">
        <v>352.48</v>
      </c>
      <c r="Q63" s="240">
        <v>960.64</v>
      </c>
      <c r="R63" s="240">
        <v>407.46</v>
      </c>
      <c r="S63" s="240">
        <v>462</v>
      </c>
      <c r="T63" s="240">
        <v>278.12</v>
      </c>
      <c r="U63" s="240">
        <v>709.09</v>
      </c>
      <c r="V63" s="240">
        <v>406.28</v>
      </c>
      <c r="W63" s="240">
        <v>294.91000000000003</v>
      </c>
      <c r="X63" s="240">
        <v>594.16999999999996</v>
      </c>
      <c r="Y63" s="240">
        <v>206.09</v>
      </c>
      <c r="Z63" s="240">
        <v>-1.59</v>
      </c>
    </row>
    <row r="64" spans="3:26" x14ac:dyDescent="0.2">
      <c r="C64">
        <v>2047</v>
      </c>
      <c r="E64">
        <v>694.43</v>
      </c>
      <c r="G64" s="240">
        <v>231.19</v>
      </c>
      <c r="H64" s="240">
        <v>242.07</v>
      </c>
      <c r="I64" s="240">
        <v>657.16</v>
      </c>
      <c r="J64" s="240">
        <v>185.89</v>
      </c>
      <c r="K64" s="240">
        <v>455.58</v>
      </c>
      <c r="L64" s="240">
        <v>851.71</v>
      </c>
      <c r="M64" s="240">
        <v>266.13</v>
      </c>
      <c r="N64" s="240">
        <v>1165.93</v>
      </c>
      <c r="O64" s="240">
        <v>228.8</v>
      </c>
      <c r="P64" s="240">
        <v>352.48</v>
      </c>
      <c r="Q64" s="240">
        <v>960.64</v>
      </c>
      <c r="R64" s="240">
        <v>407.46</v>
      </c>
      <c r="S64" s="240">
        <v>462</v>
      </c>
      <c r="T64" s="240">
        <v>278.12</v>
      </c>
      <c r="U64" s="240">
        <v>709.09</v>
      </c>
      <c r="V64" s="240">
        <v>406.28</v>
      </c>
      <c r="W64" s="240">
        <v>294.91000000000003</v>
      </c>
      <c r="X64" s="240">
        <v>594.16999999999996</v>
      </c>
      <c r="Y64" s="240">
        <v>206.09</v>
      </c>
      <c r="Z64" s="240">
        <v>-1.56</v>
      </c>
    </row>
    <row r="65" spans="3:26" x14ac:dyDescent="0.2">
      <c r="C65">
        <v>2048</v>
      </c>
      <c r="E65">
        <v>694.43</v>
      </c>
      <c r="G65" s="240">
        <v>231.19</v>
      </c>
      <c r="H65" s="240">
        <v>242.07</v>
      </c>
      <c r="I65" s="240">
        <v>657.16</v>
      </c>
      <c r="J65" s="240">
        <v>185.89</v>
      </c>
      <c r="K65" s="240">
        <v>455.58</v>
      </c>
      <c r="L65" s="240">
        <v>851.71</v>
      </c>
      <c r="M65" s="240">
        <v>266.13</v>
      </c>
      <c r="N65" s="240">
        <v>1165.93</v>
      </c>
      <c r="O65" s="240">
        <v>228.8</v>
      </c>
      <c r="P65" s="240">
        <v>352.48</v>
      </c>
      <c r="Q65" s="240">
        <v>960.64</v>
      </c>
      <c r="R65" s="240">
        <v>407.46</v>
      </c>
      <c r="S65" s="240">
        <v>462</v>
      </c>
      <c r="T65" s="240">
        <v>278.12</v>
      </c>
      <c r="U65" s="240">
        <v>709.09</v>
      </c>
      <c r="V65" s="240">
        <v>406.28</v>
      </c>
      <c r="W65" s="240">
        <v>294.91000000000003</v>
      </c>
      <c r="X65" s="240">
        <v>594.16999999999996</v>
      </c>
      <c r="Y65" s="240">
        <v>206.09</v>
      </c>
      <c r="Z65" s="240">
        <v>-1.53</v>
      </c>
    </row>
    <row r="66" spans="3:26" x14ac:dyDescent="0.2">
      <c r="C66">
        <v>2049</v>
      </c>
      <c r="E66">
        <v>694.43</v>
      </c>
      <c r="G66" s="240">
        <v>231.19</v>
      </c>
      <c r="H66" s="240">
        <v>242.07</v>
      </c>
      <c r="I66" s="240">
        <v>657.16</v>
      </c>
      <c r="J66" s="240">
        <v>185.89</v>
      </c>
      <c r="K66" s="240">
        <v>455.58</v>
      </c>
      <c r="L66" s="240">
        <v>851.71</v>
      </c>
      <c r="M66" s="240">
        <v>266.13</v>
      </c>
      <c r="N66" s="240">
        <v>1165.93</v>
      </c>
      <c r="O66" s="240">
        <v>228.8</v>
      </c>
      <c r="P66" s="240">
        <v>352.48</v>
      </c>
      <c r="Q66" s="240">
        <v>960.64</v>
      </c>
      <c r="R66" s="240">
        <v>407.46</v>
      </c>
      <c r="S66" s="240">
        <v>462</v>
      </c>
      <c r="T66" s="240">
        <v>278.12</v>
      </c>
      <c r="U66" s="240">
        <v>709.09</v>
      </c>
      <c r="V66" s="240">
        <v>406.28</v>
      </c>
      <c r="W66" s="240">
        <v>294.91000000000003</v>
      </c>
      <c r="X66" s="240">
        <v>594.16999999999996</v>
      </c>
      <c r="Y66" s="240">
        <v>206.09</v>
      </c>
      <c r="Z66" s="240">
        <v>-1.5</v>
      </c>
    </row>
    <row r="67" spans="3:26" x14ac:dyDescent="0.2">
      <c r="C67">
        <v>2050</v>
      </c>
      <c r="E67">
        <v>694.43</v>
      </c>
      <c r="G67" s="240">
        <v>231.19</v>
      </c>
      <c r="H67" s="240">
        <v>242.07</v>
      </c>
      <c r="I67" s="240">
        <v>657.16</v>
      </c>
      <c r="J67" s="240">
        <v>185.89</v>
      </c>
      <c r="K67" s="240">
        <v>455.58</v>
      </c>
      <c r="L67" s="240">
        <v>851.71</v>
      </c>
      <c r="M67" s="240">
        <v>266.13</v>
      </c>
      <c r="N67" s="240">
        <v>1165.93</v>
      </c>
      <c r="O67" s="240">
        <v>228.8</v>
      </c>
      <c r="P67" s="240">
        <v>352.48</v>
      </c>
      <c r="Q67" s="240">
        <v>960.64</v>
      </c>
      <c r="R67" s="240">
        <v>407.46</v>
      </c>
      <c r="S67" s="240">
        <v>462</v>
      </c>
      <c r="T67" s="240">
        <v>278.12</v>
      </c>
      <c r="U67" s="240">
        <v>709.09</v>
      </c>
      <c r="V67" s="240">
        <v>406.28</v>
      </c>
      <c r="W67" s="240">
        <v>294.91000000000003</v>
      </c>
      <c r="X67" s="240">
        <v>594.16999999999996</v>
      </c>
      <c r="Y67" s="240">
        <v>206.09</v>
      </c>
      <c r="Z67" s="240">
        <v>-1.47</v>
      </c>
    </row>
    <row r="68" spans="3:26" x14ac:dyDescent="0.2">
      <c r="C68">
        <v>2051</v>
      </c>
      <c r="E68">
        <v>694.43</v>
      </c>
      <c r="G68" s="240">
        <v>231.19</v>
      </c>
      <c r="H68" s="240">
        <v>242.07</v>
      </c>
      <c r="I68" s="240">
        <v>657.16</v>
      </c>
      <c r="J68" s="240">
        <v>185.89</v>
      </c>
      <c r="K68" s="240">
        <v>455.58</v>
      </c>
      <c r="L68" s="240">
        <v>851.71</v>
      </c>
      <c r="M68" s="240">
        <v>266.13</v>
      </c>
      <c r="N68" s="240">
        <v>1165.93</v>
      </c>
      <c r="O68" s="240">
        <v>228.8</v>
      </c>
      <c r="P68" s="240">
        <v>352.48</v>
      </c>
      <c r="Q68" s="240">
        <v>960.64</v>
      </c>
      <c r="R68" s="240">
        <v>407.46</v>
      </c>
      <c r="S68" s="240">
        <v>462</v>
      </c>
      <c r="T68" s="240">
        <v>278.12</v>
      </c>
      <c r="U68" s="240">
        <v>709.09</v>
      </c>
      <c r="V68" s="240">
        <v>406.28</v>
      </c>
      <c r="W68" s="240">
        <v>294.91000000000003</v>
      </c>
      <c r="X68" s="240">
        <v>594.16999999999996</v>
      </c>
      <c r="Y68" s="240">
        <v>206.09</v>
      </c>
      <c r="Z68" s="240">
        <v>-1.43</v>
      </c>
    </row>
    <row r="69" spans="3:26" x14ac:dyDescent="0.2">
      <c r="C69">
        <v>2052</v>
      </c>
      <c r="E69">
        <v>694.43</v>
      </c>
      <c r="G69" s="240">
        <v>231.19</v>
      </c>
      <c r="H69" s="240">
        <v>242.07</v>
      </c>
      <c r="I69" s="240">
        <v>657.16</v>
      </c>
      <c r="J69" s="240">
        <v>185.89</v>
      </c>
      <c r="K69" s="240">
        <v>455.58</v>
      </c>
      <c r="L69" s="240">
        <v>851.71</v>
      </c>
      <c r="M69" s="240">
        <v>266.13</v>
      </c>
      <c r="N69" s="240">
        <v>1165.93</v>
      </c>
      <c r="O69" s="240">
        <v>228.8</v>
      </c>
      <c r="P69" s="240">
        <v>352.48</v>
      </c>
      <c r="Q69" s="240">
        <v>960.64</v>
      </c>
      <c r="R69" s="240">
        <v>407.46</v>
      </c>
      <c r="S69" s="240">
        <v>462</v>
      </c>
      <c r="T69" s="240">
        <v>278.12</v>
      </c>
      <c r="U69" s="240">
        <v>709.09</v>
      </c>
      <c r="V69" s="240">
        <v>406.28</v>
      </c>
      <c r="W69" s="240">
        <v>294.91000000000003</v>
      </c>
      <c r="X69" s="240">
        <v>594.16999999999996</v>
      </c>
      <c r="Y69" s="240">
        <v>206.09</v>
      </c>
      <c r="Z69" s="240">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2023-08-21T10:21:40Z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