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934B4169-8215-4DE0-9F47-844911312EE0}" xr6:coauthVersionLast="47" xr6:coauthVersionMax="47" xr10:uidLastSave="{00000000-0000-0000-0000-000000000000}"/>
  <bookViews>
    <workbookView xWindow="-120" yWindow="-120" windowWidth="29040" windowHeight="15840" tabRatio="722" firstSheet="1"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17" l="1"/>
  <c r="P28" i="17" s="1"/>
  <c r="Q28" i="17" s="1" a="1"/>
  <c r="Q28" i="17" s="1"/>
  <c r="F28" i="17"/>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67" i="20"/>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9" i="17" l="1"/>
  <c r="P29" i="17" s="1"/>
  <c r="O27" i="17"/>
  <c r="P27" i="17" s="1"/>
  <c r="O26" i="17"/>
  <c r="P26" i="17" s="1"/>
  <c r="O25" i="17"/>
  <c r="P25" i="17" s="1"/>
  <c r="O24" i="17"/>
  <c r="P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F29"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30"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L69" i="20" l="1"/>
  <c r="M69" i="20" s="1"/>
  <c r="E68" i="20"/>
  <c r="D70" i="20"/>
  <c r="C41" i="19"/>
  <c r="D41" i="19" s="1"/>
  <c r="E69" i="20" s="1"/>
  <c r="L70" i="20" l="1"/>
  <c r="M70" i="20" s="1"/>
  <c r="D71" i="20"/>
  <c r="C42" i="19"/>
  <c r="D42" i="19" s="1"/>
  <c r="E70" i="20" s="1"/>
  <c r="L71" i="20" l="1"/>
  <c r="M71" i="20" s="1"/>
  <c r="C43" i="19"/>
  <c r="D43" i="19" s="1"/>
  <c r="D72" i="20"/>
  <c r="N72" i="20" s="1"/>
  <c r="L72" i="20" l="1"/>
  <c r="M72" i="20" s="1"/>
  <c r="E71" i="20"/>
  <c r="D73" i="20"/>
  <c r="N73" i="20" s="1"/>
  <c r="C44" i="19"/>
  <c r="D44" i="19" s="1"/>
  <c r="L73" i="20" l="1"/>
  <c r="M73" i="20" s="1"/>
  <c r="E72" i="20"/>
  <c r="C45" i="19"/>
  <c r="D45" i="19" s="1"/>
  <c r="D74" i="20"/>
  <c r="E73" i="20" l="1"/>
  <c r="L74" i="20"/>
  <c r="M74" i="20" s="1"/>
  <c r="D75" i="20"/>
  <c r="N75" i="20" s="1"/>
  <c r="C46" i="19"/>
  <c r="D46" i="19" s="1"/>
  <c r="E74" i="20" s="1"/>
  <c r="L75" i="20" l="1"/>
  <c r="M75" i="20" s="1"/>
  <c r="D76" i="20"/>
  <c r="N76" i="20" s="1"/>
  <c r="C47" i="19"/>
  <c r="D47" i="19" s="1"/>
  <c r="E75" i="20" l="1"/>
  <c r="L76" i="20"/>
  <c r="M76" i="20" s="1"/>
  <c r="D77" i="20"/>
  <c r="N77" i="20" s="1"/>
  <c r="C48" i="19"/>
  <c r="D48" i="19" s="1"/>
  <c r="E76" i="20" s="1"/>
  <c r="L77" i="20" l="1"/>
  <c r="M77" i="20" s="1"/>
  <c r="D78" i="20"/>
  <c r="N78" i="20" s="1"/>
  <c r="C49" i="19"/>
  <c r="D49" i="19" s="1"/>
  <c r="E77" i="20" s="1"/>
  <c r="L78" i="20" l="1"/>
  <c r="M78" i="20" s="1"/>
  <c r="D79" i="20"/>
  <c r="N79" i="20" s="1"/>
  <c r="C50" i="19"/>
  <c r="D50" i="19" s="1"/>
  <c r="E78" i="20" s="1"/>
  <c r="L79" i="20" l="1"/>
  <c r="M79" i="20" s="1"/>
  <c r="C51" i="19"/>
  <c r="D51" i="19" s="1"/>
  <c r="E79" i="20" s="1"/>
  <c r="D80" i="20"/>
  <c r="N80" i="20" s="1"/>
  <c r="L80" i="20" l="1"/>
  <c r="M80" i="20" s="1"/>
  <c r="D81" i="20"/>
  <c r="N81" i="20" s="1"/>
  <c r="C52" i="19"/>
  <c r="D52" i="19" s="1"/>
  <c r="L81" i="20" l="1"/>
  <c r="M81" i="20" s="1"/>
  <c r="E80" i="20"/>
  <c r="D82" i="20"/>
  <c r="N82" i="20" s="1"/>
  <c r="C53" i="19"/>
  <c r="D53" i="19" s="1"/>
  <c r="E81" i="20" s="1"/>
  <c r="L82" i="20" l="1"/>
  <c r="M82" i="20" s="1"/>
  <c r="D83" i="20"/>
  <c r="N83" i="20" s="1"/>
  <c r="C54" i="19"/>
  <c r="D54" i="19" s="1"/>
  <c r="E82" i="20" s="1"/>
  <c r="L83" i="20" l="1"/>
  <c r="M83" i="20" s="1"/>
  <c r="D84" i="20"/>
  <c r="N84" i="20" s="1"/>
  <c r="C55" i="19"/>
  <c r="D55" i="19" s="1"/>
  <c r="L84" i="20" l="1"/>
  <c r="M84" i="20" s="1"/>
  <c r="E83" i="20"/>
  <c r="D85" i="20"/>
  <c r="N85" i="20" s="1"/>
  <c r="C56" i="19"/>
  <c r="D56" i="19" s="1"/>
  <c r="L85" i="20" l="1"/>
  <c r="M85" i="20" s="1"/>
  <c r="E84" i="20"/>
  <c r="D86" i="20"/>
  <c r="N86" i="20" s="1"/>
  <c r="C57" i="19"/>
  <c r="D57" i="19" s="1"/>
  <c r="E85" i="20" s="1"/>
  <c r="L86" i="20" l="1"/>
  <c r="M86" i="20" s="1"/>
  <c r="D87" i="20"/>
  <c r="N87" i="20" s="1"/>
  <c r="C58" i="19"/>
  <c r="D58" i="19" s="1"/>
  <c r="L87" i="20" l="1"/>
  <c r="M87" i="20" s="1"/>
  <c r="E86" i="20"/>
  <c r="D88" i="20"/>
  <c r="N88" i="20" s="1"/>
  <c r="C59" i="19"/>
  <c r="D59" i="19" s="1"/>
  <c r="E87" i="20" s="1"/>
  <c r="L88" i="20" l="1"/>
  <c r="M88" i="20" s="1"/>
  <c r="D89" i="20"/>
  <c r="N89" i="20" s="1"/>
  <c r="C60" i="19"/>
  <c r="D60" i="19" s="1"/>
  <c r="E88" i="20" s="1"/>
  <c r="L89" i="20" l="1"/>
  <c r="M89" i="20" s="1"/>
  <c r="C61" i="19"/>
  <c r="D61" i="19" s="1"/>
  <c r="E89" i="20" s="1"/>
  <c r="D90" i="20"/>
  <c r="N90" i="20" s="1"/>
  <c r="L90" i="20" l="1"/>
  <c r="M90" i="20" s="1"/>
  <c r="D91" i="20"/>
  <c r="N91" i="20" s="1"/>
  <c r="C62" i="19"/>
  <c r="D62" i="19" s="1"/>
  <c r="E90" i="20" s="1"/>
  <c r="L91" i="20" l="1"/>
  <c r="M91" i="20" s="1"/>
  <c r="D92" i="20"/>
  <c r="N92" i="20" s="1"/>
  <c r="C63" i="19"/>
  <c r="D63" i="19" s="1"/>
  <c r="E91" i="20" s="1"/>
  <c r="L92" i="20" l="1"/>
  <c r="M92" i="20" s="1"/>
  <c r="D93" i="20"/>
  <c r="N93" i="20" s="1"/>
  <c r="C64" i="19"/>
  <c r="D64" i="19" s="1"/>
  <c r="L93" i="20" l="1"/>
  <c r="M93" i="20" s="1"/>
  <c r="E92" i="20"/>
  <c r="D94" i="20"/>
  <c r="C65" i="19"/>
  <c r="D65" i="19" s="1"/>
  <c r="E93" i="20" s="1"/>
  <c r="N94" i="20" l="1"/>
  <c r="L94" i="20"/>
  <c r="M94" i="20" s="1"/>
  <c r="C66" i="19"/>
  <c r="D95" i="20"/>
  <c r="N95" i="20" l="1"/>
  <c r="D66" i="19"/>
  <c r="E94" i="20" s="1"/>
  <c r="L95" i="20"/>
  <c r="M95" i="20" s="1"/>
  <c r="D96" i="20"/>
  <c r="C67" i="19"/>
  <c r="N96" i="20" l="1"/>
  <c r="D67" i="19"/>
  <c r="E95" i="20" s="1"/>
  <c r="L96" i="20"/>
  <c r="M96" i="20" s="1"/>
  <c r="C68" i="19"/>
  <c r="D68" i="19" s="1"/>
  <c r="E96" i="20" s="1"/>
  <c r="D97" i="20"/>
  <c r="N97" i="20" l="1"/>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J75" i="16"/>
  <c r="J83" i="16"/>
  <c r="P83" i="16" s="1"/>
  <c r="J91" i="16"/>
  <c r="J99" i="16"/>
  <c r="J107" i="16"/>
  <c r="J115" i="16"/>
  <c r="J123" i="16"/>
  <c r="J131" i="16"/>
  <c r="J139" i="16"/>
  <c r="J147" i="16"/>
  <c r="P147" i="16" s="1"/>
  <c r="J155" i="16"/>
  <c r="J163" i="16"/>
  <c r="J171" i="16"/>
  <c r="J179" i="16"/>
  <c r="J187" i="16"/>
  <c r="J195" i="16"/>
  <c r="J203" i="16"/>
  <c r="J211" i="16"/>
  <c r="P211" i="16" s="1"/>
  <c r="J219" i="16"/>
  <c r="J227" i="16"/>
  <c r="J235" i="16"/>
  <c r="J243" i="16"/>
  <c r="J251" i="16"/>
  <c r="J259" i="16"/>
  <c r="J267" i="16"/>
  <c r="J275" i="16"/>
  <c r="P275" i="16" s="1"/>
  <c r="J283" i="16"/>
  <c r="J291" i="16"/>
  <c r="J299" i="16"/>
  <c r="J307" i="16"/>
  <c r="J315" i="16"/>
  <c r="J323" i="16"/>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J22" i="16"/>
  <c r="J30" i="16"/>
  <c r="J38" i="16"/>
  <c r="P38" i="16" s="1"/>
  <c r="J46" i="16"/>
  <c r="J54" i="16"/>
  <c r="J62" i="16"/>
  <c r="J70" i="16"/>
  <c r="J78" i="16"/>
  <c r="J86" i="16"/>
  <c r="J94" i="16"/>
  <c r="J102" i="16"/>
  <c r="P102" i="16" s="1"/>
  <c r="J110" i="16"/>
  <c r="J118" i="16"/>
  <c r="J126" i="16"/>
  <c r="J134" i="16"/>
  <c r="J142" i="16"/>
  <c r="J150" i="16"/>
  <c r="J158" i="16"/>
  <c r="J166" i="16"/>
  <c r="P166" i="16" s="1"/>
  <c r="J174" i="16"/>
  <c r="J182" i="16"/>
  <c r="J190" i="16"/>
  <c r="J198" i="16"/>
  <c r="J206" i="16"/>
  <c r="J214" i="16"/>
  <c r="J222" i="16"/>
  <c r="J230" i="16"/>
  <c r="P230" i="16" s="1"/>
  <c r="J238" i="16"/>
  <c r="J246" i="16"/>
  <c r="J254" i="16"/>
  <c r="J262" i="16"/>
  <c r="J270" i="16"/>
  <c r="J278" i="16"/>
  <c r="J286" i="16"/>
  <c r="J294" i="16"/>
  <c r="P294" i="16" s="1"/>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J23" i="16"/>
  <c r="J31" i="16"/>
  <c r="J39" i="16"/>
  <c r="J47" i="16"/>
  <c r="J55" i="16"/>
  <c r="J63" i="16"/>
  <c r="P63" i="16" s="1"/>
  <c r="J71" i="16"/>
  <c r="J79" i="16"/>
  <c r="J87" i="16"/>
  <c r="J95" i="16"/>
  <c r="J103" i="16"/>
  <c r="J111" i="16"/>
  <c r="J119" i="16"/>
  <c r="J127" i="16"/>
  <c r="P127" i="16" s="1"/>
  <c r="J135" i="16"/>
  <c r="J143" i="16"/>
  <c r="J151" i="16"/>
  <c r="J159" i="16"/>
  <c r="J167" i="16"/>
  <c r="J175" i="16"/>
  <c r="J183" i="16"/>
  <c r="J191" i="16"/>
  <c r="P191" i="16" s="1"/>
  <c r="J199" i="16"/>
  <c r="J207" i="16"/>
  <c r="J215" i="16"/>
  <c r="J223" i="16"/>
  <c r="J231" i="16"/>
  <c r="J239" i="16"/>
  <c r="J247" i="16"/>
  <c r="J255" i="16"/>
  <c r="P255" i="16" s="1"/>
  <c r="J263" i="16"/>
  <c r="J271" i="16"/>
  <c r="J279" i="16"/>
  <c r="J287" i="16"/>
  <c r="J295" i="16"/>
  <c r="J303" i="16"/>
  <c r="J311" i="16"/>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J74" i="16"/>
  <c r="J82" i="16"/>
  <c r="J90" i="16"/>
  <c r="P90" i="16" s="1"/>
  <c r="J98" i="16"/>
  <c r="J106" i="16"/>
  <c r="J114" i="16"/>
  <c r="J122" i="16"/>
  <c r="J130" i="16"/>
  <c r="J138" i="16"/>
  <c r="J146" i="16"/>
  <c r="J154" i="16"/>
  <c r="P154" i="16" s="1"/>
  <c r="J162" i="16"/>
  <c r="J170" i="16"/>
  <c r="J178" i="16"/>
  <c r="J186" i="16"/>
  <c r="J194" i="16"/>
  <c r="J202" i="16"/>
  <c r="J210" i="16"/>
  <c r="J218" i="16"/>
  <c r="P218" i="16" s="1"/>
  <c r="J226" i="16"/>
  <c r="J234" i="16"/>
  <c r="J242" i="16"/>
  <c r="J250" i="16"/>
  <c r="J258" i="16"/>
  <c r="J266" i="16"/>
  <c r="J274" i="16"/>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J68" i="16"/>
  <c r="J84" i="16"/>
  <c r="P84" i="16" s="1"/>
  <c r="J100" i="16"/>
  <c r="J116" i="16"/>
  <c r="J132" i="16"/>
  <c r="J148" i="16"/>
  <c r="J164" i="16"/>
  <c r="J180" i="16"/>
  <c r="J196" i="16"/>
  <c r="J212" i="16"/>
  <c r="P212" i="16" s="1"/>
  <c r="J228" i="16"/>
  <c r="J244" i="16"/>
  <c r="J260" i="16"/>
  <c r="J276" i="16"/>
  <c r="J292" i="16"/>
  <c r="J308" i="16"/>
  <c r="J324" i="16"/>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J120" i="16"/>
  <c r="J136" i="16"/>
  <c r="P136" i="16" s="1"/>
  <c r="J152" i="16"/>
  <c r="J168" i="16"/>
  <c r="J184" i="16"/>
  <c r="J200" i="16"/>
  <c r="J216" i="16"/>
  <c r="J232" i="16"/>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J41" i="16"/>
  <c r="P41" i="16" s="1"/>
  <c r="J57" i="16"/>
  <c r="J73" i="16"/>
  <c r="J89" i="16"/>
  <c r="J105" i="16"/>
  <c r="J121" i="16"/>
  <c r="J137" i="16"/>
  <c r="J153" i="16"/>
  <c r="J169" i="16"/>
  <c r="P169" i="16" s="1"/>
  <c r="J185" i="16"/>
  <c r="J201" i="16"/>
  <c r="J217" i="16"/>
  <c r="J233" i="16"/>
  <c r="J249" i="16"/>
  <c r="J265" i="16"/>
  <c r="J281" i="16"/>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J665" i="16"/>
  <c r="J681" i="16"/>
  <c r="P681" i="16" s="1"/>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J76" i="16"/>
  <c r="J92" i="16"/>
  <c r="P92" i="16" s="1"/>
  <c r="J108" i="16"/>
  <c r="J124" i="16"/>
  <c r="J140" i="16"/>
  <c r="J156" i="16"/>
  <c r="J172" i="16"/>
  <c r="J188" i="16"/>
  <c r="J204" i="16"/>
  <c r="J220" i="16"/>
  <c r="P220" i="16" s="1"/>
  <c r="J236" i="16"/>
  <c r="J252" i="16"/>
  <c r="J268" i="16"/>
  <c r="J284" i="16"/>
  <c r="J300" i="16"/>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J125" i="16"/>
  <c r="J141" i="16"/>
  <c r="P141" i="16" s="1"/>
  <c r="J157" i="16"/>
  <c r="J173" i="16"/>
  <c r="J189" i="16"/>
  <c r="J205" i="16"/>
  <c r="J221" i="16"/>
  <c r="J237" i="16"/>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J101" i="16"/>
  <c r="J145" i="16"/>
  <c r="P145" i="16" s="1"/>
  <c r="J192" i="16"/>
  <c r="J229" i="16"/>
  <c r="J273" i="16"/>
  <c r="J320" i="16"/>
  <c r="J357" i="16"/>
  <c r="J401" i="16"/>
  <c r="J448" i="16"/>
  <c r="J485"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J113" i="16"/>
  <c r="J33" i="16"/>
  <c r="P33" i="16" s="1"/>
  <c r="J80" i="16"/>
  <c r="J117" i="16"/>
  <c r="J161" i="16"/>
  <c r="J208" i="16"/>
  <c r="J245" i="16"/>
  <c r="J289" i="16"/>
  <c r="J336" i="16"/>
  <c r="J373" i="16"/>
  <c r="P373" i="16" s="1"/>
  <c r="J417" i="16"/>
  <c r="J464" i="16"/>
  <c r="J501"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J81" i="16"/>
  <c r="J128" i="16"/>
  <c r="P128" i="16" s="1"/>
  <c r="J165" i="16"/>
  <c r="J209" i="16"/>
  <c r="J256" i="16"/>
  <c r="J293" i="16"/>
  <c r="J337" i="16"/>
  <c r="J384" i="16"/>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J257" i="16"/>
  <c r="P257" i="16" s="1"/>
  <c r="J304" i="16"/>
  <c r="J341" i="16"/>
  <c r="J385" i="16"/>
  <c r="J432" i="16"/>
  <c r="J469"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J389" i="16"/>
  <c r="P389" i="16" s="1"/>
  <c r="J433" i="16"/>
  <c r="J480"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J45" i="14"/>
  <c r="J53" i="14"/>
  <c r="J61" i="14"/>
  <c r="J69" i="14"/>
  <c r="J77" i="14"/>
  <c r="J85" i="14"/>
  <c r="J93" i="14"/>
  <c r="J101" i="14"/>
  <c r="P101" i="14" s="1"/>
  <c r="J109" i="14"/>
  <c r="J117" i="14"/>
  <c r="J125" i="14"/>
  <c r="J133" i="14"/>
  <c r="J141" i="14"/>
  <c r="J149" i="14"/>
  <c r="J157" i="14"/>
  <c r="J165" i="14"/>
  <c r="P165" i="14" s="1"/>
  <c r="J173" i="14"/>
  <c r="J181" i="14"/>
  <c r="J189" i="14"/>
  <c r="J197" i="14"/>
  <c r="J205" i="14"/>
  <c r="J213" i="14"/>
  <c r="J221" i="14"/>
  <c r="J229" i="14"/>
  <c r="P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J54" i="14"/>
  <c r="J62" i="14"/>
  <c r="P62" i="14" s="1"/>
  <c r="J70" i="14"/>
  <c r="J78" i="14"/>
  <c r="J86" i="14"/>
  <c r="J94" i="14"/>
  <c r="J102" i="14"/>
  <c r="J110" i="14"/>
  <c r="J118" i="14"/>
  <c r="J126" i="14"/>
  <c r="P126" i="14" s="1"/>
  <c r="J134" i="14"/>
  <c r="J142" i="14"/>
  <c r="J150" i="14"/>
  <c r="J158" i="14"/>
  <c r="J166" i="14"/>
  <c r="J174" i="14"/>
  <c r="J182" i="14"/>
  <c r="J190" i="14"/>
  <c r="P190" i="14" s="1"/>
  <c r="J198" i="14"/>
  <c r="J206" i="14"/>
  <c r="J214" i="14"/>
  <c r="J222" i="14"/>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J71" i="14"/>
  <c r="J79" i="14"/>
  <c r="P79" i="14" s="1"/>
  <c r="J87" i="14"/>
  <c r="J95" i="14"/>
  <c r="J103" i="14"/>
  <c r="J111" i="14"/>
  <c r="J119" i="14"/>
  <c r="J127" i="14"/>
  <c r="J135" i="14"/>
  <c r="J143" i="14"/>
  <c r="P143" i="14" s="1"/>
  <c r="J151" i="14"/>
  <c r="J159" i="14"/>
  <c r="J167" i="14"/>
  <c r="J175" i="14"/>
  <c r="J183" i="14"/>
  <c r="J191" i="14"/>
  <c r="J199" i="14"/>
  <c r="J207" i="14"/>
  <c r="P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J32" i="14"/>
  <c r="J40" i="14"/>
  <c r="P40" i="14" s="1"/>
  <c r="J48" i="14"/>
  <c r="J56" i="14"/>
  <c r="J64" i="14"/>
  <c r="J72" i="14"/>
  <c r="J80" i="14"/>
  <c r="J88" i="14"/>
  <c r="J96" i="14"/>
  <c r="J104" i="14"/>
  <c r="P104" i="14" s="1"/>
  <c r="J112" i="14"/>
  <c r="J120" i="14"/>
  <c r="J128" i="14"/>
  <c r="J136" i="14"/>
  <c r="J144" i="14"/>
  <c r="J152" i="14"/>
  <c r="J160" i="14"/>
  <c r="J168" i="14"/>
  <c r="P168" i="14" s="1"/>
  <c r="J176" i="14"/>
  <c r="J184" i="14"/>
  <c r="J192" i="14"/>
  <c r="J200" i="14"/>
  <c r="J208" i="14"/>
  <c r="J216" i="14"/>
  <c r="J224" i="14"/>
  <c r="J232" i="14"/>
  <c r="P232" i="14" s="1"/>
  <c r="J240" i="14"/>
  <c r="J248" i="14"/>
  <c r="J256" i="14"/>
  <c r="J264" i="14"/>
  <c r="J272" i="14"/>
  <c r="J280" i="14"/>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J33" i="14"/>
  <c r="J41" i="14"/>
  <c r="J49" i="14"/>
  <c r="J57" i="14"/>
  <c r="J65" i="14"/>
  <c r="J73" i="14"/>
  <c r="J81" i="14"/>
  <c r="J89" i="14"/>
  <c r="P89" i="14" s="1"/>
  <c r="J97" i="14"/>
  <c r="J105" i="14"/>
  <c r="J113" i="14"/>
  <c r="J121" i="14"/>
  <c r="J129" i="14"/>
  <c r="J137" i="14"/>
  <c r="J145" i="14"/>
  <c r="J153" i="14"/>
  <c r="P153" i="14" s="1"/>
  <c r="J161" i="14"/>
  <c r="J169" i="14"/>
  <c r="J177" i="14"/>
  <c r="J185" i="14"/>
  <c r="J193" i="14"/>
  <c r="J201" i="14"/>
  <c r="J209" i="14"/>
  <c r="J217" i="14"/>
  <c r="P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J34" i="14"/>
  <c r="J42" i="14"/>
  <c r="P42" i="14" s="1"/>
  <c r="J50" i="14"/>
  <c r="J58" i="14"/>
  <c r="J66" i="14"/>
  <c r="J74" i="14"/>
  <c r="J82" i="14"/>
  <c r="J90" i="14"/>
  <c r="J98" i="14"/>
  <c r="J106" i="14"/>
  <c r="P106" i="14" s="1"/>
  <c r="J114" i="14"/>
  <c r="J122" i="14"/>
  <c r="J130" i="14"/>
  <c r="J138" i="14"/>
  <c r="J146" i="14"/>
  <c r="J154" i="14"/>
  <c r="J162" i="14"/>
  <c r="J170" i="14"/>
  <c r="P170" i="14" s="1"/>
  <c r="J178" i="14"/>
  <c r="J186" i="14"/>
  <c r="J194" i="14"/>
  <c r="J202" i="14"/>
  <c r="J210" i="14"/>
  <c r="J218" i="14"/>
  <c r="J226" i="14"/>
  <c r="J234" i="14"/>
  <c r="P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J59" i="14"/>
  <c r="J67" i="14"/>
  <c r="P67" i="14" s="1"/>
  <c r="J75" i="14"/>
  <c r="J83" i="14"/>
  <c r="J91" i="14"/>
  <c r="J99" i="14"/>
  <c r="J107" i="14"/>
  <c r="J115" i="14"/>
  <c r="J123" i="14"/>
  <c r="J131" i="14"/>
  <c r="P131" i="14" s="1"/>
  <c r="J139" i="14"/>
  <c r="J147" i="14"/>
  <c r="J155" i="14"/>
  <c r="J163" i="14"/>
  <c r="J171" i="14"/>
  <c r="J179" i="14"/>
  <c r="J187" i="14"/>
  <c r="J195" i="14"/>
  <c r="P195" i="14" s="1"/>
  <c r="J203" i="14"/>
  <c r="J211" i="14"/>
  <c r="J219" i="14"/>
  <c r="J227" i="14"/>
  <c r="J235" i="14"/>
  <c r="J243" i="14"/>
  <c r="J251" i="14"/>
  <c r="J259" i="14"/>
  <c r="P259" i="14" s="1"/>
  <c r="J267" i="14"/>
  <c r="J275" i="14"/>
  <c r="J283" i="14"/>
  <c r="J1602" i="16"/>
  <c r="J1959" i="16"/>
  <c r="J2132" i="16"/>
  <c r="J2301" i="16"/>
  <c r="J2384" i="16"/>
  <c r="P2384" i="16" s="1"/>
  <c r="J2448" i="16"/>
  <c r="J2512" i="16"/>
  <c r="J68" i="14"/>
  <c r="J132" i="14"/>
  <c r="J196" i="14"/>
  <c r="J250" i="14"/>
  <c r="J261" i="14"/>
  <c r="J271" i="14"/>
  <c r="P271" i="14" s="1"/>
  <c r="J282" i="14"/>
  <c r="J291" i="14"/>
  <c r="J299" i="14"/>
  <c r="J307" i="14"/>
  <c r="J315" i="14"/>
  <c r="J323" i="14"/>
  <c r="J331" i="14"/>
  <c r="J339" i="14"/>
  <c r="P339" i="14" s="1"/>
  <c r="J347" i="14"/>
  <c r="J355" i="14"/>
  <c r="J363" i="14"/>
  <c r="J371" i="14"/>
  <c r="J379" i="14"/>
  <c r="J387" i="14"/>
  <c r="J395" i="14"/>
  <c r="J403" i="14"/>
  <c r="P403" i="14" s="1"/>
  <c r="J411" i="14"/>
  <c r="J419" i="14"/>
  <c r="J427" i="14"/>
  <c r="J435" i="14"/>
  <c r="J443" i="14"/>
  <c r="J451" i="14"/>
  <c r="J459" i="14"/>
  <c r="J467" i="14"/>
  <c r="P467" i="14" s="1"/>
  <c r="J475" i="14"/>
  <c r="J483" i="14"/>
  <c r="J491" i="14"/>
  <c r="J499" i="14"/>
  <c r="J507" i="14"/>
  <c r="J515" i="14"/>
  <c r="J523" i="14"/>
  <c r="J531" i="14"/>
  <c r="P531" i="14" s="1"/>
  <c r="J539" i="14"/>
  <c r="J547" i="14"/>
  <c r="J555" i="14"/>
  <c r="J563" i="14"/>
  <c r="J571" i="14"/>
  <c r="J579" i="14"/>
  <c r="J587" i="14"/>
  <c r="J595" i="14"/>
  <c r="P595" i="14" s="1"/>
  <c r="J603" i="14"/>
  <c r="J611" i="14"/>
  <c r="J619" i="14"/>
  <c r="J627" i="14"/>
  <c r="J635" i="14"/>
  <c r="J643" i="14"/>
  <c r="J651" i="14"/>
  <c r="J659" i="14"/>
  <c r="P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J140" i="14"/>
  <c r="J204" i="14"/>
  <c r="J252" i="14"/>
  <c r="J262" i="14"/>
  <c r="J273" i="14"/>
  <c r="J284" i="14"/>
  <c r="J292" i="14"/>
  <c r="J300" i="14"/>
  <c r="P300" i="14" s="1"/>
  <c r="J308" i="14"/>
  <c r="J316" i="14"/>
  <c r="J324" i="14"/>
  <c r="J332" i="14"/>
  <c r="J340" i="14"/>
  <c r="J348" i="14"/>
  <c r="J356" i="14"/>
  <c r="J364" i="14"/>
  <c r="P364" i="14" s="1"/>
  <c r="J372" i="14"/>
  <c r="J380" i="14"/>
  <c r="J388" i="14"/>
  <c r="J396" i="14"/>
  <c r="J404" i="14"/>
  <c r="J412" i="14"/>
  <c r="J420" i="14"/>
  <c r="J428" i="14"/>
  <c r="P428" i="14" s="1"/>
  <c r="J436" i="14"/>
  <c r="J444" i="14"/>
  <c r="J452" i="14"/>
  <c r="J460" i="14"/>
  <c r="J468" i="14"/>
  <c r="J476" i="14"/>
  <c r="J484" i="14"/>
  <c r="J492" i="14"/>
  <c r="P492" i="14" s="1"/>
  <c r="J500" i="14"/>
  <c r="J508" i="14"/>
  <c r="J516" i="14"/>
  <c r="J524" i="14"/>
  <c r="J532" i="14"/>
  <c r="J540" i="14"/>
  <c r="J548" i="14"/>
  <c r="J556" i="14"/>
  <c r="P556" i="14" s="1"/>
  <c r="J564" i="14"/>
  <c r="J572" i="14"/>
  <c r="J580" i="14"/>
  <c r="J588" i="14"/>
  <c r="J596" i="14"/>
  <c r="J604" i="14"/>
  <c r="J612" i="14"/>
  <c r="J620" i="14"/>
  <c r="P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J148" i="14"/>
  <c r="J212" i="14"/>
  <c r="P212" i="14" s="1"/>
  <c r="J253" i="14"/>
  <c r="J263" i="14"/>
  <c r="J274" i="14"/>
  <c r="J285" i="14"/>
  <c r="J293" i="14"/>
  <c r="J301" i="14"/>
  <c r="J309" i="14"/>
  <c r="J317" i="14"/>
  <c r="P317" i="14" s="1"/>
  <c r="J325" i="14"/>
  <c r="J333" i="14"/>
  <c r="J341" i="14"/>
  <c r="J349" i="14"/>
  <c r="J357" i="14"/>
  <c r="J365" i="14"/>
  <c r="J373" i="14"/>
  <c r="J381" i="14"/>
  <c r="P381" i="14" s="1"/>
  <c r="J389" i="14"/>
  <c r="J397" i="14"/>
  <c r="J405" i="14"/>
  <c r="J413" i="14"/>
  <c r="J421" i="14"/>
  <c r="J429" i="14"/>
  <c r="J437" i="14"/>
  <c r="J445" i="14"/>
  <c r="P445" i="14" s="1"/>
  <c r="J453" i="14"/>
  <c r="J461" i="14"/>
  <c r="J469" i="14"/>
  <c r="J477" i="14"/>
  <c r="J485" i="14"/>
  <c r="J493" i="14"/>
  <c r="J501" i="14"/>
  <c r="J509" i="14"/>
  <c r="P509" i="14" s="1"/>
  <c r="J517" i="14"/>
  <c r="J525" i="14"/>
  <c r="J533" i="14"/>
  <c r="J541" i="14"/>
  <c r="J549" i="14"/>
  <c r="J557" i="14"/>
  <c r="J565" i="14"/>
  <c r="J573" i="14"/>
  <c r="P573" i="14" s="1"/>
  <c r="J581" i="14"/>
  <c r="J589" i="14"/>
  <c r="J597" i="14"/>
  <c r="J605" i="14"/>
  <c r="J613" i="14"/>
  <c r="J621" i="14"/>
  <c r="J629" i="14"/>
  <c r="J637" i="14"/>
  <c r="P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J254" i="14"/>
  <c r="J265" i="14"/>
  <c r="P265" i="14" s="1"/>
  <c r="J276" i="14"/>
  <c r="J286" i="14"/>
  <c r="J294" i="14"/>
  <c r="J302" i="14"/>
  <c r="J310" i="14"/>
  <c r="J318" i="14"/>
  <c r="J326" i="14"/>
  <c r="J334" i="14"/>
  <c r="P334" i="14" s="1"/>
  <c r="J342" i="14"/>
  <c r="J350" i="14"/>
  <c r="J358" i="14"/>
  <c r="J366" i="14"/>
  <c r="J374" i="14"/>
  <c r="J382" i="14"/>
  <c r="J390" i="14"/>
  <c r="J398" i="14"/>
  <c r="P398" i="14" s="1"/>
  <c r="J406" i="14"/>
  <c r="J414" i="14"/>
  <c r="J422" i="14"/>
  <c r="J430" i="14"/>
  <c r="J438" i="14"/>
  <c r="J446" i="14"/>
  <c r="J454" i="14"/>
  <c r="J462" i="14"/>
  <c r="P462" i="14" s="1"/>
  <c r="J470" i="14"/>
  <c r="J478" i="14"/>
  <c r="J486" i="14"/>
  <c r="J494" i="14"/>
  <c r="J502" i="14"/>
  <c r="J510" i="14"/>
  <c r="J518" i="14"/>
  <c r="J526" i="14"/>
  <c r="P526" i="14" s="1"/>
  <c r="J534" i="14"/>
  <c r="J542" i="14"/>
  <c r="J550" i="14"/>
  <c r="J558" i="14"/>
  <c r="J566" i="14"/>
  <c r="J574" i="14"/>
  <c r="J582" i="14"/>
  <c r="J590" i="14"/>
  <c r="P590" i="14" s="1"/>
  <c r="J598" i="14"/>
  <c r="J606" i="14"/>
  <c r="J614" i="14"/>
  <c r="J622" i="14"/>
  <c r="J630" i="14"/>
  <c r="J638" i="14"/>
  <c r="J646" i="14"/>
  <c r="J654" i="14"/>
  <c r="P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J266" i="14"/>
  <c r="J277" i="14"/>
  <c r="J287" i="14"/>
  <c r="P287" i="14" s="1"/>
  <c r="J295" i="14"/>
  <c r="J303" i="14"/>
  <c r="J311" i="14"/>
  <c r="J319" i="14"/>
  <c r="J327" i="14"/>
  <c r="J335" i="14"/>
  <c r="J343" i="14"/>
  <c r="J351" i="14"/>
  <c r="P351" i="14" s="1"/>
  <c r="J359" i="14"/>
  <c r="J367" i="14"/>
  <c r="J375" i="14"/>
  <c r="J383" i="14"/>
  <c r="J391" i="14"/>
  <c r="J399" i="14"/>
  <c r="J407" i="14"/>
  <c r="J415" i="14"/>
  <c r="P415" i="14" s="1"/>
  <c r="J423" i="14"/>
  <c r="J431" i="14"/>
  <c r="J439" i="14"/>
  <c r="J447" i="14"/>
  <c r="J455" i="14"/>
  <c r="J463" i="14"/>
  <c r="J471" i="14"/>
  <c r="J479" i="14"/>
  <c r="P479" i="14" s="1"/>
  <c r="J487" i="14"/>
  <c r="J495" i="14"/>
  <c r="J503" i="14"/>
  <c r="J511" i="14"/>
  <c r="J519" i="14"/>
  <c r="J527" i="14"/>
  <c r="J535" i="14"/>
  <c r="J543" i="14"/>
  <c r="P543" i="14" s="1"/>
  <c r="J551" i="14"/>
  <c r="J559" i="14"/>
  <c r="J567" i="14"/>
  <c r="J575" i="14"/>
  <c r="J583" i="14"/>
  <c r="J591" i="14"/>
  <c r="J599" i="14"/>
  <c r="J607" i="14"/>
  <c r="P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J108" i="14"/>
  <c r="J172" i="14"/>
  <c r="P172" i="14" s="1"/>
  <c r="J236" i="14"/>
  <c r="J257" i="14"/>
  <c r="J268" i="14"/>
  <c r="J278" i="14"/>
  <c r="J288" i="14"/>
  <c r="J296" i="14"/>
  <c r="J304" i="14"/>
  <c r="J312" i="14"/>
  <c r="P312" i="14" s="1"/>
  <c r="J320" i="14"/>
  <c r="J328" i="14"/>
  <c r="J336" i="14"/>
  <c r="J344" i="14"/>
  <c r="J352" i="14"/>
  <c r="J360" i="14"/>
  <c r="J368" i="14"/>
  <c r="J376" i="14"/>
  <c r="P376" i="14" s="1"/>
  <c r="J384" i="14"/>
  <c r="J392" i="14"/>
  <c r="J400" i="14"/>
  <c r="J408" i="14"/>
  <c r="J416" i="14"/>
  <c r="J424" i="14"/>
  <c r="J432" i="14"/>
  <c r="J440" i="14"/>
  <c r="P440" i="14" s="1"/>
  <c r="J448" i="14"/>
  <c r="J456" i="14"/>
  <c r="J464" i="14"/>
  <c r="J472" i="14"/>
  <c r="J480" i="14"/>
  <c r="J488" i="14"/>
  <c r="J496" i="14"/>
  <c r="J504" i="14"/>
  <c r="P504" i="14" s="1"/>
  <c r="J512" i="14"/>
  <c r="J520" i="14"/>
  <c r="J528" i="14"/>
  <c r="J536" i="14"/>
  <c r="J544" i="14"/>
  <c r="J552" i="14"/>
  <c r="J560" i="14"/>
  <c r="J568" i="14"/>
  <c r="P568" i="14" s="1"/>
  <c r="J576" i="14"/>
  <c r="J584" i="14"/>
  <c r="J592" i="14"/>
  <c r="J600" i="14"/>
  <c r="J608" i="14"/>
  <c r="J616" i="14"/>
  <c r="J624" i="14"/>
  <c r="J632" i="14"/>
  <c r="P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J244" i="14"/>
  <c r="J258" i="14"/>
  <c r="P258" i="14" s="1"/>
  <c r="J269" i="14"/>
  <c r="J279" i="14"/>
  <c r="J289" i="14"/>
  <c r="J297" i="14"/>
  <c r="J305" i="14"/>
  <c r="J313" i="14"/>
  <c r="J321" i="14"/>
  <c r="J329" i="14"/>
  <c r="P329" i="14" s="1"/>
  <c r="J337" i="14"/>
  <c r="J345" i="14"/>
  <c r="J353" i="14"/>
  <c r="J361" i="14"/>
  <c r="J369" i="14"/>
  <c r="J377" i="14"/>
  <c r="J385" i="14"/>
  <c r="J393" i="14"/>
  <c r="P393" i="14" s="1"/>
  <c r="J401" i="14"/>
  <c r="J409" i="14"/>
  <c r="J417" i="14"/>
  <c r="J425" i="14"/>
  <c r="J433" i="14"/>
  <c r="J441" i="14"/>
  <c r="J449" i="14"/>
  <c r="J457" i="14"/>
  <c r="P457" i="14" s="1"/>
  <c r="J465" i="14"/>
  <c r="J473" i="14"/>
  <c r="J481" i="14"/>
  <c r="J489" i="14"/>
  <c r="J497" i="14"/>
  <c r="J505" i="14"/>
  <c r="J513" i="14"/>
  <c r="J521" i="14"/>
  <c r="P521" i="14" s="1"/>
  <c r="J529" i="14"/>
  <c r="J537" i="14"/>
  <c r="J545" i="14"/>
  <c r="J553" i="14"/>
  <c r="J561" i="14"/>
  <c r="J569" i="14"/>
  <c r="J577" i="14"/>
  <c r="J585" i="14"/>
  <c r="P585" i="14" s="1"/>
  <c r="J593" i="14"/>
  <c r="J601" i="14"/>
  <c r="J609" i="14"/>
  <c r="J617" i="14"/>
  <c r="J625" i="14"/>
  <c r="J633" i="14"/>
  <c r="J641" i="14"/>
  <c r="J649" i="14"/>
  <c r="P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J610" i="14"/>
  <c r="P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J298" i="14"/>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J434" i="14"/>
  <c r="J498" i="14"/>
  <c r="J562" i="14"/>
  <c r="P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J314" i="14"/>
  <c r="J378" i="14"/>
  <c r="J442" i="14"/>
  <c r="P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J402" i="14"/>
  <c r="J466" i="14"/>
  <c r="J530" i="14"/>
  <c r="J594" i="14"/>
  <c r="J658" i="14"/>
  <c r="P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P147" i="14"/>
  <c r="P211" i="14"/>
  <c r="P275" i="14"/>
  <c r="P68" i="14"/>
  <c r="P132" i="14"/>
  <c r="P196" i="14"/>
  <c r="P260" i="14"/>
  <c r="P324" i="14"/>
  <c r="P388" i="14"/>
  <c r="P516" i="14"/>
  <c r="P564" i="14"/>
  <c r="P580" i="14"/>
  <c r="P628" i="14"/>
  <c r="P644" i="14"/>
  <c r="P692" i="14"/>
  <c r="Q692" i="14" s="1"/>
  <c r="P29" i="14"/>
  <c r="P93" i="14"/>
  <c r="P157" i="14"/>
  <c r="P221" i="14"/>
  <c r="P349" i="14"/>
  <c r="P413" i="14"/>
  <c r="P477" i="14"/>
  <c r="P70" i="14"/>
  <c r="P134" i="14"/>
  <c r="P198" i="14"/>
  <c r="P254" i="14"/>
  <c r="P262" i="14"/>
  <c r="P326" i="14"/>
  <c r="P454" i="14"/>
  <c r="P582" i="14"/>
  <c r="P23" i="14"/>
  <c r="P87" i="14"/>
  <c r="P151" i="14"/>
  <c r="P215" i="14"/>
  <c r="P279" i="14"/>
  <c r="P343" i="14"/>
  <c r="P407" i="14"/>
  <c r="P471" i="14"/>
  <c r="P535" i="14"/>
  <c r="P599" i="14"/>
  <c r="P655" i="14"/>
  <c r="P663" i="14"/>
  <c r="P98" i="14"/>
  <c r="P272" i="14"/>
  <c r="P441" i="14"/>
  <c r="P626" i="14"/>
  <c r="P863" i="14"/>
  <c r="Q863" i="14" s="1"/>
  <c r="P927" i="14"/>
  <c r="Q927" i="14" s="1"/>
  <c r="P991" i="14"/>
  <c r="Q991" i="14" s="1"/>
  <c r="P1055" i="14"/>
  <c r="Q1055" i="14" s="1"/>
  <c r="P314" i="14"/>
  <c r="P337" i="14"/>
  <c r="P499" i="14"/>
  <c r="P627" i="14"/>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P192" i="14"/>
  <c r="P233" i="14"/>
  <c r="P361" i="14"/>
  <c r="P402" i="14"/>
  <c r="P514" i="14"/>
  <c r="P539" i="14"/>
  <c r="P617" i="14"/>
  <c r="P629" i="14"/>
  <c r="P642" i="14"/>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P112" i="14"/>
  <c r="P240" i="14"/>
  <c r="P281" i="14"/>
  <c r="P409" i="14"/>
  <c r="P432" i="14"/>
  <c r="P450" i="14"/>
  <c r="P544" i="14"/>
  <c r="P555" i="14"/>
  <c r="P645" i="14"/>
  <c r="P656" i="14"/>
  <c r="P666" i="14"/>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154" i="14"/>
  <c r="P282" i="14"/>
  <c r="P305" i="14"/>
  <c r="P456" i="14"/>
  <c r="P474" i="14"/>
  <c r="P493" i="14"/>
  <c r="P570" i="14"/>
  <c r="P667" i="14"/>
  <c r="P689" i="14"/>
  <c r="Q689" i="14" s="1"/>
  <c r="P740" i="14"/>
  <c r="Q740" i="14" s="1"/>
  <c r="P756" i="14"/>
  <c r="Q756" i="14" s="1"/>
  <c r="P804" i="14"/>
  <c r="Q804" i="14" s="1"/>
  <c r="P820" i="14"/>
  <c r="Q820" i="14" s="1"/>
  <c r="P876" i="14"/>
  <c r="Q876" i="14" s="1"/>
  <c r="P884" i="14"/>
  <c r="Q884" i="14" s="1"/>
  <c r="P948" i="14"/>
  <c r="Q948" i="14" s="1"/>
  <c r="P1012" i="14"/>
  <c r="Q1012" i="14" s="1"/>
  <c r="P114" i="14"/>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P289" i="14"/>
  <c r="P643" i="14"/>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73" i="14"/>
  <c r="P472" i="14"/>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P193" i="14"/>
  <c r="P248" i="14"/>
  <c r="P547" i="14"/>
  <c r="P618" i="14"/>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152" i="14"/>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P490" i="14"/>
  <c r="P625" i="14"/>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101" i="16"/>
  <c r="P94" i="16"/>
  <c r="P95" i="16"/>
  <c r="P96" i="16"/>
  <c r="P97" i="16"/>
  <c r="P98" i="16"/>
  <c r="P408" i="16"/>
  <c r="P22" i="16"/>
  <c r="P23" i="16"/>
  <c r="P24" i="16"/>
  <c r="P25" i="16"/>
  <c r="P27" i="16"/>
  <c r="P28" i="16"/>
  <c r="P29" i="16"/>
  <c r="P30" i="16"/>
  <c r="P31" i="16"/>
  <c r="P32" i="16"/>
  <c r="P34" i="16"/>
  <c r="P35" i="16"/>
  <c r="P36" i="16"/>
  <c r="P37" i="16"/>
  <c r="P39" i="16"/>
  <c r="P40" i="16"/>
  <c r="P42" i="16"/>
  <c r="P43" i="16"/>
  <c r="P44" i="16"/>
  <c r="P45" i="16"/>
  <c r="P46" i="16"/>
  <c r="P47" i="16"/>
  <c r="P48" i="16"/>
  <c r="P50" i="16"/>
  <c r="P51" i="16"/>
  <c r="P52" i="16"/>
  <c r="P53" i="16"/>
  <c r="P54" i="16"/>
  <c r="P55" i="16"/>
  <c r="P56" i="16"/>
  <c r="P57" i="16"/>
  <c r="P59" i="16"/>
  <c r="P60" i="16"/>
  <c r="P61" i="16"/>
  <c r="P62" i="16"/>
  <c r="P64" i="16"/>
  <c r="P65" i="16"/>
  <c r="P66" i="16"/>
  <c r="P67" i="16"/>
  <c r="P68" i="16"/>
  <c r="P69" i="16"/>
  <c r="P70" i="16"/>
  <c r="P71" i="16"/>
  <c r="P72" i="16"/>
  <c r="P73" i="16"/>
  <c r="P74" i="16"/>
  <c r="P75" i="16"/>
  <c r="P76" i="16"/>
  <c r="P77" i="16"/>
  <c r="P78" i="16"/>
  <c r="P79" i="16"/>
  <c r="P80" i="16"/>
  <c r="P81" i="16"/>
  <c r="P82" i="16"/>
  <c r="P85" i="16"/>
  <c r="P86" i="16"/>
  <c r="P87" i="16"/>
  <c r="P88" i="16"/>
  <c r="P89" i="16"/>
  <c r="P91" i="16"/>
  <c r="P93"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431" i="16"/>
  <c r="P1206" i="14"/>
  <c r="Q1206" i="14" s="1"/>
  <c r="P432" i="16"/>
  <c r="P433" i="16"/>
  <c r="P434" i="16"/>
  <c r="P435" i="16"/>
  <c r="P1210" i="14"/>
  <c r="Q1210" i="14" s="1"/>
  <c r="P1211" i="14"/>
  <c r="Q1211" i="14" s="1"/>
  <c r="P436" i="16"/>
  <c r="P437" i="16"/>
  <c r="P1213" i="14"/>
  <c r="Q1213" i="14" s="1"/>
  <c r="P438" i="16"/>
  <c r="P439" i="16"/>
  <c r="P440" i="16"/>
  <c r="P441" i="16"/>
  <c r="P1217" i="14"/>
  <c r="Q1217" i="14" s="1"/>
  <c r="P442" i="16"/>
  <c r="P443" i="16"/>
  <c r="P1218" i="14"/>
  <c r="Q1218" i="14" s="1"/>
  <c r="P444" i="16"/>
  <c r="P1219" i="14"/>
  <c r="Q1219" i="14" s="1"/>
  <c r="P445" i="16"/>
  <c r="P323" i="16"/>
  <c r="P324" i="16"/>
  <c r="P326" i="16"/>
  <c r="P327" i="16"/>
  <c r="P328" i="16"/>
  <c r="P329" i="16"/>
  <c r="P330" i="16"/>
  <c r="P331" i="16"/>
  <c r="P332" i="16"/>
  <c r="P333" i="16"/>
  <c r="P334" i="16"/>
  <c r="P335" i="16"/>
  <c r="P336" i="16"/>
  <c r="P337" i="16"/>
  <c r="P338" i="16"/>
  <c r="P341" i="16"/>
  <c r="P342" i="16"/>
  <c r="P343" i="16"/>
  <c r="P344" i="16"/>
  <c r="P345" i="16"/>
  <c r="P347" i="16"/>
  <c r="P349" i="16"/>
  <c r="P350" i="16"/>
  <c r="P351" i="16"/>
  <c r="P352" i="16"/>
  <c r="P353" i="16"/>
  <c r="P354" i="16"/>
  <c r="P355" i="16"/>
  <c r="P356" i="16"/>
  <c r="P357" i="16"/>
  <c r="P359" i="16"/>
  <c r="P360" i="16"/>
  <c r="P361" i="16"/>
  <c r="P362" i="16"/>
  <c r="P363" i="16"/>
  <c r="P364" i="16"/>
  <c r="P365" i="16"/>
  <c r="P366" i="16"/>
  <c r="P367" i="16"/>
  <c r="P368"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P557" i="14"/>
  <c r="P558" i="14"/>
  <c r="P559" i="14"/>
  <c r="P560" i="14"/>
  <c r="P563" i="14"/>
  <c r="P565" i="14"/>
  <c r="P566" i="14"/>
  <c r="P567" i="14"/>
  <c r="P569" i="14"/>
  <c r="P571" i="14"/>
  <c r="P572" i="14"/>
  <c r="P574" i="14"/>
  <c r="P575" i="14"/>
  <c r="P576" i="14"/>
  <c r="P577" i="14"/>
  <c r="P578" i="14"/>
  <c r="P579" i="14"/>
  <c r="P581" i="14"/>
  <c r="P583" i="14"/>
  <c r="P584" i="14"/>
  <c r="P586" i="14"/>
  <c r="P587" i="14"/>
  <c r="P588" i="14"/>
  <c r="P589" i="14"/>
  <c r="P591" i="14"/>
  <c r="P592" i="14"/>
  <c r="P593" i="14"/>
  <c r="P594" i="14"/>
  <c r="P596" i="14"/>
  <c r="P597" i="14"/>
  <c r="P598" i="14"/>
  <c r="P600" i="14"/>
  <c r="P601" i="14"/>
  <c r="P603" i="14"/>
  <c r="P604" i="14"/>
  <c r="P605" i="14"/>
  <c r="P606" i="14"/>
  <c r="P608" i="14"/>
  <c r="P609" i="14"/>
  <c r="P611" i="14"/>
  <c r="P612" i="14"/>
  <c r="P613" i="14"/>
  <c r="P614" i="14"/>
  <c r="P615" i="14"/>
  <c r="P616" i="14"/>
  <c r="P619" i="14"/>
  <c r="P621" i="14"/>
  <c r="P622" i="14"/>
  <c r="P623" i="14"/>
  <c r="P624" i="14"/>
  <c r="P630" i="14"/>
  <c r="P631" i="14"/>
  <c r="P633" i="14"/>
  <c r="P634" i="14"/>
  <c r="P635" i="14"/>
  <c r="P636" i="14"/>
  <c r="P638" i="14"/>
  <c r="P639" i="14"/>
  <c r="P640" i="14"/>
  <c r="P641" i="14"/>
  <c r="P646" i="14"/>
  <c r="P647" i="14"/>
  <c r="P648" i="14"/>
  <c r="P650" i="14"/>
  <c r="P651" i="14"/>
  <c r="P652" i="14"/>
  <c r="P653" i="14"/>
  <c r="P657" i="14"/>
  <c r="P660" i="14"/>
  <c r="P661" i="14"/>
  <c r="P662" i="14"/>
  <c r="P664" i="14"/>
  <c r="P665" i="14"/>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8" i="14"/>
  <c r="P219" i="14"/>
  <c r="P223" i="14"/>
  <c r="P225" i="14"/>
  <c r="P226" i="14"/>
  <c r="P227" i="14"/>
  <c r="P228" i="14"/>
  <c r="P230" i="14"/>
  <c r="P231" i="14"/>
  <c r="P235" i="14"/>
  <c r="P236" i="14"/>
  <c r="P237" i="14"/>
  <c r="P238" i="14"/>
  <c r="P239" i="14"/>
  <c r="P241" i="14"/>
  <c r="P242" i="14"/>
  <c r="P243" i="14"/>
  <c r="P244" i="14"/>
  <c r="P245" i="14"/>
  <c r="P246" i="14"/>
  <c r="P247" i="14"/>
  <c r="P249" i="14"/>
  <c r="P250" i="14"/>
  <c r="P251" i="14"/>
  <c r="P252" i="14"/>
  <c r="P253" i="14"/>
  <c r="P255" i="14"/>
  <c r="P256" i="14"/>
  <c r="P257" i="14"/>
  <c r="P261" i="14"/>
  <c r="P263" i="14"/>
  <c r="P264" i="14"/>
  <c r="P266" i="14"/>
  <c r="P267" i="14"/>
  <c r="P268" i="14"/>
  <c r="P269" i="14"/>
  <c r="P273" i="14"/>
  <c r="P274" i="14"/>
  <c r="P276" i="14"/>
  <c r="P278" i="14"/>
  <c r="P280" i="14"/>
  <c r="P284" i="14"/>
  <c r="P286" i="14"/>
  <c r="P288" i="14"/>
  <c r="P290" i="14"/>
  <c r="P292" i="14"/>
  <c r="P294" i="14"/>
  <c r="P296" i="14"/>
  <c r="P297" i="14"/>
  <c r="P299" i="14"/>
  <c r="P301" i="14"/>
  <c r="P303" i="14"/>
  <c r="P307" i="14"/>
  <c r="P309" i="14"/>
  <c r="P311" i="14"/>
  <c r="P313" i="14"/>
  <c r="P315" i="14"/>
  <c r="P319" i="14"/>
  <c r="P321" i="14"/>
  <c r="P323" i="14"/>
  <c r="P325" i="14"/>
  <c r="P327" i="14"/>
  <c r="P328" i="14"/>
  <c r="P330" i="14"/>
  <c r="P332" i="14"/>
  <c r="P336" i="14"/>
  <c r="P340" i="14"/>
  <c r="P342" i="14"/>
  <c r="P344" i="14"/>
  <c r="P346" i="14"/>
  <c r="P347" i="14"/>
  <c r="P353" i="14"/>
  <c r="P355" i="14"/>
  <c r="P357" i="14"/>
  <c r="P359" i="14"/>
  <c r="P363" i="14"/>
  <c r="P365" i="14"/>
  <c r="P367" i="14"/>
  <c r="P369" i="14"/>
  <c r="P371" i="14"/>
  <c r="P373" i="14"/>
  <c r="P375" i="14"/>
  <c r="P377" i="14"/>
  <c r="P379" i="14"/>
  <c r="P382" i="14"/>
  <c r="P384" i="14"/>
  <c r="P386" i="14"/>
  <c r="P390" i="14"/>
  <c r="P392" i="14"/>
  <c r="P394" i="14"/>
  <c r="P396" i="14"/>
  <c r="P400" i="14"/>
  <c r="P404" i="14"/>
  <c r="P406" i="14"/>
  <c r="P411" i="14"/>
  <c r="P417" i="14"/>
  <c r="P419" i="14"/>
  <c r="P421" i="14"/>
  <c r="P423" i="14"/>
  <c r="P425" i="14"/>
  <c r="P427" i="14"/>
  <c r="P429" i="14"/>
  <c r="P431" i="14"/>
  <c r="P433" i="14"/>
  <c r="P436" i="14"/>
  <c r="P438" i="14"/>
  <c r="P444" i="14"/>
  <c r="P446" i="14"/>
  <c r="P448" i="14"/>
  <c r="P452" i="14"/>
  <c r="P458" i="14"/>
  <c r="P460" i="14"/>
  <c r="P464" i="14"/>
  <c r="P466" i="14"/>
  <c r="P468" i="14"/>
  <c r="P470" i="14"/>
  <c r="P476" i="14"/>
  <c r="P478" i="14"/>
  <c r="P480" i="14"/>
  <c r="P482" i="14"/>
  <c r="P484" i="14"/>
  <c r="P487" i="14"/>
  <c r="P494" i="14"/>
  <c r="P496" i="14"/>
  <c r="P498" i="14"/>
  <c r="P220" i="14"/>
  <c r="P222" i="14"/>
  <c r="P270" i="14"/>
  <c r="P277" i="14"/>
  <c r="P283" i="14"/>
  <c r="P285" i="14"/>
  <c r="P291" i="14"/>
  <c r="P293" i="14"/>
  <c r="P295" i="14"/>
  <c r="P298" i="14"/>
  <c r="P302" i="14"/>
  <c r="P304" i="14"/>
  <c r="P306" i="14"/>
  <c r="P308" i="14"/>
  <c r="P310" i="14"/>
  <c r="P316" i="14"/>
  <c r="P318" i="14"/>
  <c r="P320" i="14"/>
  <c r="P331" i="14"/>
  <c r="P333" i="14"/>
  <c r="P335" i="14"/>
  <c r="P341" i="14"/>
  <c r="P345" i="14"/>
  <c r="P348" i="14"/>
  <c r="P350" i="14"/>
  <c r="P352" i="14"/>
  <c r="P354" i="14"/>
  <c r="P356" i="14"/>
  <c r="P358" i="14"/>
  <c r="P360" i="14"/>
  <c r="P362" i="14"/>
  <c r="P366" i="14"/>
  <c r="P368" i="14"/>
  <c r="P372" i="14"/>
  <c r="P374" i="14"/>
  <c r="P378" i="14"/>
  <c r="P380" i="14"/>
  <c r="P383" i="14"/>
  <c r="P385" i="14"/>
  <c r="P387" i="14"/>
  <c r="P389" i="14"/>
  <c r="P391" i="14"/>
  <c r="P395" i="14"/>
  <c r="P397" i="14"/>
  <c r="P399" i="14"/>
  <c r="P401" i="14"/>
  <c r="P405" i="14"/>
  <c r="P408" i="14"/>
  <c r="P410" i="14"/>
  <c r="P412" i="14"/>
  <c r="P414" i="14"/>
  <c r="P416" i="14"/>
  <c r="P418" i="14"/>
  <c r="P420" i="14"/>
  <c r="P422" i="14"/>
  <c r="P424" i="14"/>
  <c r="P430" i="14"/>
  <c r="P435" i="14"/>
  <c r="P437" i="14"/>
  <c r="P439" i="14"/>
  <c r="P443" i="14"/>
  <c r="P447" i="14"/>
  <c r="P449" i="14"/>
  <c r="P451" i="14"/>
  <c r="P453" i="14"/>
  <c r="P455" i="14"/>
  <c r="P459" i="14"/>
  <c r="P461" i="14"/>
  <c r="P463" i="14"/>
  <c r="P465" i="14"/>
  <c r="P469" i="14"/>
  <c r="P473" i="14"/>
  <c r="P475" i="14"/>
  <c r="P481" i="14"/>
  <c r="P483" i="14"/>
  <c r="P485" i="14"/>
  <c r="P486" i="14"/>
  <c r="P488" i="14"/>
  <c r="P489" i="14"/>
  <c r="P491" i="14"/>
  <c r="P495" i="14"/>
  <c r="P497" i="14"/>
  <c r="P500" i="14"/>
  <c r="P503" i="14"/>
  <c r="P505" i="14"/>
  <c r="P507" i="14"/>
  <c r="P511" i="14"/>
  <c r="P513" i="14"/>
  <c r="P515" i="14"/>
  <c r="P517" i="14"/>
  <c r="P519" i="14"/>
  <c r="P523" i="14"/>
  <c r="P524" i="14"/>
  <c r="P528" i="14"/>
  <c r="P530" i="14"/>
  <c r="P532" i="14"/>
  <c r="P533" i="14"/>
  <c r="P537" i="14"/>
  <c r="P541" i="14"/>
  <c r="P545" i="14"/>
  <c r="P548" i="14"/>
  <c r="P550" i="14"/>
  <c r="P551" i="14"/>
  <c r="P553" i="14"/>
  <c r="P501" i="14"/>
  <c r="P502" i="14"/>
  <c r="P506" i="14"/>
  <c r="P508" i="14"/>
  <c r="P510" i="14"/>
  <c r="P512" i="14"/>
  <c r="P518" i="14"/>
  <c r="P520" i="14"/>
  <c r="P525" i="14"/>
  <c r="P527" i="14"/>
  <c r="P529" i="14"/>
  <c r="P534" i="14"/>
  <c r="P536" i="14"/>
  <c r="P538" i="14"/>
  <c r="P540" i="14"/>
  <c r="P542" i="14"/>
  <c r="P546" i="14"/>
  <c r="P549" i="14"/>
  <c r="P552" i="14"/>
  <c r="P554" i="14"/>
  <c r="Q37" i="20"/>
  <c r="B34" i="20"/>
  <c r="P156" i="14"/>
  <c r="P148" i="14"/>
  <c r="P140" i="14"/>
  <c r="P124" i="14"/>
  <c r="P320" i="16"/>
  <c r="P312" i="16"/>
  <c r="P304" i="16"/>
  <c r="P296" i="16"/>
  <c r="P288" i="16"/>
  <c r="P213" i="14"/>
  <c r="P209" i="14"/>
  <c r="P205" i="14"/>
  <c r="P203" i="14"/>
  <c r="P201" i="14"/>
  <c r="P199" i="14"/>
  <c r="P197" i="14"/>
  <c r="P191" i="14"/>
  <c r="P189" i="14"/>
  <c r="P187" i="14"/>
  <c r="P185" i="14"/>
  <c r="P183" i="14"/>
  <c r="P181" i="14"/>
  <c r="P179" i="14"/>
  <c r="P177" i="14"/>
  <c r="P175" i="14"/>
  <c r="P173" i="14"/>
  <c r="P171" i="14"/>
  <c r="P169" i="14"/>
  <c r="P167" i="14"/>
  <c r="P163" i="14"/>
  <c r="P161" i="14"/>
  <c r="P145" i="14"/>
  <c r="P129" i="14"/>
  <c r="P121" i="14"/>
  <c r="P317" i="16"/>
  <c r="P309"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P150" i="14"/>
  <c r="P142" i="14"/>
  <c r="P322" i="16"/>
  <c r="P314" i="16"/>
  <c r="P306" i="16"/>
  <c r="P298" i="16"/>
  <c r="P216" i="14"/>
  <c r="P214" i="14"/>
  <c r="P210" i="14"/>
  <c r="P208" i="14"/>
  <c r="P206" i="14"/>
  <c r="P204" i="14"/>
  <c r="P200" i="14"/>
  <c r="P194" i="14"/>
  <c r="P186" i="14"/>
  <c r="P184" i="14"/>
  <c r="P182" i="14"/>
  <c r="P180" i="14"/>
  <c r="P176" i="14"/>
  <c r="P174" i="14"/>
  <c r="P166" i="14"/>
  <c r="P164" i="14"/>
  <c r="P162" i="14"/>
  <c r="P149" i="14"/>
  <c r="P141" i="14"/>
  <c r="P133" i="14"/>
  <c r="P125" i="14"/>
  <c r="P321" i="16"/>
  <c r="P313" i="16"/>
  <c r="P305" i="16"/>
  <c r="P289" i="16"/>
  <c r="P281" i="16"/>
  <c r="P279" i="16"/>
  <c r="P277" i="16"/>
  <c r="P273" i="16"/>
  <c r="P271" i="16"/>
  <c r="P267" i="16"/>
  <c r="P265" i="16"/>
  <c r="P263" i="16"/>
  <c r="P261" i="16"/>
  <c r="P259" i="16"/>
  <c r="P253" i="16"/>
  <c r="P251" i="16"/>
  <c r="P249" i="16"/>
  <c r="P247" i="16"/>
  <c r="P245" i="16"/>
  <c r="P243" i="16"/>
  <c r="P241" i="16"/>
  <c r="P239" i="16"/>
  <c r="P237" i="16"/>
  <c r="P235" i="16"/>
  <c r="P233" i="16"/>
  <c r="P231" i="16"/>
  <c r="P229" i="16"/>
  <c r="P227" i="16"/>
  <c r="P284" i="16"/>
  <c r="P144" i="14"/>
  <c r="P128" i="14"/>
  <c r="P316" i="16"/>
  <c r="P287" i="16"/>
  <c r="P138" i="14"/>
  <c r="P135" i="14"/>
  <c r="P122" i="14"/>
  <c r="P310" i="16"/>
  <c r="P307" i="16"/>
  <c r="P291" i="16"/>
  <c r="P160" i="14"/>
  <c r="P303" i="16"/>
  <c r="P300" i="16"/>
  <c r="P290" i="16"/>
  <c r="P159" i="14"/>
  <c r="P146" i="14"/>
  <c r="P130" i="14"/>
  <c r="P127" i="14"/>
  <c r="P318" i="16"/>
  <c r="P315" i="16"/>
  <c r="P302" i="16"/>
  <c r="P299" i="16"/>
  <c r="P155" i="14"/>
  <c r="P139" i="14"/>
  <c r="P136" i="14"/>
  <c r="P123" i="14"/>
  <c r="P120" i="14"/>
  <c r="P311" i="16"/>
  <c r="P308" i="16"/>
  <c r="P295" i="16"/>
  <c r="P292" i="16"/>
  <c r="P286" i="16"/>
  <c r="P283" i="16"/>
  <c r="P224" i="16"/>
  <c r="P222" i="16"/>
  <c r="P216" i="16"/>
  <c r="P214" i="16"/>
  <c r="P210" i="16"/>
  <c r="P208" i="16"/>
  <c r="P225" i="16"/>
  <c r="P221" i="16"/>
  <c r="P217" i="16"/>
  <c r="P213" i="16"/>
  <c r="P209" i="16"/>
  <c r="P206" i="16"/>
  <c r="P204" i="16"/>
  <c r="P202" i="16"/>
  <c r="P200" i="16"/>
  <c r="P198" i="16"/>
  <c r="P196" i="16"/>
  <c r="P194" i="16"/>
  <c r="P192" i="16"/>
  <c r="P190" i="16"/>
  <c r="P188" i="16"/>
  <c r="P186" i="16"/>
  <c r="P184" i="16"/>
  <c r="P182" i="16"/>
  <c r="P180" i="16"/>
  <c r="P178" i="16"/>
  <c r="P176" i="16"/>
  <c r="P174" i="16"/>
  <c r="P172" i="16"/>
  <c r="P170" i="16"/>
  <c r="P168" i="16"/>
  <c r="P164" i="16"/>
  <c r="P162" i="16"/>
  <c r="P160" i="16"/>
  <c r="P158" i="16"/>
  <c r="P156" i="16"/>
  <c r="P152" i="16"/>
  <c r="P150" i="16"/>
  <c r="P148" i="16"/>
  <c r="P146" i="16"/>
  <c r="P144" i="16"/>
  <c r="P142" i="16"/>
  <c r="P140" i="16"/>
  <c r="P138" i="16"/>
  <c r="P134" i="16"/>
  <c r="P132" i="16"/>
  <c r="P130" i="16"/>
  <c r="P219" i="16"/>
  <c r="P205" i="16"/>
  <c r="P201" i="16"/>
  <c r="P197" i="16"/>
  <c r="P193" i="16"/>
  <c r="P189" i="16"/>
  <c r="P185" i="16"/>
  <c r="P177" i="16"/>
  <c r="P173" i="16"/>
  <c r="P165" i="16"/>
  <c r="P161" i="16"/>
  <c r="P157" i="16"/>
  <c r="P153" i="16"/>
  <c r="P137" i="16"/>
  <c r="P133" i="16"/>
  <c r="P129" i="16"/>
  <c r="P118" i="14"/>
  <c r="P116" i="14"/>
  <c r="P110" i="14"/>
  <c r="P108" i="14"/>
  <c r="P102" i="14"/>
  <c r="P100" i="14"/>
  <c r="P96" i="14"/>
  <c r="P94" i="14"/>
  <c r="P92" i="14"/>
  <c r="P90" i="14"/>
  <c r="P88" i="14"/>
  <c r="P86" i="14"/>
  <c r="P84" i="14"/>
  <c r="P82" i="14"/>
  <c r="P80" i="14"/>
  <c r="P78" i="14"/>
  <c r="P74" i="14"/>
  <c r="P72" i="14"/>
  <c r="P58" i="14"/>
  <c r="P56" i="14"/>
  <c r="P54" i="14"/>
  <c r="P52" i="14"/>
  <c r="P50" i="14"/>
  <c r="P48" i="14"/>
  <c r="P46" i="14"/>
  <c r="P44" i="14"/>
  <c r="P38" i="14"/>
  <c r="P36" i="14"/>
  <c r="P34" i="14"/>
  <c r="P32" i="14"/>
  <c r="P30" i="14"/>
  <c r="P28" i="14"/>
  <c r="P26" i="14"/>
  <c r="P24" i="14"/>
  <c r="P223" i="16"/>
  <c r="P215" i="16"/>
  <c r="P207" i="16"/>
  <c r="P203" i="16"/>
  <c r="P199" i="16"/>
  <c r="P195" i="16"/>
  <c r="P187" i="16"/>
  <c r="P183" i="16"/>
  <c r="P179" i="16"/>
  <c r="P175" i="16"/>
  <c r="P171" i="16"/>
  <c r="P167" i="16"/>
  <c r="P163" i="16"/>
  <c r="P159" i="16"/>
  <c r="P155" i="16"/>
  <c r="P151" i="16"/>
  <c r="P143" i="16"/>
  <c r="P139" i="16"/>
  <c r="P135" i="16"/>
  <c r="P131" i="16"/>
  <c r="P119" i="14"/>
  <c r="P117" i="14"/>
  <c r="P115" i="14"/>
  <c r="P113" i="14"/>
  <c r="P111" i="14"/>
  <c r="P109" i="14"/>
  <c r="P107" i="14"/>
  <c r="P105" i="14"/>
  <c r="P103" i="14"/>
  <c r="P99" i="14"/>
  <c r="P95" i="14"/>
  <c r="P91" i="14"/>
  <c r="P85" i="14"/>
  <c r="P81" i="14"/>
  <c r="P77" i="14"/>
  <c r="P75" i="14"/>
  <c r="P71" i="14"/>
  <c r="P69" i="14"/>
  <c r="P65" i="14"/>
  <c r="P63" i="14"/>
  <c r="P61" i="14"/>
  <c r="P59" i="14"/>
  <c r="P57" i="14"/>
  <c r="P55" i="14"/>
  <c r="P51" i="14"/>
  <c r="P47" i="14"/>
  <c r="P43" i="14"/>
  <c r="P39" i="14"/>
  <c r="P35" i="14"/>
  <c r="P31" i="14"/>
  <c r="P27" i="14"/>
  <c r="P53" i="14"/>
  <c r="P49" i="14"/>
  <c r="P45" i="14"/>
  <c r="P41" i="14"/>
  <c r="P33" i="14"/>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1019" i="16" a="1"/>
  <c r="Q1019" i="16" s="1"/>
  <c r="Q1016" i="16" a="1"/>
  <c r="Q1016" i="16" s="1"/>
  <c r="Q1021" i="16" a="1"/>
  <c r="Q1021" i="16" s="1"/>
  <c r="Q1018" i="16" a="1"/>
  <c r="Q1018" i="16" s="1"/>
  <c r="Q1039" i="16" a="1"/>
  <c r="Q1039" i="16" s="1"/>
  <c r="Q975" i="16" a="1"/>
  <c r="Q975" i="16" s="1"/>
  <c r="Q1012" i="16" a="1"/>
  <c r="Q1012" i="16" s="1"/>
  <c r="Q1049" i="16" a="1"/>
  <c r="Q1049" i="16" s="1"/>
  <c r="Q985" i="16" a="1"/>
  <c r="Q985"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1011" i="16" a="1"/>
  <c r="Q1011" i="16" s="1"/>
  <c r="Q1008" i="16" a="1"/>
  <c r="Q1008" i="16" s="1"/>
  <c r="Q1013" i="16" a="1"/>
  <c r="Q1013" i="16" s="1"/>
  <c r="Q1010" i="16" a="1"/>
  <c r="Q1010" i="16" s="1"/>
  <c r="Q1031" i="16" a="1"/>
  <c r="Q1031" i="16" s="1"/>
  <c r="Q967" i="16" a="1"/>
  <c r="Q967" i="16" s="1"/>
  <c r="Q1004" i="16" a="1"/>
  <c r="Q1004" i="16" s="1"/>
  <c r="Q1041" i="16" a="1"/>
  <c r="Q1041" i="16" s="1"/>
  <c r="Q977" i="16" a="1"/>
  <c r="Q977"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1067" i="16" a="1"/>
  <c r="Q1067" i="16" s="1"/>
  <c r="Q1003" i="16" a="1"/>
  <c r="Q1003" i="16" s="1"/>
  <c r="Q1000" i="16" a="1"/>
  <c r="Q1000" i="16" s="1"/>
  <c r="Q1069" i="16" a="1"/>
  <c r="Q1069" i="16" s="1"/>
  <c r="Q1005" i="16" a="1"/>
  <c r="Q1005" i="16" s="1"/>
  <c r="Q1002" i="16" a="1"/>
  <c r="Q1002" i="16" s="1"/>
  <c r="Q1023" i="16" a="1"/>
  <c r="Q1023" i="16" s="1"/>
  <c r="Q959" i="16" a="1"/>
  <c r="Q959" i="16" s="1"/>
  <c r="Q996" i="16" a="1"/>
  <c r="Q996" i="16" s="1"/>
  <c r="Q1033" i="16" a="1"/>
  <c r="Q1033" i="16" s="1"/>
  <c r="Q969" i="16" a="1"/>
  <c r="Q969"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1059" i="16" a="1"/>
  <c r="Q1059" i="16" s="1"/>
  <c r="Q995" i="16" a="1"/>
  <c r="Q995" i="16" s="1"/>
  <c r="Q992" i="16" a="1"/>
  <c r="Q992" i="16" s="1"/>
  <c r="Q1061" i="16" a="1"/>
  <c r="Q1061" i="16" s="1"/>
  <c r="Q997" i="16" a="1"/>
  <c r="Q997" i="16" s="1"/>
  <c r="Q994" i="16" a="1"/>
  <c r="Q994" i="16" s="1"/>
  <c r="Q1015" i="16" a="1"/>
  <c r="Q1015" i="16" s="1"/>
  <c r="Q988" i="16" a="1"/>
  <c r="Q988" i="16" s="1"/>
  <c r="Q1025" i="16" a="1"/>
  <c r="Q1025" i="16" s="1"/>
  <c r="Q961" i="16" a="1"/>
  <c r="Q961"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1051" i="16" a="1"/>
  <c r="Q1051" i="16" s="1"/>
  <c r="Q987" i="16" a="1"/>
  <c r="Q987" i="16" s="1"/>
  <c r="Q984" i="16" a="1"/>
  <c r="Q984" i="16" s="1"/>
  <c r="Q1053" i="16" a="1"/>
  <c r="Q1053" i="16" s="1"/>
  <c r="Q989" i="16" a="1"/>
  <c r="Q989" i="16" s="1"/>
  <c r="Q986" i="16" a="1"/>
  <c r="Q986" i="16" s="1"/>
  <c r="Q1071" i="16" a="1"/>
  <c r="Q1071" i="16" s="1"/>
  <c r="Q1007" i="16" a="1"/>
  <c r="Q1007" i="16" s="1"/>
  <c r="Q980" i="16" a="1"/>
  <c r="Q980" i="16" s="1"/>
  <c r="Q1017" i="16" a="1"/>
  <c r="Q1017"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1043" i="16" a="1"/>
  <c r="Q1043" i="16" s="1"/>
  <c r="Q979" i="16" a="1"/>
  <c r="Q979" i="16" s="1"/>
  <c r="Q976" i="16" a="1"/>
  <c r="Q976" i="16" s="1"/>
  <c r="Q1045" i="16" a="1"/>
  <c r="Q1045" i="16" s="1"/>
  <c r="Q981" i="16" a="1"/>
  <c r="Q981" i="16" s="1"/>
  <c r="Q978" i="16" a="1"/>
  <c r="Q978" i="16" s="1"/>
  <c r="Q1063" i="16" a="1"/>
  <c r="Q1063" i="16" s="1"/>
  <c r="Q999" i="16" a="1"/>
  <c r="Q999" i="16" s="1"/>
  <c r="Q972" i="16" a="1"/>
  <c r="Q972" i="16" s="1"/>
  <c r="Q1009" i="16" a="1"/>
  <c r="Q1009"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1035" i="16" a="1"/>
  <c r="Q1035" i="16" s="1"/>
  <c r="Q971" i="16" a="1"/>
  <c r="Q971" i="16" s="1"/>
  <c r="Q968" i="16" a="1"/>
  <c r="Q968" i="16" s="1"/>
  <c r="Q1037" i="16" a="1"/>
  <c r="Q1037" i="16" s="1"/>
  <c r="Q973" i="16" a="1"/>
  <c r="Q973" i="16" s="1"/>
  <c r="Q970" i="16" a="1"/>
  <c r="Q970" i="16" s="1"/>
  <c r="Q1055" i="16" a="1"/>
  <c r="Q1055" i="16" s="1"/>
  <c r="Q991" i="16" a="1"/>
  <c r="Q991" i="16" s="1"/>
  <c r="Q964" i="16" a="1"/>
  <c r="Q964" i="16" s="1"/>
  <c r="Q1065" i="16" a="1"/>
  <c r="Q1065" i="16" s="1"/>
  <c r="Q1001" i="16" a="1"/>
  <c r="Q1001"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1027" i="16" a="1"/>
  <c r="Q1027" i="16" s="1"/>
  <c r="Q963" i="16" a="1"/>
  <c r="Q963" i="16" s="1"/>
  <c r="Q960" i="16" a="1"/>
  <c r="Q960" i="16" s="1"/>
  <c r="Q1029" i="16" a="1"/>
  <c r="Q1029" i="16" s="1"/>
  <c r="Q965" i="16" a="1"/>
  <c r="Q965" i="16" s="1"/>
  <c r="Q1026" i="16" a="1"/>
  <c r="Q1026" i="16" s="1"/>
  <c r="Q962" i="16" a="1"/>
  <c r="Q962" i="16" s="1"/>
  <c r="Q1047" i="16" a="1"/>
  <c r="Q1047" i="16" s="1"/>
  <c r="Q983" i="16" a="1"/>
  <c r="Q983" i="16" s="1"/>
  <c r="Q1057" i="16" a="1"/>
  <c r="Q1057" i="16" s="1"/>
  <c r="Q993" i="16" a="1"/>
  <c r="Q993" i="16" s="1"/>
  <c r="P446" i="16"/>
  <c r="P1221" i="14"/>
  <c r="Q1221" i="14" s="1"/>
  <c r="N70" i="20"/>
  <c r="N71" i="20"/>
  <c r="N63" i="20"/>
  <c r="N74" i="20"/>
  <c r="P537" i="16"/>
  <c r="U41" i="20"/>
  <c r="R41" i="20"/>
  <c r="P447" i="16" l="1"/>
  <c r="P1222" i="14"/>
  <c r="Q1222" i="14" s="1"/>
  <c r="P538" i="16"/>
  <c r="R42" i="20"/>
  <c r="U42" i="20"/>
  <c r="P448" i="16" l="1"/>
  <c r="P1223" i="14"/>
  <c r="Q1223" i="14" s="1"/>
  <c r="P539" i="16"/>
  <c r="R43" i="20"/>
  <c r="U43" i="20"/>
  <c r="P449" i="16" l="1"/>
  <c r="P1224" i="14"/>
  <c r="Q1224" i="14" s="1"/>
  <c r="P540" i="16"/>
  <c r="R44" i="20"/>
  <c r="U44" i="20"/>
  <c r="P450" i="16" l="1"/>
  <c r="P1225" i="14"/>
  <c r="Q1225" i="14" s="1"/>
  <c r="P541" i="16"/>
  <c r="U45" i="20"/>
  <c r="R45" i="20"/>
  <c r="P451" i="16" l="1"/>
  <c r="P1226" i="14"/>
  <c r="Q1226" i="14" s="1"/>
  <c r="P542" i="16"/>
  <c r="R46" i="20"/>
  <c r="U46" i="20"/>
  <c r="P452" i="16" l="1"/>
  <c r="P1227" i="14"/>
  <c r="Q1227" i="14" s="1"/>
  <c r="P543" i="16"/>
  <c r="R47" i="20"/>
  <c r="U47" i="20"/>
  <c r="P453" i="16" l="1"/>
  <c r="P1228" i="14"/>
  <c r="Q1228" i="14" s="1"/>
  <c r="P544" i="16"/>
  <c r="R48" i="20"/>
  <c r="U48" i="20"/>
  <c r="P454" i="16" l="1"/>
  <c r="P1229" i="14"/>
  <c r="Q1229" i="14" s="1"/>
  <c r="P545" i="16"/>
  <c r="U49" i="20"/>
  <c r="R49" i="20"/>
  <c r="P455" i="16" l="1"/>
  <c r="P1230" i="14"/>
  <c r="Q1230" i="14" s="1"/>
  <c r="P546" i="16"/>
  <c r="R50" i="20"/>
  <c r="U50" i="20"/>
  <c r="P456" i="16" l="1"/>
  <c r="P1231" i="14"/>
  <c r="Q1231" i="14" s="1"/>
  <c r="P547" i="16"/>
  <c r="R51" i="20"/>
  <c r="U51" i="20"/>
  <c r="P457" i="16" l="1"/>
  <c r="P1232" i="14"/>
  <c r="Q1232" i="14" s="1"/>
  <c r="P548" i="16"/>
  <c r="R52" i="20"/>
  <c r="U52" i="20"/>
  <c r="P458" i="16" l="1"/>
  <c r="P1233" i="14"/>
  <c r="Q1233" i="14" s="1"/>
  <c r="P549" i="16"/>
  <c r="U53" i="20"/>
  <c r="R53" i="20"/>
  <c r="P459" i="16" l="1"/>
  <c r="P1234" i="14"/>
  <c r="Q1234" i="14" s="1"/>
  <c r="P550" i="16"/>
  <c r="R54" i="20"/>
  <c r="U54" i="20"/>
  <c r="P460" i="16" l="1"/>
  <c r="P1235" i="14"/>
  <c r="Q1235" i="14" s="1"/>
  <c r="P551" i="16"/>
  <c r="U55" i="20"/>
  <c r="R55" i="20"/>
  <c r="P461" i="16" l="1"/>
  <c r="P1236" i="14"/>
  <c r="Q1236" i="14" s="1"/>
  <c r="P552" i="16"/>
  <c r="R56" i="20"/>
  <c r="U56" i="20"/>
  <c r="P462" i="16" l="1"/>
  <c r="P1237" i="14"/>
  <c r="Q1237" i="14" s="1"/>
  <c r="P553" i="16"/>
  <c r="U57" i="20"/>
  <c r="R57" i="20"/>
  <c r="P463" i="16" l="1"/>
  <c r="P1238" i="14"/>
  <c r="Q1238" i="14" s="1"/>
  <c r="P554" i="16"/>
  <c r="R58" i="20"/>
  <c r="U58" i="20"/>
  <c r="P464" i="16" l="1"/>
  <c r="P1239" i="14"/>
  <c r="Q1239" i="14" s="1"/>
  <c r="P555" i="16"/>
  <c r="R59" i="20"/>
  <c r="U59" i="20"/>
  <c r="P465" i="16" l="1"/>
  <c r="P1240" i="14"/>
  <c r="Q1240" i="14" s="1"/>
  <c r="P556" i="16"/>
  <c r="R60" i="20"/>
  <c r="U60" i="20"/>
  <c r="U61" i="20"/>
  <c r="U62" i="20"/>
  <c r="R61" i="20"/>
  <c r="R62" i="20"/>
  <c r="P466" i="16" l="1"/>
  <c r="P1241" i="14"/>
  <c r="Q1241" i="14" s="1"/>
  <c r="P557" i="16"/>
  <c r="U97" i="20"/>
  <c r="R97" i="20"/>
  <c r="G97" i="20"/>
  <c r="F97" i="20"/>
  <c r="P467" i="16" l="1"/>
  <c r="P1242" i="14"/>
  <c r="Q1242" i="14" s="1"/>
  <c r="P558" i="16"/>
  <c r="R98" i="20"/>
  <c r="U98" i="20"/>
  <c r="F98" i="20"/>
  <c r="G98" i="20"/>
  <c r="P468" i="16" l="1"/>
  <c r="P1243" i="14"/>
  <c r="Q1243" i="14" s="1"/>
  <c r="P559" i="16"/>
  <c r="H63" i="20"/>
  <c r="R63" i="20"/>
  <c r="U63" i="20"/>
  <c r="P469" i="16" l="1"/>
  <c r="P1244" i="14"/>
  <c r="Q1244" i="14" s="1"/>
  <c r="P560" i="16"/>
  <c r="H64" i="20"/>
  <c r="R64" i="20"/>
  <c r="U64" i="20"/>
  <c r="O62" i="20"/>
  <c r="P470" i="16" l="1"/>
  <c r="P1245" i="14"/>
  <c r="Q1245" i="14" s="1"/>
  <c r="P561" i="16"/>
  <c r="H65" i="20"/>
  <c r="R65" i="20"/>
  <c r="U65" i="20"/>
  <c r="O61" i="20"/>
  <c r="P471" i="16" l="1"/>
  <c r="P1246" i="14"/>
  <c r="Q1246" i="14" s="1"/>
  <c r="P562" i="16"/>
  <c r="H66" i="20"/>
  <c r="R66" i="20"/>
  <c r="U66" i="20"/>
  <c r="C67" i="20"/>
  <c r="C66" i="20" l="1"/>
  <c r="Q22" i="17" a="1"/>
  <c r="Q22" i="17" s="1"/>
  <c r="P472" i="16"/>
  <c r="P1247" i="14"/>
  <c r="Q1247" i="14" s="1"/>
  <c r="P563" i="16"/>
  <c r="G66" i="20"/>
  <c r="F66" i="20"/>
  <c r="O65" i="20"/>
  <c r="O66" i="20"/>
  <c r="H67" i="20"/>
  <c r="G67" i="20"/>
  <c r="U67" i="20"/>
  <c r="R67" i="20"/>
  <c r="C68" i="20"/>
  <c r="Q23" i="17" s="1" a="1"/>
  <c r="Q23" i="17" s="1"/>
  <c r="F67" i="20"/>
  <c r="O67" i="20"/>
  <c r="C65" i="20" l="1"/>
  <c r="Q955" i="16" a="1"/>
  <c r="Q955" i="16" s="1"/>
  <c r="Q952" i="16" a="1"/>
  <c r="Q952" i="16" s="1"/>
  <c r="Q954" i="16" a="1"/>
  <c r="Q954" i="16" s="1"/>
  <c r="Q946" i="16" a="1"/>
  <c r="Q946" i="16" s="1"/>
  <c r="Q945" i="16" a="1"/>
  <c r="Q945" i="16" s="1"/>
  <c r="Q957" i="16" a="1"/>
  <c r="Q957" i="16" s="1"/>
  <c r="Q948" i="16" a="1"/>
  <c r="Q948" i="16" s="1"/>
  <c r="Q949" i="16" a="1"/>
  <c r="Q949" i="16" s="1"/>
  <c r="Q951" i="16" a="1"/>
  <c r="Q951" i="16" s="1"/>
  <c r="Q958" i="16" a="1"/>
  <c r="Q958" i="16" s="1"/>
  <c r="Q947" i="16" a="1"/>
  <c r="Q947" i="16" s="1"/>
  <c r="Q956" i="16" a="1"/>
  <c r="Q956" i="16" s="1"/>
  <c r="Q953" i="16" a="1"/>
  <c r="Q953" i="16" s="1"/>
  <c r="Q950" i="16" a="1"/>
  <c r="Q950" i="16" s="1"/>
  <c r="P473" i="16"/>
  <c r="P1248" i="14"/>
  <c r="Q1248" i="14" s="1"/>
  <c r="P564" i="16"/>
  <c r="O64" i="20"/>
  <c r="H68" i="20"/>
  <c r="O68" i="20"/>
  <c r="U68" i="20"/>
  <c r="F68" i="20"/>
  <c r="G68" i="20"/>
  <c r="R68" i="20"/>
  <c r="C69" i="20"/>
  <c r="Q24" i="17" s="1" a="1"/>
  <c r="Q24" i="17" s="1"/>
  <c r="Q927" i="16" l="1" a="1"/>
  <c r="Q927" i="16" s="1"/>
  <c r="Q900" i="16" a="1"/>
  <c r="Q900" i="16" s="1"/>
  <c r="Q904" i="16" a="1"/>
  <c r="Q904" i="16" s="1"/>
  <c r="Q919" i="16" a="1"/>
  <c r="Q919" i="16" s="1"/>
  <c r="Q942" i="16" a="1"/>
  <c r="Q942" i="16" s="1"/>
  <c r="Q939" i="16" a="1"/>
  <c r="Q939" i="16" s="1"/>
  <c r="Q916" i="16" a="1"/>
  <c r="Q916" i="16" s="1"/>
  <c r="Q911" i="16" a="1"/>
  <c r="Q911" i="16" s="1"/>
  <c r="Q913" i="16" a="1"/>
  <c r="Q913" i="16" s="1"/>
  <c r="Q923" i="16" a="1"/>
  <c r="Q923" i="16" s="1"/>
  <c r="Q917" i="16" a="1"/>
  <c r="Q917" i="16" s="1"/>
  <c r="Q922" i="16" a="1"/>
  <c r="Q922" i="16" s="1"/>
  <c r="Q941" i="16" a="1"/>
  <c r="Q941" i="16" s="1"/>
  <c r="Q930" i="16" a="1"/>
  <c r="Q930" i="16" s="1"/>
  <c r="Q907" i="16" a="1"/>
  <c r="Q907" i="16" s="1"/>
  <c r="Q902" i="16" a="1"/>
  <c r="Q902" i="16" s="1"/>
  <c r="Q934" i="16" a="1"/>
  <c r="Q934" i="16" s="1"/>
  <c r="Q914" i="16" a="1"/>
  <c r="Q914" i="16" s="1"/>
  <c r="Q944" i="16" a="1"/>
  <c r="Q944" i="16" s="1"/>
  <c r="Q931" i="16" a="1"/>
  <c r="Q931" i="16" s="1"/>
  <c r="Q924" i="16" a="1"/>
  <c r="Q924" i="16" s="1"/>
  <c r="Q940" i="16" a="1"/>
  <c r="Q940" i="16" s="1"/>
  <c r="Q921" i="16" a="1"/>
  <c r="Q921" i="16" s="1"/>
  <c r="Q906" i="16" a="1"/>
  <c r="Q906" i="16" s="1"/>
  <c r="Q936" i="16" a="1"/>
  <c r="Q936" i="16" s="1"/>
  <c r="Q905" i="16" a="1"/>
  <c r="Q905" i="16" s="1"/>
  <c r="Q925" i="16" a="1"/>
  <c r="Q925" i="16" s="1"/>
  <c r="Q909" i="16" a="1"/>
  <c r="Q909" i="16" s="1"/>
  <c r="Q899" i="16" a="1"/>
  <c r="Q899" i="16" s="1"/>
  <c r="Q938" i="16" a="1"/>
  <c r="Q938" i="16" s="1"/>
  <c r="Q903" i="16" a="1"/>
  <c r="Q903" i="16" s="1"/>
  <c r="Q915" i="16" a="1"/>
  <c r="Q915" i="16" s="1"/>
  <c r="Q928" i="16" a="1"/>
  <c r="Q928" i="16" s="1"/>
  <c r="Q910" i="16" a="1"/>
  <c r="Q910" i="16" s="1"/>
  <c r="Q943" i="16" a="1"/>
  <c r="Q943" i="16" s="1"/>
  <c r="Q932" i="16" a="1"/>
  <c r="Q932" i="16" s="1"/>
  <c r="Q901" i="16" a="1"/>
  <c r="Q901" i="16" s="1"/>
  <c r="Q926" i="16" a="1"/>
  <c r="Q926" i="16" s="1"/>
  <c r="Q920" i="16" a="1"/>
  <c r="Q920" i="16" s="1"/>
  <c r="Q929" i="16" a="1"/>
  <c r="Q929" i="16" s="1"/>
  <c r="Q918" i="16" a="1"/>
  <c r="Q918" i="16" s="1"/>
  <c r="Q937" i="16" a="1"/>
  <c r="Q937" i="16" s="1"/>
  <c r="Q935" i="16" a="1"/>
  <c r="Q935" i="16" s="1"/>
  <c r="Q908" i="16" a="1"/>
  <c r="Q908" i="16" s="1"/>
  <c r="Q912" i="16" a="1"/>
  <c r="Q912" i="16" s="1"/>
  <c r="Q933" i="16" a="1"/>
  <c r="Q933" i="16" s="1"/>
  <c r="C64" i="20"/>
  <c r="G65" i="20"/>
  <c r="F65" i="20"/>
  <c r="P474" i="16"/>
  <c r="P1249" i="14"/>
  <c r="Q1249" i="14" s="1"/>
  <c r="P565" i="16"/>
  <c r="O63" i="20"/>
  <c r="H69" i="20"/>
  <c r="R69" i="20"/>
  <c r="C70" i="20"/>
  <c r="Q25" i="17" s="1" a="1"/>
  <c r="Q25" i="17" s="1"/>
  <c r="O69" i="20"/>
  <c r="U69" i="20"/>
  <c r="F69" i="20"/>
  <c r="G69" i="20"/>
  <c r="Q892" i="16" l="1" a="1"/>
  <c r="Q892" i="16" s="1"/>
  <c r="Q896" i="16" a="1"/>
  <c r="Q896" i="16" s="1"/>
  <c r="Q891" i="16" a="1"/>
  <c r="Q891" i="16" s="1"/>
  <c r="Q883" i="16" a="1"/>
  <c r="Q883" i="16" s="1"/>
  <c r="Q884" i="16" a="1"/>
  <c r="Q884" i="16" s="1"/>
  <c r="Q888" i="16" a="1"/>
  <c r="Q888" i="16" s="1"/>
  <c r="Q898" i="16" a="1"/>
  <c r="Q898" i="16" s="1"/>
  <c r="Q897" i="16" a="1"/>
  <c r="Q897" i="16" s="1"/>
  <c r="Q882" i="16" a="1"/>
  <c r="Q882" i="16" s="1"/>
  <c r="Q881" i="16" a="1"/>
  <c r="Q881" i="16" s="1"/>
  <c r="Q895" i="16" a="1"/>
  <c r="Q895" i="16" s="1"/>
  <c r="Q893" i="16" a="1"/>
  <c r="Q893" i="16" s="1"/>
  <c r="Q894" i="16" a="1"/>
  <c r="Q894" i="16" s="1"/>
  <c r="Q886" i="16" a="1"/>
  <c r="Q886" i="16" s="1"/>
  <c r="Q879" i="16" a="1"/>
  <c r="Q879" i="16" s="1"/>
  <c r="Q880" i="16" a="1"/>
  <c r="Q880" i="16" s="1"/>
  <c r="Q887" i="16" a="1"/>
  <c r="Q887" i="16" s="1"/>
  <c r="Q889" i="16" a="1"/>
  <c r="Q889" i="16" s="1"/>
  <c r="Q885" i="16" a="1"/>
  <c r="Q885" i="16" s="1"/>
  <c r="Q890" i="16" a="1"/>
  <c r="Q890" i="16" s="1"/>
  <c r="G64" i="20"/>
  <c r="F64" i="20"/>
  <c r="C63" i="20"/>
  <c r="P475" i="16"/>
  <c r="P1250" i="14"/>
  <c r="Q1250" i="14" s="1"/>
  <c r="P566" i="16"/>
  <c r="H70" i="20"/>
  <c r="C71" i="20"/>
  <c r="U70" i="20"/>
  <c r="G70" i="20"/>
  <c r="R70" i="20"/>
  <c r="O70" i="20"/>
  <c r="F70" i="20"/>
  <c r="Q876" i="16" l="1" a="1"/>
  <c r="Q876" i="16" s="1"/>
  <c r="Q875" i="16" a="1"/>
  <c r="Q875" i="16" s="1"/>
  <c r="Q873" i="16" a="1"/>
  <c r="Q873" i="16" s="1"/>
  <c r="Q874" i="16" a="1"/>
  <c r="Q874" i="16" s="1"/>
  <c r="Q877" i="16" a="1"/>
  <c r="Q877" i="16" s="1"/>
  <c r="Q878" i="16" a="1"/>
  <c r="Q878" i="16" s="1"/>
  <c r="F63" i="20"/>
  <c r="C62" i="20"/>
  <c r="G63" i="20"/>
  <c r="P476" i="16"/>
  <c r="P1251" i="14"/>
  <c r="Q1251" i="14" s="1"/>
  <c r="P567" i="16"/>
  <c r="H71" i="20"/>
  <c r="R71" i="20"/>
  <c r="F71" i="20"/>
  <c r="C72" i="20"/>
  <c r="U71" i="20"/>
  <c r="G71" i="20"/>
  <c r="O71" i="20"/>
  <c r="Q860" i="16" l="1" a="1"/>
  <c r="Q860" i="16" s="1"/>
  <c r="Q834" i="16" a="1"/>
  <c r="Q834" i="16" s="1"/>
  <c r="Q819" i="16" a="1"/>
  <c r="Q819" i="16" s="1"/>
  <c r="Q839" i="16" a="1"/>
  <c r="Q839" i="16" s="1"/>
  <c r="Q843" i="16" a="1"/>
  <c r="Q843" i="16" s="1"/>
  <c r="Q872" i="16" a="1"/>
  <c r="Q872" i="16" s="1"/>
  <c r="Q845" i="16" a="1"/>
  <c r="Q845" i="16" s="1"/>
  <c r="Q870" i="16" a="1"/>
  <c r="Q870" i="16" s="1"/>
  <c r="Q829" i="16" a="1"/>
  <c r="Q829" i="16" s="1"/>
  <c r="Q840" i="16" a="1"/>
  <c r="Q840" i="16" s="1"/>
  <c r="Q838" i="16" a="1"/>
  <c r="Q838" i="16" s="1"/>
  <c r="Q831" i="16" a="1"/>
  <c r="Q831" i="16" s="1"/>
  <c r="Q835" i="16" a="1"/>
  <c r="Q835" i="16" s="1"/>
  <c r="Q871" i="16" a="1"/>
  <c r="Q871" i="16" s="1"/>
  <c r="Q857" i="16" a="1"/>
  <c r="Q857" i="16" s="1"/>
  <c r="Q855" i="16" a="1"/>
  <c r="Q855" i="16" s="1"/>
  <c r="Q859" i="16" a="1"/>
  <c r="Q859" i="16" s="1"/>
  <c r="Q850" i="16" a="1"/>
  <c r="Q850" i="16" s="1"/>
  <c r="Q841" i="16" a="1"/>
  <c r="Q841" i="16" s="1"/>
  <c r="Q869" i="16" a="1"/>
  <c r="Q869" i="16" s="1"/>
  <c r="Q830" i="16" a="1"/>
  <c r="Q830" i="16" s="1"/>
  <c r="Q823" i="16" a="1"/>
  <c r="Q823" i="16" s="1"/>
  <c r="Q827" i="16" a="1"/>
  <c r="Q827" i="16" s="1"/>
  <c r="Q864" i="16" a="1"/>
  <c r="Q864" i="16" s="1"/>
  <c r="Q826" i="16" a="1"/>
  <c r="Q826" i="16" s="1"/>
  <c r="Q836" i="16" a="1"/>
  <c r="Q836" i="16" s="1"/>
  <c r="Q848" i="16" a="1"/>
  <c r="Q848" i="16" s="1"/>
  <c r="Q820" i="16" a="1"/>
  <c r="Q820" i="16" s="1"/>
  <c r="Q832" i="16" a="1"/>
  <c r="Q832" i="16" s="1"/>
  <c r="Q833" i="16" a="1"/>
  <c r="Q833" i="16" s="1"/>
  <c r="Q824" i="16" a="1"/>
  <c r="Q824" i="16" s="1"/>
  <c r="Q825" i="16" a="1"/>
  <c r="Q825" i="16" s="1"/>
  <c r="Q865" i="16" a="1"/>
  <c r="Q865" i="16" s="1"/>
  <c r="Q863" i="16" a="1"/>
  <c r="Q863" i="16" s="1"/>
  <c r="Q867" i="16" a="1"/>
  <c r="Q867" i="16" s="1"/>
  <c r="Q849" i="16" a="1"/>
  <c r="Q849" i="16" s="1"/>
  <c r="Q847" i="16" a="1"/>
  <c r="Q847" i="16" s="1"/>
  <c r="Q858" i="16" a="1"/>
  <c r="Q858" i="16" s="1"/>
  <c r="Q868" i="16" a="1"/>
  <c r="Q868" i="16" s="1"/>
  <c r="Q853" i="16" a="1"/>
  <c r="Q853" i="16" s="1"/>
  <c r="Q866" i="16" a="1"/>
  <c r="Q866" i="16" s="1"/>
  <c r="Q842" i="16" a="1"/>
  <c r="Q842" i="16" s="1"/>
  <c r="Q862" i="16" a="1"/>
  <c r="Q862" i="16" s="1"/>
  <c r="Q851" i="16" a="1"/>
  <c r="Q851" i="16" s="1"/>
  <c r="Q822" i="16" a="1"/>
  <c r="Q822" i="16" s="1"/>
  <c r="Q844" i="16" a="1"/>
  <c r="Q844" i="16" s="1"/>
  <c r="Q856" i="16" a="1"/>
  <c r="Q856" i="16" s="1"/>
  <c r="Q846" i="16" a="1"/>
  <c r="Q846" i="16" s="1"/>
  <c r="Q837" i="16" a="1"/>
  <c r="Q837" i="16" s="1"/>
  <c r="Q828" i="16" a="1"/>
  <c r="Q828" i="16" s="1"/>
  <c r="Q821" i="16" a="1"/>
  <c r="Q821" i="16" s="1"/>
  <c r="Q861" i="16" a="1"/>
  <c r="Q861" i="16" s="1"/>
  <c r="Q854" i="16" a="1"/>
  <c r="Q854" i="16" s="1"/>
  <c r="Q852" i="16" a="1"/>
  <c r="Q852" i="16" s="1"/>
  <c r="F62" i="20"/>
  <c r="C61" i="20"/>
  <c r="G62" i="20"/>
  <c r="P477" i="16"/>
  <c r="P1252" i="14"/>
  <c r="Q1252" i="14" s="1"/>
  <c r="P568" i="16"/>
  <c r="H72" i="20"/>
  <c r="O72" i="20"/>
  <c r="U72" i="20"/>
  <c r="R72" i="20"/>
  <c r="G72" i="20"/>
  <c r="F72" i="20"/>
  <c r="C73" i="20"/>
  <c r="Q812" i="16" l="1" a="1"/>
  <c r="Q812" i="16" s="1"/>
  <c r="Q794" i="16" a="1"/>
  <c r="Q794" i="16" s="1"/>
  <c r="Q804" i="16" a="1"/>
  <c r="Q804" i="16" s="1"/>
  <c r="Q816" i="16" a="1"/>
  <c r="Q816" i="16" s="1"/>
  <c r="Q817" i="16" a="1"/>
  <c r="Q817" i="16" s="1"/>
  <c r="Q815" i="16" a="1"/>
  <c r="Q815" i="16" s="1"/>
  <c r="Q799" i="16" a="1"/>
  <c r="Q799" i="16" s="1"/>
  <c r="Q813" i="16" a="1"/>
  <c r="Q813" i="16" s="1"/>
  <c r="Q796" i="16" a="1"/>
  <c r="Q796" i="16" s="1"/>
  <c r="Q808" i="16" a="1"/>
  <c r="Q808" i="16" s="1"/>
  <c r="Q792" i="16" a="1"/>
  <c r="Q792" i="16" s="1"/>
  <c r="Q806" i="16" a="1"/>
  <c r="Q806" i="16" s="1"/>
  <c r="Q809" i="16" a="1"/>
  <c r="Q809" i="16" s="1"/>
  <c r="Q807" i="16" a="1"/>
  <c r="Q807" i="16" s="1"/>
  <c r="Q811" i="16" a="1"/>
  <c r="Q811" i="16" s="1"/>
  <c r="Q793" i="16" a="1"/>
  <c r="Q793" i="16" s="1"/>
  <c r="Q810" i="16" a="1"/>
  <c r="Q810" i="16" s="1"/>
  <c r="Q791" i="16" a="1"/>
  <c r="Q791" i="16" s="1"/>
  <c r="Q795" i="16" a="1"/>
  <c r="Q795" i="16" s="1"/>
  <c r="Q800" i="16" a="1"/>
  <c r="Q800" i="16" s="1"/>
  <c r="Q797" i="16" a="1"/>
  <c r="Q797" i="16" s="1"/>
  <c r="Q814" i="16" a="1"/>
  <c r="Q814" i="16" s="1"/>
  <c r="Q798" i="16" a="1"/>
  <c r="Q798" i="16" s="1"/>
  <c r="Q818" i="16" a="1"/>
  <c r="Q818" i="16" s="1"/>
  <c r="Q805" i="16" a="1"/>
  <c r="Q805" i="16" s="1"/>
  <c r="Q803" i="16" a="1"/>
  <c r="Q803" i="16" s="1"/>
  <c r="Q802" i="16" a="1"/>
  <c r="Q802" i="16" s="1"/>
  <c r="Q801" i="16" a="1"/>
  <c r="Q801" i="16" s="1"/>
  <c r="F61" i="20"/>
  <c r="C60" i="20"/>
  <c r="G61" i="20"/>
  <c r="P478" i="16"/>
  <c r="P1253" i="14"/>
  <c r="Q1253" i="14" s="1"/>
  <c r="P569" i="16"/>
  <c r="H73" i="20"/>
  <c r="G73" i="20"/>
  <c r="F73" i="20"/>
  <c r="O73" i="20"/>
  <c r="C74" i="20"/>
  <c r="Q26" i="17" s="1" a="1"/>
  <c r="Q26" i="17" s="1"/>
  <c r="U73" i="20"/>
  <c r="R73" i="20"/>
  <c r="Q728" i="16" l="1" a="1"/>
  <c r="Q728" i="16" s="1"/>
  <c r="Q717" i="16" a="1"/>
  <c r="Q717" i="16" s="1"/>
  <c r="Q767" i="16" a="1"/>
  <c r="Q767" i="16" s="1"/>
  <c r="Q775" i="16" a="1"/>
  <c r="Q775" i="16" s="1"/>
  <c r="Q731" i="16" a="1"/>
  <c r="Q731" i="16" s="1"/>
  <c r="Q758" i="16" a="1"/>
  <c r="Q758" i="16" s="1"/>
  <c r="Q759" i="16" a="1"/>
  <c r="Q759" i="16" s="1"/>
  <c r="Q789" i="16" a="1"/>
  <c r="Q789" i="16" s="1"/>
  <c r="Q756" i="16" a="1"/>
  <c r="Q756" i="16" s="1"/>
  <c r="Q722" i="16" a="1"/>
  <c r="Q722" i="16" s="1"/>
  <c r="Q734" i="16" a="1"/>
  <c r="Q734" i="16" s="1"/>
  <c r="Q740" i="16" a="1"/>
  <c r="Q740" i="16" s="1"/>
  <c r="Q718" i="16" a="1"/>
  <c r="Q718" i="16" s="1"/>
  <c r="Q738" i="16" a="1"/>
  <c r="Q738" i="16" s="1"/>
  <c r="Q723" i="16" a="1"/>
  <c r="Q723" i="16" s="1"/>
  <c r="Q757" i="16" a="1"/>
  <c r="Q757" i="16" s="1"/>
  <c r="Q753" i="16" a="1"/>
  <c r="Q753" i="16" s="1"/>
  <c r="Q780" i="16" a="1"/>
  <c r="Q780" i="16" s="1"/>
  <c r="Q763" i="16" a="1"/>
  <c r="Q763" i="16" s="1"/>
  <c r="Q752" i="16" a="1"/>
  <c r="Q752" i="16" s="1"/>
  <c r="Q741" i="16" a="1"/>
  <c r="Q741" i="16" s="1"/>
  <c r="Q790" i="16" a="1"/>
  <c r="Q790" i="16" s="1"/>
  <c r="Q737" i="16" a="1"/>
  <c r="Q737" i="16" s="1"/>
  <c r="Q776" i="16" a="1"/>
  <c r="Q776" i="16" s="1"/>
  <c r="Q747" i="16" a="1"/>
  <c r="Q747" i="16" s="1"/>
  <c r="Q736" i="16" a="1"/>
  <c r="Q736" i="16" s="1"/>
  <c r="Q725" i="16" a="1"/>
  <c r="Q725" i="16" s="1"/>
  <c r="Q774" i="16" a="1"/>
  <c r="Q774" i="16" s="1"/>
  <c r="Q779" i="16" a="1"/>
  <c r="Q779" i="16" s="1"/>
  <c r="Q750" i="16" a="1"/>
  <c r="Q750" i="16" s="1"/>
  <c r="Q751" i="16" a="1"/>
  <c r="Q751" i="16" s="1"/>
  <c r="Q781" i="16" a="1"/>
  <c r="Q781" i="16" s="1"/>
  <c r="Q768" i="16" a="1"/>
  <c r="Q768" i="16" s="1"/>
  <c r="Q735" i="16" a="1"/>
  <c r="Q735" i="16" s="1"/>
  <c r="Q762" i="16" a="1"/>
  <c r="Q762" i="16" s="1"/>
  <c r="Q719" i="16" a="1"/>
  <c r="Q719" i="16" s="1"/>
  <c r="Q746" i="16" a="1"/>
  <c r="Q746" i="16" s="1"/>
  <c r="Q786" i="16" a="1"/>
  <c r="Q786" i="16" s="1"/>
  <c r="Q771" i="16" a="1"/>
  <c r="Q771" i="16" s="1"/>
  <c r="Q730" i="16" a="1"/>
  <c r="Q730" i="16" s="1"/>
  <c r="Q748" i="16" a="1"/>
  <c r="Q748" i="16" s="1"/>
  <c r="Q732" i="16" a="1"/>
  <c r="Q732" i="16" s="1"/>
  <c r="Q777" i="16" a="1"/>
  <c r="Q777" i="16" s="1"/>
  <c r="Q716" i="16" a="1"/>
  <c r="Q716" i="16" s="1"/>
  <c r="Q720" i="16" a="1"/>
  <c r="Q720" i="16" s="1"/>
  <c r="Q764" i="16" a="1"/>
  <c r="Q764" i="16" s="1"/>
  <c r="Q778" i="16" a="1"/>
  <c r="Q778" i="16" s="1"/>
  <c r="Q765" i="16" a="1"/>
  <c r="Q765" i="16" s="1"/>
  <c r="Q761" i="16" a="1"/>
  <c r="Q761" i="16" s="1"/>
  <c r="Q788" i="16" a="1"/>
  <c r="Q788" i="16" s="1"/>
  <c r="Q749" i="16" a="1"/>
  <c r="Q749" i="16" s="1"/>
  <c r="Q745" i="16" a="1"/>
  <c r="Q745" i="16" s="1"/>
  <c r="Q784" i="16" a="1"/>
  <c r="Q784" i="16" s="1"/>
  <c r="Q755" i="16" a="1"/>
  <c r="Q755" i="16" s="1"/>
  <c r="Q744" i="16" a="1"/>
  <c r="Q744" i="16" s="1"/>
  <c r="Q733" i="16" a="1"/>
  <c r="Q733" i="16" s="1"/>
  <c r="Q782" i="16" a="1"/>
  <c r="Q782" i="16" s="1"/>
  <c r="Q729" i="16" a="1"/>
  <c r="Q729" i="16" s="1"/>
  <c r="Q743" i="16" a="1"/>
  <c r="Q743" i="16" s="1"/>
  <c r="Q773" i="16" a="1"/>
  <c r="Q773" i="16" s="1"/>
  <c r="Q760" i="16" a="1"/>
  <c r="Q760" i="16" s="1"/>
  <c r="Q772" i="16" a="1"/>
  <c r="Q772" i="16" s="1"/>
  <c r="Q727" i="16" a="1"/>
  <c r="Q727" i="16" s="1"/>
  <c r="Q754" i="16" a="1"/>
  <c r="Q754" i="16" s="1"/>
  <c r="Q766" i="16" a="1"/>
  <c r="Q766" i="16" s="1"/>
  <c r="Q739" i="16" a="1"/>
  <c r="Q739" i="16" s="1"/>
  <c r="Q742" i="16" a="1"/>
  <c r="Q742" i="16" s="1"/>
  <c r="Q783" i="16" a="1"/>
  <c r="Q783" i="16" s="1"/>
  <c r="Q785" i="16" a="1"/>
  <c r="Q785" i="16" s="1"/>
  <c r="Q787" i="16" a="1"/>
  <c r="Q787" i="16" s="1"/>
  <c r="Q770" i="16" a="1"/>
  <c r="Q770" i="16" s="1"/>
  <c r="Q769" i="16" a="1"/>
  <c r="Q769" i="16" s="1"/>
  <c r="Q721" i="16" a="1"/>
  <c r="Q721" i="16" s="1"/>
  <c r="Q724" i="16" a="1"/>
  <c r="Q724" i="16" s="1"/>
  <c r="Q726" i="16" a="1"/>
  <c r="Q726" i="16" s="1"/>
  <c r="F60" i="20"/>
  <c r="C59" i="20"/>
  <c r="G60" i="20"/>
  <c r="P479" i="16"/>
  <c r="P1254" i="14"/>
  <c r="Q1254" i="14" s="1"/>
  <c r="P570" i="16"/>
  <c r="H74" i="20"/>
  <c r="F74" i="20"/>
  <c r="C75" i="20"/>
  <c r="G74" i="20"/>
  <c r="O74" i="20"/>
  <c r="U74" i="20"/>
  <c r="R74" i="20"/>
  <c r="Q713" i="16" l="1" a="1"/>
  <c r="Q713" i="16" s="1"/>
  <c r="Q708" i="16" a="1"/>
  <c r="Q708" i="16" s="1"/>
  <c r="Q712" i="16" a="1"/>
  <c r="Q712" i="16" s="1"/>
  <c r="Q707" i="16" a="1"/>
  <c r="Q707" i="16" s="1"/>
  <c r="Q706" i="16" a="1"/>
  <c r="Q706" i="16" s="1"/>
  <c r="Q715" i="16" a="1"/>
  <c r="Q715" i="16" s="1"/>
  <c r="Q709" i="16" a="1"/>
  <c r="Q709" i="16" s="1"/>
  <c r="Q705" i="16" a="1"/>
  <c r="Q705" i="16" s="1"/>
  <c r="Q711" i="16" a="1"/>
  <c r="Q711" i="16" s="1"/>
  <c r="Q710" i="16" a="1"/>
  <c r="Q710" i="16" s="1"/>
  <c r="Q704" i="16" a="1"/>
  <c r="Q704" i="16" s="1"/>
  <c r="Q714" i="16" a="1"/>
  <c r="Q714" i="16" s="1"/>
  <c r="F59" i="20"/>
  <c r="C58" i="20"/>
  <c r="G59" i="20"/>
  <c r="P480" i="16"/>
  <c r="P1255" i="14"/>
  <c r="Q1255" i="14" s="1"/>
  <c r="P571" i="16"/>
  <c r="H75" i="20"/>
  <c r="R75" i="20"/>
  <c r="O75" i="20"/>
  <c r="C76" i="20"/>
  <c r="F75" i="20"/>
  <c r="G75" i="20"/>
  <c r="U75" i="20"/>
  <c r="Q29" i="17" l="1" a="1"/>
  <c r="Q29" i="17" s="1"/>
  <c r="Q27" i="17" a="1"/>
  <c r="Q27" i="17" s="1"/>
  <c r="Q682" i="16" a="1"/>
  <c r="Q682" i="16" s="1"/>
  <c r="Q697" i="16" a="1"/>
  <c r="Q697" i="16" s="1"/>
  <c r="Q700" i="16" a="1"/>
  <c r="Q700" i="16" s="1"/>
  <c r="Q701" i="16" a="1"/>
  <c r="Q701" i="16" s="1"/>
  <c r="Q679" i="16" a="1"/>
  <c r="Q679" i="16" s="1"/>
  <c r="Q702" i="16" a="1"/>
  <c r="Q702" i="16" s="1"/>
  <c r="Q703" i="16" a="1"/>
  <c r="Q703" i="16" s="1"/>
  <c r="Q692" i="16" a="1"/>
  <c r="Q692" i="16" s="1"/>
  <c r="Q694" i="16" a="1"/>
  <c r="Q694" i="16" s="1"/>
  <c r="Q695" i="16" a="1"/>
  <c r="Q695" i="16" s="1"/>
  <c r="Q693" i="16" a="1"/>
  <c r="Q693" i="16" s="1"/>
  <c r="Q689" i="16" a="1"/>
  <c r="Q689" i="16" s="1"/>
  <c r="Q699" i="16" a="1"/>
  <c r="Q699" i="16" s="1"/>
  <c r="Q688" i="16" a="1"/>
  <c r="Q688" i="16" s="1"/>
  <c r="Q683" i="16" a="1"/>
  <c r="Q683" i="16" s="1"/>
  <c r="Q684" i="16" a="1"/>
  <c r="Q684" i="16" s="1"/>
  <c r="Q696" i="16" a="1"/>
  <c r="Q696" i="16" s="1"/>
  <c r="Q698" i="16" a="1"/>
  <c r="Q698" i="16" s="1"/>
  <c r="Q690" i="16" a="1"/>
  <c r="Q690" i="16" s="1"/>
  <c r="Q680" i="16" a="1"/>
  <c r="Q680" i="16" s="1"/>
  <c r="Q691" i="16" a="1"/>
  <c r="Q691" i="16" s="1"/>
  <c r="Q685" i="16" a="1"/>
  <c r="Q685" i="16" s="1"/>
  <c r="Q681" i="16" a="1"/>
  <c r="Q681" i="16" s="1"/>
  <c r="Q686" i="16" a="1"/>
  <c r="Q686" i="16" s="1"/>
  <c r="Q687" i="16" a="1"/>
  <c r="Q687" i="16" s="1"/>
  <c r="F58" i="20"/>
  <c r="C57" i="20"/>
  <c r="G58" i="20"/>
  <c r="P481" i="16"/>
  <c r="P1256" i="14"/>
  <c r="Q1256" i="14" s="1"/>
  <c r="P572" i="16"/>
  <c r="H76" i="20"/>
  <c r="O76" i="20"/>
  <c r="F76" i="20"/>
  <c r="C77" i="20"/>
  <c r="U76" i="20"/>
  <c r="G76" i="20"/>
  <c r="R76" i="20"/>
  <c r="Q677" i="16" l="1" a="1"/>
  <c r="Q677" i="16" s="1"/>
  <c r="Q678" i="16" a="1"/>
  <c r="Q678" i="16" s="1"/>
  <c r="C56" i="20"/>
  <c r="G57" i="20"/>
  <c r="F57" i="20"/>
  <c r="Q30" i="17"/>
  <c r="P482" i="16"/>
  <c r="P1257" i="14"/>
  <c r="Q1257" i="14" s="1"/>
  <c r="P573" i="16"/>
  <c r="H77" i="20"/>
  <c r="R77" i="20"/>
  <c r="O77" i="20"/>
  <c r="G77" i="20"/>
  <c r="U77" i="20"/>
  <c r="C78" i="20"/>
  <c r="F77" i="20"/>
  <c r="Q676" i="16" l="1" a="1"/>
  <c r="Q676" i="16" s="1"/>
  <c r="Q674" i="16" a="1"/>
  <c r="Q674" i="16" s="1"/>
  <c r="Q671" i="16" a="1"/>
  <c r="Q671" i="16" s="1"/>
  <c r="Q672" i="16" a="1"/>
  <c r="Q672" i="16" s="1"/>
  <c r="Q675" i="16" a="1"/>
  <c r="Q675" i="16" s="1"/>
  <c r="Q673" i="16" a="1"/>
  <c r="Q673" i="16" s="1"/>
  <c r="C55" i="20"/>
  <c r="F56" i="20"/>
  <c r="G56" i="20"/>
  <c r="P483" i="16"/>
  <c r="P1258" i="14"/>
  <c r="Q1258" i="14" s="1"/>
  <c r="P574" i="16"/>
  <c r="H78" i="20"/>
  <c r="C79" i="20"/>
  <c r="F78" i="20"/>
  <c r="G78" i="20"/>
  <c r="R78" i="20"/>
  <c r="U78" i="20"/>
  <c r="O78" i="20"/>
  <c r="Q664" i="16" l="1" a="1"/>
  <c r="Q664" i="16" s="1"/>
  <c r="Q653" i="16" a="1"/>
  <c r="Q653" i="16" s="1"/>
  <c r="Q656" i="16" a="1"/>
  <c r="Q656" i="16" s="1"/>
  <c r="Q640" i="16" a="1"/>
  <c r="Q640" i="16" s="1"/>
  <c r="Q644" i="16" a="1"/>
  <c r="Q644" i="16" s="1"/>
  <c r="Q620" i="16" a="1"/>
  <c r="Q620" i="16" s="1"/>
  <c r="Q639" i="16" a="1"/>
  <c r="Q639" i="16" s="1"/>
  <c r="Q667" i="16" a="1"/>
  <c r="Q667" i="16" s="1"/>
  <c r="Q626" i="16" a="1"/>
  <c r="Q626" i="16" s="1"/>
  <c r="Q648" i="16" a="1"/>
  <c r="Q648" i="16" s="1"/>
  <c r="Q632" i="16" a="1"/>
  <c r="Q632" i="16" s="1"/>
  <c r="Q636" i="16" a="1"/>
  <c r="Q636" i="16" s="1"/>
  <c r="Q658" i="16" a="1"/>
  <c r="Q658" i="16" s="1"/>
  <c r="Q621" i="16" a="1"/>
  <c r="Q621" i="16" s="1"/>
  <c r="Q670" i="16" a="1"/>
  <c r="Q670" i="16" s="1"/>
  <c r="Q638" i="16" a="1"/>
  <c r="Q638" i="16" s="1"/>
  <c r="Q635" i="16" a="1"/>
  <c r="Q635" i="16" s="1"/>
  <c r="Q623" i="16" a="1"/>
  <c r="Q623" i="16" s="1"/>
  <c r="Q645" i="16" a="1"/>
  <c r="Q645" i="16" s="1"/>
  <c r="Q654" i="16" a="1"/>
  <c r="Q654" i="16" s="1"/>
  <c r="Q660" i="16" a="1"/>
  <c r="Q660" i="16" s="1"/>
  <c r="Q624" i="16" a="1"/>
  <c r="Q624" i="16" s="1"/>
  <c r="Q642" i="16" a="1"/>
  <c r="Q642" i="16" s="1"/>
  <c r="Q619" i="16" a="1"/>
  <c r="Q619" i="16" s="1"/>
  <c r="Q622" i="16" a="1"/>
  <c r="Q622" i="16" s="1"/>
  <c r="Q633" i="16" a="1"/>
  <c r="Q633" i="16" s="1"/>
  <c r="Q634" i="16" a="1"/>
  <c r="Q634" i="16" s="1"/>
  <c r="Q659" i="16" a="1"/>
  <c r="Q659" i="16" s="1"/>
  <c r="Q655" i="16" a="1"/>
  <c r="Q655" i="16" s="1"/>
  <c r="Q661" i="16" a="1"/>
  <c r="Q661" i="16" s="1"/>
  <c r="Q657" i="16" a="1"/>
  <c r="Q657" i="16" s="1"/>
  <c r="Q649" i="16" a="1"/>
  <c r="Q649" i="16" s="1"/>
  <c r="Q628" i="16" a="1"/>
  <c r="Q628" i="16" s="1"/>
  <c r="Q666" i="16" a="1"/>
  <c r="Q666" i="16" s="1"/>
  <c r="Q629" i="16" a="1"/>
  <c r="Q629" i="16" s="1"/>
  <c r="Q651" i="16" a="1"/>
  <c r="Q651" i="16" s="1"/>
  <c r="Q643" i="16" a="1"/>
  <c r="Q643" i="16" s="1"/>
  <c r="Q627" i="16" a="1"/>
  <c r="Q627" i="16" s="1"/>
  <c r="Q631" i="16" a="1"/>
  <c r="Q631" i="16" s="1"/>
  <c r="Q650" i="16" a="1"/>
  <c r="Q650" i="16" s="1"/>
  <c r="Q662" i="16" a="1"/>
  <c r="Q662" i="16" s="1"/>
  <c r="Q625" i="16" a="1"/>
  <c r="Q625" i="16" s="1"/>
  <c r="Q630" i="16" a="1"/>
  <c r="Q630" i="16" s="1"/>
  <c r="Q668" i="16" a="1"/>
  <c r="Q668" i="16" s="1"/>
  <c r="Q637" i="16" a="1"/>
  <c r="Q637" i="16" s="1"/>
  <c r="Q646" i="16" a="1"/>
  <c r="Q646" i="16" s="1"/>
  <c r="Q652" i="16" a="1"/>
  <c r="Q652" i="16" s="1"/>
  <c r="Q663" i="16" a="1"/>
  <c r="Q663" i="16" s="1"/>
  <c r="Q665" i="16" a="1"/>
  <c r="Q665" i="16" s="1"/>
  <c r="Q669" i="16" a="1"/>
  <c r="Q669" i="16" s="1"/>
  <c r="Q647" i="16" a="1"/>
  <c r="Q647" i="16" s="1"/>
  <c r="Q641" i="16" a="1"/>
  <c r="Q641" i="16" s="1"/>
  <c r="F55" i="20"/>
  <c r="C54" i="20"/>
  <c r="G55" i="20"/>
  <c r="P484" i="16"/>
  <c r="P1259" i="14"/>
  <c r="Q1259" i="14" s="1"/>
  <c r="P575" i="16"/>
  <c r="H79" i="20"/>
  <c r="G79" i="20"/>
  <c r="U79" i="20"/>
  <c r="C80" i="20"/>
  <c r="F79" i="20"/>
  <c r="O79" i="20"/>
  <c r="R79" i="20"/>
  <c r="Q605" i="16" l="1" a="1"/>
  <c r="Q605" i="16" s="1"/>
  <c r="Q601" i="16" a="1"/>
  <c r="Q601" i="16" s="1"/>
  <c r="Q608" i="16" a="1"/>
  <c r="Q608" i="16" s="1"/>
  <c r="Q617" i="16" a="1"/>
  <c r="Q617" i="16" s="1"/>
  <c r="Q606" i="16" a="1"/>
  <c r="Q606" i="16" s="1"/>
  <c r="Q609" i="16" a="1"/>
  <c r="Q609" i="16" s="1"/>
  <c r="Q610" i="16" a="1"/>
  <c r="Q610" i="16" s="1"/>
  <c r="Q618" i="16" a="1"/>
  <c r="Q618" i="16" s="1"/>
  <c r="Q612" i="16" a="1"/>
  <c r="Q612" i="16" s="1"/>
  <c r="Q599" i="16" a="1"/>
  <c r="Q599" i="16" s="1"/>
  <c r="Q616" i="16" a="1"/>
  <c r="Q616" i="16" s="1"/>
  <c r="Q603" i="16" a="1"/>
  <c r="Q603" i="16" s="1"/>
  <c r="Q613" i="16" a="1"/>
  <c r="Q613" i="16" s="1"/>
  <c r="Q611" i="16" a="1"/>
  <c r="Q611" i="16" s="1"/>
  <c r="Q615" i="16" a="1"/>
  <c r="Q615" i="16" s="1"/>
  <c r="Q600" i="16" a="1"/>
  <c r="Q600" i="16" s="1"/>
  <c r="Q604" i="16" a="1"/>
  <c r="Q604" i="16" s="1"/>
  <c r="Q614" i="16" a="1"/>
  <c r="Q614" i="16" s="1"/>
  <c r="Q598" i="16" a="1"/>
  <c r="Q598" i="16" s="1"/>
  <c r="Q607" i="16" a="1"/>
  <c r="Q607" i="16" s="1"/>
  <c r="Q602" i="16" a="1"/>
  <c r="Q602" i="16" s="1"/>
  <c r="G54" i="20"/>
  <c r="C53" i="20"/>
  <c r="F54" i="20"/>
  <c r="P485" i="16"/>
  <c r="P1260" i="14"/>
  <c r="Q1260" i="14" s="1"/>
  <c r="P576" i="16"/>
  <c r="H80" i="20"/>
  <c r="O80" i="20"/>
  <c r="R80" i="20"/>
  <c r="F80" i="20"/>
  <c r="U80" i="20"/>
  <c r="C81" i="20"/>
  <c r="G80" i="20"/>
  <c r="Q536" i="16" l="1" a="1"/>
  <c r="Q536" i="16" s="1"/>
  <c r="Q537" i="16" a="1"/>
  <c r="Q537" i="16" s="1"/>
  <c r="Q538" i="16" a="1"/>
  <c r="Q538" i="16" s="1"/>
  <c r="Q539" i="16" a="1"/>
  <c r="Q539" i="16" s="1"/>
  <c r="Q540" i="16" a="1"/>
  <c r="Q540" i="16" s="1"/>
  <c r="Q541" i="16" a="1"/>
  <c r="Q541" i="16" s="1"/>
  <c r="Q542" i="16" a="1"/>
  <c r="Q542" i="16" s="1"/>
  <c r="Q543" i="16" a="1"/>
  <c r="Q543" i="16" s="1"/>
  <c r="Q544" i="16" a="1"/>
  <c r="Q544" i="16" s="1"/>
  <c r="Q545" i="16" a="1"/>
  <c r="Q545" i="16" s="1"/>
  <c r="Q546" i="16" a="1"/>
  <c r="Q546" i="16" s="1"/>
  <c r="Q547" i="16" a="1"/>
  <c r="Q547" i="16" s="1"/>
  <c r="Q548" i="16" a="1"/>
  <c r="Q548" i="16" s="1"/>
  <c r="Q549" i="16" a="1"/>
  <c r="Q549" i="16" s="1"/>
  <c r="Q550" i="16" a="1"/>
  <c r="Q550" i="16" s="1"/>
  <c r="Q551" i="16" a="1"/>
  <c r="Q551" i="16" s="1"/>
  <c r="Q552" i="16" a="1"/>
  <c r="Q552" i="16" s="1"/>
  <c r="Q553" i="16" a="1"/>
  <c r="Q553" i="16" s="1"/>
  <c r="Q554" i="16" a="1"/>
  <c r="Q554" i="16" s="1"/>
  <c r="Q555" i="16" a="1"/>
  <c r="Q555" i="16" s="1"/>
  <c r="Q556" i="16" a="1"/>
  <c r="Q556" i="16" s="1"/>
  <c r="Q557" i="16" a="1"/>
  <c r="Q557" i="16" s="1"/>
  <c r="Q558" i="16" a="1"/>
  <c r="Q558" i="16" s="1"/>
  <c r="Q559" i="16" a="1"/>
  <c r="Q559" i="16" s="1"/>
  <c r="Q560" i="16" a="1"/>
  <c r="Q560" i="16" s="1"/>
  <c r="Q561" i="16" a="1"/>
  <c r="Q561" i="16" s="1"/>
  <c r="Q562" i="16" a="1"/>
  <c r="Q562" i="16" s="1"/>
  <c r="Q563" i="16" a="1"/>
  <c r="Q563" i="16" s="1"/>
  <c r="Q564" i="16" a="1"/>
  <c r="Q564" i="16" s="1"/>
  <c r="Q565" i="16" a="1"/>
  <c r="Q565" i="16" s="1"/>
  <c r="Q566" i="16" a="1"/>
  <c r="Q566" i="16" s="1"/>
  <c r="Q567" i="16" a="1"/>
  <c r="Q567" i="16" s="1"/>
  <c r="Q568" i="16" a="1"/>
  <c r="Q568" i="16" s="1"/>
  <c r="Q569" i="16" a="1"/>
  <c r="Q569" i="16" s="1"/>
  <c r="Q570" i="16" a="1"/>
  <c r="Q570" i="16" s="1"/>
  <c r="Q571" i="16" a="1"/>
  <c r="Q571" i="16" s="1"/>
  <c r="Q572" i="16" a="1"/>
  <c r="Q572" i="16" s="1"/>
  <c r="Q573" i="16" a="1"/>
  <c r="Q573" i="16" s="1"/>
  <c r="G53" i="20"/>
  <c r="Q574" i="16" a="1"/>
  <c r="Q574" i="16" s="1"/>
  <c r="F53" i="20"/>
  <c r="C52" i="20"/>
  <c r="Q575" i="16" a="1"/>
  <c r="Q575" i="16" s="1"/>
  <c r="Q576" i="16" a="1"/>
  <c r="Q576" i="16" s="1"/>
  <c r="P486" i="16"/>
  <c r="P1261" i="14"/>
  <c r="Q1261" i="14" s="1"/>
  <c r="P577" i="16"/>
  <c r="H81" i="20"/>
  <c r="F81" i="20"/>
  <c r="G81" i="20"/>
  <c r="O81" i="20"/>
  <c r="U81" i="20"/>
  <c r="R81" i="20"/>
  <c r="C82" i="20"/>
  <c r="Q535" i="16" l="1" a="1"/>
  <c r="Q535" i="16" s="1"/>
  <c r="Q534" i="16" a="1"/>
  <c r="Q534" i="16" s="1"/>
  <c r="Q533" i="16" a="1"/>
  <c r="Q533" i="16" s="1"/>
  <c r="G52" i="20"/>
  <c r="F52" i="20"/>
  <c r="C51" i="20"/>
  <c r="Q577" i="16" a="1"/>
  <c r="Q577" i="16" s="1"/>
  <c r="P487" i="16"/>
  <c r="P1262" i="14"/>
  <c r="Q1262" i="14" s="1"/>
  <c r="P578" i="16"/>
  <c r="H82" i="20"/>
  <c r="U82" i="20"/>
  <c r="G82" i="20"/>
  <c r="F82" i="20"/>
  <c r="O82" i="20"/>
  <c r="C83" i="20"/>
  <c r="R82" i="20"/>
  <c r="Q531" i="16" l="1" a="1"/>
  <c r="Q531" i="16" s="1"/>
  <c r="Q527" i="16" a="1"/>
  <c r="Q527" i="16" s="1"/>
  <c r="Q532" i="16" a="1"/>
  <c r="Q532" i="16" s="1"/>
  <c r="Q530" i="16" a="1"/>
  <c r="Q530" i="16" s="1"/>
  <c r="Q529" i="16" a="1"/>
  <c r="Q529" i="16" s="1"/>
  <c r="Q528" i="16" a="1"/>
  <c r="Q528" i="16" s="1"/>
  <c r="Q526" i="16" a="1"/>
  <c r="Q526" i="16" s="1"/>
  <c r="C50" i="20"/>
  <c r="G51" i="20"/>
  <c r="F51" i="20"/>
  <c r="Q487" i="16" a="1"/>
  <c r="Q487" i="16" s="1"/>
  <c r="Q578" i="16" a="1"/>
  <c r="Q578" i="16" s="1"/>
  <c r="P488" i="16"/>
  <c r="P1263" i="14"/>
  <c r="Q1263" i="14" s="1"/>
  <c r="P579" i="16"/>
  <c r="H83" i="20"/>
  <c r="U83" i="20"/>
  <c r="F83" i="20"/>
  <c r="R83" i="20"/>
  <c r="G83" i="20"/>
  <c r="C84" i="20"/>
  <c r="O83" i="20"/>
  <c r="Q522" i="16" l="1" a="1"/>
  <c r="Q522" i="16" s="1"/>
  <c r="Q520" i="16" a="1"/>
  <c r="Q520" i="16" s="1"/>
  <c r="Q506" i="16" a="1"/>
  <c r="Q506" i="16" s="1"/>
  <c r="Q504" i="16" a="1"/>
  <c r="Q504" i="16" s="1"/>
  <c r="Q513" i="16" a="1"/>
  <c r="Q513" i="16" s="1"/>
  <c r="Q517" i="16" a="1"/>
  <c r="Q517" i="16" s="1"/>
  <c r="Q518" i="16" a="1"/>
  <c r="Q518" i="16" s="1"/>
  <c r="Q503" i="16" a="1"/>
  <c r="Q503" i="16" s="1"/>
  <c r="Q505" i="16" a="1"/>
  <c r="Q505" i="16" s="1"/>
  <c r="Q510" i="16" a="1"/>
  <c r="Q510" i="16" s="1"/>
  <c r="Q509" i="16" a="1"/>
  <c r="Q509" i="16" s="1"/>
  <c r="Q524" i="16" a="1"/>
  <c r="Q524" i="16" s="1"/>
  <c r="Q523" i="16" a="1"/>
  <c r="Q523" i="16" s="1"/>
  <c r="Q507" i="16" a="1"/>
  <c r="Q507" i="16" s="1"/>
  <c r="Q519" i="16" a="1"/>
  <c r="Q519" i="16" s="1"/>
  <c r="Q525" i="16" a="1"/>
  <c r="Q525" i="16" s="1"/>
  <c r="Q502" i="16" a="1"/>
  <c r="Q502" i="16" s="1"/>
  <c r="Q515" i="16" a="1"/>
  <c r="Q515" i="16" s="1"/>
  <c r="Q508" i="16" a="1"/>
  <c r="Q508" i="16" s="1"/>
  <c r="Q514" i="16" a="1"/>
  <c r="Q514" i="16" s="1"/>
  <c r="Q501" i="16" a="1"/>
  <c r="Q501" i="16" s="1"/>
  <c r="Q516" i="16" a="1"/>
  <c r="Q516" i="16" s="1"/>
  <c r="Q521" i="16" a="1"/>
  <c r="Q521" i="16" s="1"/>
  <c r="Q512" i="16" a="1"/>
  <c r="Q512" i="16" s="1"/>
  <c r="Q511" i="16" a="1"/>
  <c r="Q511" i="16" s="1"/>
  <c r="Q486" i="16" a="1"/>
  <c r="Q486" i="16" s="1"/>
  <c r="C49" i="20"/>
  <c r="F50" i="20"/>
  <c r="G50" i="20"/>
  <c r="Q488" i="16" a="1"/>
  <c r="Q488" i="16" s="1"/>
  <c r="Q579" i="16" a="1"/>
  <c r="Q579" i="16" s="1"/>
  <c r="P489" i="16"/>
  <c r="P1264" i="14"/>
  <c r="Q1264" i="14" s="1"/>
  <c r="P580" i="16"/>
  <c r="H84" i="20"/>
  <c r="O84" i="20"/>
  <c r="U84" i="20"/>
  <c r="F84" i="20"/>
  <c r="C85" i="20"/>
  <c r="G84" i="20"/>
  <c r="R84" i="20"/>
  <c r="Q482" i="16" l="1" a="1"/>
  <c r="Q482" i="16" s="1"/>
  <c r="Q483" i="16" a="1"/>
  <c r="Q483" i="16" s="1"/>
  <c r="Q484" i="16" a="1"/>
  <c r="Q484" i="16" s="1"/>
  <c r="Q485" i="16" a="1"/>
  <c r="Q485" i="16" s="1"/>
  <c r="C48" i="20"/>
  <c r="G49" i="20"/>
  <c r="F49" i="20"/>
  <c r="Q489" i="16" a="1"/>
  <c r="Q489" i="16" s="1"/>
  <c r="Q580" i="16" a="1"/>
  <c r="Q580" i="16" s="1"/>
  <c r="P490" i="16"/>
  <c r="P1265" i="14"/>
  <c r="Q1265" i="14" s="1"/>
  <c r="P581" i="16"/>
  <c r="H85" i="20"/>
  <c r="G85" i="20"/>
  <c r="C86" i="20"/>
  <c r="U85" i="20"/>
  <c r="O85" i="20"/>
  <c r="F85" i="20"/>
  <c r="R85" i="20"/>
  <c r="Q479" i="16" l="1" a="1"/>
  <c r="Q479" i="16" s="1"/>
  <c r="Q480" i="16" a="1"/>
  <c r="Q480" i="16" s="1"/>
  <c r="Q481" i="16" a="1"/>
  <c r="Q481" i="16" s="1"/>
  <c r="F48" i="20"/>
  <c r="G48" i="20"/>
  <c r="C47" i="20"/>
  <c r="Q581" i="16" a="1"/>
  <c r="Q581" i="16" s="1"/>
  <c r="Q490" i="16" a="1"/>
  <c r="Q490" i="16" s="1"/>
  <c r="P491" i="16"/>
  <c r="P1266" i="14"/>
  <c r="Q1266" i="14" s="1"/>
  <c r="P582" i="16"/>
  <c r="H86" i="20"/>
  <c r="C87" i="20"/>
  <c r="U86" i="20"/>
  <c r="R86" i="20"/>
  <c r="G86" i="20"/>
  <c r="O86" i="20"/>
  <c r="F86" i="20"/>
  <c r="Q455" i="16" l="1" a="1"/>
  <c r="Q455" i="16" s="1"/>
  <c r="Q456" i="16" a="1"/>
  <c r="Q456" i="16" s="1"/>
  <c r="Q457" i="16" a="1"/>
  <c r="Q457" i="16" s="1"/>
  <c r="Q458" i="16" a="1"/>
  <c r="Q458" i="16" s="1"/>
  <c r="Q459" i="16" a="1"/>
  <c r="Q459" i="16" s="1"/>
  <c r="Q460" i="16" a="1"/>
  <c r="Q460" i="16" s="1"/>
  <c r="Q461" i="16" a="1"/>
  <c r="Q461" i="16" s="1"/>
  <c r="Q462" i="16" a="1"/>
  <c r="Q462" i="16" s="1"/>
  <c r="Q463" i="16" a="1"/>
  <c r="Q463" i="16" s="1"/>
  <c r="Q464" i="16" a="1"/>
  <c r="Q464" i="16" s="1"/>
  <c r="Q465" i="16" a="1"/>
  <c r="Q465" i="16" s="1"/>
  <c r="Q466" i="16" a="1"/>
  <c r="Q466" i="16" s="1"/>
  <c r="Q467" i="16" a="1"/>
  <c r="Q467" i="16" s="1"/>
  <c r="Q468" i="16" a="1"/>
  <c r="Q468" i="16" s="1"/>
  <c r="Q469" i="16" a="1"/>
  <c r="Q469" i="16" s="1"/>
  <c r="Q470" i="16" a="1"/>
  <c r="Q470" i="16" s="1"/>
  <c r="Q471" i="16" a="1"/>
  <c r="Q471" i="16" s="1"/>
  <c r="Q472" i="16" a="1"/>
  <c r="Q472" i="16" s="1"/>
  <c r="Q473" i="16" a="1"/>
  <c r="Q473" i="16" s="1"/>
  <c r="Q474" i="16" a="1"/>
  <c r="Q474" i="16" s="1"/>
  <c r="Q475" i="16" a="1"/>
  <c r="Q475" i="16" s="1"/>
  <c r="Q476" i="16" a="1"/>
  <c r="Q476" i="16" s="1"/>
  <c r="Q477" i="16" a="1"/>
  <c r="Q477" i="16" s="1"/>
  <c r="Q478" i="16" a="1"/>
  <c r="Q478" i="16" s="1"/>
  <c r="G47" i="20"/>
  <c r="C46" i="20"/>
  <c r="F47" i="20"/>
  <c r="Q491" i="16" a="1"/>
  <c r="Q491" i="16" s="1"/>
  <c r="Q582" i="16" a="1"/>
  <c r="Q582" i="16" s="1"/>
  <c r="P492" i="16"/>
  <c r="P1267" i="14"/>
  <c r="Q1267" i="14" s="1"/>
  <c r="P583" i="16"/>
  <c r="H87" i="20"/>
  <c r="R87" i="20"/>
  <c r="O87" i="20"/>
  <c r="C88" i="20"/>
  <c r="U87" i="20"/>
  <c r="G87" i="20"/>
  <c r="F87" i="20"/>
  <c r="Q428" i="16" l="1" a="1"/>
  <c r="Q428" i="16" s="1"/>
  <c r="Q404" i="16" a="1"/>
  <c r="Q404" i="16" s="1"/>
  <c r="Q432" i="16" a="1"/>
  <c r="Q432" i="16" s="1"/>
  <c r="Q389" i="16" a="1"/>
  <c r="Q389" i="16" s="1"/>
  <c r="Q396" i="16" a="1"/>
  <c r="Q396" i="16" s="1"/>
  <c r="Q427" i="16" a="1"/>
  <c r="Q427" i="16" s="1"/>
  <c r="Q395" i="16" a="1"/>
  <c r="Q395" i="16" s="1"/>
  <c r="Q442" i="16" a="1"/>
  <c r="Q442" i="16" s="1"/>
  <c r="Q410" i="16" a="1"/>
  <c r="Q410" i="16" s="1"/>
  <c r="Q405" i="16" a="1"/>
  <c r="Q405" i="16" s="1"/>
  <c r="Q437" i="16" a="1"/>
  <c r="Q437" i="16" s="1"/>
  <c r="Q394" i="16" a="1"/>
  <c r="Q394" i="16" s="1"/>
  <c r="Q423" i="16" a="1"/>
  <c r="Q423" i="16" s="1"/>
  <c r="Q434" i="16" a="1"/>
  <c r="Q434" i="16" s="1"/>
  <c r="Q438" i="16" a="1"/>
  <c r="Q438" i="16" s="1"/>
  <c r="Q411" i="16" a="1"/>
  <c r="Q411" i="16" s="1"/>
  <c r="Q419" i="16" a="1"/>
  <c r="Q419" i="16" s="1"/>
  <c r="Q422" i="16" a="1"/>
  <c r="Q422" i="16" s="1"/>
  <c r="Q443" i="16" a="1"/>
  <c r="Q443" i="16" s="1"/>
  <c r="Q397" i="16" a="1"/>
  <c r="Q397" i="16" s="1"/>
  <c r="Q433" i="16" a="1"/>
  <c r="Q433" i="16" s="1"/>
  <c r="Q418" i="16" a="1"/>
  <c r="Q418" i="16" s="1"/>
  <c r="Q402" i="16" a="1"/>
  <c r="Q402" i="16" s="1"/>
  <c r="Q417" i="16" a="1"/>
  <c r="Q417" i="16" s="1"/>
  <c r="Q393" i="16" a="1"/>
  <c r="Q393" i="16" s="1"/>
  <c r="Q412" i="16" a="1"/>
  <c r="Q412" i="16" s="1"/>
  <c r="Q392" i="16" a="1"/>
  <c r="Q392" i="16" s="1"/>
  <c r="Q416" i="16" a="1"/>
  <c r="Q416" i="16" s="1"/>
  <c r="Q407" i="16" a="1"/>
  <c r="Q407" i="16" s="1"/>
  <c r="Q415" i="16" a="1"/>
  <c r="Q415" i="16" s="1"/>
  <c r="Q406" i="16" a="1"/>
  <c r="Q406" i="16" s="1"/>
  <c r="Q444" i="16" a="1"/>
  <c r="Q444" i="16" s="1"/>
  <c r="Q388" i="16" a="1"/>
  <c r="Q388" i="16" s="1"/>
  <c r="Q421" i="16" a="1"/>
  <c r="Q421" i="16" s="1"/>
  <c r="Q383" i="16" a="1"/>
  <c r="Q383" i="16" s="1"/>
  <c r="Q382" i="16" a="1"/>
  <c r="Q382" i="16" s="1"/>
  <c r="Q403" i="16" a="1"/>
  <c r="Q403" i="16" s="1"/>
  <c r="Q413" i="16" a="1"/>
  <c r="Q413" i="16" s="1"/>
  <c r="Q385" i="16" a="1"/>
  <c r="Q385" i="16" s="1"/>
  <c r="Q384" i="16" a="1"/>
  <c r="Q384" i="16" s="1"/>
  <c r="Q408" i="16" a="1"/>
  <c r="Q408" i="16" s="1"/>
  <c r="Q399" i="16" a="1"/>
  <c r="Q399" i="16" s="1"/>
  <c r="Q429" i="16" a="1"/>
  <c r="Q429" i="16" s="1"/>
  <c r="Q409" i="16" a="1"/>
  <c r="Q409" i="16" s="1"/>
  <c r="Q441" i="16" a="1"/>
  <c r="Q441" i="16" s="1"/>
  <c r="Q445" i="16" a="1"/>
  <c r="Q445" i="16" s="1"/>
  <c r="Q440" i="16" a="1"/>
  <c r="Q440" i="16" s="1"/>
  <c r="Q398" i="16" a="1"/>
  <c r="Q398" i="16" s="1"/>
  <c r="Q420" i="16" a="1"/>
  <c r="Q420" i="16" s="1"/>
  <c r="Q414" i="16" a="1"/>
  <c r="Q414" i="16" s="1"/>
  <c r="Q386" i="16" a="1"/>
  <c r="Q386" i="16" s="1"/>
  <c r="Q430" i="16" a="1"/>
  <c r="Q430" i="16" s="1"/>
  <c r="Q390" i="16" a="1"/>
  <c r="Q390" i="16" s="1"/>
  <c r="Q391" i="16" a="1"/>
  <c r="Q391" i="16" s="1"/>
  <c r="Q381" i="16" a="1"/>
  <c r="Q381" i="16" s="1"/>
  <c r="Q387" i="16" a="1"/>
  <c r="Q387" i="16" s="1"/>
  <c r="Q431" i="16" a="1"/>
  <c r="Q431" i="16" s="1"/>
  <c r="Q435" i="16" a="1"/>
  <c r="Q435" i="16" s="1"/>
  <c r="Q424" i="16" a="1"/>
  <c r="Q424" i="16" s="1"/>
  <c r="Q436" i="16" a="1"/>
  <c r="Q436" i="16" s="1"/>
  <c r="Q401" i="16" a="1"/>
  <c r="Q401" i="16" s="1"/>
  <c r="Q400" i="16" a="1"/>
  <c r="Q400" i="16" s="1"/>
  <c r="Q425" i="16" a="1"/>
  <c r="Q425" i="16" s="1"/>
  <c r="Q439" i="16" a="1"/>
  <c r="Q439" i="16" s="1"/>
  <c r="Q426" i="16" a="1"/>
  <c r="Q426" i="16" s="1"/>
  <c r="Q446" i="16" a="1"/>
  <c r="Q446" i="16" s="1"/>
  <c r="Q447" i="16" a="1"/>
  <c r="Q447" i="16" s="1"/>
  <c r="Q448" i="16" a="1"/>
  <c r="Q448" i="16" s="1"/>
  <c r="Q449" i="16" a="1"/>
  <c r="Q449" i="16" s="1"/>
  <c r="Q450" i="16" a="1"/>
  <c r="Q450" i="16" s="1"/>
  <c r="Q451" i="16" a="1"/>
  <c r="Q451" i="16" s="1"/>
  <c r="Q452" i="16" a="1"/>
  <c r="Q452" i="16" s="1"/>
  <c r="Q453" i="16" a="1"/>
  <c r="Q453" i="16" s="1"/>
  <c r="Q454" i="16" a="1"/>
  <c r="Q454" i="16" s="1"/>
  <c r="G46" i="20"/>
  <c r="F46" i="20"/>
  <c r="C45" i="20"/>
  <c r="Q583" i="16" a="1"/>
  <c r="Q583" i="16" s="1"/>
  <c r="Q492" i="16" a="1"/>
  <c r="Q492" i="16" s="1"/>
  <c r="P493" i="16"/>
  <c r="P1268" i="14"/>
  <c r="Q1268" i="14" s="1"/>
  <c r="P584" i="16"/>
  <c r="H88" i="20"/>
  <c r="G88" i="20"/>
  <c r="F88" i="20"/>
  <c r="C89" i="20"/>
  <c r="O88" i="20"/>
  <c r="R88" i="20"/>
  <c r="U88" i="20"/>
  <c r="Q380" i="16" l="1" a="1"/>
  <c r="Q380" i="16" s="1"/>
  <c r="C44" i="20"/>
  <c r="F45" i="20"/>
  <c r="G45" i="20"/>
  <c r="Q584" i="16" a="1"/>
  <c r="Q584" i="16" s="1"/>
  <c r="Q493" i="16" a="1"/>
  <c r="Q493" i="16" s="1"/>
  <c r="P494" i="16"/>
  <c r="P1269" i="14"/>
  <c r="Q1269" i="14" s="1"/>
  <c r="P585" i="16"/>
  <c r="H89" i="20"/>
  <c r="C90" i="20"/>
  <c r="R89" i="20"/>
  <c r="G89" i="20"/>
  <c r="U89" i="20"/>
  <c r="F89" i="20"/>
  <c r="O89" i="20"/>
  <c r="C43" i="20" l="1"/>
  <c r="F44" i="20"/>
  <c r="G44" i="20"/>
  <c r="Q494" i="16" a="1"/>
  <c r="Q494" i="16" s="1"/>
  <c r="Q585" i="16" a="1"/>
  <c r="Q585" i="16" s="1"/>
  <c r="P495" i="16"/>
  <c r="P1270" i="14"/>
  <c r="Q1270" i="14" s="1"/>
  <c r="P586" i="16"/>
  <c r="H90" i="20"/>
  <c r="O90" i="20"/>
  <c r="U90" i="20"/>
  <c r="R90" i="20"/>
  <c r="F90" i="20"/>
  <c r="C91" i="20"/>
  <c r="G90" i="20"/>
  <c r="Q283" i="16" l="1" a="1"/>
  <c r="Q283" i="16" s="1"/>
  <c r="Q245" i="16" a="1"/>
  <c r="Q245" i="16" s="1"/>
  <c r="Q333" i="16" a="1"/>
  <c r="Q333" i="16" s="1"/>
  <c r="Q247" i="16" a="1"/>
  <c r="Q247" i="16" s="1"/>
  <c r="Q372" i="16" a="1"/>
  <c r="Q372" i="16" s="1"/>
  <c r="Q357" i="16" a="1"/>
  <c r="Q357" i="16" s="1"/>
  <c r="Q291" i="16" a="1"/>
  <c r="Q291" i="16" s="1"/>
  <c r="Q263" i="16" a="1"/>
  <c r="Q263" i="16" s="1"/>
  <c r="Q364" i="16" a="1"/>
  <c r="Q364" i="16" s="1"/>
  <c r="Q281" i="16" a="1"/>
  <c r="Q281" i="16" s="1"/>
  <c r="Q309" i="16" a="1"/>
  <c r="Q309" i="16" s="1"/>
  <c r="Q363" i="16" a="1"/>
  <c r="Q363" i="16" s="1"/>
  <c r="Q331" i="16" a="1"/>
  <c r="Q331" i="16" s="1"/>
  <c r="Q213" i="16" a="1"/>
  <c r="Q213" i="16" s="1"/>
  <c r="Q307" i="16" a="1"/>
  <c r="Q307" i="16" s="1"/>
  <c r="Q289" i="16" a="1"/>
  <c r="Q289" i="16" s="1"/>
  <c r="Q378" i="16" a="1"/>
  <c r="Q378" i="16" s="1"/>
  <c r="Q253" i="16" a="1"/>
  <c r="Q253" i="16" s="1"/>
  <c r="Q293" i="16" a="1"/>
  <c r="Q293" i="16" s="1"/>
  <c r="Q236" i="16" a="1"/>
  <c r="Q236" i="16" s="1"/>
  <c r="Q373" i="16" a="1"/>
  <c r="Q373" i="16" s="1"/>
  <c r="Q341" i="16" a="1"/>
  <c r="Q341" i="16" s="1"/>
  <c r="Q231" i="16" a="1"/>
  <c r="Q231" i="16" s="1"/>
  <c r="Q238" i="16" a="1"/>
  <c r="Q238" i="16" s="1"/>
  <c r="Q348" i="16" a="1"/>
  <c r="Q348" i="16" s="1"/>
  <c r="Q214" i="16" a="1"/>
  <c r="Q214" i="16" s="1"/>
  <c r="Q249" i="16" a="1"/>
  <c r="Q249" i="16" s="1"/>
  <c r="Q379" i="16" a="1"/>
  <c r="Q379" i="16" s="1"/>
  <c r="Q295" i="16" a="1"/>
  <c r="Q295" i="16" s="1"/>
  <c r="Q251" i="16" a="1"/>
  <c r="Q251" i="16" s="1"/>
  <c r="Q317" i="16" a="1"/>
  <c r="Q317" i="16" s="1"/>
  <c r="Q310" i="16" a="1"/>
  <c r="Q310" i="16" s="1"/>
  <c r="Q261" i="16" a="1"/>
  <c r="Q261" i="16" s="1"/>
  <c r="Q332" i="16" a="1"/>
  <c r="Q332" i="16" s="1"/>
  <c r="Q292" i="16" a="1"/>
  <c r="Q292" i="16" s="1"/>
  <c r="Q371" i="16" a="1"/>
  <c r="Q371" i="16" s="1"/>
  <c r="Q267" i="16" a="1"/>
  <c r="Q267" i="16" s="1"/>
  <c r="Q258" i="16" a="1"/>
  <c r="Q258" i="16" s="1"/>
  <c r="Q218" i="16" a="1"/>
  <c r="Q218" i="16" s="1"/>
  <c r="Q306" i="16" a="1"/>
  <c r="Q306" i="16" s="1"/>
  <c r="Q276" i="16" a="1"/>
  <c r="Q276" i="16" s="1"/>
  <c r="Q239" i="16" a="1"/>
  <c r="Q239" i="16" s="1"/>
  <c r="Q314" i="16" a="1"/>
  <c r="Q314" i="16" s="1"/>
  <c r="Q278" i="16" a="1"/>
  <c r="Q278" i="16" s="1"/>
  <c r="Q243" i="16" a="1"/>
  <c r="Q243" i="16" s="1"/>
  <c r="Q234" i="16" a="1"/>
  <c r="Q234" i="16" s="1"/>
  <c r="Q315" i="16" a="1"/>
  <c r="Q315" i="16" s="1"/>
  <c r="Q352" i="16" a="1"/>
  <c r="Q352" i="16" s="1"/>
  <c r="Q282" i="16" a="1"/>
  <c r="Q282" i="16" s="1"/>
  <c r="Q286" i="16" a="1"/>
  <c r="Q286" i="16" s="1"/>
  <c r="Q301" i="16" a="1"/>
  <c r="Q301" i="16" s="1"/>
  <c r="Q294" i="16" a="1"/>
  <c r="Q294" i="16" s="1"/>
  <c r="Q240" i="16" a="1"/>
  <c r="Q240" i="16" s="1"/>
  <c r="Q296" i="16" a="1"/>
  <c r="Q296" i="16" s="1"/>
  <c r="Q362" i="16" a="1"/>
  <c r="Q362" i="16" s="1"/>
  <c r="Q330" i="16" a="1"/>
  <c r="Q330" i="16" s="1"/>
  <c r="Q361" i="16" a="1"/>
  <c r="Q361" i="16" s="1"/>
  <c r="Q329" i="16" a="1"/>
  <c r="Q329" i="16" s="1"/>
  <c r="Q311" i="16" a="1"/>
  <c r="Q311" i="16" s="1"/>
  <c r="Q360" i="16" a="1"/>
  <c r="Q360" i="16" s="1"/>
  <c r="Q328" i="16" a="1"/>
  <c r="Q328" i="16" s="1"/>
  <c r="Q318" i="16" a="1"/>
  <c r="Q318" i="16" s="1"/>
  <c r="Q257" i="16" a="1"/>
  <c r="Q257" i="16" s="1"/>
  <c r="Q232" i="16" a="1"/>
  <c r="Q232" i="16" s="1"/>
  <c r="Q375" i="16" a="1"/>
  <c r="Q375" i="16" s="1"/>
  <c r="Q343" i="16" a="1"/>
  <c r="Q343" i="16" s="1"/>
  <c r="Q374" i="16" a="1"/>
  <c r="Q374" i="16" s="1"/>
  <c r="Q342" i="16" a="1"/>
  <c r="Q342" i="16" s="1"/>
  <c r="Q255" i="16" a="1"/>
  <c r="Q255" i="16" s="1"/>
  <c r="Q259" i="16" a="1"/>
  <c r="Q259" i="16" s="1"/>
  <c r="Q265" i="16" a="1"/>
  <c r="Q265" i="16" s="1"/>
  <c r="Q262" i="16" a="1"/>
  <c r="Q262" i="16" s="1"/>
  <c r="Q279" i="16" a="1"/>
  <c r="Q279" i="16" s="1"/>
  <c r="Q288" i="16" a="1"/>
  <c r="Q288" i="16" s="1"/>
  <c r="Q324" i="16" a="1"/>
  <c r="Q324" i="16" s="1"/>
  <c r="Q355" i="16" a="1"/>
  <c r="Q355" i="16" s="1"/>
  <c r="Q323" i="16" a="1"/>
  <c r="Q323" i="16" s="1"/>
  <c r="Q299" i="16" a="1"/>
  <c r="Q299" i="16" s="1"/>
  <c r="Q298" i="16" a="1"/>
  <c r="Q298" i="16" s="1"/>
  <c r="Q274" i="16" a="1"/>
  <c r="Q274" i="16" s="1"/>
  <c r="Q308" i="16" a="1"/>
  <c r="Q308" i="16" s="1"/>
  <c r="Q237" i="16" a="1"/>
  <c r="Q237" i="16" s="1"/>
  <c r="Q228" i="16" a="1"/>
  <c r="Q228" i="16" s="1"/>
  <c r="Q312" i="16" a="1"/>
  <c r="Q312" i="16" s="1"/>
  <c r="Q353" i="16" a="1"/>
  <c r="Q353" i="16" s="1"/>
  <c r="Q230" i="16" a="1"/>
  <c r="Q230" i="16" s="1"/>
  <c r="Q320" i="16" a="1"/>
  <c r="Q320" i="16" s="1"/>
  <c r="Q303" i="16" a="1"/>
  <c r="Q303" i="16" s="1"/>
  <c r="Q273" i="16" a="1"/>
  <c r="Q273" i="16" s="1"/>
  <c r="Q248" i="16" a="1"/>
  <c r="Q248" i="16" s="1"/>
  <c r="Q367" i="16" a="1"/>
  <c r="Q367" i="16" s="1"/>
  <c r="Q335" i="16" a="1"/>
  <c r="Q335" i="16" s="1"/>
  <c r="Q250" i="16" a="1"/>
  <c r="Q250" i="16" s="1"/>
  <c r="Q366" i="16" a="1"/>
  <c r="Q366" i="16" s="1"/>
  <c r="Q334" i="16" a="1"/>
  <c r="Q334" i="16" s="1"/>
  <c r="Q212" i="16" a="1"/>
  <c r="Q212" i="16" s="1"/>
  <c r="Q338" i="16" a="1"/>
  <c r="Q338" i="16" s="1"/>
  <c r="Q351" i="16" a="1"/>
  <c r="Q351" i="16" s="1"/>
  <c r="Q277" i="16" a="1"/>
  <c r="Q277" i="16" s="1"/>
  <c r="Q349" i="16" a="1"/>
  <c r="Q349" i="16" s="1"/>
  <c r="Q215" i="16" a="1"/>
  <c r="Q215" i="16" s="1"/>
  <c r="Q356" i="16" a="1"/>
  <c r="Q356" i="16" s="1"/>
  <c r="Q233" i="16" a="1"/>
  <c r="Q233" i="16" s="1"/>
  <c r="Q256" i="16" a="1"/>
  <c r="Q256" i="16" s="1"/>
  <c r="Q268" i="16" a="1"/>
  <c r="Q268" i="16" s="1"/>
  <c r="Q219" i="16" a="1"/>
  <c r="Q219" i="16" s="1"/>
  <c r="Q370" i="16" a="1"/>
  <c r="Q370" i="16" s="1"/>
  <c r="Q287" i="16" a="1"/>
  <c r="Q287" i="16" s="1"/>
  <c r="Q316" i="16" a="1"/>
  <c r="Q316" i="16" s="1"/>
  <c r="Q254" i="16" a="1"/>
  <c r="Q254" i="16" s="1"/>
  <c r="Q347" i="16" a="1"/>
  <c r="Q347" i="16" s="1"/>
  <c r="Q235" i="16" a="1"/>
  <c r="Q235" i="16" s="1"/>
  <c r="Q226" i="16" a="1"/>
  <c r="Q226" i="16" s="1"/>
  <c r="Q354" i="16" a="1"/>
  <c r="Q354" i="16" s="1"/>
  <c r="Q302" i="16" a="1"/>
  <c r="Q302" i="16" s="1"/>
  <c r="Q244" i="16" a="1"/>
  <c r="Q244" i="16" s="1"/>
  <c r="Q377" i="16" a="1"/>
  <c r="Q377" i="16" s="1"/>
  <c r="Q345" i="16" a="1"/>
  <c r="Q345" i="16" s="1"/>
  <c r="Q221" i="16" a="1"/>
  <c r="Q221" i="16" s="1"/>
  <c r="Q271" i="16" a="1"/>
  <c r="Q271" i="16" s="1"/>
  <c r="Q376" i="16" a="1"/>
  <c r="Q376" i="16" s="1"/>
  <c r="Q344" i="16" a="1"/>
  <c r="Q344" i="16" s="1"/>
  <c r="Q225" i="16" a="1"/>
  <c r="Q225" i="16" s="1"/>
  <c r="Q264" i="16" a="1"/>
  <c r="Q264" i="16" s="1"/>
  <c r="Q224" i="16" a="1"/>
  <c r="Q224" i="16" s="1"/>
  <c r="Q266" i="16" a="1"/>
  <c r="Q266" i="16" s="1"/>
  <c r="Q358" i="16" a="1"/>
  <c r="Q358" i="16" s="1"/>
  <c r="Q327" i="16" a="1"/>
  <c r="Q327" i="16" s="1"/>
  <c r="Q326" i="16" a="1"/>
  <c r="Q326" i="16" s="1"/>
  <c r="Q242" i="16" a="1"/>
  <c r="Q242" i="16" s="1"/>
  <c r="Q285" i="16" a="1"/>
  <c r="Q285" i="16" s="1"/>
  <c r="Q229" i="16" a="1"/>
  <c r="Q229" i="16" s="1"/>
  <c r="Q252" i="16" a="1"/>
  <c r="Q252" i="16" s="1"/>
  <c r="Q272" i="16" a="1"/>
  <c r="Q272" i="16" s="1"/>
  <c r="Q304" i="16" a="1"/>
  <c r="Q304" i="16" s="1"/>
  <c r="Q346" i="16" a="1"/>
  <c r="Q346" i="16" s="1"/>
  <c r="Q269" i="16" a="1"/>
  <c r="Q269" i="16" s="1"/>
  <c r="Q300" i="16" a="1"/>
  <c r="Q300" i="16" s="1"/>
  <c r="Q246" i="16" a="1"/>
  <c r="Q246" i="16" s="1"/>
  <c r="Q319" i="16" a="1"/>
  <c r="Q319" i="16" s="1"/>
  <c r="Q313" i="16" a="1"/>
  <c r="Q313" i="16" s="1"/>
  <c r="Q359" i="16" a="1"/>
  <c r="Q359" i="16" s="1"/>
  <c r="Q275" i="16" a="1"/>
  <c r="Q275" i="16" s="1"/>
  <c r="Q325" i="16" a="1"/>
  <c r="Q325" i="16" s="1"/>
  <c r="Q270" i="16" a="1"/>
  <c r="Q270" i="16" s="1"/>
  <c r="Q340" i="16" a="1"/>
  <c r="Q340" i="16" s="1"/>
  <c r="Q223" i="16" a="1"/>
  <c r="Q223" i="16" s="1"/>
  <c r="Q339" i="16" a="1"/>
  <c r="Q339" i="16" s="1"/>
  <c r="Q216" i="16" a="1"/>
  <c r="Q216" i="16" s="1"/>
  <c r="Q217" i="16" a="1"/>
  <c r="Q217" i="16" s="1"/>
  <c r="Q290" i="16" a="1"/>
  <c r="Q290" i="16" s="1"/>
  <c r="Q297" i="16" a="1"/>
  <c r="Q297" i="16" s="1"/>
  <c r="Q260" i="16" a="1"/>
  <c r="Q260" i="16" s="1"/>
  <c r="Q369" i="16" a="1"/>
  <c r="Q369" i="16" s="1"/>
  <c r="Q337" i="16" a="1"/>
  <c r="Q337" i="16" s="1"/>
  <c r="Q220" i="16" a="1"/>
  <c r="Q220" i="16" s="1"/>
  <c r="Q284" i="16" a="1"/>
  <c r="Q284" i="16" s="1"/>
  <c r="Q305" i="16" a="1"/>
  <c r="Q305" i="16" s="1"/>
  <c r="Q368" i="16" a="1"/>
  <c r="Q368" i="16" s="1"/>
  <c r="Q336" i="16" a="1"/>
  <c r="Q336" i="16" s="1"/>
  <c r="Q241" i="16" a="1"/>
  <c r="Q241" i="16" s="1"/>
  <c r="Q322" i="16" a="1"/>
  <c r="Q322" i="16" s="1"/>
  <c r="Q280" i="16" a="1"/>
  <c r="Q280" i="16" s="1"/>
  <c r="Q227" i="16" a="1"/>
  <c r="Q227" i="16" s="1"/>
  <c r="Q321" i="16" a="1"/>
  <c r="Q321" i="16" s="1"/>
  <c r="Q350" i="16" a="1"/>
  <c r="Q350" i="16" s="1"/>
  <c r="Q365" i="16" a="1"/>
  <c r="Q365" i="16" s="1"/>
  <c r="Q222" i="16" a="1"/>
  <c r="Q222" i="16" s="1"/>
  <c r="F43" i="20"/>
  <c r="C42" i="20"/>
  <c r="G43" i="20"/>
  <c r="Q495" i="16" a="1"/>
  <c r="Q495" i="16" s="1"/>
  <c r="Q586" i="16" a="1"/>
  <c r="Q586" i="16" s="1"/>
  <c r="P496" i="16"/>
  <c r="P1271" i="14"/>
  <c r="Q1271" i="14" s="1"/>
  <c r="P587" i="16"/>
  <c r="H91" i="20"/>
  <c r="F91" i="20"/>
  <c r="R91" i="20"/>
  <c r="G91" i="20"/>
  <c r="O91" i="20"/>
  <c r="U91" i="20"/>
  <c r="C92" i="20"/>
  <c r="Q174" i="16" l="1" a="1"/>
  <c r="Q174" i="16" s="1"/>
  <c r="Q151" i="16" a="1"/>
  <c r="Q151" i="16" s="1"/>
  <c r="Q188" i="16" a="1"/>
  <c r="Q188" i="16" s="1"/>
  <c r="Q183" i="16" a="1"/>
  <c r="Q183" i="16" s="1"/>
  <c r="Q128" i="16" a="1"/>
  <c r="Q128" i="16" s="1"/>
  <c r="Q191" i="16" a="1"/>
  <c r="Q191" i="16" s="1"/>
  <c r="Q207" i="16" a="1"/>
  <c r="Q207" i="16" s="1"/>
  <c r="Q140" i="16" a="1"/>
  <c r="Q140" i="16" s="1"/>
  <c r="Q91" i="16" a="1"/>
  <c r="Q91" i="16" s="1"/>
  <c r="Q142" i="16" a="1"/>
  <c r="Q142" i="16" s="1"/>
  <c r="Q206" i="16" a="1"/>
  <c r="Q206" i="16" s="1"/>
  <c r="Q149" i="16" a="1"/>
  <c r="Q149" i="16" s="1"/>
  <c r="Q158" i="16" a="1"/>
  <c r="Q158" i="16" s="1"/>
  <c r="Q102" i="16" a="1"/>
  <c r="Q102" i="16" s="1"/>
  <c r="Q189" i="16" a="1"/>
  <c r="Q189" i="16" s="1"/>
  <c r="Q145" i="16" a="1"/>
  <c r="Q145" i="16" s="1"/>
  <c r="Q147" i="16" a="1"/>
  <c r="Q147" i="16" s="1"/>
  <c r="Q176" i="16" a="1"/>
  <c r="Q176" i="16" s="1"/>
  <c r="Q157" i="16" a="1"/>
  <c r="Q157" i="16" s="1"/>
  <c r="Q161" i="16" a="1"/>
  <c r="Q161" i="16" s="1"/>
  <c r="Q164" i="16" a="1"/>
  <c r="Q164" i="16" s="1"/>
  <c r="Q87" i="16" a="1"/>
  <c r="Q87" i="16" s="1"/>
  <c r="Q101" i="16" a="1"/>
  <c r="Q101" i="16" s="1"/>
  <c r="Q197" i="16" a="1"/>
  <c r="Q197" i="16" s="1"/>
  <c r="Q182" i="16" a="1"/>
  <c r="Q182" i="16" s="1"/>
  <c r="Q184" i="16" a="1"/>
  <c r="Q184" i="16" s="1"/>
  <c r="Q110" i="16" a="1"/>
  <c r="Q110" i="16" s="1"/>
  <c r="Q163" i="16" a="1"/>
  <c r="Q163" i="16" s="1"/>
  <c r="Q203" i="16" a="1"/>
  <c r="Q203" i="16" s="1"/>
  <c r="Q138" i="16" a="1"/>
  <c r="Q138" i="16" s="1"/>
  <c r="Q202" i="16" a="1"/>
  <c r="Q202" i="16" s="1"/>
  <c r="Q199" i="16" a="1"/>
  <c r="Q199" i="16" s="1"/>
  <c r="Q124" i="16" a="1"/>
  <c r="Q124" i="16" s="1"/>
  <c r="Q153" i="16" a="1"/>
  <c r="Q153" i="16" s="1"/>
  <c r="Q165" i="16" a="1"/>
  <c r="Q165" i="16" s="1"/>
  <c r="Q169" i="16" a="1"/>
  <c r="Q169" i="16" s="1"/>
  <c r="Q172" i="16" a="1"/>
  <c r="Q172" i="16" s="1"/>
  <c r="Q116" i="16" a="1"/>
  <c r="Q116" i="16" s="1"/>
  <c r="Q107" i="16" a="1"/>
  <c r="Q107" i="16" s="1"/>
  <c r="Q179" i="16" a="1"/>
  <c r="Q179" i="16" s="1"/>
  <c r="Q185" i="16" a="1"/>
  <c r="Q185" i="16" s="1"/>
  <c r="Q89" i="16" a="1"/>
  <c r="Q89" i="16" s="1"/>
  <c r="Q178" i="16" a="1"/>
  <c r="Q178" i="16" s="1"/>
  <c r="Q88" i="16" a="1"/>
  <c r="Q88" i="16" s="1"/>
  <c r="Q103" i="16" a="1"/>
  <c r="Q103" i="16" s="1"/>
  <c r="Q135" i="16" a="1"/>
  <c r="Q135" i="16" s="1"/>
  <c r="Q201" i="16" a="1"/>
  <c r="Q201" i="16" s="1"/>
  <c r="Q109" i="16" a="1"/>
  <c r="Q109" i="16" s="1"/>
  <c r="Q159" i="16" a="1"/>
  <c r="Q159" i="16" s="1"/>
  <c r="Q177" i="16" a="1"/>
  <c r="Q177" i="16" s="1"/>
  <c r="Q192" i="16" a="1"/>
  <c r="Q192" i="16" s="1"/>
  <c r="Q193" i="16" a="1"/>
  <c r="Q193" i="16" s="1"/>
  <c r="Q180" i="16" a="1"/>
  <c r="Q180" i="16" s="1"/>
  <c r="Q120" i="16" a="1"/>
  <c r="Q120" i="16" s="1"/>
  <c r="Q195" i="16" a="1"/>
  <c r="Q195" i="16" s="1"/>
  <c r="Q134" i="16" a="1"/>
  <c r="Q134" i="16" s="1"/>
  <c r="Q86" i="16" a="1"/>
  <c r="Q86" i="16" s="1"/>
  <c r="Q93" i="16" a="1"/>
  <c r="Q93" i="16" s="1"/>
  <c r="Q141" i="16" a="1"/>
  <c r="Q141" i="16" s="1"/>
  <c r="Q154" i="16" a="1"/>
  <c r="Q154" i="16" s="1"/>
  <c r="Q208" i="16" a="1"/>
  <c r="Q208" i="16" s="1"/>
  <c r="Q92" i="16" a="1"/>
  <c r="Q92" i="16" s="1"/>
  <c r="Q136" i="16" a="1"/>
  <c r="Q136" i="16" s="1"/>
  <c r="Q167" i="16" a="1"/>
  <c r="Q167" i="16" s="1"/>
  <c r="Q156" i="16" a="1"/>
  <c r="Q156" i="16" s="1"/>
  <c r="Q143" i="16" a="1"/>
  <c r="Q143" i="16" s="1"/>
  <c r="Q111" i="16" a="1"/>
  <c r="Q111" i="16" s="1"/>
  <c r="Q108" i="16" a="1"/>
  <c r="Q108" i="16" s="1"/>
  <c r="Q90" i="16" a="1"/>
  <c r="Q90" i="16" s="1"/>
  <c r="Q122" i="16" a="1"/>
  <c r="Q122" i="16" s="1"/>
  <c r="Q130" i="16" a="1"/>
  <c r="Q130" i="16" s="1"/>
  <c r="Q194" i="16" a="1"/>
  <c r="Q194" i="16" s="1"/>
  <c r="Q121" i="16" a="1"/>
  <c r="Q121" i="16" s="1"/>
  <c r="Q94" i="16" a="1"/>
  <c r="Q94" i="16" s="1"/>
  <c r="Q198" i="16" a="1"/>
  <c r="Q198" i="16" s="1"/>
  <c r="Q127" i="16" a="1"/>
  <c r="Q127" i="16" s="1"/>
  <c r="Q200" i="16" a="1"/>
  <c r="Q200" i="16" s="1"/>
  <c r="Q168" i="16" a="1"/>
  <c r="Q168" i="16" s="1"/>
  <c r="Q211" i="16" a="1"/>
  <c r="Q211" i="16" s="1"/>
  <c r="Q96" i="16" a="1"/>
  <c r="Q96" i="16" s="1"/>
  <c r="Q190" i="16" a="1"/>
  <c r="Q190" i="16" s="1"/>
  <c r="Q144" i="16" a="1"/>
  <c r="Q144" i="16" s="1"/>
  <c r="Q209" i="16" a="1"/>
  <c r="Q209" i="16" s="1"/>
  <c r="Q132" i="16" a="1"/>
  <c r="Q132" i="16" s="1"/>
  <c r="Q196" i="16" a="1"/>
  <c r="Q196" i="16" s="1"/>
  <c r="Q112" i="16" a="1"/>
  <c r="Q112" i="16" s="1"/>
  <c r="Q133" i="16" a="1"/>
  <c r="Q133" i="16" s="1"/>
  <c r="Q152" i="16" a="1"/>
  <c r="Q152" i="16" s="1"/>
  <c r="Q126" i="16" a="1"/>
  <c r="Q126" i="16" s="1"/>
  <c r="Q85" i="16" a="1"/>
  <c r="Q85" i="16" s="1"/>
  <c r="Q98" i="16" a="1"/>
  <c r="Q98" i="16" s="1"/>
  <c r="Q139" i="16" a="1"/>
  <c r="Q139" i="16" s="1"/>
  <c r="Q173" i="16" a="1"/>
  <c r="Q173" i="16" s="1"/>
  <c r="Q170" i="16" a="1"/>
  <c r="Q170" i="16" s="1"/>
  <c r="Q97" i="16" a="1"/>
  <c r="Q97" i="16" s="1"/>
  <c r="Q115" i="16" a="1"/>
  <c r="Q115" i="16" s="1"/>
  <c r="Q106" i="16" a="1"/>
  <c r="Q106" i="16" s="1"/>
  <c r="Q105" i="16" a="1"/>
  <c r="Q105" i="16" s="1"/>
  <c r="Q175" i="16" a="1"/>
  <c r="Q175" i="16" s="1"/>
  <c r="Q204" i="16" a="1"/>
  <c r="Q204" i="16" s="1"/>
  <c r="Q181" i="16" a="1"/>
  <c r="Q181" i="16" s="1"/>
  <c r="Q123" i="16" a="1"/>
  <c r="Q123" i="16" s="1"/>
  <c r="Q95" i="16" a="1"/>
  <c r="Q95" i="16" s="1"/>
  <c r="Q114" i="16" a="1"/>
  <c r="Q114" i="16" s="1"/>
  <c r="Q155" i="16" a="1"/>
  <c r="Q155" i="16" s="1"/>
  <c r="Q146" i="16" a="1"/>
  <c r="Q146" i="16" s="1"/>
  <c r="Q113" i="16" a="1"/>
  <c r="Q113" i="16" s="1"/>
  <c r="Q150" i="16" a="1"/>
  <c r="Q150" i="16" s="1"/>
  <c r="Q119" i="16" a="1"/>
  <c r="Q119" i="16" s="1"/>
  <c r="Q137" i="16" a="1"/>
  <c r="Q137" i="16" s="1"/>
  <c r="Q125" i="16" a="1"/>
  <c r="Q125" i="16" s="1"/>
  <c r="Q210" i="16" a="1"/>
  <c r="Q210" i="16" s="1"/>
  <c r="Q131" i="16" a="1"/>
  <c r="Q131" i="16" s="1"/>
  <c r="Q160" i="16" a="1"/>
  <c r="Q160" i="16" s="1"/>
  <c r="Q187" i="16" a="1"/>
  <c r="Q187" i="16" s="1"/>
  <c r="Q129" i="16" a="1"/>
  <c r="Q129" i="16" s="1"/>
  <c r="Q148" i="16" a="1"/>
  <c r="Q148" i="16" s="1"/>
  <c r="Q104" i="16" a="1"/>
  <c r="Q104" i="16" s="1"/>
  <c r="Q166" i="16" a="1"/>
  <c r="Q166" i="16" s="1"/>
  <c r="Q118" i="16" a="1"/>
  <c r="Q118" i="16" s="1"/>
  <c r="Q100" i="16" a="1"/>
  <c r="Q100" i="16" s="1"/>
  <c r="Q171" i="16" a="1"/>
  <c r="Q171" i="16" s="1"/>
  <c r="Q205" i="16" a="1"/>
  <c r="Q205" i="16" s="1"/>
  <c r="Q186" i="16" a="1"/>
  <c r="Q186" i="16" s="1"/>
  <c r="Q117" i="16" a="1"/>
  <c r="Q117" i="16" s="1"/>
  <c r="Q99" i="16" a="1"/>
  <c r="Q99" i="16" s="1"/>
  <c r="Q162" i="16" a="1"/>
  <c r="Q162" i="16" s="1"/>
  <c r="C41" i="20"/>
  <c r="G42" i="20"/>
  <c r="F42" i="20"/>
  <c r="Q587" i="16" a="1"/>
  <c r="Q587" i="16" s="1"/>
  <c r="Q496" i="16" a="1"/>
  <c r="Q496" i="16" s="1"/>
  <c r="P497" i="16"/>
  <c r="P1272" i="14"/>
  <c r="Q1272" i="14" s="1"/>
  <c r="P588" i="16"/>
  <c r="H92" i="20"/>
  <c r="R92" i="20"/>
  <c r="U92" i="20"/>
  <c r="F92" i="20"/>
  <c r="C93" i="20"/>
  <c r="G92" i="20"/>
  <c r="O92" i="20"/>
  <c r="Q59" i="16" l="1" a="1"/>
  <c r="Q59" i="16" s="1"/>
  <c r="Q75" i="16" a="1"/>
  <c r="Q75" i="16" s="1"/>
  <c r="Q54" i="16" a="1"/>
  <c r="Q54" i="16" s="1"/>
  <c r="Q62" i="16" a="1"/>
  <c r="Q62" i="16" s="1"/>
  <c r="Q69" i="16" a="1"/>
  <c r="Q69" i="16" s="1"/>
  <c r="Q36" i="16" a="1"/>
  <c r="Q36" i="16" s="1"/>
  <c r="Q68" i="16" a="1"/>
  <c r="Q68" i="16" s="1"/>
  <c r="Q35" i="16" a="1"/>
  <c r="Q35" i="16" s="1"/>
  <c r="Q34" i="16" a="1"/>
  <c r="Q34" i="16" s="1"/>
  <c r="Q66" i="16" a="1"/>
  <c r="Q66" i="16" s="1"/>
  <c r="Q56" i="16" a="1"/>
  <c r="Q56" i="16" s="1"/>
  <c r="Q55" i="16" a="1"/>
  <c r="Q55" i="16" s="1"/>
  <c r="Q65" i="16" a="1"/>
  <c r="Q65" i="16" s="1"/>
  <c r="Q67" i="16" a="1"/>
  <c r="Q67" i="16" s="1"/>
  <c r="Q79" i="16" a="1"/>
  <c r="Q79" i="16" s="1"/>
  <c r="Q46" i="16" a="1"/>
  <c r="Q46" i="16" s="1"/>
  <c r="Q53" i="16" a="1"/>
  <c r="Q53" i="16" s="1"/>
  <c r="Q61" i="16" a="1"/>
  <c r="Q61" i="16" s="1"/>
  <c r="Q60" i="16" a="1"/>
  <c r="Q60" i="16" s="1"/>
  <c r="Q57" i="16" a="1"/>
  <c r="Q57" i="16" s="1"/>
  <c r="Q81" i="16" a="1"/>
  <c r="Q81" i="16" s="1"/>
  <c r="Q48" i="16" a="1"/>
  <c r="Q48" i="16" s="1"/>
  <c r="Q80" i="16" a="1"/>
  <c r="Q80" i="16" s="1"/>
  <c r="Q47" i="16" a="1"/>
  <c r="Q47" i="16" s="1"/>
  <c r="Q41" i="16" a="1"/>
  <c r="Q41" i="16" s="1"/>
  <c r="Q64" i="16" a="1"/>
  <c r="Q64" i="16" s="1"/>
  <c r="Q71" i="16" a="1"/>
  <c r="Q71" i="16" s="1"/>
  <c r="Q38" i="16" a="1"/>
  <c r="Q38" i="16" s="1"/>
  <c r="Q78" i="16" a="1"/>
  <c r="Q78" i="16" s="1"/>
  <c r="Q45" i="16" a="1"/>
  <c r="Q45" i="16" s="1"/>
  <c r="Q58" i="16" a="1"/>
  <c r="Q58" i="16" s="1"/>
  <c r="Q52" i="16" a="1"/>
  <c r="Q52" i="16" s="1"/>
  <c r="Q84" i="16" a="1"/>
  <c r="Q84" i="16" s="1"/>
  <c r="Q51" i="16" a="1"/>
  <c r="Q51" i="16" s="1"/>
  <c r="Q42" i="16" a="1"/>
  <c r="Q42" i="16" s="1"/>
  <c r="Q50" i="16" a="1"/>
  <c r="Q50" i="16" s="1"/>
  <c r="Q82" i="16" a="1"/>
  <c r="Q82" i="16" s="1"/>
  <c r="Q49" i="16" a="1"/>
  <c r="Q49" i="16" s="1"/>
  <c r="Q73" i="16" a="1"/>
  <c r="Q73" i="16" s="1"/>
  <c r="Q40" i="16" a="1"/>
  <c r="Q40" i="16" s="1"/>
  <c r="Q72" i="16" a="1"/>
  <c r="Q72" i="16" s="1"/>
  <c r="Q39" i="16" a="1"/>
  <c r="Q39" i="16" s="1"/>
  <c r="Q83" i="16" a="1"/>
  <c r="Q83" i="16" s="1"/>
  <c r="Q63" i="16" a="1"/>
  <c r="Q63" i="16" s="1"/>
  <c r="Q70" i="16" a="1"/>
  <c r="Q70" i="16" s="1"/>
  <c r="Q37" i="16" a="1"/>
  <c r="Q37" i="16" s="1"/>
  <c r="Q77" i="16" a="1"/>
  <c r="Q77" i="16" s="1"/>
  <c r="Q44" i="16" a="1"/>
  <c r="Q44" i="16" s="1"/>
  <c r="Q76" i="16" a="1"/>
  <c r="Q76" i="16" s="1"/>
  <c r="Q43" i="16" a="1"/>
  <c r="Q43" i="16" s="1"/>
  <c r="Q74" i="16" a="1"/>
  <c r="Q74" i="16" s="1"/>
  <c r="C40" i="20"/>
  <c r="G41" i="20"/>
  <c r="F41" i="20"/>
  <c r="Q588" i="16" a="1"/>
  <c r="Q588" i="16" s="1"/>
  <c r="Q497" i="16" a="1"/>
  <c r="Q497" i="16" s="1"/>
  <c r="P498" i="16"/>
  <c r="P1273" i="14"/>
  <c r="Q1273" i="14" s="1"/>
  <c r="P589" i="16"/>
  <c r="R93" i="20"/>
  <c r="U93" i="20"/>
  <c r="F93" i="20"/>
  <c r="G93" i="20"/>
  <c r="H93" i="20"/>
  <c r="C94" i="20"/>
  <c r="O93" i="20"/>
  <c r="Q91" i="14" l="1"/>
  <c r="Q311" i="14"/>
  <c r="Q440" i="14"/>
  <c r="Q126" i="14"/>
  <c r="Q276" i="14"/>
  <c r="Q543" i="14"/>
  <c r="Q43" i="14"/>
  <c r="Q33" i="14"/>
  <c r="Q294" i="14"/>
  <c r="Q632" i="14"/>
  <c r="Q168" i="14"/>
  <c r="Q501" i="14"/>
  <c r="Q480" i="14"/>
  <c r="Q504" i="14"/>
  <c r="Q153" i="14"/>
  <c r="Q209" i="14"/>
  <c r="Q412" i="14"/>
  <c r="Q610" i="14"/>
  <c r="Q195" i="14"/>
  <c r="Q141" i="14"/>
  <c r="Q458" i="14"/>
  <c r="Q568" i="14"/>
  <c r="Q595" i="14"/>
  <c r="Q187" i="14"/>
  <c r="Q327" i="14"/>
  <c r="Q661" i="14"/>
  <c r="Q565" i="14"/>
  <c r="Q151" i="14"/>
  <c r="Q158" i="14"/>
  <c r="Q273" i="14"/>
  <c r="Q606" i="14"/>
  <c r="Q599" i="14"/>
  <c r="Q28" i="14"/>
  <c r="Q476" i="14"/>
  <c r="Q186" i="14"/>
  <c r="Q530" i="14"/>
  <c r="Q362" i="14"/>
  <c r="Q400" i="14"/>
  <c r="Q256" i="14"/>
  <c r="Q605" i="14"/>
  <c r="Q535" i="14"/>
  <c r="Q452" i="14"/>
  <c r="Q307" i="14"/>
  <c r="Q105" i="14"/>
  <c r="Q145" i="14"/>
  <c r="Q488" i="14"/>
  <c r="Q308" i="14"/>
  <c r="Q359" i="14"/>
  <c r="Q236" i="14"/>
  <c r="Q583" i="14"/>
  <c r="Q626" i="14"/>
  <c r="Q48" i="14"/>
  <c r="Q257" i="14"/>
  <c r="Q77" i="14"/>
  <c r="Q200" i="14"/>
  <c r="Q505" i="14"/>
  <c r="Q335" i="14"/>
  <c r="Q375" i="14"/>
  <c r="Q244" i="14"/>
  <c r="Q592" i="14"/>
  <c r="Q656" i="14"/>
  <c r="Q413" i="14"/>
  <c r="Q344" i="14"/>
  <c r="Q108" i="14"/>
  <c r="Q508" i="14"/>
  <c r="Q397" i="14"/>
  <c r="Q436" i="14"/>
  <c r="Q280" i="14"/>
  <c r="Q638" i="14"/>
  <c r="Q490" i="14"/>
  <c r="Q629" i="14"/>
  <c r="Q68" i="14"/>
  <c r="Q38" i="14"/>
  <c r="Q206" i="14"/>
  <c r="Q519" i="14"/>
  <c r="Q354" i="14"/>
  <c r="Q390" i="14"/>
  <c r="Q251" i="14"/>
  <c r="Q600" i="14"/>
  <c r="Q426" i="14"/>
  <c r="Q98" i="14"/>
  <c r="Q90" i="14"/>
  <c r="Q228" i="14"/>
  <c r="Q415" i="14"/>
  <c r="Q63" i="14"/>
  <c r="Q621" i="14"/>
  <c r="Q462" i="14"/>
  <c r="Q26" i="14"/>
  <c r="Q24" i="14"/>
  <c r="Q648" i="14"/>
  <c r="Q312" i="14"/>
  <c r="Q79" i="14"/>
  <c r="Q410" i="14"/>
  <c r="Q369" i="14"/>
  <c r="Q479" i="14"/>
  <c r="Q143" i="14"/>
  <c r="Q525" i="14"/>
  <c r="Q222" i="14"/>
  <c r="Q521" i="14"/>
  <c r="Q106" i="14"/>
  <c r="Q515" i="14"/>
  <c r="Q328" i="14"/>
  <c r="Q351" i="14"/>
  <c r="Q271" i="14"/>
  <c r="Q546" i="14"/>
  <c r="Q309" i="14"/>
  <c r="Q647" i="14"/>
  <c r="Q152" i="14"/>
  <c r="Q198" i="14"/>
  <c r="Q189" i="14"/>
  <c r="Q247" i="14"/>
  <c r="Q596" i="14"/>
  <c r="Q87" i="14"/>
  <c r="Q146" i="14"/>
  <c r="Q404" i="14"/>
  <c r="Q129" i="14"/>
  <c r="Q511" i="14"/>
  <c r="Q345" i="14"/>
  <c r="Q379" i="14"/>
  <c r="Q246" i="14"/>
  <c r="Q594" i="14"/>
  <c r="Q23" i="14"/>
  <c r="Q117" i="14"/>
  <c r="Q49" i="14"/>
  <c r="Q32" i="14"/>
  <c r="Q177" i="14"/>
  <c r="Q465" i="14"/>
  <c r="Q285" i="14"/>
  <c r="Q340" i="14"/>
  <c r="Q223" i="14"/>
  <c r="Q572" i="14"/>
  <c r="Q471" i="14"/>
  <c r="Q149" i="14"/>
  <c r="Q71" i="14"/>
  <c r="Q107" i="14"/>
  <c r="Q161" i="14"/>
  <c r="Q486" i="14"/>
  <c r="Q306" i="14"/>
  <c r="Q357" i="14"/>
  <c r="Q235" i="14"/>
  <c r="Q581" i="14"/>
  <c r="Q240" i="14"/>
  <c r="Q628" i="14"/>
  <c r="Q31" i="14"/>
  <c r="Q174" i="14"/>
  <c r="Q545" i="14"/>
  <c r="Q378" i="14"/>
  <c r="Q419" i="14"/>
  <c r="Q266" i="14"/>
  <c r="Q623" i="14"/>
  <c r="Q434" i="14"/>
  <c r="Q64" i="14"/>
  <c r="Q429" i="14"/>
  <c r="Q58" i="14"/>
  <c r="Q167" i="14"/>
  <c r="Q500" i="14"/>
  <c r="Q331" i="14"/>
  <c r="Q371" i="14"/>
  <c r="Q242" i="14"/>
  <c r="Q589" i="14"/>
  <c r="Q248" i="14"/>
  <c r="Q279" i="14"/>
  <c r="Q128" i="14"/>
  <c r="Q609" i="14"/>
  <c r="Q334" i="14"/>
  <c r="Q123" i="14"/>
  <c r="Q202" i="14"/>
  <c r="Q381" i="14"/>
  <c r="Q144" i="14"/>
  <c r="Q127" i="14"/>
  <c r="Q577" i="14"/>
  <c r="Q607" i="14"/>
  <c r="Q190" i="14"/>
  <c r="Q113" i="14"/>
  <c r="Q263" i="14"/>
  <c r="Q398" i="14"/>
  <c r="Q62" i="14"/>
  <c r="Q495" i="14"/>
  <c r="Q347" i="14"/>
  <c r="Q376" i="14"/>
  <c r="Q25" i="14"/>
  <c r="Q350" i="14"/>
  <c r="Q250" i="14"/>
  <c r="Q654" i="14"/>
  <c r="Q42" i="14"/>
  <c r="Q533" i="14"/>
  <c r="Q292" i="14"/>
  <c r="Q634" i="14"/>
  <c r="Q137" i="14"/>
  <c r="Q93" i="14"/>
  <c r="Q513" i="14"/>
  <c r="Q238" i="14"/>
  <c r="Q586" i="14"/>
  <c r="Q134" i="14"/>
  <c r="Q214" i="14"/>
  <c r="Q290" i="14"/>
  <c r="Q175" i="14"/>
  <c r="Q489" i="14"/>
  <c r="Q310" i="14"/>
  <c r="Q363" i="14"/>
  <c r="Q237" i="14"/>
  <c r="Q584" i="14"/>
  <c r="Q70" i="14"/>
  <c r="Q184" i="14"/>
  <c r="Q119" i="14"/>
  <c r="Q52" i="14"/>
  <c r="Q197" i="14"/>
  <c r="Q447" i="14"/>
  <c r="Q494" i="14"/>
  <c r="Q321" i="14"/>
  <c r="Q653" i="14"/>
  <c r="Q559" i="14"/>
  <c r="Q582" i="14"/>
  <c r="Q121" i="14"/>
  <c r="Q30" i="14"/>
  <c r="Q34" i="14"/>
  <c r="Q179" i="14"/>
  <c r="Q463" i="14"/>
  <c r="Q283" i="14"/>
  <c r="Q336" i="14"/>
  <c r="Q219" i="14"/>
  <c r="Q571" i="14"/>
  <c r="Q642" i="14"/>
  <c r="Q132" i="14"/>
  <c r="Q59" i="14"/>
  <c r="Q204" i="14"/>
  <c r="Q523" i="14"/>
  <c r="Q356" i="14"/>
  <c r="Q392" i="14"/>
  <c r="Q252" i="14"/>
  <c r="Q612" i="14"/>
  <c r="Q547" i="14"/>
  <c r="Q337" i="14"/>
  <c r="Q69" i="14"/>
  <c r="Q88" i="14"/>
  <c r="Q183" i="14"/>
  <c r="Q483" i="14"/>
  <c r="Q302" i="14"/>
  <c r="Q353" i="14"/>
  <c r="Q230" i="14"/>
  <c r="Q578" i="14"/>
  <c r="Q178" i="14"/>
  <c r="Q262" i="14"/>
  <c r="Q208" i="14"/>
  <c r="Q193" i="14"/>
  <c r="Q573" i="14"/>
  <c r="Q133" i="14"/>
  <c r="Q472" i="14"/>
  <c r="Q339" i="14"/>
  <c r="Q182" i="14"/>
  <c r="Q180" i="14"/>
  <c r="Q539" i="14"/>
  <c r="Q526" i="14"/>
  <c r="Q37" i="14"/>
  <c r="Q72" i="14"/>
  <c r="Q635" i="14"/>
  <c r="Q509" i="14"/>
  <c r="Q229" i="14"/>
  <c r="Q430" i="14"/>
  <c r="Q241" i="14"/>
  <c r="Q287" i="14"/>
  <c r="Q232" i="14"/>
  <c r="Q39" i="14"/>
  <c r="Q598" i="14"/>
  <c r="Q265" i="14"/>
  <c r="Q217" i="14"/>
  <c r="Q453" i="14"/>
  <c r="Q274" i="14"/>
  <c r="Q619" i="14"/>
  <c r="Q73" i="14"/>
  <c r="Q388" i="14"/>
  <c r="Q366" i="14"/>
  <c r="Q226" i="14"/>
  <c r="Q575" i="14"/>
  <c r="Q29" i="14"/>
  <c r="Q213" i="14"/>
  <c r="Q51" i="14"/>
  <c r="Q191" i="14"/>
  <c r="Q469" i="14"/>
  <c r="Q291" i="14"/>
  <c r="Q342" i="14"/>
  <c r="Q225" i="14"/>
  <c r="Q574" i="14"/>
  <c r="Q260" i="14"/>
  <c r="Q542" i="14"/>
  <c r="Q80" i="14"/>
  <c r="Q82" i="14"/>
  <c r="Q538" i="14"/>
  <c r="Q420" i="14"/>
  <c r="Q468" i="14"/>
  <c r="Q301" i="14"/>
  <c r="Q640" i="14"/>
  <c r="Q456" i="14"/>
  <c r="Q477" i="14"/>
  <c r="Q148" i="14"/>
  <c r="Q96" i="14"/>
  <c r="Q54" i="14"/>
  <c r="Q199" i="14"/>
  <c r="Q443" i="14"/>
  <c r="Q487" i="14"/>
  <c r="Q319" i="14"/>
  <c r="Q652" i="14"/>
  <c r="Q558" i="14"/>
  <c r="Q192" i="14"/>
  <c r="Q384" i="14"/>
  <c r="Q81" i="14"/>
  <c r="Q163" i="14"/>
  <c r="Q503" i="14"/>
  <c r="Q333" i="14"/>
  <c r="Q373" i="14"/>
  <c r="Q243" i="14"/>
  <c r="Q601" i="14"/>
  <c r="Q289" i="14"/>
  <c r="Q272" i="14"/>
  <c r="Q78" i="14"/>
  <c r="Q110" i="14"/>
  <c r="Q203" i="14"/>
  <c r="Q459" i="14"/>
  <c r="Q270" i="14"/>
  <c r="Q330" i="14"/>
  <c r="Q664" i="14"/>
  <c r="Q567" i="14"/>
  <c r="Q154" i="14"/>
  <c r="Q221" i="14"/>
  <c r="Q205" i="14"/>
  <c r="Q215" i="14"/>
  <c r="Q364" i="14"/>
  <c r="Q502" i="14"/>
  <c r="Q667" i="14"/>
  <c r="Q67" i="14"/>
  <c r="Q140" i="14"/>
  <c r="Q527" i="14"/>
  <c r="Q254" i="14"/>
  <c r="Q317" i="14"/>
  <c r="Q41" i="14"/>
  <c r="Q169" i="14"/>
  <c r="Q588" i="14"/>
  <c r="Q492" i="14"/>
  <c r="Q65" i="14"/>
  <c r="Q116" i="14"/>
  <c r="Q662" i="14"/>
  <c r="Q590" i="14"/>
  <c r="Q101" i="14"/>
  <c r="Q44" i="14"/>
  <c r="Q544" i="14"/>
  <c r="Q637" i="14"/>
  <c r="Q40" i="14"/>
  <c r="Q318" i="14"/>
  <c r="Q261" i="14"/>
  <c r="Q608" i="14"/>
  <c r="Q570" i="14"/>
  <c r="Q147" i="14"/>
  <c r="Q498" i="14"/>
  <c r="Q660" i="14"/>
  <c r="Q563" i="14"/>
  <c r="Q324" i="14"/>
  <c r="Q520" i="14"/>
  <c r="Q103" i="14"/>
  <c r="Q156" i="14"/>
  <c r="Q449" i="14"/>
  <c r="Q496" i="14"/>
  <c r="Q323" i="14"/>
  <c r="Q657" i="14"/>
  <c r="Q560" i="14"/>
  <c r="Q658" i="14"/>
  <c r="Q491" i="14"/>
  <c r="Q122" i="14"/>
  <c r="Q100" i="14"/>
  <c r="Q512" i="14"/>
  <c r="Q401" i="14"/>
  <c r="Q444" i="14"/>
  <c r="Q286" i="14"/>
  <c r="Q630" i="14"/>
  <c r="Q666" i="14"/>
  <c r="Q644" i="14"/>
  <c r="Q553" i="14"/>
  <c r="Q159" i="14"/>
  <c r="Q84" i="14"/>
  <c r="Q536" i="14"/>
  <c r="Q418" i="14"/>
  <c r="Q466" i="14"/>
  <c r="Q299" i="14"/>
  <c r="Q639" i="14"/>
  <c r="Q625" i="14"/>
  <c r="Q499" i="14"/>
  <c r="Q139" i="14"/>
  <c r="Q109" i="14"/>
  <c r="Q181" i="14"/>
  <c r="Q485" i="14"/>
  <c r="Q304" i="14"/>
  <c r="Q355" i="14"/>
  <c r="Q231" i="14"/>
  <c r="Q591" i="14"/>
  <c r="Q114" i="14"/>
  <c r="Q343" i="14"/>
  <c r="Q35" i="14"/>
  <c r="Q120" i="14"/>
  <c r="Q552" i="14"/>
  <c r="Q437" i="14"/>
  <c r="Q482" i="14"/>
  <c r="Q313" i="14"/>
  <c r="Q650" i="14"/>
  <c r="Q22" i="14"/>
  <c r="Q555" i="14"/>
  <c r="Q564" i="14"/>
  <c r="Q372" i="14"/>
  <c r="Q562" i="14"/>
  <c r="Q259" i="14"/>
  <c r="Q320" i="14"/>
  <c r="Q329" i="14"/>
  <c r="Q89" i="14"/>
  <c r="Q389" i="14"/>
  <c r="Q298" i="14"/>
  <c r="Q60" i="14"/>
  <c r="Q403" i="14"/>
  <c r="Q150" i="14"/>
  <c r="Q481" i="14"/>
  <c r="Q602" i="14"/>
  <c r="Q531" i="14"/>
  <c r="Q130" i="14"/>
  <c r="Q185" i="14"/>
  <c r="Q516" i="14"/>
  <c r="Q428" i="14"/>
  <c r="Q46" i="14"/>
  <c r="Q497" i="14"/>
  <c r="Q649" i="14"/>
  <c r="Q556" i="14"/>
  <c r="Q115" i="14"/>
  <c r="Q367" i="14"/>
  <c r="Q239" i="14"/>
  <c r="Q587" i="14"/>
  <c r="Q514" i="14"/>
  <c r="Q47" i="14"/>
  <c r="Q365" i="14"/>
  <c r="Q633" i="14"/>
  <c r="Q432" i="14"/>
  <c r="Q406" i="14"/>
  <c r="Q424" i="14"/>
  <c r="Q155" i="14"/>
  <c r="Q518" i="14"/>
  <c r="Q405" i="14"/>
  <c r="Q446" i="14"/>
  <c r="Q288" i="14"/>
  <c r="Q631" i="14"/>
  <c r="Q409" i="14"/>
  <c r="Q188" i="14"/>
  <c r="Q293" i="14"/>
  <c r="Q55" i="14"/>
  <c r="Q164" i="14"/>
  <c r="Q528" i="14"/>
  <c r="Q360" i="14"/>
  <c r="Q396" i="14"/>
  <c r="Q255" i="14"/>
  <c r="Q604" i="14"/>
  <c r="Q233" i="14"/>
  <c r="Q220" i="14"/>
  <c r="Q316" i="14"/>
  <c r="Q27" i="14"/>
  <c r="Q138" i="14"/>
  <c r="Q548" i="14"/>
  <c r="Q380" i="14"/>
  <c r="Q421" i="14"/>
  <c r="Q267" i="14"/>
  <c r="Q613" i="14"/>
  <c r="Q643" i="14"/>
  <c r="Q407" i="14"/>
  <c r="Q532" i="14"/>
  <c r="Q56" i="14"/>
  <c r="Q554" i="14"/>
  <c r="Q439" i="14"/>
  <c r="Q484" i="14"/>
  <c r="Q315" i="14"/>
  <c r="Q665" i="14"/>
  <c r="Q569" i="14"/>
  <c r="Q645" i="14"/>
  <c r="Q349" i="14"/>
  <c r="Q85" i="14"/>
  <c r="Q125" i="14"/>
  <c r="Q506" i="14"/>
  <c r="Q395" i="14"/>
  <c r="Q433" i="14"/>
  <c r="Q278" i="14"/>
  <c r="Q622" i="14"/>
  <c r="Q224" i="14"/>
  <c r="Q617" i="14"/>
  <c r="Q517" i="14"/>
  <c r="Q663" i="14"/>
  <c r="Q322" i="14"/>
  <c r="Q157" i="14"/>
  <c r="Q566" i="14"/>
  <c r="Q211" i="14"/>
  <c r="Q249" i="14"/>
  <c r="Q382" i="14"/>
  <c r="Q473" i="14"/>
  <c r="Q470" i="14"/>
  <c r="Q522" i="14"/>
  <c r="Q550" i="14"/>
  <c r="Q614" i="14"/>
  <c r="Q216" i="14"/>
  <c r="Q438" i="14"/>
  <c r="Q441" i="14"/>
  <c r="Q461" i="14"/>
  <c r="Q579" i="14"/>
  <c r="Q160" i="14"/>
  <c r="Q296" i="14"/>
  <c r="Q275" i="14"/>
  <c r="Q431" i="14"/>
  <c r="Q172" i="14"/>
  <c r="Q393" i="14"/>
  <c r="Q457" i="14"/>
  <c r="Q442" i="14"/>
  <c r="Q258" i="14"/>
  <c r="Q227" i="14"/>
  <c r="Q325" i="14"/>
  <c r="Q348" i="14"/>
  <c r="Q425" i="14"/>
  <c r="Q370" i="14"/>
  <c r="Q507" i="14"/>
  <c r="Q593" i="14"/>
  <c r="Q57" i="14"/>
  <c r="Q394" i="14"/>
  <c r="Q454" i="14"/>
  <c r="Q416" i="14"/>
  <c r="Q557" i="14"/>
  <c r="Q176" i="14"/>
  <c r="Q264" i="14"/>
  <c r="Q338" i="14"/>
  <c r="Q234" i="14"/>
  <c r="Q620" i="14"/>
  <c r="Q76" i="14"/>
  <c r="Q445" i="14"/>
  <c r="Q212" i="14"/>
  <c r="Q597" i="14"/>
  <c r="Q646" i="14"/>
  <c r="Q50" i="14"/>
  <c r="Q303" i="14"/>
  <c r="Q408" i="14"/>
  <c r="Q383" i="14"/>
  <c r="Q281" i="14"/>
  <c r="Q102" i="14"/>
  <c r="Q284" i="14"/>
  <c r="Q173" i="14"/>
  <c r="Q277" i="14"/>
  <c r="Q282" i="14"/>
  <c r="Q529" i="14"/>
  <c r="Q636" i="14"/>
  <c r="Q585" i="14"/>
  <c r="Q165" i="14"/>
  <c r="Q131" i="14"/>
  <c r="Q170" i="14"/>
  <c r="Q467" i="14"/>
  <c r="Q300" i="14"/>
  <c r="Q576" i="14"/>
  <c r="Q616" i="14"/>
  <c r="Q162" i="14"/>
  <c r="Q269" i="14"/>
  <c r="Q427" i="14"/>
  <c r="Q341" i="14"/>
  <c r="Q627" i="14"/>
  <c r="Q166" i="14"/>
  <c r="Q253" i="14"/>
  <c r="Q387" i="14"/>
  <c r="Q464" i="14"/>
  <c r="Q112" i="14"/>
  <c r="Q541" i="14"/>
  <c r="Q611" i="14"/>
  <c r="Q659" i="14"/>
  <c r="Q475" i="14"/>
  <c r="Q92" i="14"/>
  <c r="Q118" i="14"/>
  <c r="Q95" i="14"/>
  <c r="Q207" i="14"/>
  <c r="Q450" i="14"/>
  <c r="Q493" i="14"/>
  <c r="Q540" i="14"/>
  <c r="Q641" i="14"/>
  <c r="Q53" i="14"/>
  <c r="Q423" i="14"/>
  <c r="Q196" i="14"/>
  <c r="Q510" i="14"/>
  <c r="Q624" i="14"/>
  <c r="Q36" i="14"/>
  <c r="Q332" i="14"/>
  <c r="Q326" i="14"/>
  <c r="Q414" i="14"/>
  <c r="Q97" i="14"/>
  <c r="Q26" i="16" a="1"/>
  <c r="Q26" i="16" s="1"/>
  <c r="Q455" i="14"/>
  <c r="Q435" i="14"/>
  <c r="Q549" i="14"/>
  <c r="Q142" i="14"/>
  <c r="Q124" i="14"/>
  <c r="Q478" i="14"/>
  <c r="Q295" i="14"/>
  <c r="Q83" i="14"/>
  <c r="Q422" i="14"/>
  <c r="Q474" i="14"/>
  <c r="Q135" i="14"/>
  <c r="Q268" i="14"/>
  <c r="Q451" i="14"/>
  <c r="Q399" i="14"/>
  <c r="Q618" i="14"/>
  <c r="Q201" i="14"/>
  <c r="Q218" i="14"/>
  <c r="Q61" i="14"/>
  <c r="Q460" i="14"/>
  <c r="Q66" i="14"/>
  <c r="Q386" i="14"/>
  <c r="Q411" i="14"/>
  <c r="Q352" i="14"/>
  <c r="Q537" i="14"/>
  <c r="Q391" i="14"/>
  <c r="Q346" i="14"/>
  <c r="Q94" i="14"/>
  <c r="Q99" i="14"/>
  <c r="Q385" i="14"/>
  <c r="Q361" i="14"/>
  <c r="Q194" i="14"/>
  <c r="Q245" i="14"/>
  <c r="Q448" i="14"/>
  <c r="Q358" i="14"/>
  <c r="Q305" i="14"/>
  <c r="Q534" i="14"/>
  <c r="Q651" i="14"/>
  <c r="Q111" i="14"/>
  <c r="Q417" i="14"/>
  <c r="Q314" i="14"/>
  <c r="Q104" i="14"/>
  <c r="Q551" i="14"/>
  <c r="Q297" i="14"/>
  <c r="Q29" i="16" a="1"/>
  <c r="Q29" i="16" s="1"/>
  <c r="Q22" i="16" a="1"/>
  <c r="Q22" i="16" s="1"/>
  <c r="Q368" i="14"/>
  <c r="Q615" i="14"/>
  <c r="Q580" i="14"/>
  <c r="Q33" i="16" a="1"/>
  <c r="Q33" i="16" s="1"/>
  <c r="Q24" i="16" a="1"/>
  <c r="Q24" i="16" s="1"/>
  <c r="Q23" i="16" a="1"/>
  <c r="Q23" i="16" s="1"/>
  <c r="Q171" i="14"/>
  <c r="Q75" i="14"/>
  <c r="Q374" i="14"/>
  <c r="Q28" i="16" a="1"/>
  <c r="Q28" i="16" s="1"/>
  <c r="Q27" i="16" a="1"/>
  <c r="Q27" i="16" s="1"/>
  <c r="Q32" i="16" a="1"/>
  <c r="Q32" i="16" s="1"/>
  <c r="Q31" i="16" a="1"/>
  <c r="Q31" i="16" s="1"/>
  <c r="Q210" i="14"/>
  <c r="Q377" i="14"/>
  <c r="Q561" i="14"/>
  <c r="Q25" i="16" a="1"/>
  <c r="Q25" i="16" s="1"/>
  <c r="Q136" i="14"/>
  <c r="Q45" i="14"/>
  <c r="Q86" i="14"/>
  <c r="Q74" i="14"/>
  <c r="Q524" i="14"/>
  <c r="Q655" i="14"/>
  <c r="Q603" i="14"/>
  <c r="Q30" i="16" a="1"/>
  <c r="Q30" i="16" s="1"/>
  <c r="Q402" i="14"/>
  <c r="F40" i="20"/>
  <c r="G40" i="20"/>
  <c r="Q498" i="16"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l="1"/>
  <c r="O31" i="20"/>
  <c r="P1310" i="14"/>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l="1"/>
  <c r="J22" i="20" s="1"/>
  <c r="C22" i="20" s="1"/>
  <c r="G19" i="25" s="1"/>
  <c r="J8" i="25" s="1"/>
  <c r="J10" i="25" s="1"/>
  <c r="M31" i="20"/>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tc={4645B4BE-EE57-4A40-91BD-F2EAF311DA90}</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4645B4BE-EE57-4A40-91BD-F2EAF311DA90}">
      <text>
        <t>[Threaded comment]
Your version of Excel allows you to read this threaded comment; however, any edits to it will get removed if the file is opened in a newer version of Excel. Learn more: https://go.microsoft.com/fwlink/?linkid=870924
Comment:
    See comment on Uncommissioned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<sst xmlns="http://schemas.openxmlformats.org/spreadsheetml/2006/main" count="5194" uniqueCount="894">
  <si>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</si>
  <si>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</si>
  <si>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</si>
  <si>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</si>
  <si>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</si>
  <si>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</si>
  <si>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</si>
  <si>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</si>
  <si>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</si>
  <si>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</si>
  <si>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</si>
  <si>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</si>
  <si>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</si>
  <si>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</si>
  <si>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</si>
  <si>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</si>
  <si>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</si>
  <si>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</si>
  <si>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</si>
  <si>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</si>
  <si>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</si>
  <si>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</si>
  <si>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</si>
  <si>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</si>
  <si>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</si>
  <si>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</si>
  <si>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</si>
  <si>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</si>
  <si>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</si>
  <si>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</si>
  <si>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</si>
  <si>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</si>
  <si>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</si>
  <si>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</si>
  <si>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</si>
  <si>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</si>
  <si>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</si>
  <si>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</si>
  <si>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</si>
  <si>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</si>
  <si>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</si>
  <si>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</si>
  <si>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</si>
  <si>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</si>
  <si>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</si>
  <si>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</si>
  <si>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</si>
  <si>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</si>
  <si>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</si>
  <si>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</si>
  <si>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</si>
  <si>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</si>
  <si>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</si>
  <si>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</si>
  <si>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</si>
  <si>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</si>
  <si>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</si>
  <si>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</si>
  <si>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</si>
  <si>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</si>
  <si>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</si>
  <si>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</si>
  <si>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</si>
  <si>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</si>
  <si>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</si>
  <si>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</si>
  <si>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</si>
  <si>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</si>
  <si>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</si>
  <si>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</si>
  <si>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</si>
  <si>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</si>
  <si>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</si>
  <si>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</si>
  <si>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</si>
  <si>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</si>
  <si>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</si>
  <si>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</si>
  <si>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</si>
  <si>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</si>
  <si>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</si>
  <si>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</si>
  <si>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</si>
  <si>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</si>
  <si>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</si>
  <si>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</si>
  <si>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</si>
  <si>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</si>
  <si>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</si>
  <si>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</si>
  <si>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</si>
  <si>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</si>
  <si>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</si>
  <si>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</si>
  <si>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</si>
  <si>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</si>
  <si>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</si>
  <si>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</si>
  <si>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</si>
  <si>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</si>
  <si>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</si>
  <si>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</si>
  <si>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</si>
  <si>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</si>
  <si>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</si>
  <si>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</si>
  <si>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</si>
  <si>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</si>
  <si>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</si>
  <si>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</si>
  <si>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</si>
  <si>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</si>
  <si>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</si>
  <si>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</si>
  <si>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</si>
  <si>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</si>
  <si>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</si>
  <si>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</si>
  <si>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</si>
  <si>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</si>
  <si>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</si>
  <si>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</si>
  <si>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</si>
  <si>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</si>
  <si>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</si>
  <si>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</si>
  <si>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</si>
  <si>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</si>
  <si>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</si>
  <si>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</si>
  <si>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</si>
  <si>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</si>
  <si>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</si>
  <si>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</si>
  <si>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</si>
  <si>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</si>
  <si>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</si>
  <si>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</si>
  <si>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</si>
  <si>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</si>
  <si>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</si>
  <si>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</si>
  <si>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</si>
  <si>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</si>
  <si>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</si>
  <si>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</si>
  <si>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</si>
  <si>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</si>
  <si>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</si>
  <si>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</si>
  <si>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</si>
  <si>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</si>
  <si>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</si>
  <si>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</si>
  <si>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</si>
  <si>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</si>
  <si>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</si>
  <si>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</si>
  <si>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</si>
  <si>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</si>
  <si>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</si>
  <si>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</si>
  <si>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</si>
  <si>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</si>
  <si>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</si>
  <si>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</si>
  <si>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</si>
  <si>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</si>
  <si>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</si>
  <si>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</si>
  <si>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</si>
  <si>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</si>
  <si>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</si>
  <si>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</si>
  <si>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</si>
  <si>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</si>
  <si>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</si>
  <si>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</si>
  <si>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</si>
  <si>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</si>
  <si>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</si>
  <si>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</si>
  <si>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</si>
  <si>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</si>
  <si>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</si>
  <si>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</si>
  <si>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</si>
  <si>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</si>
  <si>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</si>
  <si>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</si>
  <si>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</si>
  <si>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</si>
  <si>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</si>
  <si>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</si>
  <si>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</si>
  <si>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</si>
  <si>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</si>
  <si>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</si>
  <si>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</si>
  <si>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</si>
  <si>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</si>
  <si>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</si>
  <si>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</si>
  <si>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</si>
  <si>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</si>
  <si>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</si>
  <si>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</si>
  <si>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</si>
  <si>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</si>
  <si>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</si>
  <si>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</si>
  <si>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</si>
  <si>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</si>
  <si>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</si>
  <si>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</si>
  <si>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</si>
  <si>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</si>
  <si>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</si>
  <si>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</si>
  <si>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</si>
  <si>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</si>
  <si>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</si>
  <si>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</si>
  <si>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</si>
  <si>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</si>
  <si>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</si>
  <si>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</si>
  <si>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</si>
  <si>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</si>
  <si>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</si>
  <si>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</si>
  <si>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</si>
  <si>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</si>
  <si>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</si>
  <si>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</si>
  <si>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</si>
  <si>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</si>
  <si>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</si>
  <si>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</si>
  <si>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</si>
  <si>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</si>
  <si>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</si>
  <si>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</si>
  <si>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</si>
  <si>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</si>
  <si>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</si>
  <si>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</si>
  <si>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</si>
  <si>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</si>
  <si>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</si>
  <si>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</si>
  <si>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</si>
  <si>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</si>
  <si>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</si>
  <si>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</si>
  <si>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</si>
  <si>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</si>
  <si>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</si>
  <si>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</si>
  <si>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</si>
  <si>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</si>
  <si>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</si>
  <si>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</si>
  <si>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</si>
  <si>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</si>
  <si>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</si>
  <si>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</si>
  <si>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</si>
  <si>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</si>
  <si>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</si>
  <si>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</si>
  <si>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</si>
  <si>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</si>
  <si>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</si>
  <si>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</si>
  <si>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</si>
  <si>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</si>
  <si>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</si>
  <si>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</si>
  <si>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Dora Creek</t>
  </si>
  <si>
    <t>S.7</t>
  </si>
  <si>
    <t>BONNELLS BAY 1 SPS-CIVIL</t>
  </si>
  <si>
    <t>BONNELLS BAY 1 SPS-ELECTRICAL</t>
  </si>
  <si>
    <t>BONNELLS BAY 1 SPS - MECH</t>
  </si>
  <si>
    <t>Rising Linear Asset in Dora Creek DSP Area - 300mm</t>
  </si>
  <si>
    <t>Gravity Linear Asset in Dora Creek DSP Area - 300mm</t>
  </si>
  <si>
    <t>BONNELLS BAY 6 SPS CIVIL</t>
  </si>
  <si>
    <t>BONNELLS BAY 6 SPS ELECTRICAL</t>
  </si>
  <si>
    <t>BONNELLS BAY 6 SPS MECHANICAL</t>
  </si>
  <si>
    <t>Gravity Linear Asset in Dora Creek DSP Area - 900mm</t>
  </si>
  <si>
    <t>Gravity Linear Asset in Dora Creek DSP Area - 450mm</t>
  </si>
  <si>
    <t>Gravity Linear Asset in Dora Creek DSP Area - 375mm</t>
  </si>
  <si>
    <t>Gravity Linear Asset in Dora Creek DSP Area - 225mm</t>
  </si>
  <si>
    <t>Gravity Linear Asset in Dora Creek DSP Area - 750mm</t>
  </si>
  <si>
    <t>Rising Linear Asset in Dora Creek DSP Area - 375mm</t>
  </si>
  <si>
    <t>Rising Linear Asset in Dora Creek DSP Area - 500mm</t>
  </si>
  <si>
    <t>Gravity Linear Asset in Dora Creek DSP Area - 250mm</t>
  </si>
  <si>
    <t>Rising Linear Asset in Dora Creek DSP Area - 150mm</t>
  </si>
  <si>
    <t>Rising Linear Asset in Dora Creek DSP Area - 100mm</t>
  </si>
  <si>
    <t>Rising Linear Asset in Dora Creek DSP Area - 65mm</t>
  </si>
  <si>
    <t>Gravity Linear Asset in Dora Creek DSP Area - 600mm</t>
  </si>
  <si>
    <t>Rising Linear Asset in Dora Creek DSP Area - 50mm</t>
  </si>
  <si>
    <t>Rising Linear Asset in Dora Creek DSP Area - 450mm</t>
  </si>
  <si>
    <t>Rising Linear Asset in Dora Creek DSP Area - 250mm</t>
  </si>
  <si>
    <t>Gravity Linear Asset in Dora Creek DSP Area - 525mm</t>
  </si>
  <si>
    <t>Gravity Linear Asset in Dora Creek DSP Area - 150mm</t>
  </si>
  <si>
    <t>Rising Linear Asset in Dora Creek DSP Area - 200mm</t>
  </si>
  <si>
    <t>BRIGHTWATER 1 SPS ELECT</t>
  </si>
  <si>
    <t>BRIGHTWATERS 1 SPS CIVIL</t>
  </si>
  <si>
    <t>BRIGHTWATERS 1 SPS MECH</t>
  </si>
  <si>
    <t>BRIGHTWATERS 2 SPS CIVIL</t>
  </si>
  <si>
    <t>BRIGHTWATERS 2 SPS ELECT</t>
  </si>
  <si>
    <t>BRIGHTWATERS 2 SPS MECH</t>
  </si>
  <si>
    <t>WINDERMERE PARK 1 SPS - ELECT</t>
  </si>
  <si>
    <t>WINDERMERE PARK 1 SPS - MECH</t>
  </si>
  <si>
    <t>DORA CK WWTW-AERATION TANKS-MECH-AER</t>
  </si>
  <si>
    <t>DORA CK WWTW-AERATION TANKS-MECH-CRN</t>
  </si>
  <si>
    <t>DORA CK WWTW-AERATION TANKS-MECH-DEC</t>
  </si>
  <si>
    <t>DORA CK WWTW-AERATION TANKS-MECH-PMP</t>
  </si>
  <si>
    <t>DORA CK WWTW-AMENITIES-MECH</t>
  </si>
  <si>
    <t>DORA CK WWTW-EFF PUMP STN-MECH</t>
  </si>
  <si>
    <t>DORA CK WWTW-EFFLUENT BALANCE DAM-CIVIL</t>
  </si>
  <si>
    <t>DORA CK WWTW-EFFLUENT PUMP STN-CIVIL</t>
  </si>
  <si>
    <t>DORA CK WWTW-ELECT-CIVIL</t>
  </si>
  <si>
    <t>DORA CK WWTW-ELECT-ELECT EQUIP</t>
  </si>
  <si>
    <t>DORA CK WWTW-ELECT-PWR SUPPLY</t>
  </si>
  <si>
    <t>DORA CK WWTW-SITE WORKS-CIVIL-DRAIN</t>
  </si>
  <si>
    <t>DORA CK WWTW-SITE WORKS-CIVIL-FENCE</t>
  </si>
  <si>
    <t>DORA CK WWTW-SITE WORKS-CIVIL-LNDSCP</t>
  </si>
  <si>
    <t>DORA CK WWTW-SITE WORKS-CIVIL-SLD RD</t>
  </si>
  <si>
    <t>DORA CK WWTW-SITE WORKS-CIVIL-USLD RD</t>
  </si>
  <si>
    <t>DORA CK WWTW-SLUDGE LAGOONS-CIVIL</t>
  </si>
  <si>
    <t>DORA CK WWTW - AERATION TANKS - CIVIL</t>
  </si>
  <si>
    <t>DORA CK WWTW - INLET WORKS - CIVIL</t>
  </si>
  <si>
    <t>DORA CK WWTW - INLET WORKS - MECHANICAL</t>
  </si>
  <si>
    <t>DORA CREEK WWTW-AMENITIES BLD-MORISSET</t>
  </si>
  <si>
    <t>Dora Creek Pre 96 Effluent Pipe</t>
  </si>
  <si>
    <t>Gravity Linear Asset in Dora Creek DSP Area - 200mm</t>
  </si>
  <si>
    <t>Asset</t>
  </si>
  <si>
    <t>Metres</t>
  </si>
  <si>
    <t>BALCOLYN 1 SPS - CIVIL</t>
  </si>
  <si>
    <t>BALCOLYN 1 SPS - ELECTRICAL</t>
  </si>
  <si>
    <t>BALCOLYN 1 SPS - MECHANICAL</t>
  </si>
  <si>
    <t>BALCOLYN 2 SPS - CIVIL</t>
  </si>
  <si>
    <t>BALCOLYN 2 SPS - ELECTRICAL</t>
  </si>
  <si>
    <t>BALCOLYN 2 SPS - MECHANICAL</t>
  </si>
  <si>
    <t>SILVERWATER 3 - SPS - CIVIL</t>
  </si>
  <si>
    <t>SILVERWATER 3 - SPS - ELECTRICAL</t>
  </si>
  <si>
    <t>SILVERWATER 3 - SPS - MECHANICAL</t>
  </si>
  <si>
    <t>SILVERWATER 4 - SPS - CIVIL</t>
  </si>
  <si>
    <t>SILVERWATER 4 - SPS - ELECTRICAL</t>
  </si>
  <si>
    <t>SILVERWATER 4 - SPS - MECHANICAL</t>
  </si>
  <si>
    <t>MORISSET 1 SPS - CIVIL - AWABA ST</t>
  </si>
  <si>
    <t>MORISSET 1 SPS - ELECTRICAL - AWABA ST</t>
  </si>
  <si>
    <t>MORISSET 1 SPS - MECHANICAL - AWABA ST</t>
  </si>
  <si>
    <t>MORISSET 2 SPS - CIVIL - GOODWINS RD</t>
  </si>
  <si>
    <t>MORISSET 2 SPS - ELECTRICAL -GOODWINS RD</t>
  </si>
  <si>
    <t>MORISSET 2 SPS - MECHANICAL -GOODWINS RD</t>
  </si>
  <si>
    <t>MORISSET 3 SPS - CIVIL -MANDALONG ST</t>
  </si>
  <si>
    <t>MORISSET 3 SPS - ELECTRICAL MANDALONG ST</t>
  </si>
  <si>
    <t>MORISSET 3 SPS - MECHANICAL MANDALONG ST</t>
  </si>
  <si>
    <t>MORISSET 4 SPS - CIVIL - STOCKDALE ST</t>
  </si>
  <si>
    <t>MORISSET 4 SPS - ELECTRICAL STOCKDALE ST</t>
  </si>
  <si>
    <t>MORISSET 4 SPS - MECHANICAL STOCKDALE ST</t>
  </si>
  <si>
    <t>Rising Linear Asset in Dora Creek DSP Area - 80mm</t>
  </si>
  <si>
    <t>BONNELLS BAY 2 SPS CIVIL</t>
  </si>
  <si>
    <t>BONNELLS BAY 2 SPS ELECT</t>
  </si>
  <si>
    <t>BONNELLS BAY 2 SPS MECH</t>
  </si>
  <si>
    <t>BONNELLS BAY 3 SPS CIVIL</t>
  </si>
  <si>
    <t>BONNELLS BAY 3 SPS ELECT</t>
  </si>
  <si>
    <t>BONNELLS BAY 3 SPS MECH</t>
  </si>
  <si>
    <t>BONNELLS BAY 4 SPS CIVIL</t>
  </si>
  <si>
    <t>BONNELLS BAY 4 SPS ELECT</t>
  </si>
  <si>
    <t>BONNELLS BAY 4 SPS MECH</t>
  </si>
  <si>
    <t>DORA CREEK 1 VACUUM SPS CIVIL</t>
  </si>
  <si>
    <t>DORA CREEK 1 VACUUM SPS ELECTRICAL</t>
  </si>
  <si>
    <t>DORA CREEK 1 VACUUM SPS MECHANICAL</t>
  </si>
  <si>
    <t>DORA CREEK 2 VACUUM SPS CIVIL</t>
  </si>
  <si>
    <t>DORA CREEK 2 VACUUM SPS ELECTRICAL</t>
  </si>
  <si>
    <t>DORA CREEK 2 VACUUM SPS MECHANICAL</t>
  </si>
  <si>
    <t>DORA CREEK 3 VACUUM SPS CIVIL</t>
  </si>
  <si>
    <t>DORA CREEK 3 VACUUM SPS ELECTRICAL</t>
  </si>
  <si>
    <t>DORA CREEK 3 VACUUM SPS MECHANICAL</t>
  </si>
  <si>
    <t>DORA CRK 1 VACUUM SPS CIVIL-SOIL FILTER</t>
  </si>
  <si>
    <t>DORA CRK 2 VACUUM SPS CIVIL-SOIL FILTER</t>
  </si>
  <si>
    <t>MIRRABOOKA 1 SPS CIVIL</t>
  </si>
  <si>
    <t>MIRRABOOKA 1 SPS ELECT</t>
  </si>
  <si>
    <t>MIRRABOOKA 1 SPS MECH</t>
  </si>
  <si>
    <t>MORISSET PARK 2 SPS CIVIL</t>
  </si>
  <si>
    <t>MORISSET PARK 2 SPS ELECT</t>
  </si>
  <si>
    <t>MORISSET PARK 2 SPS MECH</t>
  </si>
  <si>
    <t>MORISSET PARK 3 SPS CIVIL</t>
  </si>
  <si>
    <t>MORISSET PARK 3 SPS ELECT</t>
  </si>
  <si>
    <t>MORISSET PARK 3 SPS MECH</t>
  </si>
  <si>
    <t>SUNSHINE 1 SPS CIVIL</t>
  </si>
  <si>
    <t>SUNSHINE 1 SPS ELECT</t>
  </si>
  <si>
    <t>SUNSHINE 1 SPS MECH</t>
  </si>
  <si>
    <t>SUNSHINE 2 SPS CIVIL</t>
  </si>
  <si>
    <t>SUNSHINE 2 SPS ELECT</t>
  </si>
  <si>
    <t>SUNSHINE 2 SPS MECH</t>
  </si>
  <si>
    <t>WINDERMERE PARK 2 SPS - CIVIL</t>
  </si>
  <si>
    <t>WINDERMERE PARK 2 SPS - ELECT</t>
  </si>
  <si>
    <t>WINDERMERE PARK 2 SPS - MECH</t>
  </si>
  <si>
    <t>YARRAWONGA PARK 1 SPS CIVIL</t>
  </si>
  <si>
    <t>YARRAWONGA PARK 1 SPS ELECT</t>
  </si>
  <si>
    <t>YARRAWONGA PARK 1 SPS MECH</t>
  </si>
  <si>
    <t>YARRAWONGA PARK 3 SPS CIVIL</t>
  </si>
  <si>
    <t>YARRAWONGA PARK 3 SPS ELECT</t>
  </si>
  <si>
    <t>YARRAWONGA PARK 3 SPS MECH</t>
  </si>
  <si>
    <t>COORANBONG 1 SPS - CIVIL</t>
  </si>
  <si>
    <t>COORANBONG 1 SPS - ELECT</t>
  </si>
  <si>
    <t>COORANBONG 1 SPS - MECHA</t>
  </si>
  <si>
    <t>COORANBONG 1 SPS - TELEM</t>
  </si>
  <si>
    <t>COORANBONG 2 SPS - CIVIL</t>
  </si>
  <si>
    <t>COORANBONG 2 SPS - ELECT</t>
  </si>
  <si>
    <t>COORANBONG 2 SPS - MECHA</t>
  </si>
  <si>
    <t>COORANBONG 2 SPS - TELEM</t>
  </si>
  <si>
    <t>COORANBONG 3 SPS - CIVIL</t>
  </si>
  <si>
    <t>COORANBONG 3 SPS - ELECT</t>
  </si>
  <si>
    <t>COORANBONG 3 SPS - MECHA</t>
  </si>
  <si>
    <t>COORANBONG 3 SPS - TELEM</t>
  </si>
  <si>
    <t>COORANBONG 4 SPS - CIVIL</t>
  </si>
  <si>
    <t>COORANBONG 4 SPS - ELECT</t>
  </si>
  <si>
    <t>COORANBONG 4 SPS - MECHA</t>
  </si>
  <si>
    <t>COORANBONG 4 SPS - TELEM</t>
  </si>
  <si>
    <t>COORANBONG 5 SPS - CIVIL</t>
  </si>
  <si>
    <t>COORANBONG 5 SPS - ELECT</t>
  </si>
  <si>
    <t>COORANBONG 5 SPS - MECHA</t>
  </si>
  <si>
    <t>COORANBONG 5 SPS - TELEM</t>
  </si>
  <si>
    <t>COORANBONG 6 SPS - CIVIL</t>
  </si>
  <si>
    <t>COORANBONG 6 SPS - ELECT</t>
  </si>
  <si>
    <t>COORANBONG 6 SPS - MECHA</t>
  </si>
  <si>
    <t>COORANBONG 6 SPS - TELEM</t>
  </si>
  <si>
    <t>COORANBONG 7 SPS - CIVIL</t>
  </si>
  <si>
    <t>COORANBONG 7 SPS - ELECT</t>
  </si>
  <si>
    <t>COORANBONG 7 SPS - MECHA</t>
  </si>
  <si>
    <t>COORANBONG 7 SPS - TELEM</t>
  </si>
  <si>
    <t>COORANBONG 8 SPS - CIVIL</t>
  </si>
  <si>
    <t>COORANBONG 8 SPS - ELECT</t>
  </si>
  <si>
    <t>COORANBONG 8 SPS - MECHA</t>
  </si>
  <si>
    <t>COORANBONG 8 SPS - TELEM</t>
  </si>
  <si>
    <t>MORISSET 6 SPS - CIVIL</t>
  </si>
  <si>
    <t>MORISSET 6 SPS - ELECT</t>
  </si>
  <si>
    <t>MORISSET 6 SPS - MECHA</t>
  </si>
  <si>
    <t>MORISSET 6 SPS - TELEM</t>
  </si>
  <si>
    <t>MORISSET 7 SPS - CIVIL</t>
  </si>
  <si>
    <t>MORISSET 7 SPS - ELECT</t>
  </si>
  <si>
    <t>MORISSET 7 SPS - MECHA</t>
  </si>
  <si>
    <t>MORISSET 7 SPS - TELEM</t>
  </si>
  <si>
    <t>MORISSET 2 SPS - PUMP STATION COVER</t>
  </si>
  <si>
    <t>BONNELLS BAY 6SPS-REPL WORMALD TELEM</t>
  </si>
  <si>
    <t>WYEE POINT 1 SPS - CIVIL</t>
  </si>
  <si>
    <t>WYEE POINT 1 SPS - ELECTRICAL</t>
  </si>
  <si>
    <t>WYEE POINT 1 SPS - MECHANICAL</t>
  </si>
  <si>
    <t>WYEE POINT 2 SPS - CIVIL</t>
  </si>
  <si>
    <t>WYEE POINT 2 SPS - ELECTRICAL</t>
  </si>
  <si>
    <t>WYEE POINT 2 SPS - MECHANICAL</t>
  </si>
  <si>
    <t>WYEE POINT 2 SPS - TELEMETRY</t>
  </si>
  <si>
    <t>MORISSET NO6 SPS - CIVIL - ODOUR CONTROL</t>
  </si>
  <si>
    <t>DORA CREEK 1 - TELEMETRY INSTALLATION</t>
  </si>
  <si>
    <t>DORA CK WWTW SECURITY SYSTEM UPGRADE</t>
  </si>
  <si>
    <t>DORA CK WWTW - EFFLUENT PUMP NO 2</t>
  </si>
  <si>
    <t>DORA CREEK 1 - SOIL BED FILTER</t>
  </si>
  <si>
    <t>DORA CREEK 2 - SOIL BED FILTER</t>
  </si>
  <si>
    <t>BONNELLS BAY 1 SPS - MECH (PUMP REPLACE)</t>
  </si>
  <si>
    <t>COORANBONG 3 SPS - EMM TELEM 2005/06</t>
  </si>
  <si>
    <t>COORANBONG 4 SPS - EMM TELEM 2005/06</t>
  </si>
  <si>
    <t>COORANBONG 6 SPS - EMM TELEM 2005/06</t>
  </si>
  <si>
    <t>MORISSET 2 SPS - EMM MECH 2005/06</t>
  </si>
  <si>
    <t>MORISSET PARK 2 SPS - EMM TELEM 2005/06</t>
  </si>
  <si>
    <t>DORA CREEK WWTW - EMM TELEM 2005/06</t>
  </si>
  <si>
    <t>BONNELLS BAY 6 SPS BFP</t>
  </si>
  <si>
    <t>COORANBONG 1 SPS - EMM REP 2004/05</t>
  </si>
  <si>
    <t>COORANBONG 2 SPS - EMM REP 2004/05</t>
  </si>
  <si>
    <t>COORANBONG 4 SPS - EMM REP 2004/05</t>
  </si>
  <si>
    <t>COORANBONG 4 SPS BFP</t>
  </si>
  <si>
    <t>COORANBONG 5 SPS - EMM REP 2004/05</t>
  </si>
  <si>
    <t>COORANBONG 6 SPS - EMM REP 2004/05</t>
  </si>
  <si>
    <t>COORANBONG 7 SPS - EMM REP 2004/05</t>
  </si>
  <si>
    <t>COORANBONG 8 SPS - EMM REP 2004/05</t>
  </si>
  <si>
    <t>COORANBONG3 SPS - EMM REP 2004/05</t>
  </si>
  <si>
    <t>DORA CREEK 1 - NO 1 VACUUM PUMP REPLACEM</t>
  </si>
  <si>
    <t>DORA CREEK 1 SPS - EMM REP 2004/05</t>
  </si>
  <si>
    <t>DORA CREEK 2 SPS - EMM REP 2004/05</t>
  </si>
  <si>
    <t>DORA CREEK 3 SPS - EMM REP 2004/05</t>
  </si>
  <si>
    <t>MIRRABOOKA 1 SPS BFP</t>
  </si>
  <si>
    <t>MORISSET 1 SPS BFP</t>
  </si>
  <si>
    <t>MORISSET 2 SPS BFP</t>
  </si>
  <si>
    <t>MORISSET 3 SPS BFP</t>
  </si>
  <si>
    <t>MORISSET 4 SPS BFP</t>
  </si>
  <si>
    <t>MORISSET 6 SPS - EMM REP 2004/05</t>
  </si>
  <si>
    <t>MORISSET 6 SPS - PUMP 1 REPLACE</t>
  </si>
  <si>
    <t>MORISSET 7 SPS - EMM REP 2004/05</t>
  </si>
  <si>
    <t>MORISSET PARK 2 SPS BFP</t>
  </si>
  <si>
    <t>MORISSET PARK 3 SPS BFP</t>
  </si>
  <si>
    <t>SILVERWATER 3 SPS - EMM REP 2004/05</t>
  </si>
  <si>
    <t>SUNSHINE 1 SPS BFP</t>
  </si>
  <si>
    <t>SUNSHINE 2 SPS - EMM REP 2004/05</t>
  </si>
  <si>
    <t>SUNSHINE 2 SPS BFP</t>
  </si>
  <si>
    <t>WINDERMERE PARK 1 SPS - EMM REP 2004/05</t>
  </si>
  <si>
    <t>WYEE POINT 2 SPS</t>
  </si>
  <si>
    <t>DORA CK WWTW - EMM REP 2004/05</t>
  </si>
  <si>
    <t>MORISSET 7 SPS - AIR TIGHT HATCH COVER</t>
  </si>
  <si>
    <t>DORA CREEK WWTW D- OPTIMISATION WORKS</t>
  </si>
  <si>
    <t>MORISSET 6 SPS - HATCH COVERS</t>
  </si>
  <si>
    <t>BRIGHTWATER 2 SPS -EMM MECH 2005/06</t>
  </si>
  <si>
    <t>BONNELLS BAY 3 SPS - EMM REPLACE 06/07</t>
  </si>
  <si>
    <t>COORANBONG 3 SPS - EMM REPLACE 2006/07</t>
  </si>
  <si>
    <t>DORA CREEK 1 SPS - EMM REPLACE 2006/07</t>
  </si>
  <si>
    <t>MORISSET 1 SPS - EMM REPLACE 2006/07</t>
  </si>
  <si>
    <t>MORISSET 6 SPS - EMM REPLACE 2006/07</t>
  </si>
  <si>
    <t>DORA CREEK WWTW - EMM REPLACE 06/07</t>
  </si>
  <si>
    <t>DORA CREEK WWTW VACUUM TANK MODS</t>
  </si>
  <si>
    <t>DORA CREEK WWTW EFFLUENT PUMP 2</t>
  </si>
  <si>
    <t>BONNELLS BAY 6 SPS - TELEMETRY</t>
  </si>
  <si>
    <t>DORA CREEK WWTW - SWITCHROOM AIR CON</t>
  </si>
  <si>
    <t>DORA CREEK WWTW - EMM MECH 07/08</t>
  </si>
  <si>
    <t>DORA CREEK WWTW - EMM TELEM 07/08</t>
  </si>
  <si>
    <t>MORISSET 2 SPS - SUB PUMP 2</t>
  </si>
  <si>
    <t>BONNELLS BAY 6 SPS - EMM 2007-08</t>
  </si>
  <si>
    <t>BRIGHTWATER 1 SPS - EMM 2007-08</t>
  </si>
  <si>
    <t>BRIGHTWATER 2 SPS - EMM 2007-08</t>
  </si>
  <si>
    <t>COORANBONG 1 SPS - EMM 2007-08</t>
  </si>
  <si>
    <t>COORANBONG 2 SPS - EMM 2007-08</t>
  </si>
  <si>
    <t>COORANBONG 6 SPS - EMM 2007-08</t>
  </si>
  <si>
    <t>COORANBONG 8 SPS - EMM 2007-08</t>
  </si>
  <si>
    <t>DORA CREEK 1 SPS - EMM 2007-08</t>
  </si>
  <si>
    <t>DORA CREEK 3 SPS - EMM 2007-08</t>
  </si>
  <si>
    <t>MIRRABOOKA 1 SPS - EMM 2007-08</t>
  </si>
  <si>
    <t>MORISSET 1 SPS - EMM 2007-08</t>
  </si>
  <si>
    <t>MORISSET 2 SPS - EMM 2007-08</t>
  </si>
  <si>
    <t>MORISSET 6 SPS - EMM 2007-08</t>
  </si>
  <si>
    <t>MORISSET PARK 3 SPS - EMM 2007-08</t>
  </si>
  <si>
    <t>SUNSHINE 2 SPS - EMM 2007-08</t>
  </si>
  <si>
    <t>WINDERMERE PARK 2 SPS - EMM 2007-08</t>
  </si>
  <si>
    <t>WYEE POINT 1 SPS - EMM 2007-08</t>
  </si>
  <si>
    <t>YARRAWONGA PARK 1 SPS - EMM 2007-08</t>
  </si>
  <si>
    <t>DORA CREEK WWTW - EMM 2007/08</t>
  </si>
  <si>
    <t>DORA CREEK WWTW W.A. SLUDGE PUMP 1</t>
  </si>
  <si>
    <t>BONNELLS BAY 1 SPS - SWITCHROOM FLOORS</t>
  </si>
  <si>
    <t>MORISSET 1 SPS - SWITCHBOARD REPAIRS</t>
  </si>
  <si>
    <t>MORISSET 3 SPS - MECHANICAL REPAIRS</t>
  </si>
  <si>
    <t>MORISSET 4 WWPS - MECHANICAL REPAIRS</t>
  </si>
  <si>
    <t>WINDERMERE PARK 1 SPS - ELECT REP</t>
  </si>
  <si>
    <t>DORA CREEK WWTW - DO SENSOR 1</t>
  </si>
  <si>
    <t>DORA CREEK WWTW - PLC SCANNER 1</t>
  </si>
  <si>
    <t>SUNSHINE 2 SPS - RAILS AND CHAINS</t>
  </si>
  <si>
    <t>MORISSET 1 SPS - SWITCHBOARD</t>
  </si>
  <si>
    <t>DORA CREEK WWTW SLUDGE TANK VALVES</t>
  </si>
  <si>
    <t>DORA CK WWTW - BIOREACTOR FDC - CIVIL</t>
  </si>
  <si>
    <t>DORA CK WWTW - BIOREACTOR FDC - GATES</t>
  </si>
  <si>
    <t>DORA CK WWTW - BIOREACTOR FDC - OTH MECH</t>
  </si>
  <si>
    <t>DORA CK WWTW - CLARIFIER FDC - CIVIL</t>
  </si>
  <si>
    <t>DORA CK WWTW - CLARIFIER FDC - GATES</t>
  </si>
  <si>
    <t>DORA CK WWTW - CLARIFIER FDC - OTH MECH</t>
  </si>
  <si>
    <t>DORA CK WWTW - PIPEWORK - 2010 UPGRADE</t>
  </si>
  <si>
    <t>DORA CK WWTW - RAS PS - CIVIL</t>
  </si>
  <si>
    <t>DORA CK WWTW - RAS PS - OTH MECH</t>
  </si>
  <si>
    <t>DORA CK WWTW - RAS PS - PUMP 1</t>
  </si>
  <si>
    <t>DORA CK WWTW - RAS PS - PUMP 2</t>
  </si>
  <si>
    <t>DORA CK WWTW - RAS PS - PUMP 4</t>
  </si>
  <si>
    <t>DORA CK WWTW - SEC CLARIFIER 1 - CIVIL</t>
  </si>
  <si>
    <t>DORA CK WWTW - SEC CLARIFIER 1 -OTH MECH</t>
  </si>
  <si>
    <t>DORA CK WWTW - SEC CLARIFIER 2 - CIVIL</t>
  </si>
  <si>
    <t>DORA CK WWTW - SEC CLARIFIER 2 -OTH MECH</t>
  </si>
  <si>
    <t>DORA CK WWTW - WAS PS - CIVIL</t>
  </si>
  <si>
    <t>DORA CK WWTW - WAS PS - OTH MECH</t>
  </si>
  <si>
    <t>DORA CK WWTW - WAS PS - PUMP 1</t>
  </si>
  <si>
    <t>DORA CK WWTW - WAS PS - PUMP 2</t>
  </si>
  <si>
    <t>DORA CK WWTW -SEC CLARIFIER 1-BLADES ETC</t>
  </si>
  <si>
    <t>DORA CK WWTW -SEC CLARIFIER 2-BLADES ETC</t>
  </si>
  <si>
    <t>BRIGHTWATER 1 SPS - PUMP 1</t>
  </si>
  <si>
    <t>DORA CREEK 1 SPS-SOFT STARTER 1 UPGRADE</t>
  </si>
  <si>
    <t>DORA CREEK 1 SPS - PUMP 2 DELIVERY VALVE</t>
  </si>
  <si>
    <t>BONNELLS BAY 2 SPS - PDS OUTSTATION</t>
  </si>
  <si>
    <t>DORA CREEK 1 VACUUM SPS - VENT</t>
  </si>
  <si>
    <t>MORISSET 6 SPS - PDS</t>
  </si>
  <si>
    <t>Dora Creek Effluent Pipe</t>
  </si>
  <si>
    <t>BRIGHTWATER 1 SPS - PDS OUTSTATION</t>
  </si>
  <si>
    <t>WYEE POINT 1 SPS - ANTENNA</t>
  </si>
  <si>
    <t>DORA CREEK 3 SPS - TELEMETRY EQUIPMENT</t>
  </si>
  <si>
    <t>MORISSET 3 SPS - SWITCHBOARD</t>
  </si>
  <si>
    <t>MORISSET 2 SPS - SWITCHBOARD</t>
  </si>
  <si>
    <t>DORA CK WWTW - BIOREACTOR FDC - OTH MODS</t>
  </si>
  <si>
    <t>DORA CK WWTW - BIOREACTOR FDC - PIPEWORK</t>
  </si>
  <si>
    <t>DORA CK WWTW - CLARIFIER FDC - PIPEWORK</t>
  </si>
  <si>
    <t>DORA CK WWTW - ELECTRICAL SUPPLY NETWORK</t>
  </si>
  <si>
    <t>DORA CK WWTW - FLOWMETER ERARING SUPPLY</t>
  </si>
  <si>
    <t>DORA CK WWTW - FW PS - CIVIL</t>
  </si>
  <si>
    <t>DORA CK WWTW - FW PS - PUMP 1</t>
  </si>
  <si>
    <t>DORA CK WWTW - FW PS - PUMP 2</t>
  </si>
  <si>
    <t>DORA CK WWTW - INLET WORKS - CONVEYOR</t>
  </si>
  <si>
    <t>DORA CK WWTW - INLET WORKS - WASH PRESS</t>
  </si>
  <si>
    <t>DORA CK WWTW - INLET WORKS -MECH SCREENS</t>
  </si>
  <si>
    <t>DORA CK WWTW - INLET WORKS CIVIL</t>
  </si>
  <si>
    <t>DORA CK WWTW - OTHER ELECTRICAL</t>
  </si>
  <si>
    <t>DORA CK WWTW - POWER SUPPLY UPGRADE</t>
  </si>
  <si>
    <t>DORA CK WWTW - RAS PS - PIPEWORK</t>
  </si>
  <si>
    <t>DORA CK WWTW - RE PS - CIVIL</t>
  </si>
  <si>
    <t>DORA CK WWTW - RE PS - PUMP 1</t>
  </si>
  <si>
    <t>DORA CK WWTW - RE PS - PUMP 2</t>
  </si>
  <si>
    <t>DORA CK WWTW - RE PS - PUMP 3</t>
  </si>
  <si>
    <t>DORA CK WWTW - SCUM PS - PUMP 1</t>
  </si>
  <si>
    <t>DORA CK WWTW - SCUM PS - PUMP 2</t>
  </si>
  <si>
    <t>DORA CK WWTW - SITE WKS - DRAINAGE</t>
  </si>
  <si>
    <t>DORA CK WWTW - SITE WKS - FENCING</t>
  </si>
  <si>
    <t>DORA CK WWTW - SITE WKS - ROADWORKS</t>
  </si>
  <si>
    <t>DORA CK WWTW - SWITCHBOARDS</t>
  </si>
  <si>
    <t>DORA CK WWTW - WS PS - CIVIL</t>
  </si>
  <si>
    <t>DORA CK WWTW - WS PS - PUMP 1</t>
  </si>
  <si>
    <t>DORA CK WWTW - WS PS - PUMP 2</t>
  </si>
  <si>
    <t>DORA CK WWTW - WS PS - PUMP 3</t>
  </si>
  <si>
    <t>DORA CK WWTW -INLET WKS - ODOUR CONT SYS</t>
  </si>
  <si>
    <t>DORA CK WWTW -INLET WKS - OTH MECH</t>
  </si>
  <si>
    <t>DORA CK WWTW -INLET WKS - SCADA NETWORK</t>
  </si>
  <si>
    <t>DORA CK WWTW -INLET WKS - TELEM ITEMS</t>
  </si>
  <si>
    <t>DORA CK WWTW -INLET WKS GRIT TNK PUMP 1</t>
  </si>
  <si>
    <t>DORA CK WWTW -INLET WKS GRIT TNK PUMP 2</t>
  </si>
  <si>
    <t>DORA CK WWTW -INLET WKS GRIT WASHER</t>
  </si>
  <si>
    <t>MORISSET 2 SPS  - VENT &amp; HATCH COVERS</t>
  </si>
  <si>
    <t>BONNELLS BAY 2 SPS - PUMP 2</t>
  </si>
  <si>
    <t>COORANBONG 1 SPS - SECURITY UPGRADE</t>
  </si>
  <si>
    <t>MORISSET 2 SPS - GENERATOR</t>
  </si>
  <si>
    <t>MORISSET 1 SPS - EDUCT VENT</t>
  </si>
  <si>
    <t>BONNELLS BAY 1 SPS - PUMP 3</t>
  </si>
  <si>
    <t>WINDERMERE PARK 1 SPS - CHEMICAL DOSING</t>
  </si>
  <si>
    <t>BONNELLS BAY 3 SPS - LEVEL INDICATOR</t>
  </si>
  <si>
    <t>BRIGHTWATER 1 SPS - PUMP 2</t>
  </si>
  <si>
    <t>SUNSHINE 2 SPS - PUMP 1</t>
  </si>
  <si>
    <t>DORA CREEK WWTW - STEP SCREEN 1</t>
  </si>
  <si>
    <t>WINDERMERE PARK 1 SPS - SOFT STARTERS</t>
  </si>
  <si>
    <t>DORA CREEK WWTW - AIR CONDITIONERS</t>
  </si>
  <si>
    <t>MORISSET 6  SPS - ODOUR CONTROL UNIT</t>
  </si>
  <si>
    <t>MORISSET 6 SPS - CARBON FILTER UNIT</t>
  </si>
  <si>
    <t>MORISSET 7 SPS - CARBON FILTER UNIT</t>
  </si>
  <si>
    <t>MORISSET 4 SPS - EMM ELEC 2013</t>
  </si>
  <si>
    <t>WYEE POINT 2 SPS - PLC/TELEM UPGRADE</t>
  </si>
  <si>
    <t>MORISSET 7 SPS - EMM ELEC 2013</t>
  </si>
  <si>
    <t>BALCOLYN 2 SPS - EMM ELEC 2013</t>
  </si>
  <si>
    <t>BALCOLYN 1 SPS - FALL ARREST SYSTEM</t>
  </si>
  <si>
    <t>BONNELLS BAY 1 SPS - FALL ARREST SYSTEM</t>
  </si>
  <si>
    <t>BRIGHTWATERS 1 SPS - FALL ARREST SYSTEM</t>
  </si>
  <si>
    <t>COORANBONG 2 SPS - FALL ARREST SYSTEM</t>
  </si>
  <si>
    <t>COORANBONG 4 SPS - FALL ARREST SYSTEM</t>
  </si>
  <si>
    <t>COORANBONG 7 SPS - FALL ARREST SYSTEM</t>
  </si>
  <si>
    <t>DORA CREEK 3 SPS - FALL ARREST SYSTEM</t>
  </si>
  <si>
    <t>MORISSET 1 SPS - FALL ARREST SYSTEM</t>
  </si>
  <si>
    <t>MORISSET 2 SPS - FALL ARREST SYSTEM</t>
  </si>
  <si>
    <t>MORISSET 6 SPS - FALL ARREST SYSTEM</t>
  </si>
  <si>
    <t>MORISSET 7 SPS - FALL ARREST SYSTEM</t>
  </si>
  <si>
    <t>MORISSET PARK 2 SPS - FALL ARREST SYSTEM</t>
  </si>
  <si>
    <t>SUNSHINE 1 SPS - FALL ARREST SYSTEM</t>
  </si>
  <si>
    <t>SUNSHINE 2 SPS - FALL ARREST SYSTEM</t>
  </si>
  <si>
    <t>DORA CREEK 1 SPS - EMM ELEC 2014</t>
  </si>
  <si>
    <t>BALCOLYN 2 SPS - EMM ELEC 2014</t>
  </si>
  <si>
    <t>DORA CREEK WWTW - MACHINE GUARDING</t>
  </si>
  <si>
    <t>BALCOLYN 1 SPS - EMM MECH 2014</t>
  </si>
  <si>
    <t>DORA CREEK WWTW - SAFETY IMPROVEMENTS</t>
  </si>
  <si>
    <t>DORA CREEK WWTW -ONLINE MG S'SOLIDS &amp; PH</t>
  </si>
  <si>
    <t>COORANBONG 2 SPS - EMM ELEC REACTIV 2014</t>
  </si>
  <si>
    <t>MORISSET 3 SPS - EMM ELEC 2014</t>
  </si>
  <si>
    <t>MORISSET PARK 2 SPS - EMM MECH 2014</t>
  </si>
  <si>
    <t>DORA CREEK 1 SPS - LIFTING DEVICES 2015</t>
  </si>
  <si>
    <t>DORA CREEK 2 SPS - LIFTING DEVICES 2015</t>
  </si>
  <si>
    <t>DORA CREEK WWTW- EARTHING SYSTEM</t>
  </si>
  <si>
    <t>MIRRABOOKA SPS - ACCESS GATE 2015</t>
  </si>
  <si>
    <t>BRIGHTWATERS 2 SPS - EMM ELEC 2016</t>
  </si>
  <si>
    <t>MORISSET 6 SPS - EMM MECH 2015</t>
  </si>
  <si>
    <t>DORA CREEK WWTW - SMALL CAPITAL WORKS</t>
  </si>
  <si>
    <t>BONNELLS BAY 2 SPS - PLC UPGRADES 2016</t>
  </si>
  <si>
    <t>BONNELLS BAY 4 SPS - PLC UPGRADES 2016</t>
  </si>
  <si>
    <t>COORANBONG 1 SPS - PLC UPGRADES 2016</t>
  </si>
  <si>
    <t>COORANBONG 3 SPS - PLC UPGRADES 2016</t>
  </si>
  <si>
    <t>COORANBONG 4 SPS - PLC UPGRADES 2016</t>
  </si>
  <si>
    <t>COORANBONG 6 SPS - PLC UPGRADES 2016</t>
  </si>
  <si>
    <t>MORISSET PARK 3 SPS - PLC UPGRADES 2016</t>
  </si>
  <si>
    <t>SILVERWATER 4 SPS - PLC UPGRADES 2016</t>
  </si>
  <si>
    <t>YARRAWONGA PARK 3 SPS - PLC UPGRADE 2016</t>
  </si>
  <si>
    <t>DORA CREEK 1 SPS - EMM PUMPS 2015</t>
  </si>
  <si>
    <t>DORA CREEK 2 SPS - EMM PUMPS 2015</t>
  </si>
  <si>
    <t>MORISSET 7 SPS - EMM MECH 2015</t>
  </si>
  <si>
    <t>COORANBONG 5 SPS - PLC UPGRADE</t>
  </si>
  <si>
    <t>COORANBONG 7 SPS - PLC UPGRADE</t>
  </si>
  <si>
    <t>COORANBONG 8 SPS - PLC UPGRADE</t>
  </si>
  <si>
    <t>DORA CREEK WWTW - COND ASSESS PONDS</t>
  </si>
  <si>
    <t>DORA CREEK WWTW - CONDITION ASSESSMENT</t>
  </si>
  <si>
    <t>BONNELLS BAY 1 SPS - EMM MECH 2015</t>
  </si>
  <si>
    <t>MORISSET 6 SPS - EMM ELECT 2015</t>
  </si>
  <si>
    <t>DORA CREEK WWTW - ELEC MINOR CAP 2013/16</t>
  </si>
  <si>
    <t>DORA CREEK WWTW - MECH MINOR CAP 2013/16</t>
  </si>
  <si>
    <t>DORA CREEK WWTW - TELE MINOR CAP 2013/16</t>
  </si>
  <si>
    <t>DORA CREEK 1 SPS - EMM VALVES 2015</t>
  </si>
  <si>
    <t>DORA CREEK 1 SPS - EMM ELEC 2015</t>
  </si>
  <si>
    <t>YARRAWONGA PARK 1 SPS - EMM VALVES 2015</t>
  </si>
  <si>
    <t>YARRAWONGA PARK 3 SPS - EMM VALVES 2015</t>
  </si>
  <si>
    <t>BONNELLS BAY 3 SPS - LIFTING EQUIP 2015</t>
  </si>
  <si>
    <t>MORISSET 3 SPS - EMM VALVES 2015</t>
  </si>
  <si>
    <t>SILVERWATER 3 SPS - EMM VALVES 2015</t>
  </si>
  <si>
    <t>SILVERWATER 4 SPS - EMM VALVES 2015</t>
  </si>
  <si>
    <t>SUNSHINE 1 SPS - EMM VALVES 2015</t>
  </si>
  <si>
    <t>SUNSHINE 2 SPS - LIFTING DEVICES 2015</t>
  </si>
  <si>
    <t>WINDERMERE PARK 1 SPS - EMM VALVES 2015</t>
  </si>
  <si>
    <t>WINDERMERE PK 1 SPS - LIFT DEVICES 2015</t>
  </si>
  <si>
    <t>SUNSHINE 2 SPS - LIFTING DEVICES 2016</t>
  </si>
  <si>
    <t>WINDERMERE PARK 2 SPS - EMM MECH 2016</t>
  </si>
  <si>
    <t>BALCOLYN 1 SPS - EMM ELEC 2015</t>
  </si>
  <si>
    <t>BONNELLS BAY 1 SPS - EMM RADAR 2016</t>
  </si>
  <si>
    <t>MORISSET 4 SPS - EMM ELEC 2016</t>
  </si>
  <si>
    <t>DORA CREEK 3 SPS - EMM ELEC 2016</t>
  </si>
  <si>
    <t>SILVERWATER 4 SPS - EMM ELEC 2016</t>
  </si>
  <si>
    <t>BALCOLYN 2 SPS - HANDRAILS</t>
  </si>
  <si>
    <t>BONNELLS BAY 2 SPS - HANDRAILS</t>
  </si>
  <si>
    <t>BONNELLS BAY 3 SPS - HANDRAILS</t>
  </si>
  <si>
    <t>BONNELLS BAY 4 SPS - HANDRAILS</t>
  </si>
  <si>
    <t>BONNELLS BAY 6 SPS - HANDRAILS</t>
  </si>
  <si>
    <t>BRIGHTWATERS 2 SPS - HANDRAILS</t>
  </si>
  <si>
    <t>COORANBONG 1 SPS - FALL ARREST HANDRAILS</t>
  </si>
  <si>
    <t>COORANBONG 3 SPS - FALL ARREST HANDRAILS</t>
  </si>
  <si>
    <t>COORANBONG 8 SPS - FALL ARREST HANDRAILS</t>
  </si>
  <si>
    <t>MIRRABOOKA 1 SPS - HANDRAILS</t>
  </si>
  <si>
    <t>MORISSET 3 SPS - HANDRAILS</t>
  </si>
  <si>
    <t>MORISSET 4 SPS - HANDRAILS</t>
  </si>
  <si>
    <t>MORISSET PARK 3 SPS - HANDRAILS</t>
  </si>
  <si>
    <t>SILVERWATER 3 SPS - HANDRAILS</t>
  </si>
  <si>
    <t>SILVERWATER 4 SPS - HANDRAILS</t>
  </si>
  <si>
    <t>WINDERMERE PARK 1 SPS - HANDRAILS</t>
  </si>
  <si>
    <t>WINDERMERE PARK 2 SPS - HANDRAILS</t>
  </si>
  <si>
    <t>WYEE 1 SPS - HANDRAILS</t>
  </si>
  <si>
    <t>WYEE POINT 1 SPS - HANDRAILS</t>
  </si>
  <si>
    <t>WYEE POINT 2 SPS - HANDRAILS</t>
  </si>
  <si>
    <t>YARRAWONGA PARK 1 SPS - HANDRAILS</t>
  </si>
  <si>
    <t>YARRAWONGA PARK 3 SPS - HANDRAILS</t>
  </si>
  <si>
    <t>BALCOLYN 2 SPS - PUMP STARTER UPGRADE</t>
  </si>
  <si>
    <t>BONNELLS BAY 6 SPS - PUMP STARTER</t>
  </si>
  <si>
    <t>MIRRABOOKA 1 SPS - PUMP STARTER UPGRADE</t>
  </si>
  <si>
    <t>MIRRABOOKA 2 SPS - PUMP STARTER UPGRADE</t>
  </si>
  <si>
    <t>MORISSET 4 SPS - PUMP STARTER UPGRADE</t>
  </si>
  <si>
    <t>MORISSET PARK 2 SPS - PUMP STARTER</t>
  </si>
  <si>
    <t>WINDERMERE PARK 1 SPS - PUMP STARTER</t>
  </si>
  <si>
    <t>YARRAWONGA PARK 1 SPS - PUMP STARTER</t>
  </si>
  <si>
    <t>YARRAWONGA PARK 3 SPS - PUMP STARTER</t>
  </si>
  <si>
    <t>BONNELLS BAY 6 SPS - EMM VALVES 2016</t>
  </si>
  <si>
    <t>MORISSET 1 SPS - LIFTING DEVICES 2016</t>
  </si>
  <si>
    <t>MORISSET 1 SPS - LIFTING EQUIP 2016</t>
  </si>
  <si>
    <t>WINDERMERE PARK 2 SPS - EMM ELEC 2016</t>
  </si>
  <si>
    <t>DORA CREEK 3 SPS - EMM VALVES 2016</t>
  </si>
  <si>
    <t>BONNELS BAY 3 SPS - PLC/RTU REPLACEMENT</t>
  </si>
  <si>
    <t>BONNELLS BAY 6 SPS - SEWER VENT</t>
  </si>
  <si>
    <t>BONNELLS BAY 1 SPS - EMM MECH 2016</t>
  </si>
  <si>
    <t>BALCOLYN 1 SPS - PLC/RTU REPLACEMENT</t>
  </si>
  <si>
    <t>SILVERWATER 3 SPS - PLC/RTU REPLACEMENT</t>
  </si>
  <si>
    <t>BALCOLYN 2 SPS - PLC/RTU REPLACEMENT</t>
  </si>
  <si>
    <t>MORISSET 8 SPS - PLC/RTU REPLACEMENT</t>
  </si>
  <si>
    <t>DORA CREEK 2 SPS - EMM MECH 2016</t>
  </si>
  <si>
    <t>BONNELLS BAY 3 SPS - LIFT DEVICES 2016</t>
  </si>
  <si>
    <t>MORISSET 2 SPS - EMM MECH 2016</t>
  </si>
  <si>
    <t>DORA CREEK 1 SPS - VACUUM PUMP ACTUATOR</t>
  </si>
  <si>
    <t>BONNELS BAY 6 SPS - PLC/RTU REPLACEMENT</t>
  </si>
  <si>
    <t>COORANBONG 2 SPS - PLC/RTU REPLACEMENT</t>
  </si>
  <si>
    <t>DORA CREEK WWTW - RAS PUMP 3</t>
  </si>
  <si>
    <t>MORISSET 2 SPS - PLC/RTU REPLACEMENT</t>
  </si>
  <si>
    <t>MORISSET 1 SPS - SEWER VENT</t>
  </si>
  <si>
    <t>BONNELLS BAY 3 SPS - LIFTING EQUIP 2017</t>
  </si>
  <si>
    <t>WINDERMERE PK 1 SPS-CHEM DELIVERY BUND</t>
  </si>
  <si>
    <t>BONNELLS BAY 1 SPS - EMM ELEC 2016</t>
  </si>
  <si>
    <t>COORANBONG 1 SPS - EMM TELE 2014</t>
  </si>
  <si>
    <t>COORANBONG 2 SPS - EMM ELEC 2015</t>
  </si>
  <si>
    <t>COORANBONG 2 SPS - EMM TELE 2015</t>
  </si>
  <si>
    <t>COORANBONG 6 SPS - EMM ELEC 2015</t>
  </si>
  <si>
    <t>DORA CREEK WWTW - EFFLUENT PUMP 1</t>
  </si>
  <si>
    <t>MORISSET 8 SPS - SEWER VENT</t>
  </si>
  <si>
    <t>WINDERMERE PARK 1  SPS - PLC/RTU REPLACE</t>
  </si>
  <si>
    <t>WINDERMERE PARK 2  SPS - PLC/RTU REPLACE</t>
  </si>
  <si>
    <t>SUNSHINE 2 SPS - PLC/RTU REPLACEMENT</t>
  </si>
  <si>
    <t>DORA CREEK WWTW - MACHINE GUARDING 2017</t>
  </si>
  <si>
    <t>BONNELLS BAY 6 SPS - 12MM LIFTING CHAIN</t>
  </si>
  <si>
    <t>DORA CREEK WWTW - CONTROL VALVE 1</t>
  </si>
  <si>
    <t>DORA CREEK WWTW - CONTROL VALVE 2</t>
  </si>
  <si>
    <t>BRIGHTWATERS 1 SPS - PLC/RTU REPLACEMENT</t>
  </si>
  <si>
    <t>SUNSHINE 1 SPS - PLC/RTU REPLACEMENT</t>
  </si>
  <si>
    <t>DORA CREEK 1 VACUUM SPS - BOLTS</t>
  </si>
  <si>
    <t>BRIGHTWATERS 2 SPS - PLC/RTU REPLACEMENT</t>
  </si>
  <si>
    <t>MORISSET 3 SPS - PLC/RTU REPLACEMENT</t>
  </si>
  <si>
    <t>YARRAWONGA PARK 1  SPS - PLC/RTU REPLACE</t>
  </si>
  <si>
    <t>COORANBONG 7 SPS - PUMP 1</t>
  </si>
  <si>
    <t>COORANBONG 7 SPS - PUMP 2</t>
  </si>
  <si>
    <t>BONNELLS BAY 3 SPS- LIFT &amp; PUMP BRACKETS</t>
  </si>
  <si>
    <t>MORISSET 4 SPS - PLC/RTU REPLACEMENT</t>
  </si>
  <si>
    <t>BALCOLYN 1 SPS - TELEMETRY RADIO</t>
  </si>
  <si>
    <t>BALCOLYN 2 SPS - TELEMETRY RADIO</t>
  </si>
  <si>
    <t>BONNELLS BAY 2 SPS - TELEMETRY RADIO</t>
  </si>
  <si>
    <t>BONNELLS BAY 3 SPS - TELEMETRY RADIO</t>
  </si>
  <si>
    <t>BONNELLS BAY 4 SPS - TELEMETRY RADIO</t>
  </si>
  <si>
    <t>BONNELLS BAY 6 SPS - TELEMETRY RADIO</t>
  </si>
  <si>
    <t>BRIGHTWATERS 1 SPS - TELEMETRY RADIO</t>
  </si>
  <si>
    <t>BRIGHTWATERS 2 SPS - TELEMETRY RADIO</t>
  </si>
  <si>
    <t>COORANBONG 1 SPS - TELEMETRY RADIO</t>
  </si>
  <si>
    <t>COORANBONG 2 SPS - TELEMETRY RADIO</t>
  </si>
  <si>
    <t>COORANBONG 3 SPS - TELEMETRY RADIO</t>
  </si>
  <si>
    <t>COORANBONG 4 SPS - TELEMETRY RADIO</t>
  </si>
  <si>
    <t>COORANBONG 5 SPS - TELEMETRY RADIO</t>
  </si>
  <si>
    <t>COORANBONG 6 SPS - TELEMETRY RADIO</t>
  </si>
  <si>
    <t>COORANBONG 7 SPS - TELEMETRY RADIO</t>
  </si>
  <si>
    <t>COORANBONG 8 SPS - TELEMETRY RADIO</t>
  </si>
  <si>
    <t>DORA CREEK 1 VACUUM SPS -TELEMETRY RADIO</t>
  </si>
  <si>
    <t>DORA CREEK 2 VACUUM SPS -TELEMETRY RADIO</t>
  </si>
  <si>
    <t>DORA CREEK 3 VACUUM SPS -TELEMETRY RADIO</t>
  </si>
  <si>
    <t>MIRRABOOKA 1 SPS - TELEMETRY RADIO</t>
  </si>
  <si>
    <t>MORISSET 1 SPS - TELEMETRY RADIO</t>
  </si>
  <si>
    <t>MORISSET 2 SPS - TELEMETRY RADIO</t>
  </si>
  <si>
    <t>MORISSET 3 SPS - TELEMETRY RADIO</t>
  </si>
  <si>
    <t>MORISSET 4 SPS - TELEMETRY RADIO</t>
  </si>
  <si>
    <t>MORISSET 6 SPS - TELEMETRY RADIO</t>
  </si>
  <si>
    <t>MORISSET 7 SPS - TELEMETRY RADIO</t>
  </si>
  <si>
    <t>MORISSET 8 SPS - TELEMETRY RADIO</t>
  </si>
  <si>
    <t>MORISSET PARK 2 SPS - TELEMETRY RADIO</t>
  </si>
  <si>
    <t>MORISSET PARK 3 SPS - TELEMETRY RADIO</t>
  </si>
  <si>
    <t>SILVERWATER 3 SPS - TELEMETRY RADIO</t>
  </si>
  <si>
    <t>SUNSHINE 1 SPS - TELEMETRY RADIO</t>
  </si>
  <si>
    <t>SUNSHINE 2 SPS - TELEMETRY RADIO</t>
  </si>
  <si>
    <t>WINDERMERE PARK 1 SPS - TELEMETRY RADIO</t>
  </si>
  <si>
    <t>WINDERMERE PARK 2 SPS - TELEMETRY RADIO</t>
  </si>
  <si>
    <t>YARRAWONGA PARK 1 SPS - TELEMETRY RADIO</t>
  </si>
  <si>
    <t>DORA CREEK WWTW - EFFLUENT PUMP 2</t>
  </si>
  <si>
    <t>DORA CREEK 1 SPS - CARBON FILTER</t>
  </si>
  <si>
    <t>DORA CREEK WWTW - MLR PUMP 1</t>
  </si>
  <si>
    <t>DORA CREEK 1 VACUUM SPS - TELEMETRY</t>
  </si>
  <si>
    <t>DORA CREEK WWTW - MLR PUMP 2</t>
  </si>
  <si>
    <t>DORA CREEK WWTW - EMM MECH 2018-19</t>
  </si>
  <si>
    <t>DORA CREEK WWTW - BED 1 ODOUR MEDIA</t>
  </si>
  <si>
    <t>DORA CREEK WWTW - BED 2 ODOUR MEDIA</t>
  </si>
  <si>
    <t>DORA CREEK WWTW - EPS TELEMETRY</t>
  </si>
  <si>
    <t>DORA CREEK WWTW - ERARING CVS TELEM</t>
  </si>
  <si>
    <t>DORA CREEK WWTW - HIGH POINT PMS TELEM</t>
  </si>
  <si>
    <t>DORA CREEK WWTW - RATHMINES CVS TELEM</t>
  </si>
  <si>
    <t>DORA CREEK WWTW - ERARING EFF TANK TELEM</t>
  </si>
  <si>
    <t>MIRRABOOKA 1 SPS - TELEM UPGRADE</t>
  </si>
  <si>
    <t>MORISSET 1 SPS - TELEM UPGRADE</t>
  </si>
  <si>
    <t>MORISSET 6 SPS - TELEM UPGRADE</t>
  </si>
  <si>
    <t>MORISSET 7 SPS - TELEM UPGRADE</t>
  </si>
  <si>
    <t>MORISSET PK 2 SPS - TELEM UPGRADE</t>
  </si>
  <si>
    <t>WINDERMERE PK 2 SPS - O'DOSING TELEM</t>
  </si>
  <si>
    <t>WYEE POINT 1 SPS - TELEM UPGRADE</t>
  </si>
  <si>
    <t>DORA CREEK WWTW - SECURITY UPGRADES</t>
  </si>
  <si>
    <t>DORA CREEK 2 VACUUM PS - TELEMETRY</t>
  </si>
  <si>
    <t>DORA CREEK WWTW - EFFLUENT FLOW METER</t>
  </si>
  <si>
    <t>DORA CREEK 1 SPS - ERS O'FLOW TELEM</t>
  </si>
  <si>
    <t>DORA CREEK 1 VACUUM PS - TELEMETRY</t>
  </si>
  <si>
    <t>WYEE 2 SPS - CIVIL</t>
  </si>
  <si>
    <t>WYEE 2 SPS - ELECTRICAL INC SWITCHBOARD</t>
  </si>
  <si>
    <t>WYEE 2 SPS - OTHER MECHANICAL</t>
  </si>
  <si>
    <t>WYEE 2 SPS - PUMP 1 (22KW XYLEM)</t>
  </si>
  <si>
    <t>WYEE 2 SPS - PUMP 2 (22KW XYLEM)</t>
  </si>
  <si>
    <t>WYEE 2 SPS - TELEMETRY</t>
  </si>
  <si>
    <t>Wyee 2 WWPS - Stage 2</t>
  </si>
  <si>
    <t>Wyee 2 WWPS - Stage 1</t>
  </si>
  <si>
    <t>New WWPS, rising main and gravity mains</t>
  </si>
  <si>
    <t>Dora Creek 4 WWPS and Rising Main</t>
  </si>
  <si>
    <t>Wyee Trunk Sewermains</t>
  </si>
  <si>
    <t>Dora Creek Trunk Sewermains</t>
  </si>
  <si>
    <t>Morisset WWPS upgrade</t>
  </si>
  <si>
    <t>Revenue per ET ($20-21)</t>
  </si>
  <si>
    <t>Operating costs per ET 
($20-21)</t>
  </si>
  <si>
    <t>All areas</t>
  </si>
  <si>
    <t>Belmont</t>
  </si>
  <si>
    <t>Boulder Bay</t>
  </si>
  <si>
    <t>Branxton</t>
  </si>
  <si>
    <t>Burwood Beach</t>
  </si>
  <si>
    <t>Cessnock</t>
  </si>
  <si>
    <t>Clarence Town</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</si>
  <si>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</si>
  <si>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</si>
  <si>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</si>
  <si>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</si>
  <si>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</si>
  <si>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</si>
  <si>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</si>
  <si>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</si>
  <si>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</si>
  <si>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</si>
  <si>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</si>
  <si>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</si>
  <si>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</si>
  <si>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</si>
  <si>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</si>
  <si>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</si>
  <si>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</si>
  <si>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Checks</t>
  </si>
  <si>
    <t>Rising Linear Asset in Dora Creek DSP Area - 400mm</t>
  </si>
  <si>
    <t>Rising Linear Asset in Dora Creek DSP Area - 280mm</t>
  </si>
  <si>
    <t>Rising Linear Asset in Dora Creek DSP Area - 225mm</t>
  </si>
  <si>
    <t>Dora Creek WWTW Upgrade - Stage 2b</t>
  </si>
  <si>
    <t>Cooranbong 7 WWPS Upgrade</t>
  </si>
  <si>
    <t>Morisset Cooranbong Wastewater Network Upgrades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</si>
</sst>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4">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13" borderId="2" xfId="0" applyFill="1" applyBorder="1" applyAlignment="1">
      <alignment horizontal="center"/>
    </xf>
    <xf numFmtId="3" fontId="1" fillId="4" borderId="5" xfId="6" applyNumberFormat="1" applyBorder="1" applyAlignment="1">
      <protection locked="0"/>
    </xf>
    <xf numFmtId="0" fontId="10" fillId="0" borderId="0" xfId="0" applyFont="1" applyAlignment="1">
      <alignment horizontal="center" vertical="center" wrapText="1"/>
    </xf>
    <xf numFmtId="0" fontId="0" fillId="14" borderId="5" xfId="14" applyFont="1" applyFill="1" applyBorder="1" applyAlignment="1">
      <alignment horizontal="center" wrapText="1"/>
    </xf>
    <xf numFmtId="164" fontId="0" fillId="0" borderId="0" xfId="1" applyNumberFormat="1" applyFont="1" applyFill="1" applyBorder="1"/>
    <xf numFmtId="0" fontId="0" fillId="0" borderId="0" xfId="0" quotePrefix="1" applyAlignment="1">
      <alignment horizontal="left" indent="2"/>
    </xf>
    <xf numFmtId="174" fontId="0" fillId="0" borderId="2" xfId="1" applyNumberFormat="1" applyFont="1" applyBorder="1"/>
    <xf numFmtId="174" fontId="1" fillId="0" borderId="0" xfId="1" applyNumberFormat="1" applyFont="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4">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7:10.07" personId="{3961AA53-D10E-4257-AAB6-1710C5A5EC00}" id="{4645B4BE-EE57-4A40-91BD-F2EAF311DA90}">
    <text>See comment on Uncommissioned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140625" defaultRowHeight="12" x14ac:dyDescent="0.2"/>
  <cols>
    <col min="1" max="3" width="2.7109375" customWidth="1"/>
    <col min="4" max="4" width="10.140625" customWidth="1"/>
    <col min="5" max="5" width="139.7109375" customWidth="1"/>
  </cols>
  <sheetData>
    <row r="1" spans="3:9" ht="12" customHeight="1" x14ac:dyDescent="0.2"/>
    <row r="2" spans="3:9" ht="12" customHeight="1" x14ac:dyDescent="0.25">
      <c r="D2" s="2"/>
      <c r="E2" s="2"/>
    </row>
    <row r="3" spans="3:9" ht="20.25" customHeight="1" x14ac:dyDescent="0.25">
      <c r="C3" s="2" t="s">
        <v>195</v>
      </c>
      <c r="D3" s="7"/>
      <c r="E3" s="7"/>
      <c r="F3" s="8"/>
      <c r="G3" s="8"/>
      <c r="H3" s="8"/>
      <c r="I3" s="8"/>
    </row>
    <row r="4" spans="3:9" ht="12" customHeight="1" x14ac:dyDescent="0.2">
      <c r="C4" s="7"/>
      <c r="D4" s="7"/>
      <c r="E4" s="7"/>
      <c r="F4" s="8"/>
      <c r="G4" s="8"/>
      <c r="H4" s="8"/>
      <c r="I4" s="8"/>
    </row>
    <row r="5" spans="3:9" x14ac:dyDescent="0.2">
      <c r="C5" s="6" t="s">
        <v>1</v>
      </c>
      <c r="D5" s="6"/>
      <c r="E5" s="9" t="s">
        <v>77</v>
      </c>
      <c r="F5" s="8"/>
      <c r="G5" s="8"/>
      <c r="I5" s="8"/>
    </row>
    <row r="6" spans="3:9" x14ac:dyDescent="0.2">
      <c r="C6" t="s">
        <v>2</v>
      </c>
      <c r="E6" s="67" t="s">
        <v>78</v>
      </c>
      <c r="F6" s="8"/>
      <c r="G6" s="8"/>
      <c r="I6" s="8"/>
    </row>
    <row r="8" spans="3:9" ht="15.75" customHeight="1" x14ac:dyDescent="0.2">
      <c r="C8" s="7"/>
      <c r="D8" s="7"/>
      <c r="E8" s="7"/>
      <c r="F8" s="8"/>
      <c r="G8" s="8"/>
    </row>
    <row r="10" spans="3:9" ht="15" x14ac:dyDescent="0.25">
      <c r="C10" s="10" t="s">
        <v>3</v>
      </c>
      <c r="D10" s="10"/>
      <c r="E10" s="11"/>
    </row>
    <row r="12" spans="3:9" ht="27" customHeight="1" x14ac:dyDescent="0.2">
      <c r="C12" s="246" t="s">
        <v>205</v>
      </c>
      <c r="D12" s="246"/>
      <c r="E12" s="246"/>
      <c r="F12" s="8"/>
      <c r="G12" s="8"/>
      <c r="I12" s="8"/>
    </row>
    <row r="13" spans="3:9" x14ac:dyDescent="0.2">
      <c r="C13" s="33"/>
      <c r="D13" s="33"/>
      <c r="E13" s="33"/>
      <c r="F13" s="8"/>
      <c r="G13" s="8"/>
      <c r="I13" s="8"/>
    </row>
    <row r="14" spans="3:9" ht="35.450000000000003" customHeight="1" x14ac:dyDescent="0.2">
      <c r="C14" s="246" t="s">
        <v>238</v>
      </c>
      <c r="D14" s="246"/>
      <c r="E14" s="246"/>
      <c r="F14" s="8"/>
      <c r="G14" s="8"/>
      <c r="I14" s="8"/>
    </row>
    <row r="15" spans="3:9" ht="15" customHeight="1" x14ac:dyDescent="0.2">
      <c r="C15" s="12"/>
      <c r="D15" s="12"/>
      <c r="E15" s="8"/>
      <c r="F15" s="8"/>
      <c r="G15" s="8"/>
      <c r="I15" s="8"/>
    </row>
    <row r="16" spans="3:9" ht="15" customHeight="1" x14ac:dyDescent="0.25">
      <c r="C16" s="10" t="s">
        <v>210</v>
      </c>
      <c r="D16" s="10"/>
      <c r="E16" s="13"/>
      <c r="F16" s="8"/>
      <c r="G16" s="8"/>
      <c r="I16" s="8"/>
    </row>
    <row r="17" spans="2:9" ht="15" customHeight="1" x14ac:dyDescent="0.2">
      <c r="C17" s="12"/>
      <c r="D17" s="12"/>
      <c r="E17" s="8"/>
      <c r="F17" s="8"/>
      <c r="G17" s="8"/>
      <c r="I17" s="8"/>
    </row>
    <row r="18" spans="2:9" ht="37.5" customHeight="1" x14ac:dyDescent="0.2">
      <c r="C18" s="246"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6"/>
      <c r="E18" s="246"/>
      <c r="F18" s="8"/>
      <c r="G18" s="8"/>
      <c r="I18" s="8"/>
    </row>
    <row r="19" spans="2:9" ht="6" customHeight="1" x14ac:dyDescent="0.2">
      <c r="D19" s="12"/>
      <c r="E19" s="8"/>
      <c r="F19" s="8"/>
      <c r="G19" s="8"/>
      <c r="I19" s="8"/>
    </row>
    <row r="20" spans="2:9" ht="37.5" customHeight="1" x14ac:dyDescent="0.2">
      <c r="B20" s="95"/>
      <c r="C20" s="246"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6"/>
      <c r="E20" s="246"/>
      <c r="F20" s="8"/>
      <c r="G20" s="8"/>
      <c r="I20" s="8"/>
    </row>
    <row r="21" spans="2:9" x14ac:dyDescent="0.2">
      <c r="B21" s="95"/>
      <c r="C21" s="33"/>
      <c r="D21" s="33"/>
      <c r="E21" s="33"/>
      <c r="F21" s="8"/>
      <c r="G21" s="8"/>
      <c r="I21" s="8"/>
    </row>
    <row r="22" spans="2:9" ht="15" x14ac:dyDescent="0.25">
      <c r="B22" s="95"/>
      <c r="C22" s="10" t="s">
        <v>211</v>
      </c>
      <c r="D22" s="10"/>
      <c r="E22" s="13"/>
      <c r="F22" s="8"/>
      <c r="G22" s="8"/>
      <c r="I22" s="8"/>
    </row>
    <row r="23" spans="2:9" x14ac:dyDescent="0.2">
      <c r="D23" s="12"/>
      <c r="E23" s="8"/>
      <c r="F23" s="8"/>
      <c r="G23" s="8"/>
      <c r="I23" s="8"/>
    </row>
    <row r="24" spans="2:9" x14ac:dyDescent="0.2">
      <c r="C24" s="6" t="s">
        <v>215</v>
      </c>
      <c r="D24" s="12"/>
      <c r="E24" s="8"/>
      <c r="F24" s="8"/>
      <c r="G24" s="8"/>
      <c r="I24" s="8"/>
    </row>
    <row r="25" spans="2:9" ht="6" customHeight="1" x14ac:dyDescent="0.2">
      <c r="D25" s="12"/>
      <c r="E25" s="8"/>
      <c r="F25" s="8"/>
      <c r="G25" s="8"/>
      <c r="I25" s="8"/>
    </row>
    <row r="26" spans="2:9" ht="15" customHeight="1" x14ac:dyDescent="0.2">
      <c r="C26" s="247" t="s">
        <v>79</v>
      </c>
      <c r="D26" s="247"/>
      <c r="E26" s="247"/>
      <c r="F26" s="8"/>
      <c r="G26" s="8"/>
      <c r="H26" s="8"/>
      <c r="I26" s="8"/>
    </row>
    <row r="27" spans="2:9" ht="6" customHeight="1" x14ac:dyDescent="0.2">
      <c r="D27" s="12"/>
      <c r="E27" s="8"/>
      <c r="F27" s="8"/>
      <c r="G27" s="8"/>
      <c r="H27" s="8"/>
      <c r="I27" s="8"/>
    </row>
    <row r="28" spans="2:9" ht="15" customHeight="1" x14ac:dyDescent="0.2">
      <c r="C28" s="96" t="s">
        <v>102</v>
      </c>
      <c r="D28" s="68" t="str">
        <f ca="1">MID(CELL("filename",'General inputs'!$A$1),FIND("]",CELL("filename",'General inputs'!$A$1))+1,255)</f>
        <v>General inputs</v>
      </c>
      <c r="E28" s="8"/>
      <c r="F28" s="8"/>
      <c r="G28" s="8"/>
      <c r="H28" s="8"/>
      <c r="I28" s="8"/>
    </row>
    <row r="29" spans="2:9" ht="15" customHeight="1" x14ac:dyDescent="0.2">
      <c r="C29" s="96" t="s">
        <v>102</v>
      </c>
      <c r="D29" s="8" t="str">
        <f ca="1">MID(CELL("filename",'Pre-1996 assets'!$A$1),FIND("]",CELL("filename",'Pre-1996 assets'!$A$1))+1,255)</f>
        <v>Pre-1996 assets</v>
      </c>
      <c r="E29" s="8"/>
      <c r="F29" s="8"/>
      <c r="G29" s="8"/>
      <c r="H29" s="8"/>
      <c r="I29" s="8"/>
    </row>
    <row r="30" spans="2:9" ht="15" customHeight="1" x14ac:dyDescent="0.2">
      <c r="C30" s="96" t="s">
        <v>102</v>
      </c>
      <c r="D30" s="8" t="str">
        <f ca="1">MID(CELL("filename",'Post-1996 commissioned assets'!$A$1),FIND("]",CELL("filename",'Post-1996 commissioned assets'!$A$1))+1,255)</f>
        <v>Post-1996 commissioned assets</v>
      </c>
      <c r="E30" s="8"/>
      <c r="F30" s="8"/>
      <c r="G30" s="8"/>
      <c r="H30" s="8"/>
      <c r="I30" s="8"/>
    </row>
    <row r="31" spans="2:9" ht="15" customHeight="1" x14ac:dyDescent="0.2">
      <c r="C31" s="96" t="s">
        <v>102</v>
      </c>
      <c r="D31" s="8" t="str">
        <f ca="1">MID(CELL("filename",'Uncommissioned assets'!$A$1),FIND("]",CELL("filename",'Uncommissioned assets'!$A$1))+1,255)</f>
        <v>Uncommissioned assets</v>
      </c>
      <c r="E31" s="8"/>
      <c r="F31" s="8"/>
      <c r="G31" s="8"/>
      <c r="H31" s="8"/>
      <c r="I31" s="8"/>
    </row>
    <row r="32" spans="2:9" ht="15" customHeight="1" x14ac:dyDescent="0.2">
      <c r="C32" s="96" t="s">
        <v>102</v>
      </c>
      <c r="D32" s="8" t="str">
        <f ca="1">MID(CELL("filename",'ET inputs'!$A$1),FIND("]",CELL("filename",'ET inputs'!$A$1))+1,255)</f>
        <v>ET inputs</v>
      </c>
      <c r="E32" s="8"/>
      <c r="F32" s="8"/>
      <c r="G32" s="8"/>
      <c r="H32" s="8"/>
      <c r="I32" s="8"/>
    </row>
    <row r="33" spans="3:9" ht="15" customHeight="1" x14ac:dyDescent="0.2">
      <c r="D33" s="8"/>
      <c r="E33" s="8"/>
      <c r="F33" s="8"/>
      <c r="G33" s="8"/>
      <c r="H33" s="8"/>
      <c r="I33" s="8"/>
    </row>
    <row r="34" spans="3:9" x14ac:dyDescent="0.2">
      <c r="C34" s="6" t="s">
        <v>68</v>
      </c>
      <c r="F34" s="8"/>
      <c r="G34" s="8"/>
      <c r="H34" s="8"/>
      <c r="I34" s="8"/>
    </row>
    <row r="35" spans="3:9" ht="6" customHeight="1" x14ac:dyDescent="0.2">
      <c r="C35" s="33"/>
      <c r="D35" s="33"/>
      <c r="E35" s="33"/>
      <c r="F35" s="8"/>
      <c r="G35" s="8"/>
      <c r="H35" s="8"/>
      <c r="I35" s="8"/>
    </row>
    <row r="36" spans="3:9" ht="15" customHeight="1" x14ac:dyDescent="0.2">
      <c r="C36" s="246" t="s">
        <v>103</v>
      </c>
      <c r="D36" s="246"/>
      <c r="E36" s="246"/>
      <c r="F36" s="8"/>
      <c r="G36" s="8"/>
      <c r="H36" s="8"/>
      <c r="I36" s="8"/>
    </row>
    <row r="37" spans="3:9" ht="6" customHeight="1" x14ac:dyDescent="0.2">
      <c r="D37" s="12"/>
      <c r="E37" s="8"/>
      <c r="F37" s="8"/>
      <c r="G37" s="8"/>
      <c r="H37" s="8"/>
      <c r="I37" s="8"/>
    </row>
    <row r="38" spans="3:9" ht="15" customHeight="1" x14ac:dyDescent="0.2">
      <c r="C38" s="97" t="s">
        <v>102</v>
      </c>
      <c r="D38" s="8" t="str">
        <f ca="1">MID(CELL("filename",'Reduction amount'!$A$1),FIND("]",CELL("filename",'Reduction amount'!$A$1))+1,255)</f>
        <v>Reduction amount</v>
      </c>
      <c r="E38" s="8"/>
      <c r="F38" s="8"/>
      <c r="G38" s="8"/>
      <c r="H38" s="8"/>
      <c r="I38" s="8"/>
    </row>
    <row r="39" spans="3:9" ht="6" customHeight="1" x14ac:dyDescent="0.2">
      <c r="D39" s="12"/>
      <c r="E39" s="8"/>
      <c r="F39" s="8"/>
      <c r="G39" s="8"/>
      <c r="H39" s="8"/>
      <c r="I39" s="8"/>
    </row>
    <row r="40" spans="3:9" ht="39" customHeight="1" x14ac:dyDescent="0.2">
      <c r="C40" s="246"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6"/>
      <c r="E40" s="246"/>
      <c r="F40" s="8"/>
      <c r="G40" s="8"/>
      <c r="H40" s="8"/>
      <c r="I40" s="8"/>
    </row>
    <row r="41" spans="3:9" ht="6" customHeight="1" x14ac:dyDescent="0.2">
      <c r="D41" s="8"/>
      <c r="E41" s="8"/>
      <c r="F41" s="8"/>
      <c r="G41" s="8"/>
      <c r="H41" s="8"/>
      <c r="I41" s="8"/>
    </row>
    <row r="42" spans="3:9" ht="15" customHeight="1" x14ac:dyDescent="0.2">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
      <c r="D43" s="12"/>
      <c r="E43" s="8"/>
      <c r="F43" s="8"/>
      <c r="G43" s="8"/>
      <c r="H43" s="8"/>
      <c r="I43" s="8"/>
    </row>
    <row r="44" spans="3:9" ht="15" customHeight="1" x14ac:dyDescent="0.2">
      <c r="C44" s="6" t="s">
        <v>104</v>
      </c>
      <c r="D44" s="8"/>
      <c r="E44" s="8"/>
      <c r="F44" s="8"/>
      <c r="G44" s="8"/>
      <c r="H44" s="8"/>
      <c r="I44" s="8"/>
    </row>
    <row r="45" spans="3:9" ht="6" customHeight="1" x14ac:dyDescent="0.2">
      <c r="C45" s="6"/>
      <c r="D45" s="8"/>
      <c r="E45" s="8"/>
      <c r="F45" s="8"/>
      <c r="G45" s="8"/>
      <c r="H45" s="8"/>
      <c r="I45" s="8"/>
    </row>
    <row r="46" spans="3:9" ht="15" customHeight="1" x14ac:dyDescent="0.2">
      <c r="C46" s="246" t="s">
        <v>105</v>
      </c>
      <c r="D46" s="246"/>
      <c r="E46" s="246"/>
      <c r="F46" s="8"/>
      <c r="G46" s="8"/>
      <c r="H46" s="8"/>
      <c r="I46" s="8"/>
    </row>
    <row r="47" spans="3:9" ht="6" customHeight="1" x14ac:dyDescent="0.2">
      <c r="C47" s="33"/>
      <c r="D47" s="33"/>
      <c r="E47" s="33"/>
      <c r="F47" s="8"/>
      <c r="G47" s="8"/>
      <c r="H47" s="8"/>
      <c r="I47" s="8"/>
    </row>
    <row r="48" spans="3:9" ht="15" customHeight="1" x14ac:dyDescent="0.2">
      <c r="C48" s="97" t="s">
        <v>102</v>
      </c>
      <c r="D48" s="8" t="str">
        <f ca="1">MID(CELL("filename",'Headwork assets'!$A$1),FIND("]",CELL("filename",'Headwork assets'!$A$1))+1,255)</f>
        <v>Headwork assets</v>
      </c>
      <c r="E48" s="8"/>
      <c r="F48" s="8"/>
      <c r="G48" s="8"/>
      <c r="H48" s="8"/>
      <c r="I48" s="8"/>
    </row>
    <row r="49" spans="3:9" ht="6" customHeight="1" x14ac:dyDescent="0.2">
      <c r="C49" s="97"/>
      <c r="D49" s="8"/>
      <c r="E49" s="8"/>
      <c r="F49" s="8"/>
      <c r="G49" s="8"/>
      <c r="H49" s="8"/>
      <c r="I49" s="8"/>
    </row>
    <row r="50" spans="3:9" ht="15" customHeight="1" x14ac:dyDescent="0.2">
      <c r="C50" s="247" t="s">
        <v>106</v>
      </c>
      <c r="D50" s="247"/>
      <c r="E50" s="247"/>
      <c r="F50" s="8"/>
      <c r="G50" s="8"/>
      <c r="H50" s="8"/>
      <c r="I50" s="8"/>
    </row>
    <row r="51" spans="3:9" ht="6" customHeight="1" x14ac:dyDescent="0.2">
      <c r="F51" s="8"/>
      <c r="G51" s="8"/>
      <c r="H51" s="8"/>
      <c r="I51" s="8"/>
    </row>
    <row r="52" spans="3:9" ht="24" customHeight="1" x14ac:dyDescent="0.2">
      <c r="C52" s="246" t="s">
        <v>84</v>
      </c>
      <c r="D52" s="246"/>
      <c r="E52" s="246"/>
      <c r="F52" s="8"/>
      <c r="G52" s="8"/>
      <c r="H52" s="8"/>
      <c r="I52" s="8"/>
    </row>
    <row r="53" spans="3:9" ht="15" customHeight="1" x14ac:dyDescent="0.2">
      <c r="C53" s="33"/>
      <c r="D53" s="33"/>
      <c r="E53" s="33"/>
      <c r="F53" s="8"/>
      <c r="G53" s="8"/>
      <c r="H53" s="8"/>
      <c r="I53" s="8"/>
    </row>
    <row r="54" spans="3:9" ht="15" customHeight="1" x14ac:dyDescent="0.2">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
      <c r="C55" s="33"/>
      <c r="D55" s="33"/>
      <c r="E55" s="33"/>
      <c r="F55" s="8"/>
      <c r="G55" s="8"/>
      <c r="H55" s="8"/>
      <c r="I55" s="8"/>
    </row>
    <row r="56" spans="3:9" ht="15" customHeight="1" x14ac:dyDescent="0.2">
      <c r="C56" s="6" t="s">
        <v>212</v>
      </c>
      <c r="D56" s="8"/>
      <c r="E56" s="8"/>
      <c r="F56" s="8"/>
      <c r="G56" s="8"/>
      <c r="H56" s="8"/>
      <c r="I56" s="8"/>
    </row>
    <row r="57" spans="3:9" ht="6" customHeight="1" x14ac:dyDescent="0.2">
      <c r="C57" s="6"/>
      <c r="D57" s="8"/>
      <c r="E57" s="8"/>
      <c r="F57" s="8"/>
      <c r="G57" s="8"/>
      <c r="H57" s="8"/>
      <c r="I57" s="8"/>
    </row>
    <row r="58" spans="3:9" ht="15" customHeight="1" x14ac:dyDescent="0.2">
      <c r="C58" s="246" t="s">
        <v>213</v>
      </c>
      <c r="D58" s="246"/>
      <c r="E58" s="246"/>
      <c r="F58" s="8"/>
      <c r="G58" s="8"/>
      <c r="H58" s="8"/>
      <c r="I58" s="8"/>
    </row>
    <row r="59" spans="3:9" ht="6" customHeight="1" x14ac:dyDescent="0.2">
      <c r="C59" s="33"/>
      <c r="D59" s="33"/>
      <c r="E59" s="33"/>
      <c r="F59" s="8"/>
      <c r="G59" s="8"/>
      <c r="H59" s="8"/>
      <c r="I59" s="8"/>
    </row>
    <row r="60" spans="3:9" ht="15" customHeight="1" x14ac:dyDescent="0.2">
      <c r="C60" s="97" t="s">
        <v>102</v>
      </c>
      <c r="D60" s="8" t="str">
        <f ca="1">MID(CELL("filename",'Scheme cost allocation'!$A$1),FIND("]",CELL("filename",'Scheme cost allocation'!$A$1))+1,255)</f>
        <v>Scheme cost allocation</v>
      </c>
      <c r="E60" s="8"/>
      <c r="F60" s="8"/>
      <c r="G60" s="8"/>
      <c r="H60" s="8"/>
      <c r="I60" s="8"/>
    </row>
    <row r="61" spans="3:9" ht="6" customHeight="1" x14ac:dyDescent="0.2">
      <c r="C61" s="97"/>
      <c r="D61" s="8"/>
      <c r="E61" s="8"/>
      <c r="F61" s="8"/>
      <c r="G61" s="8"/>
      <c r="H61" s="8"/>
      <c r="I61" s="8"/>
    </row>
    <row r="62" spans="3:9" ht="15" customHeight="1" x14ac:dyDescent="0.2">
      <c r="C62" s="247" t="s">
        <v>214</v>
      </c>
      <c r="D62" s="247"/>
      <c r="E62" s="247"/>
      <c r="F62" s="8"/>
      <c r="G62" s="8"/>
      <c r="H62" s="8"/>
      <c r="I62" s="8"/>
    </row>
    <row r="63" spans="3:9" ht="6" customHeight="1" x14ac:dyDescent="0.2">
      <c r="F63" s="8"/>
      <c r="G63" s="8"/>
      <c r="H63" s="8"/>
      <c r="I63" s="8"/>
    </row>
    <row r="64" spans="3:9" ht="24" customHeight="1" x14ac:dyDescent="0.2">
      <c r="C64" s="246" t="s">
        <v>84</v>
      </c>
      <c r="D64" s="246"/>
      <c r="E64" s="246"/>
      <c r="F64" s="8"/>
      <c r="G64" s="8"/>
      <c r="H64" s="8"/>
      <c r="I64" s="8"/>
    </row>
    <row r="65" spans="3:9" ht="6" customHeight="1" x14ac:dyDescent="0.2">
      <c r="C65" s="33"/>
      <c r="D65" s="33"/>
      <c r="E65" s="33"/>
      <c r="F65" s="8"/>
      <c r="G65" s="8"/>
      <c r="H65" s="8"/>
      <c r="I65" s="8"/>
    </row>
    <row r="66" spans="3:9" ht="15" customHeight="1" x14ac:dyDescent="0.2">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
      <c r="C67" s="33"/>
      <c r="D67" s="33"/>
      <c r="E67" s="33"/>
      <c r="F67" s="8"/>
      <c r="G67" s="8"/>
      <c r="H67" s="8"/>
      <c r="I67" s="8"/>
    </row>
    <row r="68" spans="3:9" ht="15" customHeight="1" x14ac:dyDescent="0.2">
      <c r="C68" s="6" t="s">
        <v>191</v>
      </c>
      <c r="D68" s="6"/>
      <c r="E68" s="98"/>
      <c r="F68" s="8"/>
      <c r="G68" s="8"/>
      <c r="H68" s="8"/>
      <c r="I68" s="8"/>
    </row>
    <row r="69" spans="3:9" ht="6" customHeight="1" x14ac:dyDescent="0.2">
      <c r="C69" s="6"/>
      <c r="D69" s="6"/>
      <c r="E69" s="98"/>
      <c r="F69" s="8"/>
      <c r="G69" s="8"/>
      <c r="H69" s="8"/>
      <c r="I69" s="8"/>
    </row>
    <row r="70" spans="3:9" ht="15" customHeight="1" x14ac:dyDescent="0.2">
      <c r="C70" s="4" t="s">
        <v>192</v>
      </c>
      <c r="D70" s="6"/>
      <c r="E70" s="98"/>
      <c r="F70" s="8"/>
      <c r="G70" s="8"/>
      <c r="H70" s="8"/>
      <c r="I70" s="8"/>
    </row>
    <row r="71" spans="3:9" ht="6" customHeight="1" x14ac:dyDescent="0.2">
      <c r="C71" s="4"/>
      <c r="D71" s="6"/>
      <c r="E71" s="98"/>
      <c r="F71" s="8"/>
      <c r="G71" s="8"/>
      <c r="H71" s="8"/>
      <c r="I71" s="8"/>
    </row>
    <row r="72" spans="3:9" x14ac:dyDescent="0.2">
      <c r="C72" s="97" t="s">
        <v>102</v>
      </c>
      <c r="D72" s="68" t="str">
        <f ca="1">MID(CELL("filename",'MP Calculations'!A8),FIND("]",CELL("filename",'MP Calculations'!A8))+1,255)</f>
        <v>MP Calculations</v>
      </c>
      <c r="E72" s="98"/>
      <c r="F72" s="8"/>
      <c r="G72" s="8"/>
      <c r="H72" s="8"/>
      <c r="I72" s="8"/>
    </row>
    <row r="73" spans="3:9" x14ac:dyDescent="0.2">
      <c r="C73" s="97" t="s">
        <v>102</v>
      </c>
      <c r="D73" s="68" t="str">
        <f ca="1">MID(CELL("filename",'Summary of result'!A11),FIND("]",CELL("filename",'Summary of result'!A11))+1,255)</f>
        <v>Summary of result</v>
      </c>
      <c r="E73" s="98"/>
      <c r="F73" s="8"/>
      <c r="G73" s="8"/>
      <c r="H73" s="8"/>
      <c r="I73" s="8"/>
    </row>
    <row r="74" spans="3:9" ht="6" customHeight="1" x14ac:dyDescent="0.2">
      <c r="C74" s="97"/>
      <c r="D74" s="68"/>
      <c r="E74" s="98"/>
      <c r="F74" s="8"/>
      <c r="G74" s="8"/>
      <c r="H74" s="8"/>
      <c r="I74" s="8"/>
    </row>
    <row r="75" spans="3:9" x14ac:dyDescent="0.2">
      <c r="C75" s="246" t="s">
        <v>196</v>
      </c>
      <c r="D75" s="246"/>
      <c r="E75" s="246"/>
      <c r="F75" s="8"/>
      <c r="G75" s="8"/>
      <c r="H75" s="8"/>
      <c r="I75" s="8"/>
    </row>
    <row r="76" spans="3:9" ht="15" customHeight="1" x14ac:dyDescent="0.2">
      <c r="D76" s="12"/>
      <c r="E76" s="8"/>
      <c r="F76" s="8"/>
      <c r="G76" s="8"/>
      <c r="H76" s="8"/>
      <c r="I76" s="8"/>
    </row>
    <row r="77" spans="3:9" ht="15" customHeight="1" x14ac:dyDescent="0.2">
      <c r="C77" s="6" t="s">
        <v>107</v>
      </c>
      <c r="D77" s="12"/>
      <c r="E77" s="8"/>
      <c r="F77" s="8"/>
      <c r="G77" s="8"/>
      <c r="H77" s="8"/>
      <c r="I77" s="8"/>
    </row>
    <row r="78" spans="3:9" ht="6" customHeight="1" x14ac:dyDescent="0.2">
      <c r="D78" s="12"/>
      <c r="E78" s="8"/>
      <c r="F78" s="8"/>
      <c r="G78" s="8"/>
      <c r="H78" s="8"/>
      <c r="I78" s="8"/>
    </row>
    <row r="79" spans="3:9" ht="15" customHeight="1" x14ac:dyDescent="0.2">
      <c r="C79" s="8" t="s">
        <v>108</v>
      </c>
      <c r="D79" s="12"/>
      <c r="E79" s="8"/>
      <c r="F79" s="8"/>
      <c r="G79" s="8"/>
      <c r="H79" s="8"/>
      <c r="I79" s="8"/>
    </row>
    <row r="80" spans="3:9" ht="6" customHeight="1" x14ac:dyDescent="0.2">
      <c r="C80" s="8"/>
      <c r="D80" s="12"/>
      <c r="E80" s="8"/>
      <c r="F80" s="8"/>
      <c r="G80" s="8"/>
      <c r="H80" s="8"/>
      <c r="I80" s="8"/>
    </row>
    <row r="81" spans="3:9" ht="15" customHeight="1" x14ac:dyDescent="0.2">
      <c r="C81" s="97" t="s">
        <v>102</v>
      </c>
      <c r="D81" s="68" t="str">
        <f ca="1">MID(CELL("filename",'Asset exclusions'!A14),FIND("]",CELL("filename",'Asset exclusions'!A14))+1,255)</f>
        <v>Asset exclusions</v>
      </c>
      <c r="E81" s="8"/>
      <c r="F81" s="8"/>
      <c r="G81" s="8"/>
      <c r="H81" s="8"/>
      <c r="I81" s="8"/>
    </row>
    <row r="82" spans="3:9" ht="15" customHeight="1" x14ac:dyDescent="0.2">
      <c r="C82" s="12"/>
      <c r="D82" s="12"/>
      <c r="E82" s="8"/>
      <c r="F82" s="8"/>
      <c r="G82" s="8"/>
      <c r="H82" s="8"/>
      <c r="I82" s="8"/>
    </row>
    <row r="83" spans="3:9" ht="15" customHeight="1" x14ac:dyDescent="0.2">
      <c r="C83" s="98" t="s">
        <v>193</v>
      </c>
      <c r="D83" s="12"/>
      <c r="E83" s="8"/>
      <c r="F83" s="8"/>
      <c r="G83" s="8"/>
      <c r="H83" s="8"/>
      <c r="I83" s="8"/>
    </row>
    <row r="84" spans="3:9" ht="15" customHeight="1" x14ac:dyDescent="0.2">
      <c r="C84" s="97" t="s">
        <v>102</v>
      </c>
      <c r="D84" s="101" t="s">
        <v>114</v>
      </c>
      <c r="F84" s="8"/>
      <c r="G84" s="8"/>
      <c r="H84" s="8"/>
      <c r="I84" s="8"/>
    </row>
    <row r="85" spans="3:9" ht="15" customHeight="1" x14ac:dyDescent="0.2">
      <c r="C85" s="97" t="s">
        <v>102</v>
      </c>
      <c r="D85" s="156" t="s">
        <v>233</v>
      </c>
      <c r="F85" s="8"/>
      <c r="G85" s="8"/>
      <c r="H85" s="8"/>
      <c r="I85" s="8"/>
    </row>
    <row r="86" spans="3:9" ht="15" customHeight="1" x14ac:dyDescent="0.2">
      <c r="C86" s="97"/>
      <c r="D86" s="156"/>
      <c r="F86" s="8"/>
      <c r="G86" s="8"/>
      <c r="H86" s="8"/>
      <c r="I86" s="8"/>
    </row>
    <row r="87" spans="3:9" ht="15" customHeight="1" x14ac:dyDescent="0.2">
      <c r="C87" s="8" t="s">
        <v>239</v>
      </c>
      <c r="D87" s="156"/>
      <c r="F87" s="8"/>
      <c r="G87" s="8"/>
      <c r="H87" s="8"/>
      <c r="I87" s="8"/>
    </row>
    <row r="88" spans="3:9" ht="15" customHeight="1" x14ac:dyDescent="0.2">
      <c r="C88" s="8"/>
      <c r="D88" s="156"/>
      <c r="F88" s="8"/>
      <c r="G88" s="8"/>
      <c r="H88" s="8"/>
      <c r="I88" s="8"/>
    </row>
    <row r="89" spans="3:9" ht="15" customHeight="1" x14ac:dyDescent="0.2">
      <c r="C89" s="12"/>
      <c r="D89" s="12"/>
      <c r="E89" s="8"/>
      <c r="F89" s="8"/>
      <c r="G89" s="8"/>
      <c r="H89" s="8"/>
      <c r="I89" s="8"/>
    </row>
    <row r="90" spans="3:9" ht="15" customHeight="1" x14ac:dyDescent="0.25">
      <c r="C90" s="10" t="s">
        <v>4</v>
      </c>
      <c r="D90" s="10"/>
      <c r="E90" s="13"/>
      <c r="F90" s="8"/>
      <c r="G90" s="8"/>
      <c r="H90" s="8"/>
      <c r="I90" s="8"/>
    </row>
    <row r="91" spans="3:9" ht="15" customHeight="1" x14ac:dyDescent="0.2">
      <c r="C91" s="4" t="s">
        <v>5</v>
      </c>
      <c r="D91" s="4"/>
      <c r="E91" s="8"/>
      <c r="F91" s="8"/>
      <c r="G91" s="8"/>
      <c r="H91" s="8"/>
      <c r="I91" s="8"/>
    </row>
    <row r="92" spans="3:9" ht="15" customHeight="1" x14ac:dyDescent="0.2">
      <c r="C92" s="14" t="s">
        <v>6</v>
      </c>
      <c r="D92" s="14"/>
      <c r="E92" s="14"/>
      <c r="F92" s="8"/>
      <c r="G92" s="8"/>
      <c r="H92" s="8"/>
      <c r="I92" s="8"/>
    </row>
    <row r="93" spans="3:9" ht="15" customHeight="1" x14ac:dyDescent="0.2">
      <c r="C93" s="3" t="s">
        <v>7</v>
      </c>
      <c r="D93" s="15"/>
      <c r="E93" s="15"/>
      <c r="F93" s="8"/>
      <c r="G93" s="8"/>
      <c r="H93" s="8"/>
      <c r="I93" s="8"/>
    </row>
    <row r="94" spans="3:9" ht="15" customHeight="1" x14ac:dyDescent="0.2">
      <c r="C94" s="4"/>
      <c r="D94" s="4"/>
      <c r="E94" s="4" t="s">
        <v>8</v>
      </c>
      <c r="F94" s="8"/>
      <c r="G94" s="8"/>
      <c r="H94" s="8"/>
      <c r="I94" s="8"/>
    </row>
    <row r="95" spans="3:9" ht="15" customHeight="1" x14ac:dyDescent="0.2">
      <c r="C95" s="91" t="s">
        <v>100</v>
      </c>
      <c r="D95" s="92"/>
      <c r="E95" s="92"/>
      <c r="F95" s="8"/>
      <c r="G95" s="8"/>
      <c r="H95" s="8"/>
      <c r="I95" s="8"/>
    </row>
    <row r="96" spans="3:9" ht="15" customHeight="1" x14ac:dyDescent="0.2">
      <c r="C96" s="16" t="s">
        <v>9</v>
      </c>
      <c r="D96" s="16"/>
      <c r="E96" s="16"/>
      <c r="F96" s="8"/>
      <c r="G96" s="8"/>
      <c r="H96" s="8"/>
      <c r="I96" s="8"/>
    </row>
    <row r="97" spans="3:9" ht="15" customHeight="1" x14ac:dyDescent="0.2">
      <c r="C97" s="17" t="s">
        <v>0</v>
      </c>
      <c r="D97" s="17"/>
      <c r="E97" s="17"/>
      <c r="F97" s="8"/>
      <c r="G97" s="8"/>
      <c r="H97" s="8"/>
      <c r="I97" s="8"/>
    </row>
    <row r="98" spans="3:9" ht="15" customHeight="1" x14ac:dyDescent="0.2">
      <c r="C98" s="18" t="s">
        <v>10</v>
      </c>
      <c r="D98" s="18"/>
      <c r="E98" s="19"/>
      <c r="F98" s="8"/>
      <c r="G98" s="8"/>
      <c r="H98" s="8"/>
      <c r="I98" s="8"/>
    </row>
    <row r="99" spans="3:9" ht="15" customHeight="1" x14ac:dyDescent="0.2">
      <c r="C99" s="20" t="s">
        <v>11</v>
      </c>
      <c r="D99" s="20"/>
      <c r="E99" s="21"/>
      <c r="F99" s="8"/>
      <c r="G99" s="8"/>
      <c r="H99" s="8"/>
      <c r="I99" s="8"/>
    </row>
    <row r="100" spans="3:9" ht="15" customHeight="1" x14ac:dyDescent="0.2">
      <c r="C100" s="22" t="s">
        <v>80</v>
      </c>
      <c r="D100" s="23"/>
      <c r="E100" s="23"/>
      <c r="F100" s="8"/>
      <c r="G100" s="8"/>
      <c r="H100" s="8"/>
      <c r="I100" s="8"/>
    </row>
    <row r="101" spans="3:9" ht="15" customHeight="1" x14ac:dyDescent="0.2">
      <c r="C101" s="12"/>
      <c r="D101" s="12"/>
      <c r="E101" s="8"/>
      <c r="F101" s="8"/>
      <c r="G101" s="8"/>
      <c r="H101" s="8"/>
      <c r="I101" s="8"/>
    </row>
    <row r="102" spans="3:9" x14ac:dyDescent="0.2">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2" x14ac:dyDescent="0.2"/>
  <cols>
    <col min="1" max="2" width="2.7109375" customWidth="1"/>
    <col min="3" max="5" width="40.5703125" customWidth="1"/>
    <col min="6" max="6" width="20.5703125" customWidth="1"/>
    <col min="7" max="7" width="17.5703125" customWidth="1"/>
  </cols>
  <sheetData>
    <row r="3" spans="3:7" ht="20.25" customHeight="1" x14ac:dyDescent="0.25">
      <c r="C3" s="2" t="s">
        <v>232</v>
      </c>
    </row>
    <row r="5" spans="3:7" x14ac:dyDescent="0.2">
      <c r="C5" s="6" t="s">
        <v>220</v>
      </c>
      <c r="D5" s="6" t="s">
        <v>221</v>
      </c>
      <c r="E5" s="6" t="s">
        <v>222</v>
      </c>
      <c r="F5" s="6" t="s">
        <v>223</v>
      </c>
      <c r="G5" s="6" t="s">
        <v>228</v>
      </c>
    </row>
    <row r="6" spans="3:7" ht="36" x14ac:dyDescent="0.2">
      <c r="C6" s="152" t="s">
        <v>224</v>
      </c>
      <c r="D6" s="152" t="s">
        <v>229</v>
      </c>
      <c r="E6" s="152" t="s">
        <v>225</v>
      </c>
      <c r="F6" s="153" t="s">
        <v>226</v>
      </c>
      <c r="G6" s="154">
        <v>43678</v>
      </c>
    </row>
    <row r="7" spans="3:7" ht="24" x14ac:dyDescent="0.2">
      <c r="C7" s="152" t="s">
        <v>224</v>
      </c>
      <c r="D7" s="152" t="s">
        <v>230</v>
      </c>
      <c r="E7" s="152" t="s">
        <v>227</v>
      </c>
      <c r="F7" s="153" t="s">
        <v>226</v>
      </c>
      <c r="G7" s="154">
        <v>43678</v>
      </c>
    </row>
    <row r="8" spans="3:7" ht="48" x14ac:dyDescent="0.2">
      <c r="C8" s="152" t="s">
        <v>235</v>
      </c>
      <c r="D8" s="152" t="s">
        <v>231</v>
      </c>
      <c r="E8" s="152" t="s">
        <v>267</v>
      </c>
      <c r="F8" s="153" t="s">
        <v>226</v>
      </c>
      <c r="G8" s="154">
        <v>43678</v>
      </c>
    </row>
    <row r="9" spans="3:7" ht="36" x14ac:dyDescent="0.2">
      <c r="C9" s="152" t="s">
        <v>269</v>
      </c>
      <c r="D9" s="152" t="s">
        <v>270</v>
      </c>
      <c r="E9" s="152" t="s">
        <v>271</v>
      </c>
      <c r="F9" s="153" t="s">
        <v>272</v>
      </c>
      <c r="G9" s="154">
        <v>44805</v>
      </c>
    </row>
    <row r="10" spans="3:7" x14ac:dyDescent="0.2">
      <c r="C10" s="152"/>
      <c r="D10" s="152"/>
      <c r="E10" s="152"/>
      <c r="F10" s="153"/>
      <c r="G10" s="154"/>
    </row>
    <row r="11" spans="3:7" x14ac:dyDescent="0.2">
      <c r="C11" s="152"/>
      <c r="D11" s="152"/>
      <c r="E11" s="152"/>
      <c r="F11" s="153"/>
      <c r="G11" s="154"/>
    </row>
    <row r="12" spans="3:7" x14ac:dyDescent="0.2">
      <c r="C12" s="152"/>
      <c r="D12" s="152"/>
      <c r="E12" s="152"/>
      <c r="F12" s="153"/>
      <c r="G12" s="154"/>
    </row>
    <row r="13" spans="3:7" x14ac:dyDescent="0.2">
      <c r="C13" s="152"/>
      <c r="D13" s="152"/>
      <c r="E13" s="152"/>
      <c r="F13" s="153"/>
      <c r="G13" s="154"/>
    </row>
    <row r="14" spans="3:7" x14ac:dyDescent="0.2">
      <c r="C14" s="152"/>
      <c r="D14" s="152"/>
      <c r="E14" s="152"/>
      <c r="F14" s="153"/>
      <c r="G14" s="154"/>
    </row>
    <row r="15" spans="3:7" x14ac:dyDescent="0.2">
      <c r="C15" s="152"/>
      <c r="D15" s="152"/>
      <c r="E15" s="152"/>
      <c r="F15" s="153"/>
      <c r="G15" s="154"/>
    </row>
    <row r="16" spans="3:7" x14ac:dyDescent="0.2">
      <c r="C16" s="152"/>
      <c r="D16" s="152"/>
      <c r="E16" s="152"/>
      <c r="F16" s="153"/>
      <c r="G16" s="154"/>
    </row>
    <row r="17" spans="3:7" x14ac:dyDescent="0.2">
      <c r="C17" s="152"/>
      <c r="D17" s="152"/>
      <c r="E17" s="152"/>
      <c r="F17" s="153"/>
      <c r="G17" s="154"/>
    </row>
    <row r="18" spans="3:7" x14ac:dyDescent="0.2">
      <c r="C18" s="152"/>
      <c r="D18" s="152"/>
      <c r="E18" s="152"/>
      <c r="F18" s="153"/>
      <c r="G18" s="154"/>
    </row>
    <row r="19" spans="3:7" x14ac:dyDescent="0.2">
      <c r="C19" s="152"/>
      <c r="D19" s="152"/>
      <c r="E19" s="152"/>
      <c r="F19" s="153"/>
      <c r="G19" s="154"/>
    </row>
    <row r="20" spans="3:7" x14ac:dyDescent="0.2">
      <c r="C20" s="152"/>
      <c r="D20" s="152"/>
      <c r="E20" s="152"/>
      <c r="F20" s="153"/>
      <c r="G20" s="154"/>
    </row>
    <row r="21" spans="3:7" x14ac:dyDescent="0.2">
      <c r="C21" s="152"/>
      <c r="D21" s="152"/>
      <c r="E21" s="152"/>
      <c r="F21" s="153"/>
      <c r="G21" s="154"/>
    </row>
    <row r="22" spans="3:7" x14ac:dyDescent="0.2">
      <c r="C22" s="152"/>
      <c r="D22" s="152"/>
      <c r="E22" s="152"/>
      <c r="F22" s="153"/>
      <c r="G22" s="154"/>
    </row>
    <row r="23" spans="3:7" x14ac:dyDescent="0.2">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2" x14ac:dyDescent="0.2"/>
  <cols>
    <col min="1" max="3" width="2.7109375" customWidth="1"/>
    <col min="4" max="4" width="23.85546875" customWidth="1"/>
    <col min="5" max="5" width="8" customWidth="1"/>
    <col min="6" max="6" width="2.7109375" customWidth="1"/>
    <col min="7" max="7" width="24.5703125" customWidth="1"/>
    <col min="9" max="9" width="18.140625" customWidth="1"/>
    <col min="10" max="10" width="17.5703125" customWidth="1"/>
    <col min="14" max="14" width="9.85546875" bestFit="1" customWidth="1"/>
    <col min="16" max="16" width="8.85546875" customWidth="1"/>
    <col min="17" max="17" width="4.140625" customWidth="1"/>
    <col min="20" max="20" width="14.85546875" customWidth="1"/>
  </cols>
  <sheetData>
    <row r="3" spans="1:17" ht="20.25" x14ac:dyDescent="0.3">
      <c r="C3" s="145" t="s">
        <v>189</v>
      </c>
    </row>
    <row r="5" spans="1:17" x14ac:dyDescent="0.2">
      <c r="D5" t="s">
        <v>240</v>
      </c>
      <c r="Q5" s="155" t="s">
        <v>268</v>
      </c>
    </row>
    <row r="6" spans="1:17" x14ac:dyDescent="0.2">
      <c r="Q6" s="156"/>
    </row>
    <row r="8" spans="1:17" x14ac:dyDescent="0.2">
      <c r="D8" s="1" t="str">
        <f>"The maximum price for the new development area '"&amp;'General inputs'!H7&amp;"' is:"</f>
        <v>The maximum price for the new development area 'Dora Creek' is:</v>
      </c>
      <c r="J8" s="64">
        <f>G19</f>
        <v>6981.4161228458925</v>
      </c>
      <c r="K8" t="str">
        <f>"per ET ($"&amp;'General inputs'!$I$40&amp;")."</f>
        <v>per ET ($2020-21).</v>
      </c>
    </row>
    <row r="10" spans="1:17" x14ac:dyDescent="0.2">
      <c r="A10" s="89"/>
      <c r="B10" s="89"/>
      <c r="C10" s="1"/>
      <c r="D10" s="90" t="s">
        <v>101</v>
      </c>
      <c r="E10" s="1"/>
      <c r="F10" s="1"/>
      <c r="G10" s="1"/>
      <c r="H10" s="1"/>
      <c r="J10" s="135">
        <f>IF($J$8&lt;=0,0,IF('General inputs'!$H$42='General inputs'!$L$37,'MP Calculations'!F22,IF('General inputs'!$H$42='General inputs'!$L$38,'MP Calculations'!F22*1000,'MP Calculations'!F22*1000000)))</f>
        <v>1618.6351488932048</v>
      </c>
      <c r="K10" s="1" t="s">
        <v>87</v>
      </c>
      <c r="L10" s="1"/>
      <c r="M10" s="1"/>
    </row>
    <row r="12" spans="1:17" x14ac:dyDescent="0.2">
      <c r="G12" s="1"/>
    </row>
    <row r="13" spans="1:17" x14ac:dyDescent="0.2">
      <c r="D13" s="90" t="s">
        <v>190</v>
      </c>
      <c r="G13" s="1"/>
    </row>
    <row r="14" spans="1:17" x14ac:dyDescent="0.2">
      <c r="G14" s="1"/>
    </row>
    <row r="15" spans="1:17" x14ac:dyDescent="0.2">
      <c r="G15" s="1"/>
    </row>
    <row r="17" spans="4:21" x14ac:dyDescent="0.2">
      <c r="D17" t="str">
        <f>"in $, $"&amp;'General inputs'!$I$40&amp;", where:"</f>
        <v>in $, $2020-21, where:</v>
      </c>
    </row>
    <row r="19" spans="4:21" x14ac:dyDescent="0.2">
      <c r="E19" t="s">
        <v>206</v>
      </c>
      <c r="F19" s="30" t="s">
        <v>66</v>
      </c>
      <c r="G19" s="100">
        <f>IF('General inputs'!$H$42='General inputs'!$L$37,'MP Calculations'!C22,IF('General inputs'!$H$42='General inputs'!$L$38,'MP Calculations'!C22*1000,'MP Calculations'!C22*1000000))</f>
        <v>6981.4161228458925</v>
      </c>
      <c r="H19" s="30" t="s">
        <v>66</v>
      </c>
      <c r="I19" s="148" t="s">
        <v>241</v>
      </c>
      <c r="J19" s="1"/>
      <c r="K19" s="1"/>
      <c r="L19" s="1"/>
      <c r="M19" s="1"/>
      <c r="N19" s="1"/>
      <c r="O19" s="1"/>
      <c r="P19" s="1"/>
      <c r="Q19" s="1"/>
      <c r="R19" s="1"/>
      <c r="S19" s="1"/>
      <c r="T19" s="1"/>
      <c r="U19" s="1"/>
    </row>
    <row r="20" spans="4:21" ht="13.5" x14ac:dyDescent="0.25">
      <c r="E20" t="s">
        <v>70</v>
      </c>
      <c r="F20" s="30" t="s">
        <v>66</v>
      </c>
      <c r="G20" s="100">
        <f>IF('General inputs'!$H$42='General inputs'!$L$37,'MP Calculations'!H20,IF('General inputs'!$H$42='General inputs'!$L$38,'MP Calculations'!H20*1000,'MP Calculations'!H20*1000000))</f>
        <v>61217090.434084006</v>
      </c>
      <c r="H20" s="30" t="s">
        <v>66</v>
      </c>
      <c r="I20" s="1" t="s">
        <v>169</v>
      </c>
      <c r="J20" s="1"/>
      <c r="K20" s="1"/>
      <c r="L20" s="1"/>
      <c r="M20" s="1"/>
      <c r="N20" s="1"/>
      <c r="O20" s="1"/>
      <c r="P20" s="1"/>
      <c r="Q20" s="1"/>
      <c r="R20" s="1"/>
      <c r="S20" s="1"/>
      <c r="T20" s="1"/>
      <c r="U20" s="1"/>
    </row>
    <row r="21" spans="4:21" ht="13.5" x14ac:dyDescent="0.25">
      <c r="E21" t="s">
        <v>71</v>
      </c>
      <c r="F21" s="30" t="s">
        <v>66</v>
      </c>
      <c r="G21" s="100">
        <f>IF('General inputs'!$H$42='General inputs'!$L$37,SUM('MP Calculations'!I20:K20),IF('General inputs'!$H$42='General inputs'!$L$38,SUM('MP Calculations'!I20:K20)*1000,SUM('MP Calculations'!I20:K20)*1000000))</f>
        <v>141471164.47769487</v>
      </c>
      <c r="H21" s="30" t="s">
        <v>66</v>
      </c>
      <c r="I21" s="1" t="s">
        <v>170</v>
      </c>
      <c r="J21" s="1"/>
      <c r="K21" s="1"/>
      <c r="L21" s="1"/>
      <c r="M21" s="1"/>
      <c r="N21" s="1"/>
      <c r="O21" s="1"/>
      <c r="P21" s="1"/>
      <c r="Q21" s="1"/>
      <c r="R21" s="1"/>
      <c r="S21" s="1"/>
      <c r="T21" s="1"/>
      <c r="U21" s="1"/>
    </row>
    <row r="22" spans="4:21" ht="13.5" x14ac:dyDescent="0.25">
      <c r="E22" t="s">
        <v>264</v>
      </c>
      <c r="F22" s="30" t="s">
        <v>66</v>
      </c>
      <c r="G22" s="63">
        <f>'MP Calculations'!H21</f>
        <v>20487.262372259407</v>
      </c>
      <c r="H22" s="30" t="s">
        <v>66</v>
      </c>
      <c r="I22" s="146" t="s">
        <v>171</v>
      </c>
      <c r="J22" s="147"/>
      <c r="K22" s="147"/>
      <c r="L22" s="147"/>
      <c r="M22" s="147"/>
      <c r="N22" s="147"/>
      <c r="O22" s="147"/>
      <c r="P22" s="147"/>
      <c r="Q22" s="147"/>
      <c r="R22" s="147"/>
      <c r="S22" s="147"/>
      <c r="T22" s="147"/>
      <c r="U22" s="147"/>
    </row>
    <row r="23" spans="4:21" ht="13.5" x14ac:dyDescent="0.25">
      <c r="E23" t="s">
        <v>265</v>
      </c>
      <c r="F23" s="30" t="s">
        <v>66</v>
      </c>
      <c r="G23" s="63">
        <f>'MP Calculations'!J21</f>
        <v>19994.525567416433</v>
      </c>
      <c r="H23" s="30" t="s">
        <v>66</v>
      </c>
      <c r="I23" s="146" t="s">
        <v>172</v>
      </c>
      <c r="J23" s="147"/>
      <c r="K23" s="147"/>
      <c r="L23" s="147"/>
      <c r="M23" s="147"/>
      <c r="N23" s="147"/>
      <c r="O23" s="147"/>
      <c r="P23" s="147"/>
      <c r="Q23" s="147"/>
      <c r="R23" s="147"/>
      <c r="S23" s="147"/>
      <c r="T23" s="147"/>
      <c r="U23" s="147"/>
    </row>
    <row r="24" spans="4:21" ht="13.5" x14ac:dyDescent="0.25">
      <c r="E24" t="s">
        <v>266</v>
      </c>
      <c r="F24" s="30" t="s">
        <v>66</v>
      </c>
      <c r="G24" s="63">
        <f>'MP Calculations'!L21</f>
        <v>10253.985629063242</v>
      </c>
      <c r="H24" s="30" t="s">
        <v>66</v>
      </c>
      <c r="I24" s="146" t="s">
        <v>173</v>
      </c>
      <c r="J24" s="147"/>
      <c r="K24" s="147"/>
      <c r="L24" s="147"/>
      <c r="M24" s="147"/>
      <c r="N24" s="147"/>
      <c r="O24" s="147"/>
      <c r="P24" s="147"/>
      <c r="Q24" s="147"/>
      <c r="R24" s="147"/>
      <c r="S24" s="147"/>
      <c r="T24" s="147"/>
      <c r="U24" s="147"/>
    </row>
    <row r="25" spans="4:21" ht="13.5" x14ac:dyDescent="0.25">
      <c r="E25" t="s">
        <v>72</v>
      </c>
      <c r="F25" s="30" t="s">
        <v>66</v>
      </c>
      <c r="G25" s="100">
        <f>'MP Calculations'!R30</f>
        <v>78029105.421290517</v>
      </c>
      <c r="H25" s="30" t="s">
        <v>66</v>
      </c>
      <c r="I25" s="1" t="s">
        <v>174</v>
      </c>
      <c r="J25" s="1"/>
      <c r="K25" s="1"/>
      <c r="L25" s="1"/>
      <c r="M25" s="1"/>
      <c r="N25" s="1"/>
      <c r="O25" s="1"/>
      <c r="P25" s="1"/>
      <c r="Q25" s="1"/>
      <c r="R25" s="1"/>
      <c r="S25" s="1"/>
      <c r="T25" s="1"/>
      <c r="U25" s="1"/>
    </row>
    <row r="26" spans="4:21" ht="13.5" x14ac:dyDescent="0.25">
      <c r="E26" t="s">
        <v>73</v>
      </c>
      <c r="F26" s="30" t="s">
        <v>66</v>
      </c>
      <c r="G26" s="100">
        <f>'MP Calculations'!U30</f>
        <v>29827476.153921895</v>
      </c>
      <c r="H26" s="30" t="s">
        <v>66</v>
      </c>
      <c r="I26" s="1" t="s">
        <v>175</v>
      </c>
      <c r="J26" s="1"/>
      <c r="K26" s="1"/>
      <c r="L26" s="1"/>
      <c r="M26" s="1"/>
      <c r="N26" s="1"/>
      <c r="O26" s="1"/>
      <c r="P26" s="1"/>
      <c r="Q26" s="1"/>
      <c r="R26" s="1"/>
      <c r="S26" s="1"/>
      <c r="T26" s="1"/>
      <c r="U26" s="1"/>
    </row>
    <row r="27" spans="4:21" x14ac:dyDescent="0.2">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L15" sqref="L15"/>
    </sheetView>
  </sheetViews>
  <sheetFormatPr defaultRowHeight="12" x14ac:dyDescent="0.2"/>
  <cols>
    <col min="1" max="2" width="2.7109375" customWidth="1"/>
    <col min="3" max="3" width="20.140625" customWidth="1"/>
    <col min="4" max="4" width="21.5703125" customWidth="1"/>
    <col min="5" max="5" width="28.140625" customWidth="1"/>
    <col min="6" max="8" width="15.7109375" customWidth="1"/>
    <col min="9" max="9" width="2.7109375" customWidth="1"/>
    <col min="10" max="15" width="15.7109375" customWidth="1"/>
    <col min="16" max="16" width="2.7109375" customWidth="1"/>
    <col min="17" max="18" width="15.7109375" customWidth="1"/>
    <col min="19" max="19" width="2.7109375" customWidth="1"/>
    <col min="20" max="21" width="15.7109375" customWidth="1"/>
    <col min="22" max="22" width="2.7109375" customWidth="1"/>
    <col min="23" max="23" width="15.7109375" customWidth="1"/>
  </cols>
  <sheetData>
    <row r="1" spans="1:11" x14ac:dyDescent="0.2">
      <c r="A1" t="s">
        <v>61</v>
      </c>
    </row>
    <row r="3" spans="1:11" ht="20.25" x14ac:dyDescent="0.3">
      <c r="C3" s="50" t="s">
        <v>199</v>
      </c>
    </row>
    <row r="6" spans="1:11" ht="15.75" x14ac:dyDescent="0.25">
      <c r="C6" s="2" t="s">
        <v>34</v>
      </c>
      <c r="E6" s="35"/>
    </row>
    <row r="7" spans="1:11" x14ac:dyDescent="0.2">
      <c r="B7" s="44"/>
      <c r="C7" s="34"/>
      <c r="D7" s="34"/>
      <c r="E7" s="34"/>
      <c r="F7" s="34"/>
      <c r="G7" s="34"/>
      <c r="H7" s="34"/>
      <c r="I7" s="34"/>
      <c r="J7" s="34"/>
      <c r="K7" s="45"/>
    </row>
    <row r="8" spans="1:11" x14ac:dyDescent="0.2">
      <c r="B8" s="46"/>
      <c r="J8" s="26" t="s">
        <v>35</v>
      </c>
      <c r="K8" s="47"/>
    </row>
    <row r="9" spans="1:11" x14ac:dyDescent="0.2">
      <c r="A9" s="52">
        <v>1</v>
      </c>
      <c r="B9" s="46"/>
      <c r="C9" t="str">
        <f>"Table "&amp;A9&amp;":  Calculation of maximum price ("&amp;'General inputs'!H42&amp;", $"&amp;'General inputs'!I40&amp;")"</f>
        <v>Table 1:  Calculation of maximum price ($, $2020-21)</v>
      </c>
      <c r="J9">
        <f>ROW(C17)</f>
        <v>17</v>
      </c>
      <c r="K9" s="47"/>
    </row>
    <row r="10" spans="1:11" x14ac:dyDescent="0.2">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
      <c r="B12" s="48"/>
      <c r="C12" s="35"/>
      <c r="D12" s="35"/>
      <c r="E12" s="35"/>
      <c r="F12" s="35"/>
      <c r="G12" s="35"/>
      <c r="H12" s="35"/>
      <c r="I12" s="35"/>
      <c r="J12" s="35"/>
      <c r="K12" s="49"/>
    </row>
    <row r="13" spans="1:11" x14ac:dyDescent="0.2">
      <c r="E13" s="34"/>
    </row>
    <row r="14" spans="1:11" x14ac:dyDescent="0.2">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25">
      <c r="C17" s="69" t="str">
        <f>C9</f>
        <v>Table 1:  Calculation of maximum price ($, $2020-21)</v>
      </c>
      <c r="E17" s="35"/>
    </row>
    <row r="18" spans="2:22" x14ac:dyDescent="0.2">
      <c r="B18" s="44"/>
      <c r="C18" s="113"/>
      <c r="D18" s="102"/>
      <c r="E18" s="102"/>
      <c r="F18" s="113"/>
      <c r="G18" s="113"/>
      <c r="H18" s="113"/>
      <c r="I18" s="102"/>
      <c r="J18" s="113"/>
      <c r="K18" s="113"/>
      <c r="L18" s="34"/>
      <c r="M18" s="45"/>
    </row>
    <row r="19" spans="2:22" ht="48" x14ac:dyDescent="0.2">
      <c r="B19" s="46"/>
      <c r="C19" s="40" t="s">
        <v>200</v>
      </c>
      <c r="F19" s="120" t="s">
        <v>148</v>
      </c>
      <c r="G19" s="120" t="s">
        <v>218</v>
      </c>
      <c r="H19" s="119" t="s">
        <v>132</v>
      </c>
      <c r="I19" s="121"/>
      <c r="J19" s="119" t="s">
        <v>133</v>
      </c>
      <c r="K19" s="119" t="s">
        <v>134</v>
      </c>
      <c r="L19" s="119" t="s">
        <v>150</v>
      </c>
      <c r="M19" s="47"/>
    </row>
    <row r="20" spans="2:22" x14ac:dyDescent="0.2">
      <c r="B20" s="46"/>
      <c r="E20" s="6" t="s">
        <v>147</v>
      </c>
      <c r="H20" s="122">
        <f>K30</f>
        <v>61217090.434084006</v>
      </c>
      <c r="I20" s="124"/>
      <c r="J20" s="125">
        <f>M30</f>
        <v>131808560.21819974</v>
      </c>
      <c r="K20" s="125">
        <f>O30</f>
        <v>9662604.2594951335</v>
      </c>
      <c r="L20" s="122">
        <f>R30-U30</f>
        <v>48201629.267368622</v>
      </c>
      <c r="M20" s="47"/>
    </row>
    <row r="21" spans="2:22" x14ac:dyDescent="0.2">
      <c r="B21" s="46"/>
      <c r="E21" s="6" t="s">
        <v>21</v>
      </c>
      <c r="F21" s="35"/>
      <c r="H21" s="122">
        <f>F30</f>
        <v>20487.262372259407</v>
      </c>
      <c r="I21" s="124"/>
      <c r="J21" s="125">
        <f>G30</f>
        <v>19994.525567416433</v>
      </c>
      <c r="K21" s="125">
        <f>G30</f>
        <v>19994.525567416433</v>
      </c>
      <c r="L21" s="122">
        <f>H30</f>
        <v>10253.985629063242</v>
      </c>
      <c r="M21" s="47"/>
    </row>
    <row r="22" spans="2:22" ht="12" customHeight="1" x14ac:dyDescent="0.2">
      <c r="B22" s="46"/>
      <c r="C22" s="245">
        <f>IF(SUM(F22:K22,-L22)&lt;0,0,SUM(F22:K22,-L22))</f>
        <v>6981.4161228458925</v>
      </c>
      <c r="E22" s="6" t="s">
        <v>149</v>
      </c>
      <c r="F22" s="238">
        <v>1618.6351488932048</v>
      </c>
      <c r="G22" s="123"/>
      <c r="H22" s="75">
        <f>H20/H21</f>
        <v>2988.0561551734922</v>
      </c>
      <c r="I22" s="127"/>
      <c r="J22" s="126">
        <f>J20/J21</f>
        <v>6592.2324475154437</v>
      </c>
      <c r="K22" s="126">
        <f>K20/K21</f>
        <v>483.26249237148937</v>
      </c>
      <c r="L22" s="75">
        <f>L20/L21</f>
        <v>4700.7701211077383</v>
      </c>
      <c r="M22" s="47"/>
    </row>
    <row r="23" spans="2:22" x14ac:dyDescent="0.2">
      <c r="B23" s="48"/>
      <c r="C23" s="51"/>
      <c r="D23" s="35"/>
      <c r="E23" s="35"/>
      <c r="F23" s="35"/>
      <c r="G23" s="35"/>
      <c r="H23" s="35"/>
      <c r="I23" s="35"/>
      <c r="J23" s="35"/>
      <c r="K23" s="35"/>
      <c r="L23" s="35"/>
      <c r="M23" s="49"/>
    </row>
    <row r="24" spans="2:22" x14ac:dyDescent="0.2">
      <c r="C24" s="188"/>
      <c r="D24" s="188"/>
      <c r="E24" s="188"/>
    </row>
    <row r="25" spans="2:22" x14ac:dyDescent="0.2">
      <c r="C25" s="244"/>
      <c r="D25" s="188"/>
      <c r="E25" s="188"/>
      <c r="K25" s="63"/>
    </row>
    <row r="27" spans="2:22" ht="18" x14ac:dyDescent="0.25">
      <c r="C27" s="69" t="str">
        <f>C10</f>
        <v>Table 2:  Key variables used in maximum price calculation ($, $2020-21)</v>
      </c>
      <c r="D27" s="72"/>
      <c r="H27" s="63"/>
      <c r="I27" s="63"/>
      <c r="J27" s="63"/>
    </row>
    <row r="28" spans="2:22" ht="18" x14ac:dyDescent="0.25">
      <c r="B28" s="44"/>
      <c r="C28" s="73"/>
      <c r="D28" s="74"/>
      <c r="E28" s="34"/>
      <c r="F28" s="34"/>
      <c r="G28" s="34"/>
      <c r="H28" s="197"/>
      <c r="I28" s="197"/>
      <c r="J28" s="197"/>
      <c r="K28" s="34"/>
      <c r="L28" s="34"/>
      <c r="M28" s="34"/>
      <c r="N28" s="34"/>
      <c r="O28" s="34"/>
      <c r="P28" s="34"/>
      <c r="Q28" s="34"/>
      <c r="R28" s="34"/>
      <c r="S28" s="34"/>
      <c r="T28" s="34"/>
      <c r="U28" s="34"/>
      <c r="V28" s="45"/>
    </row>
    <row r="29" spans="2:22" ht="96" x14ac:dyDescent="0.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
      <c r="B30" s="46"/>
      <c r="E30" s="178">
        <f>SUM(E40:E130)</f>
        <v>25443.854237043648</v>
      </c>
      <c r="F30" s="75">
        <f t="shared" ref="F30:H30" si="0">SUM(F40:F130)</f>
        <v>20487.262372259407</v>
      </c>
      <c r="G30" s="75">
        <f t="shared" si="0"/>
        <v>19994.525567416433</v>
      </c>
      <c r="H30" s="71">
        <f t="shared" si="0"/>
        <v>10253.985629063242</v>
      </c>
      <c r="K30" s="75">
        <f>K40</f>
        <v>61217090.434084006</v>
      </c>
      <c r="M30" s="75">
        <f>SUM(M40:M130)</f>
        <v>131808560.21819974</v>
      </c>
      <c r="O30" s="75">
        <f>SUM(O40:O130)</f>
        <v>9662604.2594951335</v>
      </c>
      <c r="R30" s="75">
        <f>SUM(R40:R130)</f>
        <v>78029105.421290517</v>
      </c>
      <c r="U30" s="75">
        <f>SUM(U40:U130)</f>
        <v>29827476.153921895</v>
      </c>
      <c r="V30" s="47"/>
    </row>
    <row r="31" spans="2:22" x14ac:dyDescent="0.2">
      <c r="B31" s="48"/>
      <c r="C31" s="35"/>
      <c r="D31" s="35"/>
      <c r="E31" s="35"/>
      <c r="F31" s="35"/>
      <c r="G31" s="35"/>
      <c r="H31" s="35"/>
      <c r="I31" s="35"/>
      <c r="J31" s="35" t="s">
        <v>887</v>
      </c>
      <c r="K31" s="243">
        <f>K30-'Pre-1996 assets'!$Q$3103</f>
        <v>0</v>
      </c>
      <c r="L31" s="35"/>
      <c r="M31" s="243">
        <f>M30-'Post-1996 commissioned assets'!$Q$2530</f>
        <v>0</v>
      </c>
      <c r="N31" s="35"/>
      <c r="O31" s="243">
        <f>O30-'Uncommissioned assets'!$Q$30</f>
        <v>0</v>
      </c>
      <c r="P31" s="35"/>
      <c r="Q31" s="35"/>
      <c r="R31" s="35"/>
      <c r="S31" s="35"/>
      <c r="T31" s="35"/>
      <c r="U31" s="35"/>
      <c r="V31" s="49"/>
    </row>
    <row r="34" spans="2:27" x14ac:dyDescent="0.2">
      <c r="B34" s="104" t="str">
        <f>"Note:  inputs are required in "&amp;'Reduction amount'!D17&amp;" and "&amp;'Reduction amount'!D18&amp;" to calculate the 'Reduction amount'."</f>
        <v>Note:  inputs are required in $Q$67:$Q$96 and $T$67:$T$96 to calculate the 'Reduction amount'.</v>
      </c>
    </row>
    <row r="36" spans="2:27" ht="18" x14ac:dyDescent="0.25">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x14ac:dyDescent="0.25">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25">
      <c r="B38" s="46"/>
      <c r="C38" s="69"/>
      <c r="D38" s="114"/>
      <c r="E38" s="117" t="s">
        <v>143</v>
      </c>
      <c r="F38" s="114"/>
      <c r="G38" s="114"/>
      <c r="H38" s="114"/>
      <c r="I38" s="114"/>
      <c r="J38" s="117" t="s">
        <v>144</v>
      </c>
      <c r="N38" s="62" t="s">
        <v>277</v>
      </c>
      <c r="O38" s="62"/>
      <c r="Q38" s="117" t="s">
        <v>145</v>
      </c>
      <c r="R38" s="103"/>
      <c r="T38" s="117" t="s">
        <v>146</v>
      </c>
      <c r="V38" s="47"/>
    </row>
    <row r="39" spans="2:27" ht="84.75" x14ac:dyDescent="0.25">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75" thickBot="1" x14ac:dyDescent="0.25">
      <c r="B40" s="46"/>
      <c r="C40" s="26">
        <f>IF(D40='General inputs'!$I$16,0,IF(D40&lt;'General inputs'!$I$16,C41-1,C39+1))</f>
        <v>-27</v>
      </c>
      <c r="D40" s="137" t="str">
        <f>RIGHT(YEAR('General inputs'!$H$24),4)&amp;"-"&amp;RIGHT(YEAR('General inputs'!H24),2)+1</f>
        <v>1995-96</v>
      </c>
      <c r="E40" s="77">
        <f>IF(LEFT(D40,4)*1&gt;LEFT('General inputs'!$I$16,4)+'General inputs'!$H$38-1,"",'ET inputs'!D12)</f>
        <v>62.604120656391842</v>
      </c>
      <c r="F40" s="77">
        <f>IF(LEFT(D40,4)*1&gt;LEFT('General inputs'!$I$16,4)+'General inputs'!$H$38-1,"",E40/(1+'General inputs'!$H$30)^C40)</f>
        <v>139.06184491743068</v>
      </c>
      <c r="G40" s="77">
        <f>IF(LEFT(D40,4)*1&gt;LEFT('General inputs'!$I$16,4)+'General inputs'!$H$38-1,"",E40/(1+'General inputs'!$H$32)^C40)</f>
        <v>190.12154365092348</v>
      </c>
      <c r="H40" s="76" t="str">
        <f>IF(LEFT(D40,4)*1&lt;LEFT('General inputs'!$I$16,4)*1,"",IF(LEFT(D40,4)*1&gt;LEFT('General inputs'!$I$16,4)+'General inputs'!$H$38-1,"",E40/(1+'General inputs'!$H$34)^C40))</f>
        <v/>
      </c>
      <c r="J40" s="77">
        <f>'Pre-1996 assets'!P3103</f>
        <v>27559264.13923385</v>
      </c>
      <c r="K40" s="77">
        <f>J40/(1+'General inputs'!$H$30)^C40</f>
        <v>61217090.434084006</v>
      </c>
      <c r="L40" s="138">
        <f>IF(LEFT(D40,4)*1&gt;LEFT('General inputs'!$I$18,4)*1,"",SUMIF('Post-1996 commissioned assets'!$F$22:$F$2529,$D40,'Post-1996 commissioned assets'!$P$22:$P$2529))</f>
        <v>1719853.764409791</v>
      </c>
      <c r="M40" s="138">
        <f>IF(L40="","",L40/(1+'General inputs'!$H$32)^C40)</f>
        <v>5222998.8875349946</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75" thickTop="1" x14ac:dyDescent="0.2">
      <c r="B41" s="46"/>
      <c r="C41" s="26">
        <f>IF(D41='General inputs'!$I$16,0,IF(D41&lt;'General inputs'!$I$16,C42-1,C40+1))</f>
        <v>-26</v>
      </c>
      <c r="D41" s="26" t="str">
        <f>LEFT(D40,4)+1&amp;"-"&amp;RIGHT(D40,2)+1</f>
        <v>1996-97</v>
      </c>
      <c r="E41" s="76">
        <f>IF(LEFT(D41,4)*1&gt;LEFT('General inputs'!$I$16,4)+'General inputs'!$H$38-1,"",'ET inputs'!D13)</f>
        <v>130.13155456944241</v>
      </c>
      <c r="F41" s="76">
        <f>IF(LEFT(D41,4)*1&gt;LEFT('General inputs'!$I$16,4)+'General inputs'!$H$38-1,"",E41/(1+'General inputs'!$H$30)^C41)</f>
        <v>280.64057421636426</v>
      </c>
      <c r="G41" s="76">
        <f>IF(LEFT(D41,4)*1&gt;LEFT('General inputs'!$I$16,4)+'General inputs'!$H$38-1,"",E41/(1+'General inputs'!$H$32)^C41)</f>
        <v>379.26547575589166</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2316924.8480500355</v>
      </c>
      <c r="M41" s="76">
        <f>IF(L41="","",L41/(1+'General inputs'!$H$32)^C41)</f>
        <v>6752625.123812112</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
      <c r="B42" s="46"/>
      <c r="C42" s="26">
        <f>IF(D42='General inputs'!$I$16,0,IF(D42&lt;'General inputs'!$I$16,C43-1,C41+1))</f>
        <v>-25</v>
      </c>
      <c r="D42" s="26" t="str">
        <f t="shared" ref="D42:D100" si="1">LEFT(D41,4)+1&amp;"-"&amp;RIGHT(D41,2)+1</f>
        <v>1997-98</v>
      </c>
      <c r="E42" s="76">
        <f>IF(LEFT(D42,4)*1&gt;LEFT('General inputs'!$I$16,4)+'General inputs'!$H$38-1,"",'ET inputs'!D14)</f>
        <v>135.24845742666821</v>
      </c>
      <c r="F42" s="76">
        <f>IF(LEFT(D42,4)*1&gt;LEFT('General inputs'!$I$16,4)+'General inputs'!$H$38-1,"",E42/(1+'General inputs'!$H$30)^C42)</f>
        <v>283.18023517973546</v>
      </c>
      <c r="G42" s="76">
        <f>IF(LEFT(D42,4)*1&gt;LEFT('General inputs'!$I$16,4)+'General inputs'!$H$38-1,"",E42/(1+'General inputs'!$H$32)^C42)</f>
        <v>378.29037766611435</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8484433.7930720057</v>
      </c>
      <c r="M42" s="76">
        <f>IF(L42="","",L42/(1+'General inputs'!$H$32)^C42)</f>
        <v>23730989.062145781</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75" thickBot="1" x14ac:dyDescent="0.25">
      <c r="B43" s="46"/>
      <c r="C43" s="26">
        <f>IF(D43='General inputs'!$I$16,0,IF(D43&lt;'General inputs'!$I$16,C44-1,C42+1))</f>
        <v>-24</v>
      </c>
      <c r="D43" s="78" t="str">
        <f t="shared" si="1"/>
        <v>1998-99</v>
      </c>
      <c r="E43" s="76">
        <f>IF(LEFT(D43,4)*1&gt;LEFT('General inputs'!$I$16,4)+'General inputs'!$H$38-1,"",'ET inputs'!D15)</f>
        <v>140.56656202114254</v>
      </c>
      <c r="F43" s="76">
        <f>IF(LEFT(D43,4)*1&gt;LEFT('General inputs'!$I$16,4)+'General inputs'!$H$38-1,"",E43/(1+'General inputs'!$H$30)^C43)</f>
        <v>285.74287884197912</v>
      </c>
      <c r="G43" s="76">
        <f>IF(LEFT(D43,4)*1&gt;LEFT('General inputs'!$I$16,4)+'General inputs'!$H$38-1,"",E43/(1+'General inputs'!$H$32)^C43)</f>
        <v>377.31778657036904</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7571286.3017724194</v>
      </c>
      <c r="M43" s="76">
        <f>IF(L43="","",L43/(1+'General inputs'!$H$32)^C43)</f>
        <v>20323332.574966423</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3.5" thickTop="1" thickBot="1" x14ac:dyDescent="0.25">
      <c r="B44" s="46"/>
      <c r="C44" s="26">
        <f>IF(D44='General inputs'!$I$16,0,IF(D44&lt;'General inputs'!$I$16,C45-1,C43+1))</f>
        <v>-23</v>
      </c>
      <c r="D44" s="79" t="str">
        <f>LEFT(D43,4)+1&amp;"-00"</f>
        <v>1999-00</v>
      </c>
      <c r="E44" s="76">
        <f>IF(LEFT(D44,4)*1&gt;LEFT('General inputs'!$I$16,4)+'General inputs'!$H$38-1,"",'ET inputs'!D16)</f>
        <v>146.09377980637464</v>
      </c>
      <c r="F44" s="76">
        <f>IF(LEFT(D44,4)*1&gt;LEFT('General inputs'!$I$16,4)+'General inputs'!$H$38-1,"",E44/(1+'General inputs'!$H$30)^C44)</f>
        <v>288.32871318536121</v>
      </c>
      <c r="G44" s="76">
        <f>IF(LEFT(D44,4)*1&gt;LEFT('General inputs'!$I$16,4)+'General inputs'!$H$38-1,"",E44/(1+'General inputs'!$H$32)^C44)</f>
        <v>376.34769602312775</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0</v>
      </c>
      <c r="M44" s="76">
        <f>IF(L44="","",L44/(1+'General inputs'!$H$32)^C44)</f>
        <v>0</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75" thickTop="1" x14ac:dyDescent="0.2">
      <c r="B45" s="46"/>
      <c r="C45" s="26">
        <f>IF(D45='General inputs'!$I$16,0,IF(D45&lt;'General inputs'!$I$16,C46-1,C44+1))</f>
        <v>-22</v>
      </c>
      <c r="D45" s="80" t="str">
        <f>LEFT(D44,4)+1&amp;"-0"&amp;RIGHT(D44,2)+1</f>
        <v>2000-01</v>
      </c>
      <c r="E45" s="76">
        <f>IF(LEFT(D45,4)*1&gt;LEFT('General inputs'!$I$16,4)+'General inputs'!$H$38-1,"",'ET inputs'!D17)</f>
        <v>151.83833332214181</v>
      </c>
      <c r="F45" s="76">
        <f>IF(LEFT(D45,4)*1&gt;LEFT('General inputs'!$I$16,4)+'General inputs'!$H$38-1,"",E45/(1+'General inputs'!$H$30)^C45)</f>
        <v>290.93794807429532</v>
      </c>
      <c r="G45" s="76">
        <f>IF(LEFT(D45,4)*1&gt;LEFT('General inputs'!$I$16,4)+'General inputs'!$H$38-1,"",E45/(1+'General inputs'!$H$32)^C45)</f>
        <v>375.38009959544632</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28087.567670958524</v>
      </c>
      <c r="M45" s="76">
        <f>IF(L45="","",L45/(1+'General inputs'!$H$32)^C45)</f>
        <v>69439.078518788912</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
      <c r="B46" s="46"/>
      <c r="C46" s="26">
        <f>IF(D46='General inputs'!$I$16,0,IF(D46&lt;'General inputs'!$I$16,C47-1,C45+1))</f>
        <v>-21</v>
      </c>
      <c r="D46" s="26" t="str">
        <f t="shared" ref="D46:D53" si="2">LEFT(D45,4)+1&amp;"-0"&amp;RIGHT(D45,2)+1</f>
        <v>2001-02</v>
      </c>
      <c r="E46" s="76">
        <f>IF(LEFT(D46,4)*1&gt;LEFT('General inputs'!$I$16,4)+'General inputs'!$H$38-1,"",'ET inputs'!D18)</f>
        <v>157.80876842670204</v>
      </c>
      <c r="F46" s="76">
        <f>IF(LEFT(D46,4)*1&gt;LEFT('General inputs'!$I$16,4)+'General inputs'!$H$38-1,"",E46/(1+'General inputs'!$H$30)^C46)</f>
        <v>293.57079527235464</v>
      </c>
      <c r="G46" s="76">
        <f>IF(LEFT(D46,4)*1&gt;LEFT('General inputs'!$I$16,4)+'General inputs'!$H$38-1,"",E46/(1+'General inputs'!$H$32)^C46)</f>
        <v>374.41499087489399</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4101199.8619791106</v>
      </c>
      <c r="M46" s="76">
        <f>IF(L46="","",L46/(1+'General inputs'!$H$32)^C46)</f>
        <v>9730452.3963270616</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
      <c r="B47" s="46"/>
      <c r="C47" s="26">
        <f>IF(D47='General inputs'!$I$16,0,IF(D47&lt;'General inputs'!$I$16,C48-1,C46+1))</f>
        <v>-20</v>
      </c>
      <c r="D47" s="26" t="str">
        <f t="shared" si="2"/>
        <v>2002-03</v>
      </c>
      <c r="E47" s="76">
        <f>IF(LEFT(D47,4)*1&gt;LEFT('General inputs'!$I$16,4)+'General inputs'!$H$38-1,"",'ET inputs'!D19)</f>
        <v>164.01396701000795</v>
      </c>
      <c r="F47" s="76">
        <f>IF(LEFT(D47,4)*1&gt;LEFT('General inputs'!$I$16,4)+'General inputs'!$H$38-1,"",E47/(1+'General inputs'!$H$30)^C47)</f>
        <v>296.22746845947387</v>
      </c>
      <c r="G47" s="76">
        <f>IF(LEFT(D47,4)*1&gt;LEFT('General inputs'!$I$16,4)+'General inputs'!$H$38-1,"",E47/(1+'General inputs'!$H$32)^C47)</f>
        <v>373.4523634655323</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1057541.6169530291</v>
      </c>
      <c r="M47" s="76">
        <f>IF(L47="","",L47/(1+'General inputs'!$H$32)^C47)</f>
        <v>2407974.2933732616</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
      <c r="B48" s="46"/>
      <c r="C48" s="26">
        <f>IF(D48='General inputs'!$I$16,0,IF(D48&lt;'General inputs'!$I$16,C49-1,C47+1))</f>
        <v>-19</v>
      </c>
      <c r="D48" s="26" t="str">
        <f t="shared" si="2"/>
        <v>2003-04</v>
      </c>
      <c r="E48" s="76">
        <f>IF(LEFT(D48,4)*1&gt;LEFT('General inputs'!$I$16,4)+'General inputs'!$H$38-1,"",'ET inputs'!D20)</f>
        <v>170.46316020680752</v>
      </c>
      <c r="F48" s="76">
        <f>IF(LEFT(D48,4)*1&gt;LEFT('General inputs'!$I$16,4)+'General inputs'!$H$38-1,"",E48/(1+'General inputs'!$H$30)^C48)</f>
        <v>298.90818324928847</v>
      </c>
      <c r="G48" s="76">
        <f>IF(LEFT(D48,4)*1&gt;LEFT('General inputs'!$I$16,4)+'General inputs'!$H$38-1,"",E48/(1+'General inputs'!$H$32)^C48)</f>
        <v>372.49221098786779</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66640.70373633063</v>
      </c>
      <c r="M48" s="76">
        <f>IF(L48="","",L48/(1+'General inputs'!$H$32)^C48)</f>
        <v>145621.74634341864</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
      <c r="B49" s="46"/>
      <c r="C49" s="26">
        <f>IF(D49='General inputs'!$I$16,0,IF(D49&lt;'General inputs'!$I$16,C50-1,C48+1))</f>
        <v>-18</v>
      </c>
      <c r="D49" s="26" t="str">
        <f t="shared" si="2"/>
        <v>2004-05</v>
      </c>
      <c r="E49" s="76">
        <f>IF(LEFT(D49,4)*1&gt;LEFT('General inputs'!$I$16,4)+'General inputs'!$H$38-1,"",'ET inputs'!D21)</f>
        <v>177.16594212930158</v>
      </c>
      <c r="F49" s="76">
        <f>IF(LEFT(D49,4)*1&gt;LEFT('General inputs'!$I$16,4)+'General inputs'!$H$38-1,"",E49/(1+'General inputs'!$H$30)^C49)</f>
        <v>301.61315720663845</v>
      </c>
      <c r="G49" s="76">
        <f>IF(LEFT(D49,4)*1&gt;LEFT('General inputs'!$I$16,4)+'General inputs'!$H$38-1,"",E49/(1+'General inputs'!$H$32)^C49)</f>
        <v>371.53452707881621</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80712.289533510266</v>
      </c>
      <c r="M49" s="76">
        <f>IF(L49="","",L49/(1+'General inputs'!$H$32)^C49)</f>
        <v>169261.66485991661</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
      <c r="B50" s="46"/>
      <c r="C50" s="26">
        <f>IF(D50='General inputs'!$I$16,0,IF(D50&lt;'General inputs'!$I$16,C51-1,C49+1))</f>
        <v>-17</v>
      </c>
      <c r="D50" s="26" t="str">
        <f t="shared" si="2"/>
        <v>2005-06</v>
      </c>
      <c r="E50" s="76">
        <f>IF(LEFT(D50,4)*1&gt;LEFT('General inputs'!$I$16,4)+'General inputs'!$H$38-1,"",'ET inputs'!D22)</f>
        <v>184.13228413976682</v>
      </c>
      <c r="F50" s="76">
        <f>IF(LEFT(D50,4)*1&gt;LEFT('General inputs'!$I$16,4)+'General inputs'!$H$38-1,"",E50/(1+'General inputs'!$H$30)^C50)</f>
        <v>304.34260986520286</v>
      </c>
      <c r="G50" s="76">
        <f>IF(LEFT(D50,4)*1&gt;LEFT('General inputs'!$I$16,4)+'General inputs'!$H$38-1,"",E50/(1+'General inputs'!$H$32)^C50)</f>
        <v>370.57930539163158</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327710.56166040909</v>
      </c>
      <c r="M50" s="76">
        <f>IF(L50="","",L50/(1+'General inputs'!$H$32)^C50)</f>
        <v>659540.79088832636</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
      <c r="B51" s="46"/>
      <c r="C51" s="26">
        <f>IF(D51='General inputs'!$I$16,0,IF(D51&lt;'General inputs'!$I$16,C52-1,C50+1))</f>
        <v>-16</v>
      </c>
      <c r="D51" s="26" t="str">
        <f t="shared" si="2"/>
        <v>2006-07</v>
      </c>
      <c r="E51" s="76">
        <f>IF(LEFT(D51,4)*1&gt;LEFT('General inputs'!$I$16,4)+'General inputs'!$H$38-1,"",'ET inputs'!D23)</f>
        <v>191.37254968442539</v>
      </c>
      <c r="F51" s="76">
        <f>IF(LEFT(D51,4)*1&gt;LEFT('General inputs'!$I$16,4)+'General inputs'!$H$38-1,"",E51/(1+'General inputs'!$H$30)^C51)</f>
        <v>307.09676274534996</v>
      </c>
      <c r="G51" s="76">
        <f>IF(LEFT(D51,4)*1&gt;LEFT('General inputs'!$I$16,4)+'General inputs'!$H$38-1,"",E51/(1+'General inputs'!$H$32)^C51)</f>
        <v>369.62653959590546</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17329.687360139578</v>
      </c>
      <c r="M51" s="76">
        <f>IF(L51="","",L51/(1+'General inputs'!$H$32)^C51)</f>
        <v>33471.427233268441</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
      <c r="B52" s="46"/>
      <c r="C52" s="26">
        <f>IF(D52='General inputs'!$I$16,0,IF(D52&lt;'General inputs'!$I$16,C53-1,C51+1))</f>
        <v>-15</v>
      </c>
      <c r="D52" s="26" t="str">
        <f t="shared" si="2"/>
        <v>2007-08</v>
      </c>
      <c r="E52" s="76">
        <f>IF(LEFT(D52,4)*1&gt;LEFT('General inputs'!$I$16,4)+'General inputs'!$H$38-1,"",'ET inputs'!D24)</f>
        <v>198.89750971056765</v>
      </c>
      <c r="F52" s="76">
        <f>IF(LEFT(D52,4)*1&gt;LEFT('General inputs'!$I$16,4)+'General inputs'!$H$38-1,"",E52/(1+'General inputs'!$H$30)^C52)</f>
        <v>309.87583937209854</v>
      </c>
      <c r="G52" s="76">
        <f>IF(LEFT(D52,4)*1&gt;LEFT('General inputs'!$I$16,4)+'General inputs'!$H$38-1,"",E52/(1+'General inputs'!$H$32)^C52)</f>
        <v>368.67622337750282</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121232.60580819783</v>
      </c>
      <c r="M52" s="76">
        <f>IF(L52="","",L52/(1+'General inputs'!$H$32)^C52)</f>
        <v>224716.6358423499</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75" thickBot="1" x14ac:dyDescent="0.25">
      <c r="B53" s="46"/>
      <c r="C53" s="26">
        <f>IF(D53='General inputs'!$I$16,0,IF(D53&lt;'General inputs'!$I$16,C54-1,C52+1))</f>
        <v>-14</v>
      </c>
      <c r="D53" s="78" t="str">
        <f t="shared" si="2"/>
        <v>2008-09</v>
      </c>
      <c r="E53" s="76">
        <f>IF(LEFT(D53,4)*1&gt;LEFT('General inputs'!$I$16,4)+'General inputs'!$H$38-1,"",'ET inputs'!D25)</f>
        <v>206.71835868989822</v>
      </c>
      <c r="F53" s="76">
        <f>IF(LEFT(D53,4)*1&gt;LEFT('General inputs'!$I$16,4)+'General inputs'!$H$38-1,"",E53/(1+'General inputs'!$H$30)^C53)</f>
        <v>312.68006529325334</v>
      </c>
      <c r="G53" s="76">
        <f>IF(LEFT(D53,4)*1&gt;LEFT('General inputs'!$I$16,4)+'General inputs'!$H$38-1,"",E53/(1+'General inputs'!$H$32)^C53)</f>
        <v>367.72835043851444</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539214.20669777971</v>
      </c>
      <c r="M53" s="76">
        <f>IF(L53="","",L53/(1+'General inputs'!$H$32)^C53)</f>
        <v>959200.48910332378</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75" thickTop="1" x14ac:dyDescent="0.2">
      <c r="B54" s="46"/>
      <c r="C54" s="26">
        <f>IF(D54='General inputs'!$I$16,0,IF(D54&lt;'General inputs'!$I$16,C55-1,C53+1))</f>
        <v>-13</v>
      </c>
      <c r="D54" s="80" t="str">
        <f t="shared" si="1"/>
        <v>2009-10</v>
      </c>
      <c r="E54" s="76">
        <f>IF(LEFT(D54,4)*1&gt;LEFT('General inputs'!$I$16,4)+'General inputs'!$H$38-1,"",'ET inputs'!D26)</f>
        <v>214.84673127194307</v>
      </c>
      <c r="F54" s="76">
        <f>IF(LEFT(D54,4)*1&gt;LEFT('General inputs'!$I$16,4)+'General inputs'!$H$38-1,"",E54/(1+'General inputs'!$H$30)^C54)</f>
        <v>315.50966809771677</v>
      </c>
      <c r="G54" s="76">
        <f>IF(LEFT(D54,4)*1&gt;LEFT('General inputs'!$I$16,4)+'General inputs'!$H$38-1,"",E54/(1+'General inputs'!$H$32)^C54)</f>
        <v>366.78291449722275</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17114432.916777503</v>
      </c>
      <c r="M54" s="76">
        <f>IF(L54="","",L54/(1+'General inputs'!$H$32)^C54)</f>
        <v>29217487.033756003</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
      <c r="B55" s="46"/>
      <c r="C55" s="26">
        <f>IF(D55='General inputs'!$I$16,0,IF(D55&lt;'General inputs'!$I$16,C56-1,C54+1))</f>
        <v>-12</v>
      </c>
      <c r="D55" s="26" t="str">
        <f t="shared" si="1"/>
        <v>2010-11</v>
      </c>
      <c r="E55" s="76">
        <f>IF(LEFT(D55,4)*1&gt;LEFT('General inputs'!$I$16,4)+'General inputs'!$H$38-1,"",'ET inputs'!D27)</f>
        <v>223.29471959228522</v>
      </c>
      <c r="F55" s="76">
        <f>IF(LEFT(D55,4)*1&gt;LEFT('General inputs'!$I$16,4)+'General inputs'!$H$38-1,"",E55/(1+'General inputs'!$H$30)^C55)</f>
        <v>318.36487743396532</v>
      </c>
      <c r="G55" s="76">
        <f>IF(LEFT(D55,4)*1&gt;LEFT('General inputs'!$I$16,4)+'General inputs'!$H$38-1,"",E55/(1+'General inputs'!$H$32)^C55)</f>
        <v>365.83990928806588</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15531829.010439189</v>
      </c>
      <c r="M55" s="76">
        <f>IF(L55="","",L55/(1+'General inputs'!$H$32)^C55)</f>
        <v>25446920.225574117</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
      <c r="B56" s="46"/>
      <c r="C56" s="26">
        <f>IF(D56='General inputs'!$I$16,0,IF(D56&lt;'General inputs'!$I$16,C57-1,C55+1))</f>
        <v>-11</v>
      </c>
      <c r="D56" s="26" t="str">
        <f t="shared" si="1"/>
        <v>2011-12</v>
      </c>
      <c r="E56" s="76">
        <f>IF(LEFT(D56,4)*1&gt;LEFT('General inputs'!$I$16,4)+'General inputs'!$H$38-1,"",'ET inputs'!D28)</f>
        <v>232.07489126137446</v>
      </c>
      <c r="F56" s="76">
        <f>IF(LEFT(D56,4)*1&gt;LEFT('General inputs'!$I$16,4)+'General inputs'!$H$38-1,"",E56/(1+'General inputs'!$H$30)^C56)</f>
        <v>321.24592502868717</v>
      </c>
      <c r="G56" s="76">
        <f>IF(LEFT(D56,4)*1&gt;LEFT('General inputs'!$I$16,4)+'General inputs'!$H$38-1,"",E56/(1+'General inputs'!$H$32)^C56)</f>
        <v>364.89932856159652</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58414.544192991227</v>
      </c>
      <c r="M56" s="76">
        <f>IF(L56="","",L56/(1+'General inputs'!$H$32)^C56)</f>
        <v>91847.195697908115</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
      <c r="B57" s="46"/>
      <c r="C57" s="26">
        <f>IF(D57='General inputs'!$I$16,0,IF(D57&lt;'General inputs'!$I$16,C58-1,C56+1))</f>
        <v>-10</v>
      </c>
      <c r="D57" s="26" t="str">
        <f t="shared" si="1"/>
        <v>2012-13</v>
      </c>
      <c r="E57" s="76">
        <f>IF(LEFT(D57,4)*1&gt;LEFT('General inputs'!$I$16,4)+'General inputs'!$H$38-1,"",'ET inputs'!D29)</f>
        <v>241.2003080606637</v>
      </c>
      <c r="F57" s="76">
        <f>IF(LEFT(D57,4)*1&gt;LEFT('General inputs'!$I$16,4)+'General inputs'!$H$38-1,"",E57/(1+'General inputs'!$H$30)^C57)</f>
        <v>324.15304470557396</v>
      </c>
      <c r="G57" s="76">
        <f>IF(LEFT(D57,4)*1&gt;LEFT('General inputs'!$I$16,4)+'General inputs'!$H$38-1,"",E57/(1+'General inputs'!$H$32)^C57)</f>
        <v>363.96116608442247</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2607.2589913686506</v>
      </c>
      <c r="M57" s="76">
        <f>IF(L57="","",L57/(1+'General inputs'!$H$32)^C57)</f>
        <v>3934.2446550439868</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
      <c r="B58" s="46"/>
      <c r="C58" s="26">
        <f>IF(D58='General inputs'!$I$16,0,IF(D58&lt;'General inputs'!$I$16,C59-1,C57+1))</f>
        <v>-9</v>
      </c>
      <c r="D58" s="26" t="str">
        <f t="shared" si="1"/>
        <v>2013-14</v>
      </c>
      <c r="E58" s="76">
        <f>IF(LEFT(D58,4)*1&gt;LEFT('General inputs'!$I$16,4)+'General inputs'!$H$38-1,"",'ET inputs'!D30)</f>
        <v>250.68454537391699</v>
      </c>
      <c r="F58" s="76">
        <f>IF(LEFT(D58,4)*1&gt;LEFT('General inputs'!$I$16,4)+'General inputs'!$H$38-1,"",E58/(1+'General inputs'!$H$30)^C58)</f>
        <v>327.08647240431236</v>
      </c>
      <c r="G58" s="76">
        <f>IF(LEFT(D58,4)*1&gt;LEFT('General inputs'!$I$16,4)+'General inputs'!$H$38-1,"",E58/(1+'General inputs'!$H$32)^C58)</f>
        <v>363.0254156391822</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148282.6296150164</v>
      </c>
      <c r="M58" s="76">
        <f>IF(L58="","",L58/(1+'General inputs'!$H$32)^C58)</f>
        <v>214733.47376787724</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
      <c r="B59" s="46"/>
      <c r="C59" s="26">
        <f>IF(D59='General inputs'!$I$16,0,IF(D59&lt;'General inputs'!$I$16,C60-1,C58+1))</f>
        <v>-8</v>
      </c>
      <c r="D59" s="26" t="str">
        <f t="shared" si="1"/>
        <v>2014-15</v>
      </c>
      <c r="E59" s="76">
        <f>IF(LEFT(D59,4)*1&gt;LEFT('General inputs'!$I$16,4)+'General inputs'!$H$38-1,"",'ET inputs'!D31)</f>
        <v>260.54171238256458</v>
      </c>
      <c r="F59" s="76">
        <f>IF(LEFT(D59,4)*1&gt;LEFT('General inputs'!$I$16,4)+'General inputs'!$H$38-1,"",E59/(1+'General inputs'!$H$30)^C59)</f>
        <v>330.04644619973016</v>
      </c>
      <c r="G59" s="76">
        <f>IF(LEFT(D59,4)*1&gt;LEFT('General inputs'!$I$16,4)+'General inputs'!$H$38-1,"",E59/(1+'General inputs'!$H$32)^C59)</f>
        <v>362.09207102450114</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121212.33739484045</v>
      </c>
      <c r="M59" s="76">
        <f>IF(L59="","",L59/(1+'General inputs'!$H$32)^C59)</f>
        <v>168456.81207688063</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
      <c r="B60" s="46"/>
      <c r="C60" s="26">
        <f>IF(D60='General inputs'!$I$16,0,IF(D60&lt;'General inputs'!$I$16,C61-1,C59+1))</f>
        <v>-7</v>
      </c>
      <c r="D60" s="26" t="str">
        <f t="shared" si="1"/>
        <v>2015-16</v>
      </c>
      <c r="E60" s="76">
        <f>IF(LEFT(D60,4)*1&gt;LEFT('General inputs'!$I$16,4)+'General inputs'!$H$38-1,"",'ET inputs'!D32)</f>
        <v>270.78647305515915</v>
      </c>
      <c r="F60" s="76">
        <f>IF(LEFT(D60,4)*1&gt;LEFT('General inputs'!$I$16,4)+'General inputs'!$H$38-1,"",E60/(1+'General inputs'!$H$30)^C60)</f>
        <v>333.03320632111598</v>
      </c>
      <c r="G60" s="76">
        <f>IF(LEFT(D60,4)*1&gt;LEFT('General inputs'!$I$16,4)+'General inputs'!$H$38-1,"",E60/(1+'General inputs'!$H$32)^C60)</f>
        <v>361.16112605494743</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460287.86097051564</v>
      </c>
      <c r="M60" s="76">
        <f>IF(L60="","",L60/(1+'General inputs'!$H$32)^C60)</f>
        <v>613908.36957971624</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
      <c r="B61" s="46"/>
      <c r="C61" s="26">
        <f>IF(D61='General inputs'!$I$16,0,IF(D61&lt;'General inputs'!$I$16,C62-1,C60+1))</f>
        <v>-6</v>
      </c>
      <c r="D61" s="26" t="str">
        <f t="shared" si="1"/>
        <v>2016-17</v>
      </c>
      <c r="E61" s="76">
        <f>IF(LEFT(D61,4)*1&gt;LEFT('General inputs'!$I$16,4)+'General inputs'!$H$38-1,"",'ET inputs'!D33)</f>
        <v>281.43406796216186</v>
      </c>
      <c r="F61" s="76">
        <f>IF(LEFT(D61,4)*1&gt;LEFT('General inputs'!$I$16,4)+'General inputs'!$H$38-1,"",E61/(1+'General inputs'!$H$30)^C61)</f>
        <v>336.04699517171798</v>
      </c>
      <c r="G61" s="76">
        <f>IF(LEFT(D61,4)*1&gt;LEFT('General inputs'!$I$16,4)+'General inputs'!$H$38-1,"",E61/(1+'General inputs'!$H$32)^C61)</f>
        <v>360.23257456099333</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301523.00290616381</v>
      </c>
      <c r="M61" s="76">
        <f>IF(L61="","",L61/(1+'General inputs'!$H$32)^C61)</f>
        <v>385946.19483257708</v>
      </c>
      <c r="N61" s="177" t="str">
        <f>IF(LEFT(D61,4)*1&lt;LEFT('General inputs'!$I$18,4)*1+1,"",SUMIF('Uncommissioned assets'!$F$22:$F$29,$D61,'Uncommissioned assets'!$P$22:$P$29))</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
      <c r="B62" s="46"/>
      <c r="C62" s="26">
        <f>IF(D62='General inputs'!$I$16,0,IF(D62&lt;'General inputs'!$I$16,C63-1,C61+1))</f>
        <v>-5</v>
      </c>
      <c r="D62" s="26" t="str">
        <f t="shared" si="1"/>
        <v>2017-18</v>
      </c>
      <c r="E62" s="76">
        <f>IF(LEFT(D62,4)*1&gt;LEFT('General inputs'!$I$16,4)+'General inputs'!$H$38-1,"",'ET inputs'!D34)</f>
        <v>292.50033694850117</v>
      </c>
      <c r="F62" s="76">
        <f>IF(LEFT(D62,4)*1&gt;LEFT('General inputs'!$I$16,4)+'General inputs'!$H$38-1,"",E62/(1+'General inputs'!$H$30)^C62)</f>
        <v>339.08805734841172</v>
      </c>
      <c r="G62" s="76">
        <f>IF(LEFT(D62,4)*1&gt;LEFT('General inputs'!$I$16,4)+'General inputs'!$H$38-1,"",E62/(1+'General inputs'!$H$32)^C62)</f>
        <v>359.30641038896829</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442543.03669318254</v>
      </c>
      <c r="M62" s="76">
        <f>IF(L62="","",L62/(1+'General inputs'!$H$32)^C62)</f>
        <v>543618.34798452421</v>
      </c>
      <c r="N62" s="177" t="str">
        <f>IF(LEFT(D62,4)*1&lt;LEFT('General inputs'!$I$18,4)*1+1,"",SUMIF('Uncommissioned assets'!$F$22:$F$29,$D62,'Uncommissioned assets'!$P$22:$P$29))</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
      <c r="B63" s="46"/>
      <c r="C63" s="26">
        <f>IF(D63='General inputs'!$I$16,0,IF(D63&lt;'General inputs'!$I$16,C64-1,C62+1))</f>
        <v>-4</v>
      </c>
      <c r="D63" s="26" t="str">
        <f t="shared" si="1"/>
        <v>2018-19</v>
      </c>
      <c r="E63" s="76">
        <f>IF(LEFT(D63,4)*1&gt;LEFT('General inputs'!$I$16,4)+'General inputs'!$H$38-1,"",'ET inputs'!D35)</f>
        <v>304.00174269765466</v>
      </c>
      <c r="F63" s="76">
        <f>IF(LEFT(D63,4)*1&gt;LEFT('General inputs'!$I$16,4)+'General inputs'!$H$38-1,"",E63/(1+'General inputs'!$H$30)^C63)</f>
        <v>342.15663966156347</v>
      </c>
      <c r="G63" s="76">
        <f>IF(LEFT(D63,4)*1&gt;LEFT('General inputs'!$I$16,4)+'General inputs'!$H$38-1,"",E63/(1+'General inputs'!$H$32)^C63)</f>
        <v>358.38262740103141</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298020.34297038376</v>
      </c>
      <c r="M63" s="76">
        <f>IF(L63="","",L63/(1+'General inputs'!$H$32)^C63)</f>
        <v>351331.25417279603</v>
      </c>
      <c r="N63" s="177" t="str">
        <f>IF(LEFT(D63,4)*1&lt;LEFT('General inputs'!$I$18,4)*1+1,"",SUMIF('Uncommissioned assets'!$F$22:$F$29,$D63,'Uncommissioned assets'!$P$22:$P$29))</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
      <c r="B64" s="46"/>
      <c r="C64" s="26">
        <f>IF(D64='General inputs'!$I$16,0,IF(D64&lt;'General inputs'!$I$16,C65-1,C63+1))</f>
        <v>-3</v>
      </c>
      <c r="D64" s="26" t="str">
        <f t="shared" si="1"/>
        <v>2019-20</v>
      </c>
      <c r="E64" s="76">
        <f>IF(LEFT(D64,4)*1&gt;LEFT('General inputs'!$I$16,4)+'General inputs'!$H$38-1,"",'ET inputs'!D36)</f>
        <v>315.95539522226682</v>
      </c>
      <c r="F64" s="76">
        <f>IF(LEFT(D64,4)*1&gt;LEFT('General inputs'!$I$16,4)+'General inputs'!$H$38-1,"",E64/(1+'General inputs'!$H$30)^C64)</f>
        <v>345.25299115504191</v>
      </c>
      <c r="G64" s="76">
        <f>IF(LEFT(D64,4)*1&gt;LEFT('General inputs'!$I$16,4)+'General inputs'!$H$38-1,"",E64/(1+'General inputs'!$H$32)^C64)</f>
        <v>357.46121947511</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612448.428599459</v>
      </c>
      <c r="M64" s="76">
        <f>IF(L64="","",L64/(1+'General inputs'!$H$32)^C64)</f>
        <v>692903.38276631746</v>
      </c>
      <c r="N64" s="177" t="str">
        <f>IF(LEFT(D64,4)*1&lt;LEFT('General inputs'!$I$18,4)*1+1,"",SUMIF('Uncommissioned assets'!$F$22:$F$29,$D64,'Uncommissioned assets'!$P$22:$P$29))</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
      <c r="B65" s="46"/>
      <c r="C65" s="26">
        <f>IF(D65='General inputs'!$I$16,0,IF(D65&lt;'General inputs'!$I$16,C66-1,C64+1))</f>
        <v>-2</v>
      </c>
      <c r="D65" s="26" t="str">
        <f t="shared" si="1"/>
        <v>2020-21</v>
      </c>
      <c r="E65" s="76">
        <f>IF(LEFT(D65,4)*1&gt;LEFT('General inputs'!$I$16,4)+'General inputs'!$H$38-1,"",'ET inputs'!D37)</f>
        <v>328.37907731780251</v>
      </c>
      <c r="F65" s="76">
        <f>IF(LEFT(D65,4)*1&gt;LEFT('General inputs'!$I$16,4)+'General inputs'!$H$38-1,"",E65/(1+'General inputs'!$H$30)^C65)</f>
        <v>348.37736312645671</v>
      </c>
      <c r="G65" s="76">
        <f>IF(LEFT(D65,4)*1&gt;LEFT('General inputs'!$I$16,4)+'General inputs'!$H$38-1,"",E65/(1+'General inputs'!$H$32)^C65)</f>
        <v>356.54218050488657</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3327165.1393187963</v>
      </c>
      <c r="M65" s="76">
        <f>IF(L65="","",L65/(1+'General inputs'!$H$32)^C65)</f>
        <v>3612516.1303273342</v>
      </c>
      <c r="N65" s="177" t="str">
        <f>IF(LEFT(D65,4)*1&lt;LEFT('General inputs'!$I$18,4)*1+1,"",SUMIF('Uncommissioned assets'!$F$22:$F$29,$D65,'Uncommissioned assets'!$P$22:$P$29))</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
      <c r="B66" s="46"/>
      <c r="C66" s="26">
        <f>IF(D66='General inputs'!$I$16,0,IF(D66&lt;'General inputs'!$I$16,C67-1,C65+1))</f>
        <v>-1</v>
      </c>
      <c r="D66" s="26" t="str">
        <f t="shared" si="1"/>
        <v>2021-22</v>
      </c>
      <c r="E66" s="76">
        <f>IF(LEFT(D66,4)*1&gt;LEFT('General inputs'!$I$16,4)+'General inputs'!$H$38-1,"",'ET inputs'!D38)</f>
        <v>341.29127101701488</v>
      </c>
      <c r="F66" s="76">
        <f>IF(LEFT(D66,4)*1&gt;LEFT('General inputs'!$I$16,4)+'General inputs'!$H$38-1,"",E66/(1+'General inputs'!$H$30)^C66)</f>
        <v>351.53000914752533</v>
      </c>
      <c r="G66" s="76">
        <f>IF(LEFT(D66,4)*1&gt;LEFT('General inputs'!$I$16,4)+'General inputs'!$H$38-1,"",E66/(1+'General inputs'!$H$32)^C66)</f>
        <v>355.62550439972949</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33909.195834581893</v>
      </c>
      <c r="M66" s="76">
        <f>IF(L66="","",L66/(1+'General inputs'!$H$32)^C66)</f>
        <v>35333.382059634336</v>
      </c>
      <c r="N66" s="221">
        <f>IF(LEFT(D66,4)*1&lt;LEFT('General inputs'!$I$18,4)*1,"",SUMIF('Uncommissioned assets'!$F$22:$F$29,$D66,'Uncommissioned assets'!$P$22:$P$29))</f>
        <v>0</v>
      </c>
      <c r="O66" s="221">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
      <c r="B67" s="46"/>
      <c r="C67" s="26">
        <f>IF(D67='General inputs'!$I$16,0,IF(D67&lt;'General inputs'!$I$16,C68-1,C66+1))</f>
        <v>0</v>
      </c>
      <c r="D67" s="26" t="str">
        <f t="shared" si="1"/>
        <v>2022-23</v>
      </c>
      <c r="E67" s="76">
        <f>IF(LEFT(D67,4)*1&gt;LEFT('General inputs'!$I$16,4)+'General inputs'!$H$38-1,"",'ET inputs'!D39)</f>
        <v>354.71118508467589</v>
      </c>
      <c r="F67" s="76">
        <f>IF(LEFT(D67,4)*1&gt;LEFT('General inputs'!$I$16,4)+'General inputs'!$H$38-1,"",E67/(1+'General inputs'!$H$30)^C67)</f>
        <v>354.71118508467589</v>
      </c>
      <c r="G67" s="76">
        <f>IF(LEFT(D67,4)*1&gt;LEFT('General inputs'!$I$16,4)+'General inputs'!$H$38-1,"",E67/(1+'General inputs'!$H$32)^C67)</f>
        <v>354.71118508467589</v>
      </c>
      <c r="H67" s="76">
        <f>IF(LEFT(D67,4)*1&lt;LEFT('General inputs'!$I$16,4)*1,"",IF(LEFT(D67,4)*1&gt;LEFT('General inputs'!$I$16,4)+'General inputs'!$H$38-1,"",E67/(1+'General inputs'!$H$34)^C67))</f>
        <v>354.71118508467589</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assets'!$F$22:$F$29,$D67,'Uncommissioned assets'!$P$22:$P$29))</f>
        <v>1760000</v>
      </c>
      <c r="O67" s="177">
        <f>IF(N67="","",N67/(1+'General inputs'!$H$32)^C67)</f>
        <v>1760000</v>
      </c>
      <c r="Q67" s="81">
        <f>'Reduction amount'!E40*SUM($E$67:E67)</f>
        <v>246322.08825835146</v>
      </c>
      <c r="R67" s="76">
        <f>IF(OR(LEFT(D67,4)*1&lt;LEFT('General inputs'!$I$16,4)*1,LEFT(D67,4)*1&gt;LEFT('General inputs'!$I$16,4)+'General inputs'!$H$38-1),"",Q67/(1+'General inputs'!$H$34)^C67)</f>
        <v>246322.08825835146</v>
      </c>
      <c r="T67" s="81">
        <f>('Reduction amount'!M40+'Reduction amount'!Z40)*SUM($E$67:E67)</f>
        <v>112173.86517117791</v>
      </c>
      <c r="U67" s="76">
        <f>IF(OR(LEFT(D67,4)*1&lt;LEFT('General inputs'!$I$16,4)*1,LEFT(D67,4)*1&gt;LEFT('General inputs'!$I$16,4)+'General inputs'!$H$38-1),"",T67/(1+'General inputs'!$H$34)^C67)</f>
        <v>112173.86517117791</v>
      </c>
      <c r="V67" s="47"/>
      <c r="W67" s="31"/>
      <c r="X67" s="31"/>
    </row>
    <row r="68" spans="2:24" x14ac:dyDescent="0.2">
      <c r="B68" s="46"/>
      <c r="C68" s="26">
        <f>IF(D68='General inputs'!$I$16,0,IF(D68&lt;'General inputs'!$I$16,C69-1,C67+1))</f>
        <v>1</v>
      </c>
      <c r="D68" s="26" t="str">
        <f t="shared" si="1"/>
        <v>2023-24</v>
      </c>
      <c r="E68" s="76">
        <f>IF(LEFT(D68,4)*1&gt;LEFT('General inputs'!$I$16,4)+'General inputs'!$H$38-1,"",'ET inputs'!D40)</f>
        <v>368.65878359338967</v>
      </c>
      <c r="F68" s="76">
        <f>IF(LEFT(D68,4)*1&gt;LEFT('General inputs'!$I$16,4)+'General inputs'!$H$38-1,"",E68/(1+'General inputs'!$H$30)^C68)</f>
        <v>357.92114911979581</v>
      </c>
      <c r="G68" s="76">
        <f>IF(LEFT(D68,4)*1&gt;LEFT('General inputs'!$I$16,4)+'General inputs'!$H$38-1,"",E68/(1+'General inputs'!$H$32)^C68)</f>
        <v>353.79921650037397</v>
      </c>
      <c r="H68" s="76">
        <f>IF(LEFT(D68,4)*1&lt;LEFT('General inputs'!$I$16,4)*1,"",IF(LEFT(D68,4)*1&gt;LEFT('General inputs'!$I$16,4)+'General inputs'!$H$38-1,"",E68/(1+'General inputs'!$H$34)^C68))</f>
        <v>353.79921650037397</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assets'!$F$22:$F$29,$D68,'Uncommissioned assets'!$P$22:$P$29))</f>
        <v>1700000</v>
      </c>
      <c r="O68" s="177">
        <f>IF(N68="","",N68/(1+'General inputs'!$H$32)^C68)</f>
        <v>1631477.9270633396</v>
      </c>
      <c r="Q68" s="81">
        <f>'Reduction amount'!E41*SUM($E$67:E68)</f>
        <v>502329.80734910903</v>
      </c>
      <c r="R68" s="76">
        <f>IF(OR(LEFT(D68,4)*1&lt;LEFT('General inputs'!$I$16,4)*1,LEFT(D68,4)*1&gt;LEFT('General inputs'!$I$16,4)+'General inputs'!$H$38-1),"",Q68/(1+'General inputs'!$H$34)^C68)</f>
        <v>482082.34870355949</v>
      </c>
      <c r="T68" s="81">
        <f>('Reduction amount'!M41+'Reduction amount'!Z41)*SUM($E$67:E68)</f>
        <v>215629.35396324453</v>
      </c>
      <c r="U68" s="76">
        <f>IF(OR(LEFT(D68,4)*1&lt;LEFT('General inputs'!$I$16,4)*1,LEFT(D68,4)*1&gt;LEFT('General inputs'!$I$16,4)+'General inputs'!$H$38-1),"",T68/(1+'General inputs'!$H$34)^C68)</f>
        <v>206937.95965762431</v>
      </c>
      <c r="V68" s="47"/>
      <c r="W68" s="31"/>
      <c r="X68" s="31"/>
    </row>
    <row r="69" spans="2:24" x14ac:dyDescent="0.2">
      <c r="B69" s="46"/>
      <c r="C69" s="26">
        <f>IF(D69='General inputs'!$I$16,0,IF(D69&lt;'General inputs'!$I$16,C70-1,C68+1))</f>
        <v>2</v>
      </c>
      <c r="D69" s="26" t="str">
        <f t="shared" si="1"/>
        <v>2024-25</v>
      </c>
      <c r="E69" s="76">
        <f>IF(LEFT(D69,4)*1&gt;LEFT('General inputs'!$I$16,4)+'General inputs'!$H$38-1,"",'ET inputs'!D41)</f>
        <v>383.15481562306741</v>
      </c>
      <c r="F69" s="76">
        <f>IF(LEFT(D69,4)*1&gt;LEFT('General inputs'!$I$16,4)+'General inputs'!$H$38-1,"",E69/(1+'General inputs'!$H$30)^C69)</f>
        <v>361.16016177120127</v>
      </c>
      <c r="G69" s="76">
        <f>IF(LEFT(D69,4)*1&gt;LEFT('General inputs'!$I$16,4)+'General inputs'!$H$38-1,"",E69/(1+'General inputs'!$H$32)^C69)</f>
        <v>352.88959260305865</v>
      </c>
      <c r="H69" s="76">
        <f>IF(LEFT(D69,4)*1&lt;LEFT('General inputs'!$I$16,4)*1,"",IF(LEFT(D69,4)*1&gt;LEFT('General inputs'!$I$16,4)+'General inputs'!$H$38-1,"",E69/(1+'General inputs'!$H$34)^C69))</f>
        <v>352.88959260305865</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assets'!$F$22:$F$29,$D69,'Uncommissioned assets'!$P$22:$P$29))</f>
        <v>2419200</v>
      </c>
      <c r="O69" s="177">
        <f>IF(N69="","",N69/(1+'General inputs'!$H$32)^C69)</f>
        <v>2228108.5024001529</v>
      </c>
      <c r="Q69" s="81">
        <f>'Reduction amount'!E42*SUM($E$67:E69)</f>
        <v>768404.00596223574</v>
      </c>
      <c r="R69" s="76">
        <f>IF(OR(LEFT(D69,4)*1&lt;LEFT('General inputs'!$I$16,4)*1,LEFT(D69,4)*1&gt;LEFT('General inputs'!$I$16,4)+'General inputs'!$H$38-1),"",Q69/(1+'General inputs'!$H$34)^C69)</f>
        <v>707708.12622470036</v>
      </c>
      <c r="T69" s="81">
        <f>('Reduction amount'!M42+'Reduction amount'!Z42)*SUM($E$67:E69)</f>
        <v>324322.41427866212</v>
      </c>
      <c r="U69" s="76">
        <f>IF(OR(LEFT(D69,4)*1&lt;LEFT('General inputs'!$I$16,4)*1,LEFT(D69,4)*1&gt;LEFT('General inputs'!$I$16,4)+'General inputs'!$H$38-1),"",T69/(1+'General inputs'!$H$34)^C69)</f>
        <v>298704.33563708328</v>
      </c>
      <c r="V69" s="47"/>
      <c r="W69" s="31"/>
      <c r="X69" s="31"/>
    </row>
    <row r="70" spans="2:24" x14ac:dyDescent="0.2">
      <c r="B70" s="46"/>
      <c r="C70" s="26">
        <f>IF(D70='General inputs'!$I$16,0,IF(D70&lt;'General inputs'!$I$16,C71-1,C69+1))</f>
        <v>3</v>
      </c>
      <c r="D70" s="26" t="str">
        <f t="shared" si="1"/>
        <v>2025-26</v>
      </c>
      <c r="E70" s="76">
        <f>IF(LEFT(D70,4)*1&gt;LEFT('General inputs'!$I$16,4)+'General inputs'!$H$38-1,"",'ET inputs'!D42)</f>
        <v>398.22084612818071</v>
      </c>
      <c r="F70" s="76">
        <f>IF(LEFT(D70,4)*1&gt;LEFT('General inputs'!$I$16,4)+'General inputs'!$H$38-1,"",E70/(1+'General inputs'!$H$30)^C70)</f>
        <v>364.42848591476252</v>
      </c>
      <c r="G70" s="76">
        <f>IF(LEFT(D70,4)*1&gt;LEFT('General inputs'!$I$16,4)+'General inputs'!$H$38-1,"",E70/(1+'General inputs'!$H$32)^C70)</f>
        <v>351.98230736449352</v>
      </c>
      <c r="H70" s="76">
        <f>IF(LEFT(D70,4)*1&lt;LEFT('General inputs'!$I$16,4)*1,"",IF(LEFT(D70,4)*1&gt;LEFT('General inputs'!$I$16,4)+'General inputs'!$H$38-1,"",E70/(1+'General inputs'!$H$34)^C70))</f>
        <v>351.98230736449352</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assets'!$F$22:$F$29,$D70,'Uncommissioned assets'!$P$22:$P$29))</f>
        <v>900000</v>
      </c>
      <c r="O70" s="177">
        <f>IF(N70="","",N70/(1+'General inputs'!$H$32)^C70)</f>
        <v>795498.47705882427</v>
      </c>
      <c r="Q70" s="81">
        <f>'Reduction amount'!E43*SUM($E$67:E70)</f>
        <v>1044940.5081390282</v>
      </c>
      <c r="R70" s="76">
        <f>IF(OR(LEFT(D70,4)*1&lt;LEFT('General inputs'!$I$16,4)*1,LEFT(D70,4)*1&gt;LEFT('General inputs'!$I$16,4)+'General inputs'!$H$38-1),"",Q70/(1+'General inputs'!$H$34)^C70)</f>
        <v>923609.53649074549</v>
      </c>
      <c r="T70" s="81">
        <f>('Reduction amount'!M43+'Reduction amount'!Z43)*SUM($E$67:E70)</f>
        <v>419808.98343347426</v>
      </c>
      <c r="U70" s="76">
        <f>IF(OR(LEFT(D70,4)*1&lt;LEFT('General inputs'!$I$16,4)*1,LEFT(D70,4)*1&gt;LEFT('General inputs'!$I$16,4)+'General inputs'!$H$38-1),"",T70/(1+'General inputs'!$H$34)^C70)</f>
        <v>371063.7855299355</v>
      </c>
      <c r="V70" s="47"/>
      <c r="W70" s="31"/>
      <c r="X70" s="31"/>
    </row>
    <row r="71" spans="2:24" x14ac:dyDescent="0.2">
      <c r="B71" s="46"/>
      <c r="C71" s="26">
        <f>IF(D71='General inputs'!$I$16,0,IF(D71&lt;'General inputs'!$I$16,C72-1,C70+1))</f>
        <v>4</v>
      </c>
      <c r="D71" s="26" t="str">
        <f t="shared" si="1"/>
        <v>2026-27</v>
      </c>
      <c r="E71" s="76">
        <f>IF(LEFT(D71,4)*1&gt;LEFT('General inputs'!$I$16,4)+'General inputs'!$H$38-1,"",'ET inputs'!D43)</f>
        <v>413.87928801878661</v>
      </c>
      <c r="F71" s="76">
        <f>IF(LEFT(D71,4)*1&gt;LEFT('General inputs'!$I$16,4)+'General inputs'!$H$38-1,"",E71/(1+'General inputs'!$H$30)^C71)</f>
        <v>367.72638680525887</v>
      </c>
      <c r="G71" s="76">
        <f>IF(LEFT(D71,4)*1&gt;LEFT('General inputs'!$I$16,4)+'General inputs'!$H$38-1,"",E71/(1+'General inputs'!$H$32)^C71)</f>
        <v>351.07735477195052</v>
      </c>
      <c r="H71" s="76">
        <f>IF(LEFT(D71,4)*1&lt;LEFT('General inputs'!$I$16,4)*1,"",IF(LEFT(D71,4)*1&gt;LEFT('General inputs'!$I$16,4)+'General inputs'!$H$38-1,"",E71/(1+'General inputs'!$H$34)^C71))</f>
        <v>351.07735477195052</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assets'!$F$22:$F$29,$D71,'Uncommissioned assets'!$P$22:$P$29))</f>
        <v>0</v>
      </c>
      <c r="O71" s="177">
        <f>IF(N71="","",N71/(1+'General inputs'!$H$32)^C71)</f>
        <v>0</v>
      </c>
      <c r="Q71" s="81">
        <f>'Reduction amount'!E44*SUM($E$67:E71)</f>
        <v>1332350.7021179141</v>
      </c>
      <c r="R71" s="76">
        <f>IF(OR(LEFT(D71,4)*1&lt;LEFT('General inputs'!$I$16,4)*1,LEFT(D71,4)*1&gt;LEFT('General inputs'!$I$16,4)+'General inputs'!$H$38-1),"",Q71/(1+'General inputs'!$H$34)^C71)</f>
        <v>1130180.1604212581</v>
      </c>
      <c r="T71" s="81">
        <f>('Reduction amount'!M44+'Reduction amount'!Z44)*SUM($E$67:E71)</f>
        <v>519697.93166003691</v>
      </c>
      <c r="U71" s="76">
        <f>IF(OR(LEFT(D71,4)*1&lt;LEFT('General inputs'!$I$16,4)*1,LEFT(D71,4)*1&gt;LEFT('General inputs'!$I$16,4)+'General inputs'!$H$38-1),"",T71/(1+'General inputs'!$H$34)^C71)</f>
        <v>440839.10553015594</v>
      </c>
      <c r="V71" s="47"/>
      <c r="W71" s="31"/>
      <c r="X71" s="31"/>
    </row>
    <row r="72" spans="2:24" x14ac:dyDescent="0.2">
      <c r="B72" s="46"/>
      <c r="C72" s="26">
        <f>IF(D72='General inputs'!$I$16,0,IF(D72&lt;'General inputs'!$I$16,C73-1,C71+1))</f>
        <v>5</v>
      </c>
      <c r="D72" s="26" t="str">
        <f t="shared" si="1"/>
        <v>2027-28</v>
      </c>
      <c r="E72" s="76">
        <f>IF(LEFT(D72,4)*1&gt;LEFT('General inputs'!$I$16,4)+'General inputs'!$H$38-1,"",'ET inputs'!D44)</f>
        <v>430.15343550297257</v>
      </c>
      <c r="F72" s="76">
        <f>IF(LEFT(D72,4)*1&gt;LEFT('General inputs'!$I$16,4)+'General inputs'!$H$38-1,"",E72/(1+'General inputs'!$H$30)^C72)</f>
        <v>371.05413209789111</v>
      </c>
      <c r="G72" s="76">
        <f>IF(LEFT(D72,4)*1&gt;LEFT('General inputs'!$I$16,4)+'General inputs'!$H$38-1,"",E72/(1+'General inputs'!$H$32)^C72)</f>
        <v>350.17472882815525</v>
      </c>
      <c r="H72" s="76">
        <f>IF(LEFT(D72,4)*1&lt;LEFT('General inputs'!$I$16,4)*1,"",IF(LEFT(D72,4)*1&gt;LEFT('General inputs'!$I$16,4)+'General inputs'!$H$38-1,"",E72/(1+'General inputs'!$H$34)^C72))</f>
        <v>350.17472882815525</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assets'!$F$22:$F$29,$D72,'Uncommissioned assets'!$P$22:$P$29))</f>
        <v>0</v>
      </c>
      <c r="O72" s="177">
        <f>IF(N72="","",N72/(1+'General inputs'!$H$32)^C72)</f>
        <v>0</v>
      </c>
      <c r="Q72" s="81">
        <f>'Reduction amount'!E45*SUM($E$67:E72)</f>
        <v>1631062.1523342433</v>
      </c>
      <c r="R72" s="76">
        <f>IF(OR(LEFT(D72,4)*1&lt;LEFT('General inputs'!$I$16,4)*1,LEFT(D72,4)*1&gt;LEFT('General inputs'!$I$16,4)+'General inputs'!$H$38-1),"",Q72/(1+'General inputs'!$H$34)^C72)</f>
        <v>1327797.7106649517</v>
      </c>
      <c r="T72" s="81">
        <f>('Reduction amount'!M45+'Reduction amount'!Z45)*SUM($E$67:E72)</f>
        <v>621698.14250730944</v>
      </c>
      <c r="U72" s="76">
        <f>IF(OR(LEFT(D72,4)*1&lt;LEFT('General inputs'!$I$16,4)*1,LEFT(D72,4)*1&gt;LEFT('General inputs'!$I$16,4)+'General inputs'!$H$38-1),"",T72/(1+'General inputs'!$H$34)^C72)</f>
        <v>506105.40448411804</v>
      </c>
      <c r="V72" s="47"/>
      <c r="W72" s="31"/>
      <c r="X72" s="31"/>
    </row>
    <row r="73" spans="2:24" x14ac:dyDescent="0.2">
      <c r="B73" s="46"/>
      <c r="C73" s="26">
        <f>IF(D73='General inputs'!$I$16,0,IF(D73&lt;'General inputs'!$I$16,C74-1,C72+1))</f>
        <v>6</v>
      </c>
      <c r="D73" s="26" t="str">
        <f t="shared" si="1"/>
        <v>2028-29</v>
      </c>
      <c r="E73" s="76">
        <f>IF(LEFT(D73,4)*1&gt;LEFT('General inputs'!$I$16,4)+'General inputs'!$H$38-1,"",'ET inputs'!D45)</f>
        <v>447.06749874038724</v>
      </c>
      <c r="F73" s="76">
        <f>IF(LEFT(D73,4)*1&gt;LEFT('General inputs'!$I$16,4)+'General inputs'!$H$38-1,"",E73/(1+'General inputs'!$H$30)^C73)</f>
        <v>374.41199187001382</v>
      </c>
      <c r="G73" s="76">
        <f>IF(LEFT(D73,4)*1&gt;LEFT('General inputs'!$I$16,4)+'General inputs'!$H$38-1,"",E73/(1+'General inputs'!$H$32)^C73)</f>
        <v>349.27442355125618</v>
      </c>
      <c r="H73" s="76">
        <f>IF(LEFT(D73,4)*1&lt;LEFT('General inputs'!$I$16,4)*1,"",IF(LEFT(D73,4)*1&gt;LEFT('General inputs'!$I$16,4)+'General inputs'!$H$38-1,"",E73/(1+'General inputs'!$H$34)^C73))</f>
        <v>349.27442355125618</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assets'!$F$22:$F$29,$D73,'Uncommissioned assets'!$P$22:$P$29))</f>
        <v>0</v>
      </c>
      <c r="O73" s="177">
        <f>IF(N73="","",N73/(1+'General inputs'!$H$32)^C73)</f>
        <v>0</v>
      </c>
      <c r="Q73" s="81">
        <f>'Reduction amount'!E46*SUM($E$67:E73)</f>
        <v>1941519.2354845305</v>
      </c>
      <c r="R73" s="76">
        <f>IF(OR(LEFT(D73,4)*1&lt;LEFT('General inputs'!$I$16,4)*1,LEFT(D73,4)*1&gt;LEFT('General inputs'!$I$16,4)+'General inputs'!$H$38-1),"",Q73/(1+'General inputs'!$H$34)^C73)</f>
        <v>1516824.6712144066</v>
      </c>
      <c r="T73" s="81">
        <f>('Reduction amount'!M46+'Reduction amount'!Z46)*SUM($E$67:E73)</f>
        <v>739864.68799774104</v>
      </c>
      <c r="U73" s="76">
        <f>IF(OR(LEFT(D73,4)*1&lt;LEFT('General inputs'!$I$16,4)*1,LEFT(D73,4)*1&gt;LEFT('General inputs'!$I$16,4)+'General inputs'!$H$38-1),"",T73/(1+'General inputs'!$H$34)^C73)</f>
        <v>578024.15325298219</v>
      </c>
      <c r="V73" s="47"/>
      <c r="W73" s="31"/>
      <c r="X73" s="31"/>
    </row>
    <row r="74" spans="2:24" x14ac:dyDescent="0.2">
      <c r="B74" s="46"/>
      <c r="C74" s="26">
        <f>IF(D74='General inputs'!$I$16,0,IF(D74&lt;'General inputs'!$I$16,C75-1,C73+1))</f>
        <v>7</v>
      </c>
      <c r="D74" s="26" t="str">
        <f t="shared" si="1"/>
        <v>2029-30</v>
      </c>
      <c r="E74" s="76">
        <f>IF(LEFT(D74,4)*1&gt;LEFT('General inputs'!$I$16,4)+'General inputs'!$H$38-1,"",'ET inputs'!D46)</f>
        <v>464.64663985835796</v>
      </c>
      <c r="F74" s="76">
        <f>IF(LEFT(D74,4)*1&gt;LEFT('General inputs'!$I$16,4)+'General inputs'!$H$38-1,"",E74/(1+'General inputs'!$H$30)^C74)</f>
        <v>377.80023864304326</v>
      </c>
      <c r="G74" s="76">
        <f>IF(LEFT(D74,4)*1&gt;LEFT('General inputs'!$I$16,4)+'General inputs'!$H$38-1,"",E74/(1+'General inputs'!$H$32)^C74)</f>
        <v>348.37643297477456</v>
      </c>
      <c r="H74" s="76">
        <f>IF(LEFT(D74,4)*1&lt;LEFT('General inputs'!$I$16,4)*1,"",IF(LEFT(D74,4)*1&gt;LEFT('General inputs'!$I$16,4)+'General inputs'!$H$38-1,"",E74/(1+'General inputs'!$H$34)^C74))</f>
        <v>348.37643297477456</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assets'!$F$22:$F$29,$D74,'Uncommissioned assets'!$P$22:$P$29))</f>
        <v>3226162.4000000004</v>
      </c>
      <c r="O74" s="177">
        <f>IF(N74="","",N74/(1+'General inputs'!$H$32)^C74)</f>
        <v>2418868.1305259229</v>
      </c>
      <c r="Q74" s="81">
        <f>'Reduction amount'!E47*SUM($E$67:E74)</f>
        <v>2264183.8016013699</v>
      </c>
      <c r="R74" s="76">
        <f>IF(OR(LEFT(D74,4)*1&lt;LEFT('General inputs'!$I$16,4)*1,LEFT(D74,4)*1&gt;LEFT('General inputs'!$I$16,4)+'General inputs'!$H$38-1),"",Q74/(1+'General inputs'!$H$34)^C74)</f>
        <v>1697608.9112397383</v>
      </c>
      <c r="T74" s="81">
        <f>('Reduction amount'!M47+'Reduction amount'!Z47)*SUM($E$67:E74)</f>
        <v>862628.4987539053</v>
      </c>
      <c r="U74" s="76">
        <f>IF(OR(LEFT(D74,4)*1&lt;LEFT('General inputs'!$I$16,4)*1,LEFT(D74,4)*1&gt;LEFT('General inputs'!$I$16,4)+'General inputs'!$H$38-1),"",T74/(1+'General inputs'!$H$34)^C74)</f>
        <v>646769.85390420572</v>
      </c>
      <c r="V74" s="47"/>
      <c r="W74" s="31"/>
      <c r="X74" s="31"/>
    </row>
    <row r="75" spans="2:24" x14ac:dyDescent="0.2">
      <c r="B75" s="46"/>
      <c r="C75" s="26">
        <f>IF(D75='General inputs'!$I$16,0,IF(D75&lt;'General inputs'!$I$16,C76-1,C74+1))</f>
        <v>8</v>
      </c>
      <c r="D75" s="26" t="str">
        <f t="shared" si="1"/>
        <v>2030-31</v>
      </c>
      <c r="E75" s="76">
        <f>IF(LEFT(D75,4)*1&gt;LEFT('General inputs'!$I$16,4)+'General inputs'!$H$38-1,"",'ET inputs'!D47)</f>
        <v>482.91701038422622</v>
      </c>
      <c r="F75" s="76">
        <f>IF(LEFT(D75,4)*1&gt;LEFT('General inputs'!$I$16,4)+'General inputs'!$H$38-1,"",E75/(1+'General inputs'!$H$30)^C75)</f>
        <v>381.21914740458698</v>
      </c>
      <c r="G75" s="76">
        <f>IF(LEFT(D75,4)*1&gt;LEFT('General inputs'!$I$16,4)+'General inputs'!$H$38-1,"",E75/(1+'General inputs'!$H$32)^C75)</f>
        <v>347.4807511475758</v>
      </c>
      <c r="H75" s="76">
        <f>IF(LEFT(D75,4)*1&lt;LEFT('General inputs'!$I$16,4)*1,"",IF(LEFT(D75,4)*1&gt;LEFT('General inputs'!$I$16,4)+'General inputs'!$H$38-1,"",E75/(1+'General inputs'!$H$34)^C75))</f>
        <v>347.4807511475758</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assets'!$F$22:$F$29,$D75,'Uncommissioned assets'!$P$22:$P$29))</f>
        <v>0</v>
      </c>
      <c r="O75" s="177">
        <f>IF(N75="","",N75/(1+'General inputs'!$H$32)^C75)</f>
        <v>0</v>
      </c>
      <c r="Q75" s="81">
        <f>'Reduction amount'!E48*SUM($E$67:E75)</f>
        <v>2599535.861122488</v>
      </c>
      <c r="R75" s="76">
        <f>IF(OR(LEFT(D75,4)*1&lt;LEFT('General inputs'!$I$16,4)*1,LEFT(D75,4)*1&gt;LEFT('General inputs'!$I$16,4)+'General inputs'!$H$38-1),"",Q75/(1+'General inputs'!$H$34)^C75)</f>
        <v>1870484.2741803883</v>
      </c>
      <c r="T75" s="81">
        <f>('Reduction amount'!M48+'Reduction amount'!Z48)*SUM($E$67:E75)</f>
        <v>990506.15447634819</v>
      </c>
      <c r="U75" s="76">
        <f>IF(OR(LEFT(D75,4)*1&lt;LEFT('General inputs'!$I$16,4)*1,LEFT(D75,4)*1&gt;LEFT('General inputs'!$I$16,4)+'General inputs'!$H$38-1),"",T75/(1+'General inputs'!$H$34)^C75)</f>
        <v>712714.2245411789</v>
      </c>
      <c r="V75" s="47"/>
      <c r="W75" s="31"/>
      <c r="X75" s="31"/>
    </row>
    <row r="76" spans="2:24" x14ac:dyDescent="0.2">
      <c r="B76" s="46"/>
      <c r="C76" s="26">
        <f>IF(D76='General inputs'!$I$16,0,IF(D76&lt;'General inputs'!$I$16,C77-1,C75+1))</f>
        <v>9</v>
      </c>
      <c r="D76" s="26" t="str">
        <f t="shared" si="1"/>
        <v>2031-32</v>
      </c>
      <c r="E76" s="76">
        <f>IF(LEFT(D76,4)*1&gt;LEFT('General inputs'!$I$16,4)+'General inputs'!$H$38-1,"",'ET inputs'!D48)</f>
        <v>501.90579014954346</v>
      </c>
      <c r="F76" s="76">
        <f>IF(LEFT(D76,4)*1&gt;LEFT('General inputs'!$I$16,4)+'General inputs'!$H$38-1,"",E76/(1+'General inputs'!$H$30)^C76)</f>
        <v>384.66899563075924</v>
      </c>
      <c r="G76" s="76">
        <f>IF(LEFT(D76,4)*1&gt;LEFT('General inputs'!$I$16,4)+'General inputs'!$H$38-1,"",E76/(1+'General inputs'!$H$32)^C76)</f>
        <v>346.58737213382818</v>
      </c>
      <c r="H76" s="76">
        <f>IF(LEFT(D76,4)*1&lt;LEFT('General inputs'!$I$16,4)*1,"",IF(LEFT(D76,4)*1&gt;LEFT('General inputs'!$I$16,4)+'General inputs'!$H$38-1,"",E76/(1+'General inputs'!$H$34)^C76))</f>
        <v>346.58737213382818</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assets'!$F$22:$F$29,$D76,'Uncommissioned assets'!$P$22:$P$29))</f>
        <v>1200000</v>
      </c>
      <c r="O76" s="177">
        <f>IF(N76="","",N76/(1+'General inputs'!$H$32)^C76)</f>
        <v>828651.22244689474</v>
      </c>
      <c r="Q76" s="81">
        <f>'Reduction amount'!E49*SUM($E$67:E76)</f>
        <v>2948074.2989760358</v>
      </c>
      <c r="R76" s="76">
        <f>IF(OR(LEFT(D76,4)*1&lt;LEFT('General inputs'!$I$16,4)*1,LEFT(D76,4)*1&gt;LEFT('General inputs'!$I$16,4)+'General inputs'!$H$38-1),"",Q76/(1+'General inputs'!$H$34)^C76)</f>
        <v>2035771.1430923035</v>
      </c>
      <c r="T76" s="81">
        <f>('Reduction amount'!M49+'Reduction amount'!Z49)*SUM($E$67:E76)</f>
        <v>1123395.332855779</v>
      </c>
      <c r="U76" s="76">
        <f>IF(OR(LEFT(D76,4)*1&lt;LEFT('General inputs'!$I$16,4)*1,LEFT(D76,4)*1&gt;LEFT('General inputs'!$I$16,4)+'General inputs'!$H$38-1),"",T76/(1+'General inputs'!$H$34)^C76)</f>
        <v>775752.42988506448</v>
      </c>
      <c r="V76" s="47"/>
      <c r="W76" s="31"/>
      <c r="X76" s="31"/>
    </row>
    <row r="77" spans="2:24" x14ac:dyDescent="0.2">
      <c r="B77" s="46"/>
      <c r="C77" s="26">
        <f>IF(D77='General inputs'!$I$16,0,IF(D77&lt;'General inputs'!$I$16,C78-1,C76+1))</f>
        <v>10</v>
      </c>
      <c r="D77" s="26" t="str">
        <f t="shared" si="1"/>
        <v>2032-33</v>
      </c>
      <c r="E77" s="76">
        <f>IF(LEFT(D77,4)*1&gt;LEFT('General inputs'!$I$16,4)+'General inputs'!$H$38-1,"",'ET inputs'!D49)</f>
        <v>521.64122772401788</v>
      </c>
      <c r="F77" s="76">
        <f>IF(LEFT(D77,4)*1&gt;LEFT('General inputs'!$I$16,4)+'General inputs'!$H$38-1,"",E77/(1+'General inputs'!$H$30)^C77)</f>
        <v>388.15006330869863</v>
      </c>
      <c r="G77" s="76">
        <f>IF(LEFT(D77,4)*1&gt;LEFT('General inputs'!$I$16,4)+'General inputs'!$H$38-1,"",E77/(1+'General inputs'!$H$32)^C77)</f>
        <v>345.69629001296096</v>
      </c>
      <c r="H77" s="76">
        <f>IF(LEFT(D77,4)*1&lt;LEFT('General inputs'!$I$16,4)*1,"",IF(LEFT(D77,4)*1&gt;LEFT('General inputs'!$I$16,4)+'General inputs'!$H$38-1,"",E77/(1+'General inputs'!$H$34)^C77))</f>
        <v>345.69629001296096</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assets'!$F$22:$F$29,$D77,'Uncommissioned assets'!$P$22:$P$29))</f>
        <v>0</v>
      </c>
      <c r="O77" s="177">
        <f>IF(N77="","",N77/(1+'General inputs'!$H$32)^C77)</f>
        <v>0</v>
      </c>
      <c r="Q77" s="81">
        <f>'Reduction amount'!E50*SUM($E$67:E77)</f>
        <v>3310317.6167444251</v>
      </c>
      <c r="R77" s="76">
        <f>IF(OR(LEFT(D77,4)*1&lt;LEFT('General inputs'!$I$16,4)*1,LEFT(D77,4)*1&gt;LEFT('General inputs'!$I$16,4)+'General inputs'!$H$38-1),"",Q77/(1+'General inputs'!$H$34)^C77)</f>
        <v>2193776.9832075806</v>
      </c>
      <c r="T77" s="81">
        <f>('Reduction amount'!M50+'Reduction amount'!Z50)*SUM($E$67:E77)</f>
        <v>1261241.3562752763</v>
      </c>
      <c r="U77" s="76">
        <f>IF(OR(LEFT(D77,4)*1&lt;LEFT('General inputs'!$I$16,4)*1,LEFT(D77,4)*1&gt;LEFT('General inputs'!$I$16,4)+'General inputs'!$H$38-1),"",T77/(1+'General inputs'!$H$34)^C77)</f>
        <v>835835.88585899479</v>
      </c>
      <c r="V77" s="47"/>
      <c r="W77" s="31"/>
      <c r="X77" s="31"/>
    </row>
    <row r="78" spans="2:24" x14ac:dyDescent="0.2">
      <c r="B78" s="46"/>
      <c r="C78" s="26">
        <f>IF(D78='General inputs'!$I$16,0,IF(D78&lt;'General inputs'!$I$16,C79-1,C77+1))</f>
        <v>11</v>
      </c>
      <c r="D78" s="26" t="str">
        <f t="shared" si="1"/>
        <v>2033-34</v>
      </c>
      <c r="E78" s="76">
        <f>IF(LEFT(D78,4)*1&gt;LEFT('General inputs'!$I$16,4)+'General inputs'!$H$38-1,"",'ET inputs'!D50)</f>
        <v>542.15268243935134</v>
      </c>
      <c r="F78" s="76">
        <f>IF(LEFT(D78,4)*1&gt;LEFT('General inputs'!$I$16,4)+'General inputs'!$H$38-1,"",E78/(1+'General inputs'!$H$30)^C78)</f>
        <v>391.66263295927956</v>
      </c>
      <c r="G78" s="76">
        <f>IF(LEFT(D78,4)*1&gt;LEFT('General inputs'!$I$16,4)+'General inputs'!$H$38-1,"",E78/(1+'General inputs'!$H$32)^C78)</f>
        <v>344.80749887961497</v>
      </c>
      <c r="H78" s="76">
        <f>IF(LEFT(D78,4)*1&lt;LEFT('General inputs'!$I$16,4)*1,"",IF(LEFT(D78,4)*1&gt;LEFT('General inputs'!$I$16,4)+'General inputs'!$H$38-1,"",E78/(1+'General inputs'!$H$34)^C78))</f>
        <v>344.80749887961497</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assets'!$F$22:$F$29,$D78,'Uncommissioned assets'!$P$22:$P$29))</f>
        <v>0</v>
      </c>
      <c r="O78" s="177">
        <f>IF(N78="","",N78/(1+'General inputs'!$H$32)^C78)</f>
        <v>0</v>
      </c>
      <c r="Q78" s="81">
        <f>'Reduction amount'!E51*SUM($E$67:E78)</f>
        <v>3686804.7040107842</v>
      </c>
      <c r="R78" s="76">
        <f>IF(OR(LEFT(D78,4)*1&lt;LEFT('General inputs'!$I$16,4)*1,LEFT(D78,4)*1&gt;LEFT('General inputs'!$I$16,4)+'General inputs'!$H$38-1),"",Q78/(1+'General inputs'!$H$34)^C78)</f>
        <v>2344796.8626250713</v>
      </c>
      <c r="T78" s="81">
        <f>('Reduction amount'!M51+'Reduction amount'!Z51)*SUM($E$67:E78)</f>
        <v>1404524.8397189826</v>
      </c>
      <c r="U78" s="76">
        <f>IF(OR(LEFT(D78,4)*1&lt;LEFT('General inputs'!$I$16,4)*1,LEFT(D78,4)*1&gt;LEFT('General inputs'!$I$16,4)+'General inputs'!$H$38-1),"",T78/(1+'General inputs'!$H$34)^C78)</f>
        <v>893273.63450234395</v>
      </c>
      <c r="V78" s="47"/>
      <c r="W78" s="31"/>
      <c r="X78" s="31"/>
    </row>
    <row r="79" spans="2:24" x14ac:dyDescent="0.2">
      <c r="B79" s="46"/>
      <c r="C79" s="26">
        <f>IF(D79='General inputs'!$I$16,0,IF(D79&lt;'General inputs'!$I$16,C80-1,C78+1))</f>
        <v>12</v>
      </c>
      <c r="D79" s="26" t="str">
        <f t="shared" si="1"/>
        <v>2034-35</v>
      </c>
      <c r="E79" s="76">
        <f>IF(LEFT(D79,4)*1&gt;LEFT('General inputs'!$I$16,4)+'General inputs'!$H$38-1,"",'ET inputs'!D51)</f>
        <v>563.47066806554903</v>
      </c>
      <c r="F79" s="76">
        <f>IF(LEFT(D79,4)*1&gt;LEFT('General inputs'!$I$16,4)+'General inputs'!$H$38-1,"",E79/(1+'General inputs'!$H$30)^C79)</f>
        <v>395.20698966006938</v>
      </c>
      <c r="G79" s="76">
        <f>IF(LEFT(D79,4)*1&gt;LEFT('General inputs'!$I$16,4)+'General inputs'!$H$38-1,"",E79/(1+'General inputs'!$H$32)^C79)</f>
        <v>343.92099284362786</v>
      </c>
      <c r="H79" s="76">
        <f>IF(LEFT(D79,4)*1&lt;LEFT('General inputs'!$I$16,4)*1,"",IF(LEFT(D79,4)*1&gt;LEFT('General inputs'!$I$16,4)+'General inputs'!$H$38-1,"",E79/(1+'General inputs'!$H$34)^C79))</f>
        <v>343.92099284362786</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assets'!$F$22:$F$29,$D79,'Uncommissioned assets'!$P$22:$P$29))</f>
        <v>0</v>
      </c>
      <c r="O79" s="177">
        <f>IF(N79="","",N79/(1+'General inputs'!$H$32)^C79)</f>
        <v>0</v>
      </c>
      <c r="Q79" s="81">
        <f>'Reduction amount'!E52*SUM($E$67:E79)</f>
        <v>4078095.6400355431</v>
      </c>
      <c r="R79" s="76">
        <f>IF(OR(LEFT(D79,4)*1&lt;LEFT('General inputs'!$I$16,4)*1,LEFT(D79,4)*1&gt;LEFT('General inputs'!$I$16,4)+'General inputs'!$H$38-1),"",Q79/(1+'General inputs'!$H$34)^C79)</f>
        <v>2489113.9520134437</v>
      </c>
      <c r="T79" s="81">
        <f>('Reduction amount'!M52+'Reduction amount'!Z52)*SUM($E$67:E79)</f>
        <v>1553238.6501634447</v>
      </c>
      <c r="U79" s="76">
        <f>IF(OR(LEFT(D79,4)*1&lt;LEFT('General inputs'!$I$16,4)*1,LEFT(D79,4)*1&gt;LEFT('General inputs'!$I$16,4)+'General inputs'!$H$38-1),"",T79/(1+'General inputs'!$H$34)^C79)</f>
        <v>948037.59798400954</v>
      </c>
      <c r="V79" s="47"/>
      <c r="W79" s="31"/>
      <c r="X79" s="31"/>
    </row>
    <row r="80" spans="2:24" x14ac:dyDescent="0.2">
      <c r="B80" s="46"/>
      <c r="C80" s="26">
        <f>IF(D80='General inputs'!$I$16,0,IF(D80&lt;'General inputs'!$I$16,C81-1,C79+1))</f>
        <v>13</v>
      </c>
      <c r="D80" s="26" t="str">
        <f t="shared" si="1"/>
        <v>2035-36</v>
      </c>
      <c r="E80" s="76">
        <f>IF(LEFT(D80,4)*1&gt;LEFT('General inputs'!$I$16,4)+'General inputs'!$H$38-1,"",'ET inputs'!D52)</f>
        <v>585.62689820455489</v>
      </c>
      <c r="F80" s="76">
        <f>IF(LEFT(D80,4)*1&gt;LEFT('General inputs'!$I$16,4)+'General inputs'!$H$38-1,"",E80/(1+'General inputs'!$H$30)^C80)</f>
        <v>398.78342106844002</v>
      </c>
      <c r="G80" s="76">
        <f>IF(LEFT(D80,4)*1&gt;LEFT('General inputs'!$I$16,4)+'General inputs'!$H$38-1,"",E80/(1+'General inputs'!$H$32)^C80)</f>
        <v>343.03676602997348</v>
      </c>
      <c r="H80" s="76">
        <f>IF(LEFT(D80,4)*1&lt;LEFT('General inputs'!$I$16,4)*1,"",IF(LEFT(D80,4)*1&gt;LEFT('General inputs'!$I$16,4)+'General inputs'!$H$38-1,"",E80/(1+'General inputs'!$H$34)^C80))</f>
        <v>343.03676602997348</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assets'!$F$22:$F$29,$D80,'Uncommissioned assets'!$P$22:$P$29))</f>
        <v>0</v>
      </c>
      <c r="O80" s="177">
        <f>IF(N80="","",N80/(1+'General inputs'!$H$32)^C80)</f>
        <v>0</v>
      </c>
      <c r="Q80" s="81">
        <f>'Reduction amount'!E53*SUM($E$67:E80)</f>
        <v>4484772.5269557321</v>
      </c>
      <c r="R80" s="76">
        <f>IF(OR(LEFT(D80,4)*1&lt;LEFT('General inputs'!$I$16,4)*1,LEFT(D80,4)*1&gt;LEFT('General inputs'!$I$16,4)+'General inputs'!$H$38-1),"",Q80/(1+'General inputs'!$H$34)^C80)</f>
        <v>2627000.0041726236</v>
      </c>
      <c r="T80" s="81">
        <f>('Reduction amount'!M53+'Reduction amount'!Z53)*SUM($E$67:E80)</f>
        <v>1708066.5264018723</v>
      </c>
      <c r="U80" s="76">
        <f>IF(OR(LEFT(D80,4)*1&lt;LEFT('General inputs'!$I$16,4)*1,LEFT(D80,4)*1&gt;LEFT('General inputs'!$I$16,4)+'General inputs'!$H$38-1),"",T80/(1+'General inputs'!$H$34)^C80)</f>
        <v>1000516.9147409755</v>
      </c>
      <c r="V80" s="47"/>
      <c r="W80" s="31"/>
      <c r="X80" s="31"/>
    </row>
    <row r="81" spans="2:24" x14ac:dyDescent="0.2">
      <c r="B81" s="46"/>
      <c r="C81" s="26">
        <f>IF(D81='General inputs'!$I$16,0,IF(D81&lt;'General inputs'!$I$16,C82-1,C80+1))</f>
        <v>14</v>
      </c>
      <c r="D81" s="26" t="str">
        <f t="shared" si="1"/>
        <v>2036-37</v>
      </c>
      <c r="E81" s="76">
        <f>IF(LEFT(D81,4)*1&gt;LEFT('General inputs'!$I$16,4)+'General inputs'!$H$38-1,"",'ET inputs'!D53)</f>
        <v>608.65433346885766</v>
      </c>
      <c r="F81" s="76">
        <f>IF(LEFT(D81,4)*1&gt;LEFT('General inputs'!$I$16,4)+'General inputs'!$H$38-1,"",E81/(1+'General inputs'!$H$30)^C81)</f>
        <v>402.39221744492539</v>
      </c>
      <c r="G81" s="76">
        <f>IF(LEFT(D81,4)*1&gt;LEFT('General inputs'!$I$16,4)+'General inputs'!$H$38-1,"",E81/(1+'General inputs'!$H$32)^C81)</f>
        <v>342.15481257873216</v>
      </c>
      <c r="H81" s="76">
        <f>IF(LEFT(D81,4)*1&lt;LEFT('General inputs'!$I$16,4)*1,"",IF(LEFT(D81,4)*1&gt;LEFT('General inputs'!$I$16,4)+'General inputs'!$H$38-1,"",E81/(1+'General inputs'!$H$34)^C81))</f>
        <v>342.15481257873216</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assets'!$F$22:$F$29,$D81,'Uncommissioned assets'!$P$22:$P$29))</f>
        <v>0</v>
      </c>
      <c r="O81" s="177">
        <f>IF(N81="","",N81/(1+'General inputs'!$H$32)^C81)</f>
        <v>0</v>
      </c>
      <c r="Q81" s="81">
        <f>'Reduction amount'!E54*SUM($E$67:E81)</f>
        <v>4907440.3557465114</v>
      </c>
      <c r="R81" s="76">
        <f>IF(OR(LEFT(D81,4)*1&lt;LEFT('General inputs'!$I$16,4)*1,LEFT(D81,4)*1&gt;LEFT('General inputs'!$I$16,4)+'General inputs'!$H$38-1),"",Q81/(1+'General inputs'!$H$34)^C81)</f>
        <v>2758715.8142654826</v>
      </c>
      <c r="T81" s="81">
        <f>('Reduction amount'!M54+'Reduction amount'!Z54)*SUM($E$67:E81)</f>
        <v>1868972.7559066857</v>
      </c>
      <c r="U81" s="76">
        <f>IF(OR(LEFT(D81,4)*1&lt;LEFT('General inputs'!$I$16,4)*1,LEFT(D81,4)*1&gt;LEFT('General inputs'!$I$16,4)+'General inputs'!$H$38-1),"",T81/(1+'General inputs'!$H$34)^C81)</f>
        <v>1050642.356175269</v>
      </c>
      <c r="V81" s="47"/>
      <c r="W81" s="31"/>
      <c r="X81" s="31"/>
    </row>
    <row r="82" spans="2:24" x14ac:dyDescent="0.2">
      <c r="B82" s="46"/>
      <c r="C82" s="26">
        <f>IF(D82='General inputs'!$I$16,0,IF(D82&lt;'General inputs'!$I$16,C83-1,C81+1))</f>
        <v>15</v>
      </c>
      <c r="D82" s="26" t="str">
        <f t="shared" si="1"/>
        <v>2037-38</v>
      </c>
      <c r="E82" s="76">
        <f>IF(LEFT(D82,4)*1&gt;LEFT('General inputs'!$I$16,4)+'General inputs'!$H$38-1,"",'ET inputs'!D54)</f>
        <v>632.58723051518609</v>
      </c>
      <c r="F82" s="76">
        <f>IF(LEFT(D82,4)*1&gt;LEFT('General inputs'!$I$16,4)+'General inputs'!$H$38-1,"",E82/(1+'General inputs'!$H$30)^C82)</f>
        <v>406.03367167677368</v>
      </c>
      <c r="G82" s="76">
        <f>IF(LEFT(D82,4)*1&gt;LEFT('General inputs'!$I$16,4)+'General inputs'!$H$38-1,"",E82/(1+'General inputs'!$H$32)^C82)</f>
        <v>341.27512664504815</v>
      </c>
      <c r="H82" s="76">
        <f>IF(LEFT(D82,4)*1&lt;LEFT('General inputs'!$I$16,4)*1,"",IF(LEFT(D82,4)*1&gt;LEFT('General inputs'!$I$16,4)+'General inputs'!$H$38-1,"",E82/(1+'General inputs'!$H$34)^C82))</f>
        <v>341.27512664504815</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assets'!$F$22:$F$29,$D82,'Uncommissioned assets'!$P$22:$P$29))</f>
        <v>0</v>
      </c>
      <c r="O82" s="177">
        <f>IF(N82="","",N82/(1+'General inputs'!$H$32)^C82)</f>
        <v>0</v>
      </c>
      <c r="Q82" s="81">
        <f>'Reduction amount'!E55*SUM($E$67:E82)</f>
        <v>5346727.9062331719</v>
      </c>
      <c r="R82" s="76">
        <f>IF(OR(LEFT(D82,4)*1&lt;LEFT('General inputs'!$I$16,4)*1,LEFT(D82,4)*1&gt;LEFT('General inputs'!$I$16,4)+'General inputs'!$H$38-1),"",Q82/(1+'General inputs'!$H$34)^C82)</f>
        <v>2884511.661498887</v>
      </c>
      <c r="T82" s="81">
        <f>('Reduction amount'!M55+'Reduction amount'!Z55)*SUM($E$67:E82)</f>
        <v>2036273.1007610369</v>
      </c>
      <c r="U82" s="76">
        <f>IF(OR(LEFT(D82,4)*1&lt;LEFT('General inputs'!$I$16,4)*1,LEFT(D82,4)*1&gt;LEFT('General inputs'!$I$16,4)+'General inputs'!$H$38-1),"",T82/(1+'General inputs'!$H$34)^C82)</f>
        <v>1098551.0405895635</v>
      </c>
      <c r="V82" s="47"/>
      <c r="W82" s="31"/>
      <c r="X82" s="31"/>
    </row>
    <row r="83" spans="2:24" x14ac:dyDescent="0.2">
      <c r="B83" s="46"/>
      <c r="C83" s="26">
        <f>IF(D83='General inputs'!$I$16,0,IF(D83&lt;'General inputs'!$I$16,C84-1,C82+1))</f>
        <v>16</v>
      </c>
      <c r="D83" s="26" t="str">
        <f t="shared" si="1"/>
        <v>2038-39</v>
      </c>
      <c r="E83" s="76">
        <f>IF(LEFT(D83,4)*1&gt;LEFT('General inputs'!$I$16,4)+'General inputs'!$H$38-1,"",'ET inputs'!D55)</f>
        <v>657.46119300627106</v>
      </c>
      <c r="F83" s="76">
        <f>IF(LEFT(D83,4)*1&gt;LEFT('General inputs'!$I$16,4)+'General inputs'!$H$38-1,"",E83/(1+'General inputs'!$H$30)^C83)</f>
        <v>409.70807930172282</v>
      </c>
      <c r="G83" s="76">
        <f>IF(LEFT(D83,4)*1&gt;LEFT('General inputs'!$I$16,4)+'General inputs'!$H$38-1,"",E83/(1+'General inputs'!$H$32)^C83)</f>
        <v>340.39770239909461</v>
      </c>
      <c r="H83" s="76">
        <f>IF(LEFT(D83,4)*1&lt;LEFT('General inputs'!$I$16,4)*1,"",IF(LEFT(D83,4)*1&gt;LEFT('General inputs'!$I$16,4)+'General inputs'!$H$38-1,"",E83/(1+'General inputs'!$H$34)^C83))</f>
        <v>340.39770239909461</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assets'!$F$22:$F$29,$D83,'Uncommissioned assets'!$P$22:$P$29))</f>
        <v>0</v>
      </c>
      <c r="O83" s="177">
        <f>IF(N83="","",N83/(1+'General inputs'!$H$32)^C83)</f>
        <v>0</v>
      </c>
      <c r="Q83" s="81">
        <f>'Reduction amount'!E56*SUM($E$67:E83)</f>
        <v>5803288.682492516</v>
      </c>
      <c r="R83" s="76">
        <f>IF(OR(LEFT(D83,4)*1&lt;LEFT('General inputs'!$I$16,4)*1,LEFT(D83,4)*1&gt;LEFT('General inputs'!$I$16,4)+'General inputs'!$H$38-1),"",Q83/(1+'General inputs'!$H$34)^C83)</f>
        <v>3004627.7330018464</v>
      </c>
      <c r="T83" s="81">
        <f>('Reduction amount'!M56+'Reduction amount'!Z56)*SUM($E$67:E83)</f>
        <v>2210151.8624754054</v>
      </c>
      <c r="U83" s="76">
        <f>IF(OR(LEFT(D83,4)*1&lt;LEFT('General inputs'!$I$16,4)*1,LEFT(D83,4)*1&gt;LEFT('General inputs'!$I$16,4)+'General inputs'!$H$38-1),"",T83/(1+'General inputs'!$H$34)^C83)</f>
        <v>1144296.6123972153</v>
      </c>
      <c r="V83" s="47"/>
      <c r="W83" s="31"/>
      <c r="X83" s="31"/>
    </row>
    <row r="84" spans="2:24" x14ac:dyDescent="0.2">
      <c r="B84" s="46"/>
      <c r="C84" s="26">
        <f>IF(D84='General inputs'!$I$16,0,IF(D84&lt;'General inputs'!$I$16,C85-1,C83+1))</f>
        <v>17</v>
      </c>
      <c r="D84" s="26" t="str">
        <f t="shared" si="1"/>
        <v>2039-40</v>
      </c>
      <c r="E84" s="76">
        <f>IF(LEFT(D84,4)*1&gt;LEFT('General inputs'!$I$16,4)+'General inputs'!$H$38-1,"",'ET inputs'!D56)</f>
        <v>683.31322457647184</v>
      </c>
      <c r="F84" s="76">
        <f>IF(LEFT(D84,4)*1&gt;LEFT('General inputs'!$I$16,4)+'General inputs'!$H$38-1,"",E84/(1+'General inputs'!$H$30)^C84)</f>
        <v>413.41573853198696</v>
      </c>
      <c r="G84" s="76">
        <f>IF(LEFT(D84,4)*1&gt;LEFT('General inputs'!$I$16,4)+'General inputs'!$H$38-1,"",E84/(1+'General inputs'!$H$32)^C84)</f>
        <v>339.52253402603651</v>
      </c>
      <c r="H84" s="76">
        <f>IF(LEFT(D84,4)*1&lt;LEFT('General inputs'!$I$16,4)*1,"",IF(LEFT(D84,4)*1&gt;LEFT('General inputs'!$I$16,4)+'General inputs'!$H$38-1,"",E84/(1+'General inputs'!$H$34)^C84))</f>
        <v>339.52253402603651</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assets'!$F$22:$F$29,$D84,'Uncommissioned assets'!$P$22:$P$29))</f>
        <v>0</v>
      </c>
      <c r="O84" s="177">
        <f>IF(N84="","",N84/(1+'General inputs'!$H$32)^C84)</f>
        <v>0</v>
      </c>
      <c r="Q84" s="81">
        <f>'Reduction amount'!E57*SUM($E$67:E84)</f>
        <v>6277801.8850351553</v>
      </c>
      <c r="R84" s="76">
        <f>IF(OR(LEFT(D84,4)*1&lt;LEFT('General inputs'!$I$16,4)*1,LEFT(D84,4)*1&gt;LEFT('General inputs'!$I$16,4)+'General inputs'!$H$38-1),"",Q84/(1+'General inputs'!$H$34)^C84)</f>
        <v>3119294.5306183323</v>
      </c>
      <c r="T84" s="81">
        <f>('Reduction amount'!M57+'Reduction amount'!Z57)*SUM($E$67:E84)</f>
        <v>2390867.710979145</v>
      </c>
      <c r="U84" s="76">
        <f>IF(OR(LEFT(D84,4)*1&lt;LEFT('General inputs'!$I$16,4)*1,LEFT(D84,4)*1&gt;LEFT('General inputs'!$I$16,4)+'General inputs'!$H$38-1),"",T84/(1+'General inputs'!$H$34)^C84)</f>
        <v>1187966.8570088136</v>
      </c>
      <c r="V84" s="47"/>
      <c r="W84" s="31"/>
      <c r="X84" s="31"/>
    </row>
    <row r="85" spans="2:24" x14ac:dyDescent="0.2">
      <c r="B85" s="46"/>
      <c r="C85" s="26">
        <f>IF(D85='General inputs'!$I$16,0,IF(D85&lt;'General inputs'!$I$16,C86-1,C84+1))</f>
        <v>18</v>
      </c>
      <c r="D85" s="26" t="str">
        <f t="shared" si="1"/>
        <v>2040-41</v>
      </c>
      <c r="E85" s="76">
        <f>IF(LEFT(D85,4)*1&gt;LEFT('General inputs'!$I$16,4)+'General inputs'!$H$38-1,"",'ET inputs'!D57)</f>
        <v>710.18178388004162</v>
      </c>
      <c r="F85" s="76">
        <f>IF(LEFT(D85,4)*1&gt;LEFT('General inputs'!$I$16,4)+'General inputs'!$H$38-1,"",E85/(1+'General inputs'!$H$30)^C85)</f>
        <v>417.15695027844873</v>
      </c>
      <c r="G85" s="76">
        <f>IF(LEFT(D85,4)*1&gt;LEFT('General inputs'!$I$16,4)+'General inputs'!$H$38-1,"",E85/(1+'General inputs'!$H$32)^C85)</f>
        <v>338.64961572598213</v>
      </c>
      <c r="H85" s="76">
        <f>IF(LEFT(D85,4)*1&lt;LEFT('General inputs'!$I$16,4)*1,"",IF(LEFT(D85,4)*1&gt;LEFT('General inputs'!$I$16,4)+'General inputs'!$H$38-1,"",E85/(1+'General inputs'!$H$34)^C85))</f>
        <v>338.64961572598213</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assets'!$F$22:$F$29,$D85,'Uncommissioned assets'!$P$22:$P$29))</f>
        <v>0</v>
      </c>
      <c r="O85" s="177">
        <f>IF(N85="","",N85/(1+'General inputs'!$H$32)^C85)</f>
        <v>0</v>
      </c>
      <c r="Q85" s="81">
        <f>'Reduction amount'!E58*SUM($E$67:E85)</f>
        <v>6770973.4212149726</v>
      </c>
      <c r="R85" s="76">
        <f>IF(OR(LEFT(D85,4)*1&lt;LEFT('General inputs'!$I$16,4)*1,LEFT(D85,4)*1&gt;LEFT('General inputs'!$I$16,4)+'General inputs'!$H$38-1),"",Q85/(1+'General inputs'!$H$34)^C85)</f>
        <v>3228733.2613034225</v>
      </c>
      <c r="T85" s="81">
        <f>('Reduction amount'!M58+'Reduction amount'!Z58)*SUM($E$67:E85)</f>
        <v>2578786.9914072496</v>
      </c>
      <c r="U85" s="76">
        <f>IF(OR(LEFT(D85,4)*1&lt;LEFT('General inputs'!$I$16,4)*1,LEFT(D85,4)*1&gt;LEFT('General inputs'!$I$16,4)+'General inputs'!$H$38-1),"",T85/(1+'General inputs'!$H$34)^C85)</f>
        <v>1229692.514651627</v>
      </c>
      <c r="V85" s="47"/>
      <c r="W85" s="31"/>
      <c r="X85" s="31"/>
    </row>
    <row r="86" spans="2:24" x14ac:dyDescent="0.2">
      <c r="B86" s="46"/>
      <c r="C86" s="26">
        <f>IF(D86='General inputs'!$I$16,0,IF(D86&lt;'General inputs'!$I$16,C87-1,C85+1))</f>
        <v>19</v>
      </c>
      <c r="D86" s="26" t="str">
        <f t="shared" si="1"/>
        <v>2041-42</v>
      </c>
      <c r="E86" s="76">
        <f>IF(LEFT(D86,4)*1&gt;LEFT('General inputs'!$I$16,4)+'General inputs'!$H$38-1,"",'ET inputs'!D58)</f>
        <v>738.10684180399028</v>
      </c>
      <c r="F86" s="76">
        <f>IF(LEFT(D86,4)*1&gt;LEFT('General inputs'!$I$16,4)+'General inputs'!$H$38-1,"",E86/(1+'General inputs'!$H$30)^C86)</f>
        <v>420.93201817509566</v>
      </c>
      <c r="G86" s="76">
        <f>IF(LEFT(D86,4)*1&gt;LEFT('General inputs'!$I$16,4)+'General inputs'!$H$38-1,"",E86/(1+'General inputs'!$H$32)^C86)</f>
        <v>337.77894171395798</v>
      </c>
      <c r="H86" s="76">
        <f>IF(LEFT(D86,4)*1&lt;LEFT('General inputs'!$I$16,4)*1,"",IF(LEFT(D86,4)*1&gt;LEFT('General inputs'!$I$16,4)+'General inputs'!$H$38-1,"",E86/(1+'General inputs'!$H$34)^C86))</f>
        <v>337.77894171395798</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assets'!$F$22:$F$29,$D86,'Uncommissioned assets'!$P$22:$P$29))</f>
        <v>0</v>
      </c>
      <c r="O86" s="177">
        <f>IF(N86="","",N86/(1+'General inputs'!$H$32)^C86)</f>
        <v>0</v>
      </c>
      <c r="Q86" s="81">
        <f>'Reduction amount'!E59*SUM($E$67:E86)</f>
        <v>7283536.9553689184</v>
      </c>
      <c r="R86" s="76">
        <f>IF(OR(LEFT(D86,4)*1&lt;LEFT('General inputs'!$I$16,4)*1,LEFT(D86,4)*1&gt;LEFT('General inputs'!$I$16,4)+'General inputs'!$H$38-1),"",Q86/(1+'General inputs'!$H$34)^C86)</f>
        <v>3333156.2117836969</v>
      </c>
      <c r="T86" s="81">
        <f>('Reduction amount'!M59+'Reduction amount'!Z59)*SUM($E$67:E86)</f>
        <v>2774106.3740413366</v>
      </c>
      <c r="U86" s="76">
        <f>IF(OR(LEFT(D86,4)*1&lt;LEFT('General inputs'!$I$16,4)*1,LEFT(D86,4)*1&gt;LEFT('General inputs'!$I$16,4)+'General inputs'!$H$38-1),"",T86/(1+'General inputs'!$H$34)^C86)</f>
        <v>1269510.9463224085</v>
      </c>
      <c r="V86" s="47"/>
      <c r="W86" s="31"/>
      <c r="X86" s="31"/>
    </row>
    <row r="87" spans="2:24" x14ac:dyDescent="0.2">
      <c r="B87" s="46"/>
      <c r="C87" s="26">
        <f>IF(D87='General inputs'!$I$16,0,IF(D87&lt;'General inputs'!$I$16,C88-1,C86+1))</f>
        <v>20</v>
      </c>
      <c r="D87" s="26" t="str">
        <f t="shared" si="1"/>
        <v>2042-43</v>
      </c>
      <c r="E87" s="76">
        <f>IF(LEFT(D87,4)*1&gt;LEFT('General inputs'!$I$16,4)+'General inputs'!$H$38-1,"",'ET inputs'!D59)</f>
        <v>767.12994093056841</v>
      </c>
      <c r="F87" s="76">
        <f>IF(LEFT(D87,4)*1&gt;LEFT('General inputs'!$I$16,4)+'General inputs'!$H$38-1,"",E87/(1+'General inputs'!$H$30)^C87)</f>
        <v>424.74124860365106</v>
      </c>
      <c r="G87" s="76">
        <f>IF(LEFT(D87,4)*1&gt;LEFT('General inputs'!$I$16,4)+'General inputs'!$H$38-1,"",E87/(1+'General inputs'!$H$32)^C87)</f>
        <v>336.91050621985994</v>
      </c>
      <c r="H87" s="76">
        <f>IF(LEFT(D87,4)*1&lt;LEFT('General inputs'!$I$16,4)*1,"",IF(LEFT(D87,4)*1&gt;LEFT('General inputs'!$I$16,4)+'General inputs'!$H$38-1,"",E87/(1+'General inputs'!$H$34)^C87))</f>
        <v>336.91050621985994</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assets'!$F$22:$F$29,$D87,'Uncommissioned assets'!$P$22:$P$29))</f>
        <v>0</v>
      </c>
      <c r="O87" s="177">
        <f>IF(N87="","",N87/(1+'General inputs'!$H$32)^C87)</f>
        <v>0</v>
      </c>
      <c r="Q87" s="81">
        <f>'Reduction amount'!E60*SUM($E$67:E87)</f>
        <v>7816255.0002493327</v>
      </c>
      <c r="R87" s="76">
        <f>IF(OR(LEFT(D87,4)*1&lt;LEFT('General inputs'!$I$16,4)*1,LEFT(D87,4)*1&gt;LEFT('General inputs'!$I$16,4)+'General inputs'!$H$38-1),"",Q87/(1+'General inputs'!$H$34)^C87)</f>
        <v>3432767.1081161159</v>
      </c>
      <c r="T87" s="81">
        <f>('Reduction amount'!M60+'Reduction amount'!Z60)*SUM($E$67:E87)</f>
        <v>2977117.1285312395</v>
      </c>
      <c r="U87" s="76">
        <f>IF(OR(LEFT(D87,4)*1&lt;LEFT('General inputs'!$I$16,4)*1,LEFT(D87,4)*1&gt;LEFT('General inputs'!$I$16,4)+'General inputs'!$H$38-1),"",T87/(1+'General inputs'!$H$34)^C87)</f>
        <v>1307499.5321295345</v>
      </c>
      <c r="V87" s="47"/>
      <c r="W87" s="31"/>
      <c r="X87" s="31"/>
    </row>
    <row r="88" spans="2:24" x14ac:dyDescent="0.2">
      <c r="B88" s="46"/>
      <c r="C88" s="26">
        <f>IF(D88='General inputs'!$I$16,0,IF(D88&lt;'General inputs'!$I$16,C89-1,C87+1))</f>
        <v>21</v>
      </c>
      <c r="D88" s="26" t="str">
        <f t="shared" si="1"/>
        <v>2043-44</v>
      </c>
      <c r="E88" s="76">
        <f>IF(LEFT(D88,4)*1&gt;LEFT('General inputs'!$I$16,4)+'General inputs'!$H$38-1,"",'ET inputs'!D60)</f>
        <v>797.29425733789685</v>
      </c>
      <c r="F88" s="76">
        <f>IF(LEFT(D88,4)*1&gt;LEFT('General inputs'!$I$16,4)+'General inputs'!$H$38-1,"",E88/(1+'General inputs'!$H$30)^C88)</f>
        <v>428.58495071844072</v>
      </c>
      <c r="G88" s="76">
        <f>IF(LEFT(D88,4)*1&gt;LEFT('General inputs'!$I$16,4)+'General inputs'!$H$38-1,"",E88/(1+'General inputs'!$H$32)^C88)</f>
        <v>336.04430348841646</v>
      </c>
      <c r="H88" s="76">
        <f>IF(LEFT(D88,4)*1&lt;LEFT('General inputs'!$I$16,4)*1,"",IF(LEFT(D88,4)*1&gt;LEFT('General inputs'!$I$16,4)+'General inputs'!$H$38-1,"",E88/(1+'General inputs'!$H$34)^C88))</f>
        <v>336.04430348841646</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assets'!$F$22:$F$29,$D88,'Uncommissioned assets'!$P$22:$P$29))</f>
        <v>0</v>
      </c>
      <c r="O88" s="177">
        <f>IF(N88="","",N88/(1+'General inputs'!$H$32)^C88)</f>
        <v>0</v>
      </c>
      <c r="Q88" s="81">
        <f>'Reduction amount'!E61*SUM($E$67:E88)</f>
        <v>8369920.051372488</v>
      </c>
      <c r="R88" s="76">
        <f>IF(OR(LEFT(D88,4)*1&lt;LEFT('General inputs'!$I$16,4)*1,LEFT(D88,4)*1&gt;LEFT('General inputs'!$I$16,4)+'General inputs'!$H$38-1),"",Q88/(1+'General inputs'!$H$34)^C88)</f>
        <v>3527761.4607541054</v>
      </c>
      <c r="T88" s="81">
        <f>('Reduction amount'!M61+'Reduction amount'!Z61)*SUM($E$67:E88)</f>
        <v>3188121.9889528635</v>
      </c>
      <c r="U88" s="76">
        <f>IF(OR(LEFT(D88,4)*1&lt;LEFT('General inputs'!$I$16,4)*1,LEFT(D88,4)*1&gt;LEFT('General inputs'!$I$16,4)+'General inputs'!$H$38-1),"",T88/(1+'General inputs'!$H$34)^C88)</f>
        <v>1343732.5345737778</v>
      </c>
      <c r="V88" s="47"/>
      <c r="W88" s="31"/>
      <c r="X88" s="31"/>
    </row>
    <row r="89" spans="2:24" x14ac:dyDescent="0.2">
      <c r="B89" s="46"/>
      <c r="C89" s="26">
        <f>IF(D89='General inputs'!$I$16,0,IF(D89&lt;'General inputs'!$I$16,C90-1,C88+1))</f>
        <v>22</v>
      </c>
      <c r="D89" s="26" t="str">
        <f t="shared" si="1"/>
        <v>2044-45</v>
      </c>
      <c r="E89" s="76">
        <f>IF(LEFT(D89,4)*1&gt;LEFT('General inputs'!$I$16,4)+'General inputs'!$H$38-1,"",'ET inputs'!D61)</f>
        <v>828.64466483068099</v>
      </c>
      <c r="F89" s="76">
        <f>IF(LEFT(D89,4)*1&gt;LEFT('General inputs'!$I$16,4)+'General inputs'!$H$38-1,"",E89/(1+'General inputs'!$H$30)^C89)</f>
        <v>432.46343647149598</v>
      </c>
      <c r="G89" s="76">
        <f>IF(LEFT(D89,4)*1&gt;LEFT('General inputs'!$I$16,4)+'General inputs'!$H$38-1,"",E89/(1+'General inputs'!$H$32)^C89)</f>
        <v>335.18032777916</v>
      </c>
      <c r="H89" s="76">
        <f>IF(LEFT(D89,4)*1&lt;LEFT('General inputs'!$I$16,4)*1,"",IF(LEFT(D89,4)*1&gt;LEFT('General inputs'!$I$16,4)+'General inputs'!$H$38-1,"",E89/(1+'General inputs'!$H$34)^C89))</f>
        <v>335.18032777916</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assets'!$F$22:$F$29,$D89,'Uncommissioned assets'!$P$22:$P$29))</f>
        <v>0</v>
      </c>
      <c r="O89" s="177">
        <f>IF(N89="","",N89/(1+'General inputs'!$H$32)^C89)</f>
        <v>0</v>
      </c>
      <c r="Q89" s="81">
        <f>'Reduction amount'!E62*SUM($E$67:E89)</f>
        <v>8945355.7659708578</v>
      </c>
      <c r="R89" s="76">
        <f>IF(OR(LEFT(D89,4)*1&lt;LEFT('General inputs'!$I$16,4)*1,LEFT(D89,4)*1&gt;LEFT('General inputs'!$I$16,4)+'General inputs'!$H$38-1),"",Q89/(1+'General inputs'!$H$34)^C89)</f>
        <v>3618326.8957050038</v>
      </c>
      <c r="T89" s="81">
        <f>('Reduction amount'!M62+'Reduction amount'!Z62)*SUM($E$67:E89)</f>
        <v>3407435.6050496255</v>
      </c>
      <c r="U89" s="76">
        <f>IF(OR(LEFT(D89,4)*1&lt;LEFT('General inputs'!$I$16,4)*1,LEFT(D89,4)*1&gt;LEFT('General inputs'!$I$16,4)+'General inputs'!$H$38-1),"",T89/(1+'General inputs'!$H$34)^C89)</f>
        <v>1378281.2241001795</v>
      </c>
      <c r="V89" s="47"/>
      <c r="W89" s="31"/>
      <c r="X89" s="31"/>
    </row>
    <row r="90" spans="2:24" x14ac:dyDescent="0.2">
      <c r="B90" s="46"/>
      <c r="C90" s="26">
        <f>IF(D90='General inputs'!$I$16,0,IF(D90&lt;'General inputs'!$I$16,C91-1,C89+1))</f>
        <v>23</v>
      </c>
      <c r="D90" s="26" t="str">
        <f t="shared" si="1"/>
        <v>2045-46</v>
      </c>
      <c r="E90" s="76">
        <f>IF(LEFT(D90,4)*1&gt;LEFT('General inputs'!$I$16,4)+'General inputs'!$H$38-1,"",'ET inputs'!D62)</f>
        <v>861.22780169648468</v>
      </c>
      <c r="F90" s="76">
        <f>IF(LEFT(D90,4)*1&gt;LEFT('General inputs'!$I$16,4)+'General inputs'!$H$38-1,"",E90/(1+'General inputs'!$H$30)^C90)</f>
        <v>436.37702063785417</v>
      </c>
      <c r="G90" s="76">
        <f>IF(LEFT(D90,4)*1&gt;LEFT('General inputs'!$I$16,4)+'General inputs'!$H$38-1,"",E90/(1+'General inputs'!$H$32)^C90)</f>
        <v>334.31857336637523</v>
      </c>
      <c r="H90" s="76">
        <f>IF(LEFT(D90,4)*1&lt;LEFT('General inputs'!$I$16,4)*1,"",IF(LEFT(D90,4)*1&gt;LEFT('General inputs'!$I$16,4)+'General inputs'!$H$38-1,"",E90/(1+'General inputs'!$H$34)^C90))</f>
        <v>334.31857336637523</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assets'!$F$22:$F$29,$D90,'Uncommissioned assets'!$P$22:$P$29))</f>
        <v>0</v>
      </c>
      <c r="O90" s="177">
        <f>IF(N90="","",N90/(1+'General inputs'!$H$32)^C90)</f>
        <v>0</v>
      </c>
      <c r="Q90" s="81">
        <f>'Reduction amount'!E63*SUM($E$67:E90)</f>
        <v>9543418.1883029472</v>
      </c>
      <c r="R90" s="76">
        <f>IF(OR(LEFT(D90,4)*1&lt;LEFT('General inputs'!$I$16,4)*1,LEFT(D90,4)*1&gt;LEFT('General inputs'!$I$16,4)+'General inputs'!$H$38-1),"",Q90/(1+'General inputs'!$H$34)^C90)</f>
        <v>3704643.472339476</v>
      </c>
      <c r="T90" s="81">
        <f>('Reduction amount'!M63+'Reduction amount'!Z63)*SUM($E$67:E90)</f>
        <v>3635522.4393152115</v>
      </c>
      <c r="U90" s="76">
        <f>IF(OR(LEFT(D90,4)*1&lt;LEFT('General inputs'!$I$16,4)*1,LEFT(D90,4)*1&gt;LEFT('General inputs'!$I$16,4)+'General inputs'!$H$38-1),"",T90/(1+'General inputs'!$H$34)^C90)</f>
        <v>1411267.3475694961</v>
      </c>
      <c r="V90" s="47"/>
      <c r="W90" s="31"/>
      <c r="X90" s="31"/>
    </row>
    <row r="91" spans="2:24" x14ac:dyDescent="0.2">
      <c r="B91" s="46"/>
      <c r="C91" s="26">
        <f>IF(D91='General inputs'!$I$16,0,IF(D91&lt;'General inputs'!$I$16,C92-1,C90+1))</f>
        <v>24</v>
      </c>
      <c r="D91" s="26" t="str">
        <f t="shared" si="1"/>
        <v>2046-47</v>
      </c>
      <c r="E91" s="76">
        <f>IF(LEFT(D91,4)*1&gt;LEFT('General inputs'!$I$16,4)+'General inputs'!$H$38-1,"",'ET inputs'!D63)</f>
        <v>895.09214008699917</v>
      </c>
      <c r="F91" s="76">
        <f>IF(LEFT(D91,4)*1&gt;LEFT('General inputs'!$I$16,4)+'General inputs'!$H$38-1,"",E91/(1+'General inputs'!$H$30)^C91)</f>
        <v>440.32602084112511</v>
      </c>
      <c r="G91" s="76">
        <f>IF(LEFT(D91,4)*1&gt;LEFT('General inputs'!$I$16,4)+'General inputs'!$H$38-1,"",E91/(1+'General inputs'!$H$32)^C91)</f>
        <v>333.45903453907596</v>
      </c>
      <c r="H91" s="76">
        <f>IF(LEFT(D91,4)*1&lt;LEFT('General inputs'!$I$16,4)*1,"",IF(LEFT(D91,4)*1&gt;LEFT('General inputs'!$I$16,4)+'General inputs'!$H$38-1,"",E91/(1+'General inputs'!$H$34)^C91))</f>
        <v>333.45903453907596</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assets'!$F$22:$F$29,$D91,'Uncommissioned assets'!$P$22:$P$29))</f>
        <v>0</v>
      </c>
      <c r="O91" s="177">
        <f>IF(N91="","",N91/(1+'General inputs'!$H$32)^C91)</f>
        <v>0</v>
      </c>
      <c r="Q91" s="81">
        <f>'Reduction amount'!E64*SUM($E$67:E91)</f>
        <v>10164997.023143563</v>
      </c>
      <c r="R91" s="76">
        <f>IF(OR(LEFT(D91,4)*1&lt;LEFT('General inputs'!$I$16,4)*1,LEFT(D91,4)*1&gt;LEFT('General inputs'!$I$16,4)+'General inputs'!$H$38-1),"",Q91/(1+'General inputs'!$H$34)^C91)</f>
        <v>3786883.9883909361</v>
      </c>
      <c r="T91" s="81">
        <f>('Reduction amount'!M64+'Reduction amount'!Z64)*SUM($E$67:E91)</f>
        <v>3872749.2510592751</v>
      </c>
      <c r="U91" s="76">
        <f>IF(OR(LEFT(D91,4)*1&lt;LEFT('General inputs'!$I$16,4)*1,LEFT(D91,4)*1&gt;LEFT('General inputs'!$I$16,4)+'General inputs'!$H$38-1),"",T91/(1+'General inputs'!$H$34)^C91)</f>
        <v>1442760.1008144664</v>
      </c>
      <c r="V91" s="47"/>
      <c r="W91" s="31"/>
      <c r="X91" s="31"/>
    </row>
    <row r="92" spans="2:24" x14ac:dyDescent="0.2">
      <c r="B92" s="46"/>
      <c r="C92" s="26">
        <f>IF(D92='General inputs'!$I$16,0,IF(D92&lt;'General inputs'!$I$16,C93-1,C91+1))</f>
        <v>25</v>
      </c>
      <c r="D92" s="26" t="str">
        <f t="shared" si="1"/>
        <v>2047-48</v>
      </c>
      <c r="E92" s="76">
        <f>IF(LEFT(D92,4)*1&gt;LEFT('General inputs'!$I$16,4)+'General inputs'!$H$38-1,"",'ET inputs'!D64)</f>
        <v>930.28805812734925</v>
      </c>
      <c r="F92" s="76">
        <f>IF(LEFT(D92,4)*1&gt;LEFT('General inputs'!$I$16,4)+'General inputs'!$H$38-1,"",E92/(1+'General inputs'!$H$30)^C92)</f>
        <v>444.31075757923657</v>
      </c>
      <c r="G92" s="76">
        <f>IF(LEFT(D92,4)*1&gt;LEFT('General inputs'!$I$16,4)+'General inputs'!$H$38-1,"",E92/(1+'General inputs'!$H$32)^C92)</f>
        <v>332.60170560094332</v>
      </c>
      <c r="H92" s="76">
        <f>IF(LEFT(D92,4)*1&lt;LEFT('General inputs'!$I$16,4)*1,"",IF(LEFT(D92,4)*1&gt;LEFT('General inputs'!$I$16,4)+'General inputs'!$H$38-1,"",E92/(1+'General inputs'!$H$34)^C92))</f>
        <v>332.60170560094332</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assets'!$F$22:$F$29,$D92,'Uncommissioned assets'!$P$22:$P$29))</f>
        <v>0</v>
      </c>
      <c r="O92" s="177">
        <f>IF(N92="","",N92/(1+'General inputs'!$H$32)^C92)</f>
        <v>0</v>
      </c>
      <c r="Q92" s="81">
        <f>'Reduction amount'!E65*SUM($E$67:E92)</f>
        <v>10811016.959348937</v>
      </c>
      <c r="R92" s="76">
        <f>IF(OR(LEFT(D92,4)*1&lt;LEFT('General inputs'!$I$16,4)*1,LEFT(D92,4)*1&gt;LEFT('General inputs'!$I$16,4)+'General inputs'!$H$38-1),"",Q92/(1+'General inputs'!$H$34)^C92)</f>
        <v>3865214.2726612841</v>
      </c>
      <c r="T92" s="81">
        <f>('Reduction amount'!M65+'Reduction amount'!Z65)*SUM($E$67:E92)</f>
        <v>4119342.6082452219</v>
      </c>
      <c r="U92" s="76">
        <f>IF(OR(LEFT(D92,4)*1&lt;LEFT('General inputs'!$I$16,4)*1,LEFT(D92,4)*1&gt;LEFT('General inputs'!$I$16,4)+'General inputs'!$H$38-1),"",T92/(1+'General inputs'!$H$34)^C92)</f>
        <v>1472770.0366432557</v>
      </c>
      <c r="V92" s="47"/>
      <c r="W92" s="31"/>
      <c r="X92" s="31"/>
    </row>
    <row r="93" spans="2:24" x14ac:dyDescent="0.2">
      <c r="B93" s="46"/>
      <c r="C93" s="26">
        <f>IF(D93='General inputs'!$I$16,0,IF(D93&lt;'General inputs'!$I$16,C94-1,C92+1))</f>
        <v>26</v>
      </c>
      <c r="D93" s="26" t="str">
        <f t="shared" si="1"/>
        <v>2048-49</v>
      </c>
      <c r="E93" s="76">
        <f>IF(LEFT(D93,4)*1&gt;LEFT('General inputs'!$I$16,4)+'General inputs'!$H$38-1,"",'ET inputs'!D65)</f>
        <v>966.86791486098082</v>
      </c>
      <c r="F93" s="76">
        <f>IF(LEFT(D93,4)*1&gt;LEFT('General inputs'!$I$16,4)+'General inputs'!$H$38-1,"",E93/(1+'General inputs'!$H$30)^C93)</f>
        <v>448.33155425049762</v>
      </c>
      <c r="G93" s="76">
        <f>IF(LEFT(D93,4)*1&gt;LEFT('General inputs'!$I$16,4)+'General inputs'!$H$38-1,"",E93/(1+'General inputs'!$H$32)^C93)</f>
        <v>331.74658087032645</v>
      </c>
      <c r="H93" s="76">
        <f>IF(LEFT(D93,4)*1&lt;LEFT('General inputs'!$I$16,4)*1,"",IF(LEFT(D93,4)*1&gt;LEFT('General inputs'!$I$16,4)+'General inputs'!$H$38-1,"",E93/(1+'General inputs'!$H$34)^C93))</f>
        <v>331.74658087032645</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assets'!$F$22:$F$29,$D93,'Uncommissioned assets'!$P$22:$P$29))</f>
        <v>0</v>
      </c>
      <c r="O93" s="177">
        <f>IF(N93="","",N93/(1+'General inputs'!$H$32)^C93)</f>
        <v>0</v>
      </c>
      <c r="Q93" s="81">
        <f>'Reduction amount'!E66*SUM($E$67:E93)</f>
        <v>11482439.045465849</v>
      </c>
      <c r="R93" s="76">
        <f>IF(OR(LEFT(D93,4)*1&lt;LEFT('General inputs'!$I$16,4)*1,LEFT(D93,4)*1&gt;LEFT('General inputs'!$I$16,4)+'General inputs'!$H$38-1),"",Q93/(1+'General inputs'!$H$34)^C93)</f>
        <v>3939793.4659285257</v>
      </c>
      <c r="T93" s="81">
        <f>('Reduction amount'!M66+'Reduction amount'!Z66)*SUM($E$67:E93)</f>
        <v>4375671.9102020767</v>
      </c>
      <c r="U93" s="76">
        <f>IF(OR(LEFT(D93,4)*1&lt;LEFT('General inputs'!$I$16,4)*1,LEFT(D93,4)*1&gt;LEFT('General inputs'!$I$16,4)+'General inputs'!$H$38-1),"",T93/(1+'General inputs'!$H$34)^C93)</f>
        <v>1501357.2928713704</v>
      </c>
      <c r="V93" s="47"/>
      <c r="W93" s="31"/>
      <c r="X93" s="31"/>
    </row>
    <row r="94" spans="2:24" x14ac:dyDescent="0.2">
      <c r="B94" s="46"/>
      <c r="C94" s="26">
        <f>IF(D94='General inputs'!$I$16,0,IF(D94&lt;'General inputs'!$I$16,C95-1,C93+1))</f>
        <v>27</v>
      </c>
      <c r="D94" s="26" t="str">
        <f t="shared" si="1"/>
        <v>2049-50</v>
      </c>
      <c r="E94" s="76">
        <f>IF(LEFT(D94,4)*1&gt;LEFT('General inputs'!$I$16,4)+'General inputs'!$H$38-1,"",'ET inputs'!D66)</f>
        <v>1004.8861281412319</v>
      </c>
      <c r="F94" s="76">
        <f>IF(LEFT(D94,4)*1&gt;LEFT('General inputs'!$I$16,4)+'General inputs'!$H$38-1,"",E94/(1+'General inputs'!$H$30)^C94)</f>
        <v>452.38873717978896</v>
      </c>
      <c r="G94" s="76">
        <f>IF(LEFT(D94,4)*1&gt;LEFT('General inputs'!$I$16,4)+'General inputs'!$H$38-1,"",E94/(1+'General inputs'!$H$32)^C94)</f>
        <v>330.89365468016251</v>
      </c>
      <c r="H94" s="76">
        <f>IF(LEFT(D94,4)*1&lt;LEFT('General inputs'!$I$16,4)*1,"",IF(LEFT(D94,4)*1&gt;LEFT('General inputs'!$I$16,4)+'General inputs'!$H$38-1,"",E94/(1+'General inputs'!$H$34)^C94))</f>
        <v>330.89365468016251</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assets'!$F$22:$F$29,$D94,'Uncommissioned assets'!$P$22:$P$29))</f>
        <v>0</v>
      </c>
      <c r="O94" s="177">
        <f>IF(N94="","",N94/(1+'General inputs'!$H$32)^C94)</f>
        <v>0</v>
      </c>
      <c r="Q94" s="81">
        <f>'Reduction amount'!E67*SUM($E$67:E94)</f>
        <v>12180262.119430965</v>
      </c>
      <c r="R94" s="76">
        <f>IF(OR(LEFT(D94,4)*1&lt;LEFT('General inputs'!$I$16,4)*1,LEFT(D94,4)*1&gt;LEFT('General inputs'!$I$16,4)+'General inputs'!$H$38-1),"",Q94/(1+'General inputs'!$H$34)^C94)</f>
        <v>4010774.2905317573</v>
      </c>
      <c r="T94" s="81">
        <f>('Reduction amount'!M67+'Reduction amount'!Z67)*SUM($E$67:E94)</f>
        <v>4642121.1245605741</v>
      </c>
      <c r="U94" s="76">
        <f>IF(OR(LEFT(D94,4)*1&lt;LEFT('General inputs'!$I$16,4)*1,LEFT(D94,4)*1&gt;LEFT('General inputs'!$I$16,4)+'General inputs'!$H$38-1),"",T94/(1+'General inputs'!$H$34)^C94)</f>
        <v>1528579.5886297179</v>
      </c>
      <c r="V94" s="47"/>
      <c r="W94" s="31"/>
      <c r="X94" s="31"/>
    </row>
    <row r="95" spans="2:24" x14ac:dyDescent="0.2">
      <c r="B95" s="46"/>
      <c r="C95" s="26">
        <f>IF(D95='General inputs'!$I$16,0,IF(D95&lt;'General inputs'!$I$16,C96-1,C94+1))</f>
        <v>28</v>
      </c>
      <c r="D95" s="26" t="str">
        <f t="shared" si="1"/>
        <v>2050-51</v>
      </c>
      <c r="E95" s="76">
        <f>IF(LEFT(D95,4)*1&gt;LEFT('General inputs'!$I$16,4)+'General inputs'!$H$38-1,"",'ET inputs'!D67)</f>
        <v>1044.3992555858676</v>
      </c>
      <c r="F95" s="76">
        <f>IF(LEFT(D95,4)*1&gt;LEFT('General inputs'!$I$16,4)+'General inputs'!$H$38-1,"",E95/(1+'General inputs'!$H$30)^C95)</f>
        <v>456.48263564508051</v>
      </c>
      <c r="G95" s="76">
        <f>IF(LEFT(D95,4)*1&gt;LEFT('General inputs'!$I$16,4)+'General inputs'!$H$38-1,"",E95/(1+'General inputs'!$H$32)^C95)</f>
        <v>330.04292137796477</v>
      </c>
      <c r="H95" s="76">
        <f>IF(LEFT(D95,4)*1&lt;LEFT('General inputs'!$I$16,4)*1,"",IF(LEFT(D95,4)*1&gt;LEFT('General inputs'!$I$16,4)+'General inputs'!$H$38-1,"",E95/(1+'General inputs'!$H$34)^C95))</f>
        <v>330.04292137796477</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assets'!$F$22:$F$29,$D95,'Uncommissioned assets'!$P$22:$P$29))</f>
        <v>0</v>
      </c>
      <c r="O95" s="177">
        <f>IF(N95="","",N95/(1+'General inputs'!$H$32)^C95)</f>
        <v>0</v>
      </c>
      <c r="Q95" s="81">
        <f>'Reduction amount'!E68*SUM($E$67:E95)</f>
        <v>12905524.29448746</v>
      </c>
      <c r="R95" s="76">
        <f>IF(OR(LEFT(D95,4)*1&lt;LEFT('General inputs'!$I$16,4)*1,LEFT(D95,4)*1&gt;LEFT('General inputs'!$I$16,4)+'General inputs'!$H$38-1),"",Q95/(1+'General inputs'!$H$34)^C95)</f>
        <v>4078303.3090899638</v>
      </c>
      <c r="T95" s="81">
        <f>('Reduction amount'!M68+'Reduction amount'!Z68)*SUM($E$67:E95)</f>
        <v>4919275.2052054647</v>
      </c>
      <c r="U95" s="76">
        <f>IF(OR(LEFT(D95,4)*1&lt;LEFT('General inputs'!$I$16,4)*1,LEFT(D95,4)*1&gt;LEFT('General inputs'!$I$16,4)+'General inputs'!$H$38-1),"",T95/(1+'General inputs'!$H$34)^C95)</f>
        <v>1554551.0503810514</v>
      </c>
      <c r="V95" s="47"/>
      <c r="W95" s="31"/>
      <c r="X95" s="31"/>
    </row>
    <row r="96" spans="2:24" x14ac:dyDescent="0.2">
      <c r="B96" s="46"/>
      <c r="C96" s="26">
        <f>IF(D96='General inputs'!$I$16,0,IF(D96&lt;'General inputs'!$I$16,C97-1,C95+1))</f>
        <v>29</v>
      </c>
      <c r="D96" s="26" t="str">
        <f t="shared" si="1"/>
        <v>2051-52</v>
      </c>
      <c r="E96" s="76">
        <f>IF(LEFT(D96,4)*1&gt;LEFT('General inputs'!$I$16,4)+'General inputs'!$H$38-1,"",'ET inputs'!D68)</f>
        <v>1085.4660787147623</v>
      </c>
      <c r="F96" s="76">
        <f>IF(LEFT(D96,4)*1&gt;LEFT('General inputs'!$I$16,4)+'General inputs'!$H$38-1,"",E96/(1+'General inputs'!$H$30)^C96)</f>
        <v>460.61358190415723</v>
      </c>
      <c r="G96" s="76">
        <f>IF(LEFT(D96,4)*1&gt;LEFT('General inputs'!$I$16,4)+'General inputs'!$H$38-1,"",E96/(1+'General inputs'!$H$32)^C96)</f>
        <v>329.19437532578553</v>
      </c>
      <c r="H96" s="76">
        <f>IF(LEFT(D96,4)*1&lt;LEFT('General inputs'!$I$16,4)*1,"",IF(LEFT(D96,4)*1&gt;LEFT('General inputs'!$I$16,4)+'General inputs'!$H$38-1,"",E96/(1+'General inputs'!$H$34)^C96))</f>
        <v>329.19437532578553</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assets'!$F$22:$F$29,$D96,'Uncommissioned assets'!$P$22:$P$29))</f>
        <v>0</v>
      </c>
      <c r="O96" s="177">
        <f>IF(N96="","",N96/(1+'General inputs'!$H$32)^C96)</f>
        <v>0</v>
      </c>
      <c r="Q96" s="81">
        <f>'Reduction amount'!E69*SUM($E$67:E96)</f>
        <v>13659304.503529351</v>
      </c>
      <c r="R96" s="76">
        <f>IF(OR(LEFT(D96,4)*1&lt;LEFT('General inputs'!$I$16,4)*1,LEFT(D96,4)*1&gt;LEFT('General inputs'!$I$16,4)+'General inputs'!$H$38-1),"",Q96/(1+'General inputs'!$H$34)^C96)</f>
        <v>4142521.1727925744</v>
      </c>
      <c r="T96" s="81">
        <f>('Reduction amount'!M69+'Reduction amount'!Z69)*SUM($E$67:E96)</f>
        <v>5207384.8685459457</v>
      </c>
      <c r="U96" s="76">
        <f>IF(OR(LEFT(D96,4)*1&lt;LEFT('General inputs'!$I$16,4)*1,LEFT(D96,4)*1&gt;LEFT('General inputs'!$I$16,4)+'General inputs'!$H$38-1),"",T96/(1+'General inputs'!$H$34)^C96)</f>
        <v>1579267.9683842957</v>
      </c>
      <c r="V96" s="47"/>
      <c r="W96" s="31"/>
      <c r="X96" s="31"/>
    </row>
    <row r="97" spans="2:22" x14ac:dyDescent="0.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assets'!$F$22:$F$29,$D97,'Uncommissioned assets'!$P$22:$P$29))</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assets'!$F$22:$F$29,$D98,'Uncommissioned assets'!$P$22:$P$29))</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assets'!$F$22:$F$29,$D99,'Uncommissioned assets'!$P$22:$P$29))</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assets'!$F$22:$F$29,$D100,'Uncommissioned assets'!$P$22:$P$29))</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assets'!$F$22:$F$29,$D101,'Uncommissioned assets'!$P$22:$P$29))</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assets'!$F$22:$F$29,$D102,'Uncommissioned assets'!$P$22:$P$29))</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assets'!$F$22:$F$29,$D103,'Uncommissioned assets'!$P$22:$P$29))</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assets'!$F$22:$F$29,$D104,'Uncommissioned assets'!$P$22:$P$29))</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assets'!$F$22:$F$29,$D105,'Uncommissioned assets'!$P$22:$P$29))</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assets'!$F$22:$F$29,$D106,'Uncommissioned assets'!$P$22:$P$29))</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assets'!$F$22:$F$29,$D107,'Uncommissioned assets'!$P$22:$P$29))</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assets'!$F$22:$F$29,$D108,'Uncommissioned assets'!$P$22:$P$29))</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assets'!$F$22:$F$29,$D109,'Uncommissioned assets'!$P$22:$P$29))</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assets'!$F$22:$F$29,$D110,'Uncommissioned assets'!$P$22:$P$29))</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assets'!$F$22:$F$29,$D111,'Uncommissioned assets'!$P$22:$P$29))</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assets'!$F$22:$F$29,$D112,'Uncommissioned assets'!$P$22:$P$29))</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assets'!$F$22:$F$29,$D113,'Uncommissioned assets'!$P$22:$P$29))</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assets'!$F$22:$F$29,$D114,'Uncommissioned assets'!$P$22:$P$29))</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assets'!$F$22:$F$29,$D115,'Uncommissioned assets'!$P$22:$P$29))</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assets'!$F$22:$F$29,$D116,'Uncommissioned assets'!$P$22:$P$29))</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assets'!$F$22:$F$29,$D117,'Uncommissioned assets'!$P$22:$P$29))</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assets'!$F$22:$F$29,$D118,'Uncommissioned assets'!$P$22:$P$29))</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assets'!$F$22:$F$29,$D119,'Uncommissioned assets'!$P$22:$P$29))</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assets'!$F$22:$F$29,$D120,'Uncommissioned assets'!$P$22:$P$29))</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assets'!$F$22:$F$29,$D121,'Uncommissioned assets'!$P$22:$P$29))</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assets'!$F$22:$F$29,$D122,'Uncommissioned assets'!$P$22:$P$29))</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assets'!$F$22:$F$29,$D123,'Uncommissioned assets'!$P$22:$P$29))</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assets'!$F$22:$F$29,$D124,'Uncommissioned assets'!$P$22:$P$29))</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assets'!$F$22:$F$29,$D125,'Uncommissioned assets'!$P$22:$P$29))</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assets'!$F$22:$F$29,$D126,'Uncommissioned assets'!$P$22:$P$29))</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assets'!$F$22:$F$29,$D127,'Uncommissioned assets'!$P$22:$P$29))</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assets'!$F$22:$F$29,$D128,'Uncommissioned assets'!$P$22:$P$29))</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assets'!$F$22:$F$29,$D129,'Uncommissioned assets'!$P$22:$P$29))</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assets'!$F$22:$F$29,$D130,'Uncommissioned assets'!$P$22:$P$29))</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9" priority="6" operator="containsText" text="data">
      <formula>NOT(ISERROR(SEARCH("data",Q37)))</formula>
    </cfRule>
  </conditionalFormatting>
  <conditionalFormatting sqref="T37">
    <cfRule type="containsText" dxfId="6" priority="4"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8"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2"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1"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9"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1" id="{5C27C389-354F-4473-B854-D04061FF3EC6}">
            <xm:f>OR(LEFT($D67,4)*1&lt;LEFT('General inputs'!$I$16,4)*1,LEFT($D67,4)*1&gt;LEFT('General inputs'!$I$16,4)*1+'General inputs'!$I$16-1)</xm:f>
            <x14:dxf>
              <fill>
                <patternFill>
                  <bgColor rgb="FFDDDDDD"/>
                </patternFill>
              </fill>
            </x14:dxf>
          </x14:cfRule>
          <xm:sqref>Q67:Q96</xm:sqref>
        </x14:conditionalFormatting>
        <x14:conditionalFormatting xmlns:xm="http://schemas.microsoft.com/office/excel/2006/main">
          <x14:cfRule type="expression" priority="50" id="{4007EED2-5127-4B0E-9224-74B73C828219}">
            <xm:f>OR(LEFT($D40,4)*1&lt;LEFT('General inputs'!$I$16,4)*1,LEFT($D40,4)*1&gt;LEFT('General inputs'!$I$16,4)*1+'General inputs'!$H$38-1)</xm:f>
            <x14:dxf>
              <fill>
                <patternFill>
                  <bgColor rgb="FFDDDDDD"/>
                </patternFill>
              </fill>
            </x14:dxf>
          </x14:cfRule>
          <xm:sqref>Q40:R66 T40:U130 R67:R96 Q97:R130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G15" sqref="G15"/>
    </sheetView>
  </sheetViews>
  <sheetFormatPr defaultRowHeight="12" x14ac:dyDescent="0.2"/>
  <cols>
    <col min="1" max="3" width="2.7109375" customWidth="1"/>
    <col min="4" max="6" width="15.7109375" customWidth="1"/>
    <col min="7" max="7" width="18.85546875" customWidth="1"/>
    <col min="8" max="14" width="15.7109375" customWidth="1"/>
  </cols>
  <sheetData>
    <row r="3" spans="3:13" ht="20.25" x14ac:dyDescent="0.3">
      <c r="C3" s="50" t="s">
        <v>57</v>
      </c>
    </row>
    <row r="5" spans="3:13" ht="15.75" x14ac:dyDescent="0.25">
      <c r="C5" s="2" t="s">
        <v>124</v>
      </c>
      <c r="H5" s="248" t="s">
        <v>128</v>
      </c>
      <c r="I5" s="249"/>
      <c r="L5" s="6" t="str">
        <f>"Do not delete - data validation for option at "&amp;ADDRESS(ROW(H5),COLUMN(H5))</f>
        <v>Do not delete - data validation for option at $H$5</v>
      </c>
    </row>
    <row r="6" spans="3:13" x14ac:dyDescent="0.2">
      <c r="L6" t="s">
        <v>125</v>
      </c>
      <c r="M6" t="s">
        <v>126</v>
      </c>
    </row>
    <row r="7" spans="3:13" ht="15.75" x14ac:dyDescent="0.25">
      <c r="C7" s="2" t="s">
        <v>75</v>
      </c>
      <c r="H7" s="250" t="s">
        <v>279</v>
      </c>
      <c r="I7" s="249"/>
      <c r="L7" s="36" t="s">
        <v>127</v>
      </c>
      <c r="M7" s="109">
        <v>0</v>
      </c>
    </row>
    <row r="8" spans="3:13" x14ac:dyDescent="0.2">
      <c r="L8" s="37" t="s">
        <v>128</v>
      </c>
      <c r="M8" s="110">
        <v>0.03</v>
      </c>
    </row>
    <row r="9" spans="3:13" ht="15.75" x14ac:dyDescent="0.25">
      <c r="C9" s="2" t="s">
        <v>138</v>
      </c>
      <c r="H9" s="250" t="s">
        <v>280</v>
      </c>
      <c r="I9" s="249"/>
      <c r="L9" s="38" t="s">
        <v>129</v>
      </c>
      <c r="M9" s="111">
        <v>0.03</v>
      </c>
    </row>
    <row r="11" spans="3:13" ht="15.75" x14ac:dyDescent="0.25">
      <c r="C11" s="2" t="s">
        <v>137</v>
      </c>
      <c r="H11" s="250" t="s">
        <v>140</v>
      </c>
      <c r="I11" s="249"/>
    </row>
    <row r="12" spans="3:13" x14ac:dyDescent="0.2">
      <c r="L12" s="6" t="str">
        <f>"Do not delete - data validation for options at "&amp;ADDRESS(ROW(H11),COLUMN(H11))</f>
        <v>Do not delete - data validation for options at $H$11</v>
      </c>
    </row>
    <row r="13" spans="3:13" x14ac:dyDescent="0.2">
      <c r="L13" s="36" t="s">
        <v>139</v>
      </c>
    </row>
    <row r="14" spans="3:13" ht="15.75" x14ac:dyDescent="0.25">
      <c r="C14" s="2" t="s">
        <v>86</v>
      </c>
      <c r="I14" s="88" t="s">
        <v>40</v>
      </c>
      <c r="L14" s="37" t="s">
        <v>140</v>
      </c>
    </row>
    <row r="15" spans="3:13" x14ac:dyDescent="0.2">
      <c r="L15" s="38" t="s">
        <v>141</v>
      </c>
    </row>
    <row r="16" spans="3:13" x14ac:dyDescent="0.2">
      <c r="D16" s="6" t="s">
        <v>219</v>
      </c>
      <c r="I16" s="42" t="s">
        <v>44</v>
      </c>
    </row>
    <row r="17" spans="3:12" x14ac:dyDescent="0.2">
      <c r="D17" s="6"/>
    </row>
    <row r="18" spans="3:12" x14ac:dyDescent="0.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
      <c r="L19" s="139" t="s">
        <v>15</v>
      </c>
    </row>
    <row r="20" spans="3:12" x14ac:dyDescent="0.2">
      <c r="L20" s="37" t="s">
        <v>99</v>
      </c>
    </row>
    <row r="21" spans="3:12" x14ac:dyDescent="0.2">
      <c r="D21" s="6" t="s">
        <v>39</v>
      </c>
      <c r="L21" s="37" t="s">
        <v>42</v>
      </c>
    </row>
    <row r="22" spans="3:12" x14ac:dyDescent="0.2">
      <c r="L22" s="37" t="s">
        <v>43</v>
      </c>
    </row>
    <row r="23" spans="3:12" x14ac:dyDescent="0.2">
      <c r="D23" s="57" t="s">
        <v>55</v>
      </c>
      <c r="H23" s="58">
        <v>25569</v>
      </c>
      <c r="L23" s="37" t="s">
        <v>44</v>
      </c>
    </row>
    <row r="24" spans="3:12" x14ac:dyDescent="0.2">
      <c r="D24" s="57" t="s">
        <v>56</v>
      </c>
      <c r="H24" s="58">
        <v>35064</v>
      </c>
      <c r="L24" s="37" t="s">
        <v>45</v>
      </c>
    </row>
    <row r="25" spans="3:12" x14ac:dyDescent="0.2">
      <c r="L25" s="37" t="s">
        <v>46</v>
      </c>
    </row>
    <row r="26" spans="3:12" x14ac:dyDescent="0.2">
      <c r="L26" s="37" t="s">
        <v>47</v>
      </c>
    </row>
    <row r="27" spans="3:12" x14ac:dyDescent="0.2">
      <c r="L27" s="37" t="s">
        <v>48</v>
      </c>
    </row>
    <row r="28" spans="3:12" ht="15.75" x14ac:dyDescent="0.25">
      <c r="C28" s="2" t="s">
        <v>85</v>
      </c>
      <c r="L28" s="37" t="s">
        <v>49</v>
      </c>
    </row>
    <row r="29" spans="3:12" x14ac:dyDescent="0.2">
      <c r="L29" s="37" t="s">
        <v>50</v>
      </c>
    </row>
    <row r="30" spans="3:12" x14ac:dyDescent="0.2">
      <c r="D30" s="6" t="s">
        <v>111</v>
      </c>
      <c r="H30" s="60">
        <f>INDEX($M$7:$M$12,MATCH($H$5,$L$7:$L$12))</f>
        <v>0.03</v>
      </c>
      <c r="L30" s="37" t="s">
        <v>51</v>
      </c>
    </row>
    <row r="31" spans="3:12" ht="12" customHeight="1" x14ac:dyDescent="0.25">
      <c r="C31" s="2"/>
      <c r="D31" s="6"/>
      <c r="H31" s="29"/>
      <c r="L31" s="38" t="s">
        <v>52</v>
      </c>
    </row>
    <row r="32" spans="3:12" ht="12" customHeight="1" x14ac:dyDescent="0.25">
      <c r="C32" s="2"/>
      <c r="D32" s="5" t="s">
        <v>112</v>
      </c>
      <c r="H32" s="141">
        <v>4.2000000000000003E-2</v>
      </c>
    </row>
    <row r="33" spans="3:12" ht="12" customHeight="1" x14ac:dyDescent="0.2">
      <c r="D33" s="6"/>
      <c r="H33" s="29"/>
    </row>
    <row r="34" spans="3:12" ht="12" customHeight="1" x14ac:dyDescent="0.2">
      <c r="D34" s="5" t="s">
        <v>92</v>
      </c>
      <c r="H34" s="141">
        <v>4.2000000000000003E-2</v>
      </c>
    </row>
    <row r="35" spans="3:12" ht="12" customHeight="1" x14ac:dyDescent="0.25">
      <c r="C35" s="2"/>
    </row>
    <row r="36" spans="3:12" ht="12" customHeight="1" x14ac:dyDescent="0.25">
      <c r="C36" s="2"/>
      <c r="D36" s="6" t="s">
        <v>113</v>
      </c>
      <c r="H36" s="55">
        <v>181</v>
      </c>
      <c r="L36" s="6" t="str">
        <f>"Do not delete - data validation for option at "&amp;ADDRESS(ROW(H42),COLUMN(H42))</f>
        <v>Do not delete - data validation for option at $H$42</v>
      </c>
    </row>
    <row r="37" spans="3:12" ht="12" customHeight="1" x14ac:dyDescent="0.25">
      <c r="C37" s="2"/>
      <c r="L37" s="36" t="s">
        <v>27</v>
      </c>
    </row>
    <row r="38" spans="3:12" ht="12" customHeight="1" x14ac:dyDescent="0.25">
      <c r="C38" s="2"/>
      <c r="D38" s="6" t="s">
        <v>23</v>
      </c>
      <c r="H38" s="61">
        <v>30</v>
      </c>
      <c r="L38" s="37" t="s">
        <v>28</v>
      </c>
    </row>
    <row r="39" spans="3:12" ht="12" customHeight="1" x14ac:dyDescent="0.25">
      <c r="C39" s="2"/>
      <c r="L39" s="38" t="s">
        <v>29</v>
      </c>
    </row>
    <row r="40" spans="3:12" ht="12" customHeight="1" x14ac:dyDescent="0.2">
      <c r="D40" s="6" t="s">
        <v>41</v>
      </c>
      <c r="I40" s="42" t="s">
        <v>42</v>
      </c>
    </row>
    <row r="42" spans="3:12" x14ac:dyDescent="0.2">
      <c r="D42" s="6" t="s">
        <v>26</v>
      </c>
      <c r="H42" s="140" t="s">
        <v>27</v>
      </c>
    </row>
    <row r="43" spans="3:12" x14ac:dyDescent="0.2">
      <c r="D43" s="6"/>
    </row>
    <row r="47" spans="3:12" ht="15.75" x14ac:dyDescent="0.25">
      <c r="C47" s="2"/>
    </row>
    <row r="49" spans="6:6" x14ac:dyDescent="0.2">
      <c r="F49" s="27"/>
    </row>
    <row r="50" spans="6:6" x14ac:dyDescent="0.2">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I30" sqref="I30"/>
    </sheetView>
  </sheetViews>
  <sheetFormatPr defaultColWidth="28" defaultRowHeight="12" x14ac:dyDescent="0.2"/>
  <cols>
    <col min="1" max="2" width="2.7109375" customWidth="1"/>
    <col min="3" max="3" width="15.7109375" customWidth="1"/>
    <col min="4" max="4" width="49.7109375" customWidth="1"/>
    <col min="5" max="5" width="17.140625" customWidth="1"/>
    <col min="6" max="6" width="25.85546875" customWidth="1"/>
    <col min="7" max="7" width="2.7109375" customWidth="1"/>
    <col min="8" max="8" width="15.7109375" customWidth="1"/>
    <col min="9" max="9" width="15.7109375" style="179" customWidth="1"/>
    <col min="10" max="10" width="15.7109375" customWidth="1"/>
    <col min="11" max="11" width="2.7109375" customWidth="1"/>
    <col min="12" max="12" width="15.7109375" customWidth="1"/>
    <col min="13" max="13" width="15.5703125" customWidth="1"/>
    <col min="14" max="14" width="18" customWidth="1"/>
    <col min="15" max="16" width="15.7109375" customWidth="1"/>
    <col min="17" max="17" width="20.140625" customWidth="1"/>
  </cols>
  <sheetData>
    <row r="1" spans="3:9" x14ac:dyDescent="0.2">
      <c r="E1" s="27"/>
    </row>
    <row r="2" spans="3:9" x14ac:dyDescent="0.2">
      <c r="E2" s="27"/>
    </row>
    <row r="3" spans="3:9" ht="20.25" x14ac:dyDescent="0.3">
      <c r="C3" s="50" t="s">
        <v>201</v>
      </c>
    </row>
    <row r="6" spans="3:9"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x14ac:dyDescent="0.2">
      <c r="C7" s="104" t="str">
        <f ca="1">"Hyperlink to the '"&amp;MID(CELL("filename",'Asset exclusions'!A1),FIND("]",CELL("filename",'Asset exclusions'!A1))+1,255)&amp;"' worksheet:"</f>
        <v>Hyperlink to the 'Asset exclusions' worksheet:</v>
      </c>
      <c r="E7" s="134" t="s">
        <v>187</v>
      </c>
      <c r="I7" s="180"/>
    </row>
    <row r="8" spans="3:9" x14ac:dyDescent="0.2">
      <c r="C8" s="104"/>
      <c r="E8" s="134"/>
      <c r="I8" s="180"/>
    </row>
    <row r="9" spans="3:9" x14ac:dyDescent="0.2">
      <c r="C9" s="104" t="s">
        <v>242</v>
      </c>
      <c r="E9" s="134"/>
      <c r="I9" s="180"/>
    </row>
    <row r="10" spans="3:9" x14ac:dyDescent="0.2">
      <c r="C10" s="104" t="s">
        <v>245</v>
      </c>
      <c r="E10" s="134"/>
      <c r="I10" s="180"/>
    </row>
    <row r="11" spans="3:9" x14ac:dyDescent="0.2">
      <c r="C11" s="104" t="s">
        <v>244</v>
      </c>
      <c r="E11" s="134"/>
      <c r="I11" s="180"/>
    </row>
    <row r="12" spans="3:9" x14ac:dyDescent="0.2">
      <c r="C12" s="104" t="s">
        <v>243</v>
      </c>
      <c r="E12" s="134"/>
      <c r="I12" s="180"/>
    </row>
    <row r="13" spans="3:9" x14ac:dyDescent="0.2">
      <c r="H13" s="27"/>
      <c r="I13" s="180"/>
    </row>
    <row r="14" spans="3:9" x14ac:dyDescent="0.2">
      <c r="C14" s="6" t="s">
        <v>54</v>
      </c>
      <c r="H14" s="27"/>
      <c r="I14" s="180"/>
    </row>
    <row r="15" spans="3:9" x14ac:dyDescent="0.2">
      <c r="C15" s="57" t="s">
        <v>58</v>
      </c>
      <c r="E15" s="82">
        <f>'General inputs'!$H$23</f>
        <v>25569</v>
      </c>
      <c r="H15" s="27"/>
      <c r="I15" s="180"/>
    </row>
    <row r="16" spans="3:9" x14ac:dyDescent="0.2">
      <c r="C16" s="57" t="s">
        <v>59</v>
      </c>
      <c r="E16" s="83">
        <f>'General inputs'!$H$24</f>
        <v>35064</v>
      </c>
      <c r="H16" s="27"/>
      <c r="I16" s="180"/>
    </row>
    <row r="17" spans="3:18" x14ac:dyDescent="0.2">
      <c r="I17" s="180"/>
      <c r="J17" s="224"/>
    </row>
    <row r="18" spans="3:18" ht="15.75" x14ac:dyDescent="0.25">
      <c r="C18" s="2" t="s">
        <v>207</v>
      </c>
      <c r="I18" s="180"/>
    </row>
    <row r="19" spans="3:18" x14ac:dyDescent="0.2">
      <c r="I19" s="180"/>
    </row>
    <row r="20" spans="3:18" x14ac:dyDescent="0.2">
      <c r="C20" s="6" t="s">
        <v>16</v>
      </c>
      <c r="H20" s="6" t="s">
        <v>17</v>
      </c>
      <c r="I20" s="181"/>
      <c r="L20" s="6" t="s">
        <v>18</v>
      </c>
      <c r="Q20" s="214" t="s">
        <v>276</v>
      </c>
    </row>
    <row r="21" spans="3:18" ht="48" x14ac:dyDescent="0.2">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281</v>
      </c>
      <c r="E22" s="162">
        <v>31228</v>
      </c>
      <c r="F22" s="163" t="str">
        <f>IF(E22="","-",IF(OR(E22&lt;$E$15,E22&gt;$E$16),"ERROR - date outside of range","Date check - OK"))</f>
        <v>Date check - OK</v>
      </c>
      <c r="G22" s="68"/>
      <c r="H22" s="162" t="s">
        <v>279</v>
      </c>
      <c r="I22" s="173">
        <v>28910.598612097718</v>
      </c>
      <c r="J22" s="168">
        <f>IFERROR(MIN('MP Calculations'!$E$30/I22,1),"-")</f>
        <v>0.88008742324680189</v>
      </c>
      <c r="K22" s="68"/>
      <c r="L22" s="158">
        <v>1</v>
      </c>
      <c r="M22" s="183" t="s">
        <v>338</v>
      </c>
      <c r="N22" s="183">
        <v>230199.35001299999</v>
      </c>
      <c r="O22" s="186">
        <f>IF(N22="","-",L22*N22)</f>
        <v>230199.35001299999</v>
      </c>
      <c r="P22" s="186">
        <f t="shared" ref="P22" si="0">IF(O22="-","-",IF(OR(E22&lt;$E$15,E22&gt;$E$16),0,O22*J22))</f>
        <v>202595.55278602982</v>
      </c>
      <c r="Q22" s="215">
        <f>IF(P22="-",0,P22/(1+'General inputs'!$H$30)^'MP Calculations'!$C$40)</f>
        <v>450023.27398101613</v>
      </c>
      <c r="R22" s="201"/>
    </row>
    <row r="23" spans="3:18" x14ac:dyDescent="0.2">
      <c r="C23" s="159"/>
      <c r="D23" s="165" t="s">
        <v>282</v>
      </c>
      <c r="E23" s="162">
        <v>31228</v>
      </c>
      <c r="F23" s="166" t="str">
        <f t="shared" ref="F23:F86" si="1">IF(E23="","-",IF(OR(E23&lt;$E$15,E23&gt;$E$16),"ERROR - date outside of range","Date check - OK"))</f>
        <v>Date check - OK</v>
      </c>
      <c r="G23" s="68"/>
      <c r="H23" s="162" t="s">
        <v>279</v>
      </c>
      <c r="I23" s="173">
        <v>28910.598612097718</v>
      </c>
      <c r="J23" s="168">
        <f>IFERROR(MIN('MP Calculations'!$E$30/I23,1),"-")</f>
        <v>0.88008742324680189</v>
      </c>
      <c r="K23" s="68"/>
      <c r="L23" s="159">
        <v>1</v>
      </c>
      <c r="M23" s="184" t="s">
        <v>338</v>
      </c>
      <c r="N23" s="184">
        <v>99393.150926000002</v>
      </c>
      <c r="O23" s="186">
        <f t="shared" ref="O23:O86" si="2">IF(N23="","-",L23*N23)</f>
        <v>99393.150926000002</v>
      </c>
      <c r="P23" s="186">
        <f t="shared" ref="P23:P86" si="3">IF(O23="-","-",IF(OR(E23&lt;$E$15,E23&gt;$E$16),0,O23*J23))</f>
        <v>87474.662086843819</v>
      </c>
      <c r="Q23" s="215">
        <f>IF(P23="-",0,P23/(1+'General inputs'!$H$30)^'MP Calculations'!$C$40)</f>
        <v>194306.50515947069</v>
      </c>
      <c r="R23" s="201"/>
    </row>
    <row r="24" spans="3:18" x14ac:dyDescent="0.2">
      <c r="C24" s="159"/>
      <c r="D24" s="165" t="s">
        <v>283</v>
      </c>
      <c r="E24" s="162">
        <v>31228</v>
      </c>
      <c r="F24" s="166" t="str">
        <f t="shared" si="1"/>
        <v>Date check - OK</v>
      </c>
      <c r="G24" s="68"/>
      <c r="H24" s="162" t="s">
        <v>279</v>
      </c>
      <c r="I24" s="173">
        <v>28910.598612097718</v>
      </c>
      <c r="J24" s="168">
        <f>IFERROR(MIN('MP Calculations'!$E$30/I24,1),"-")</f>
        <v>0.88008742324680189</v>
      </c>
      <c r="K24" s="12"/>
      <c r="L24" s="159">
        <v>1</v>
      </c>
      <c r="M24" s="187" t="s">
        <v>338</v>
      </c>
      <c r="N24" s="187">
        <v>92767.268295000002</v>
      </c>
      <c r="O24" s="186">
        <f t="shared" si="2"/>
        <v>92767.268295000002</v>
      </c>
      <c r="P24" s="186">
        <f t="shared" si="3"/>
        <v>81643.306115391286</v>
      </c>
      <c r="Q24" s="215">
        <f>IF(P24="-",0,P24/(1+'General inputs'!$H$30)^'MP Calculations'!$C$40)</f>
        <v>181353.37825251732</v>
      </c>
      <c r="R24" s="201"/>
    </row>
    <row r="25" spans="3:18" x14ac:dyDescent="0.2">
      <c r="C25" s="159"/>
      <c r="D25" s="165" t="s">
        <v>284</v>
      </c>
      <c r="E25" s="162">
        <v>31413</v>
      </c>
      <c r="F25" s="166" t="str">
        <f t="shared" si="1"/>
        <v>Date check - OK</v>
      </c>
      <c r="G25" s="68"/>
      <c r="H25" s="162" t="s">
        <v>279</v>
      </c>
      <c r="I25" s="173">
        <v>28910.598612097718</v>
      </c>
      <c r="J25" s="168">
        <f>IFERROR(MIN('MP Calculations'!$E$30/I25,1),"-")</f>
        <v>0.88008742324680189</v>
      </c>
      <c r="K25" s="12"/>
      <c r="L25" s="159">
        <v>4.3485880000000003</v>
      </c>
      <c r="M25" s="187" t="s">
        <v>339</v>
      </c>
      <c r="N25" s="187">
        <v>356.22188899999998</v>
      </c>
      <c r="O25" s="186">
        <f t="shared" si="2"/>
        <v>1549.062231842732</v>
      </c>
      <c r="P25" s="186">
        <f t="shared" si="3"/>
        <v>1363.31018807141</v>
      </c>
      <c r="Q25" s="215">
        <f>IF(P25="-",0,P25/(1+'General inputs'!$H$30)^'MP Calculations'!$C$40)</f>
        <v>3028.3059319448043</v>
      </c>
      <c r="R25" s="201"/>
    </row>
    <row r="26" spans="3:18" x14ac:dyDescent="0.2">
      <c r="C26" s="159"/>
      <c r="D26" s="165" t="s">
        <v>284</v>
      </c>
      <c r="E26" s="162">
        <v>31413</v>
      </c>
      <c r="F26" s="166" t="str">
        <f t="shared" si="1"/>
        <v>Date check - OK</v>
      </c>
      <c r="G26" s="68"/>
      <c r="H26" s="162" t="s">
        <v>279</v>
      </c>
      <c r="I26" s="173">
        <v>28910.598612097718</v>
      </c>
      <c r="J26" s="168">
        <f>IFERROR(MIN('MP Calculations'!$E$30/I26,1),"-")</f>
        <v>0.88008742324680189</v>
      </c>
      <c r="K26" s="12"/>
      <c r="L26" s="159">
        <v>2.5238700000000001</v>
      </c>
      <c r="M26" s="187" t="s">
        <v>339</v>
      </c>
      <c r="N26" s="187">
        <v>356.22188899999998</v>
      </c>
      <c r="O26" s="186">
        <f t="shared" si="2"/>
        <v>899.05773899042993</v>
      </c>
      <c r="P26" s="186">
        <f t="shared" si="3"/>
        <v>791.2494088581833</v>
      </c>
      <c r="Q26" s="215">
        <f>IF(P26="-",0,P26/(1+'General inputs'!$H$30)^'MP Calculations'!$C$40)</f>
        <v>1757.5936125605674</v>
      </c>
      <c r="R26" s="201"/>
    </row>
    <row r="27" spans="3:18" x14ac:dyDescent="0.2">
      <c r="C27" s="159"/>
      <c r="D27" s="165" t="s">
        <v>284</v>
      </c>
      <c r="E27" s="162">
        <v>31413</v>
      </c>
      <c r="F27" s="166" t="str">
        <f t="shared" si="1"/>
        <v>Date check - OK</v>
      </c>
      <c r="G27" s="68"/>
      <c r="H27" s="162" t="s">
        <v>279</v>
      </c>
      <c r="I27" s="173">
        <v>28910.598612097718</v>
      </c>
      <c r="J27" s="168">
        <f>IFERROR(MIN('MP Calculations'!$E$30/I27,1),"-")</f>
        <v>0.88008742324680189</v>
      </c>
      <c r="K27" s="12"/>
      <c r="L27" s="159">
        <v>6.1407069999999999</v>
      </c>
      <c r="M27" s="187" t="s">
        <v>339</v>
      </c>
      <c r="N27" s="187">
        <v>356.22188899999998</v>
      </c>
      <c r="O27" s="186">
        <f t="shared" si="2"/>
        <v>2187.4542473355227</v>
      </c>
      <c r="P27" s="186">
        <f t="shared" si="3"/>
        <v>1925.1509720077927</v>
      </c>
      <c r="Q27" s="215">
        <f>IF(P27="-",0,P27/(1+'General inputs'!$H$30)^'MP Calculations'!$C$40)</f>
        <v>4276.3166881836078</v>
      </c>
      <c r="R27" s="201"/>
    </row>
    <row r="28" spans="3:18" x14ac:dyDescent="0.2">
      <c r="C28" s="159"/>
      <c r="D28" s="165" t="s">
        <v>284</v>
      </c>
      <c r="E28" s="162">
        <v>31413</v>
      </c>
      <c r="F28" s="166" t="str">
        <f t="shared" si="1"/>
        <v>Date check - OK</v>
      </c>
      <c r="G28" s="68"/>
      <c r="H28" s="162" t="s">
        <v>279</v>
      </c>
      <c r="I28" s="173">
        <v>28910.598612097718</v>
      </c>
      <c r="J28" s="168">
        <f>IFERROR(MIN('MP Calculations'!$E$30/I28,1),"-")</f>
        <v>0.88008742324680189</v>
      </c>
      <c r="K28" s="12"/>
      <c r="L28" s="159">
        <v>6.1711220000000004</v>
      </c>
      <c r="M28" s="187" t="s">
        <v>339</v>
      </c>
      <c r="N28" s="187">
        <v>356.22188899999998</v>
      </c>
      <c r="O28" s="186">
        <f t="shared" si="2"/>
        <v>2198.2887360894579</v>
      </c>
      <c r="P28" s="186">
        <f t="shared" si="3"/>
        <v>1934.6862692974398</v>
      </c>
      <c r="Q28" s="215">
        <f>IF(P28="-",0,P28/(1+'General inputs'!$H$30)^'MP Calculations'!$C$40)</f>
        <v>4297.4973392179445</v>
      </c>
      <c r="R28" s="201"/>
    </row>
    <row r="29" spans="3:18" x14ac:dyDescent="0.2">
      <c r="C29" s="159"/>
      <c r="D29" s="165" t="s">
        <v>284</v>
      </c>
      <c r="E29" s="162">
        <v>31413</v>
      </c>
      <c r="F29" s="166" t="str">
        <f t="shared" si="1"/>
        <v>Date check - OK</v>
      </c>
      <c r="G29" s="68"/>
      <c r="H29" s="162" t="s">
        <v>279</v>
      </c>
      <c r="I29" s="173">
        <v>28910.598612097718</v>
      </c>
      <c r="J29" s="168">
        <f>IFERROR(MIN('MP Calculations'!$E$30/I29,1),"-")</f>
        <v>0.88008742324680189</v>
      </c>
      <c r="K29" s="12"/>
      <c r="L29" s="159">
        <v>2.1021390000000002</v>
      </c>
      <c r="M29" s="187" t="s">
        <v>339</v>
      </c>
      <c r="N29" s="187">
        <v>356.22188899999998</v>
      </c>
      <c r="O29" s="186">
        <f t="shared" si="2"/>
        <v>748.82792552057106</v>
      </c>
      <c r="P29" s="186">
        <f t="shared" si="3"/>
        <v>659.0340394266475</v>
      </c>
      <c r="Q29" s="215">
        <f>IF(P29="-",0,P29/(1+'General inputs'!$H$30)^'MP Calculations'!$C$40)</f>
        <v>1463.9050660749006</v>
      </c>
      <c r="R29" s="201"/>
    </row>
    <row r="30" spans="3:18" x14ac:dyDescent="0.2">
      <c r="C30" s="159"/>
      <c r="D30" s="165" t="s">
        <v>284</v>
      </c>
      <c r="E30" s="162">
        <v>31413</v>
      </c>
      <c r="F30" s="166" t="str">
        <f t="shared" si="1"/>
        <v>Date check - OK</v>
      </c>
      <c r="G30" s="68"/>
      <c r="H30" s="162" t="s">
        <v>279</v>
      </c>
      <c r="I30" s="173">
        <v>28910.598612097718</v>
      </c>
      <c r="J30" s="168">
        <f>IFERROR(MIN('MP Calculations'!$E$30/I30,1),"-")</f>
        <v>0.88008742324680189</v>
      </c>
      <c r="K30" s="12"/>
      <c r="L30" s="159">
        <v>0.71689899999999995</v>
      </c>
      <c r="M30" s="187" t="s">
        <v>339</v>
      </c>
      <c r="N30" s="187">
        <v>356.22188899999998</v>
      </c>
      <c r="O30" s="186">
        <f t="shared" si="2"/>
        <v>255.37511600221097</v>
      </c>
      <c r="P30" s="186">
        <f t="shared" si="3"/>
        <v>224.75242780373898</v>
      </c>
      <c r="Q30" s="215">
        <f>IF(P30="-",0,P30/(1+'General inputs'!$H$30)^'MP Calculations'!$C$40)</f>
        <v>499.24009685564556</v>
      </c>
    </row>
    <row r="31" spans="3:18" x14ac:dyDescent="0.2">
      <c r="C31" s="159"/>
      <c r="D31" s="165" t="s">
        <v>284</v>
      </c>
      <c r="E31" s="162">
        <v>31413</v>
      </c>
      <c r="F31" s="166" t="str">
        <f t="shared" si="1"/>
        <v>Date check - OK</v>
      </c>
      <c r="G31" s="68"/>
      <c r="H31" s="162" t="s">
        <v>279</v>
      </c>
      <c r="I31" s="173">
        <v>28910.598612097718</v>
      </c>
      <c r="J31" s="168">
        <f>IFERROR(MIN('MP Calculations'!$E$30/I31,1),"-")</f>
        <v>0.88008742324680189</v>
      </c>
      <c r="K31" s="12"/>
      <c r="L31" s="159">
        <v>0.73127600000000004</v>
      </c>
      <c r="M31" s="187" t="s">
        <v>339</v>
      </c>
      <c r="N31" s="187">
        <v>356.22188899999998</v>
      </c>
      <c r="O31" s="186">
        <f t="shared" si="2"/>
        <v>260.49651810036397</v>
      </c>
      <c r="P31" s="186">
        <f t="shared" si="3"/>
        <v>229.25970937971323</v>
      </c>
      <c r="Q31" s="215">
        <f>IF(P31="-",0,P31/(1+'General inputs'!$H$30)^'MP Calculations'!$C$40)</f>
        <v>509.25207186536608</v>
      </c>
    </row>
    <row r="32" spans="3:18" x14ac:dyDescent="0.2">
      <c r="C32" s="159"/>
      <c r="D32" s="165" t="s">
        <v>285</v>
      </c>
      <c r="E32" s="162">
        <v>31778</v>
      </c>
      <c r="F32" s="166" t="str">
        <f t="shared" si="1"/>
        <v>Date check - OK</v>
      </c>
      <c r="G32" s="68"/>
      <c r="H32" s="162" t="s">
        <v>279</v>
      </c>
      <c r="I32" s="173">
        <v>28910.598612097718</v>
      </c>
      <c r="J32" s="168">
        <f>IFERROR(MIN('MP Calculations'!$E$30/I32,1),"-")</f>
        <v>0.88008742324680189</v>
      </c>
      <c r="K32" s="12"/>
      <c r="L32" s="159">
        <v>7.6818530000000003</v>
      </c>
      <c r="M32" s="187" t="s">
        <v>339</v>
      </c>
      <c r="N32" s="187">
        <v>657.22938499999998</v>
      </c>
      <c r="O32" s="186">
        <f t="shared" si="2"/>
        <v>5048.7395228504047</v>
      </c>
      <c r="P32" s="186">
        <f t="shared" si="3"/>
        <v>4443.332157309701</v>
      </c>
      <c r="Q32" s="215">
        <f>IF(P32="-",0,P32/(1+'General inputs'!$H$30)^'MP Calculations'!$C$40)</f>
        <v>9869.9248691283592</v>
      </c>
    </row>
    <row r="33" spans="3:17" x14ac:dyDescent="0.2">
      <c r="C33" s="159"/>
      <c r="D33" s="165" t="s">
        <v>286</v>
      </c>
      <c r="E33" s="162">
        <v>31958</v>
      </c>
      <c r="F33" s="166" t="str">
        <f t="shared" si="1"/>
        <v>Date check - OK</v>
      </c>
      <c r="G33" s="68"/>
      <c r="H33" s="162" t="s">
        <v>279</v>
      </c>
      <c r="I33" s="173">
        <v>28910.598612097718</v>
      </c>
      <c r="J33" s="168">
        <f>IFERROR(MIN('MP Calculations'!$E$30/I33,1),"-")</f>
        <v>0.88008742324680189</v>
      </c>
      <c r="K33" s="12"/>
      <c r="L33" s="159">
        <v>1</v>
      </c>
      <c r="M33" s="187" t="s">
        <v>338</v>
      </c>
      <c r="N33" s="187">
        <v>230199.35001299999</v>
      </c>
      <c r="O33" s="186">
        <f t="shared" si="2"/>
        <v>230199.35001299999</v>
      </c>
      <c r="P33" s="186">
        <f t="shared" si="3"/>
        <v>202595.55278602982</v>
      </c>
      <c r="Q33" s="215">
        <f>IF(P33="-",0,P33/(1+'General inputs'!$H$30)^'MP Calculations'!$C$40)</f>
        <v>450023.27398101613</v>
      </c>
    </row>
    <row r="34" spans="3:17" x14ac:dyDescent="0.2">
      <c r="C34" s="159"/>
      <c r="D34" s="165" t="s">
        <v>287</v>
      </c>
      <c r="E34" s="162">
        <v>31958</v>
      </c>
      <c r="F34" s="166" t="str">
        <f t="shared" si="1"/>
        <v>Date check - OK</v>
      </c>
      <c r="G34" s="68"/>
      <c r="H34" s="162" t="s">
        <v>279</v>
      </c>
      <c r="I34" s="173">
        <v>28910.598612097718</v>
      </c>
      <c r="J34" s="168">
        <f>IFERROR(MIN('MP Calculations'!$E$30/I34,1),"-")</f>
        <v>0.88008742324680189</v>
      </c>
      <c r="K34" s="12"/>
      <c r="L34" s="159">
        <v>1</v>
      </c>
      <c r="M34" s="187" t="s">
        <v>338</v>
      </c>
      <c r="N34" s="187">
        <v>81161.433181</v>
      </c>
      <c r="O34" s="186">
        <f t="shared" si="2"/>
        <v>81161.433181</v>
      </c>
      <c r="P34" s="186">
        <f t="shared" si="3"/>
        <v>71429.156595283785</v>
      </c>
      <c r="Q34" s="215">
        <f>IF(P34="-",0,P34/(1+'General inputs'!$H$30)^'MP Calculations'!$C$40)</f>
        <v>158664.80022225284</v>
      </c>
    </row>
    <row r="35" spans="3:17" x14ac:dyDescent="0.2">
      <c r="C35" s="159"/>
      <c r="D35" s="165" t="s">
        <v>288</v>
      </c>
      <c r="E35" s="162">
        <v>31958</v>
      </c>
      <c r="F35" s="166" t="str">
        <f t="shared" si="1"/>
        <v>Date check - OK</v>
      </c>
      <c r="G35" s="68"/>
      <c r="H35" s="162" t="s">
        <v>279</v>
      </c>
      <c r="I35" s="173">
        <v>28910.598612097718</v>
      </c>
      <c r="J35" s="168">
        <f>IFERROR(MIN('MP Calculations'!$E$30/I35,1),"-")</f>
        <v>0.88008742324680189</v>
      </c>
      <c r="K35" s="12"/>
      <c r="L35" s="159">
        <v>1</v>
      </c>
      <c r="M35" s="187" t="s">
        <v>338</v>
      </c>
      <c r="N35" s="187">
        <v>83504.280805000002</v>
      </c>
      <c r="O35" s="186">
        <f t="shared" si="2"/>
        <v>83504.280805000002</v>
      </c>
      <c r="P35" s="186">
        <f t="shared" si="3"/>
        <v>73491.067323749827</v>
      </c>
      <c r="Q35" s="215">
        <f>IF(P35="-",0,P35/(1+'General inputs'!$H$30)^'MP Calculations'!$C$40)</f>
        <v>163244.8998538616</v>
      </c>
    </row>
    <row r="36" spans="3:17" x14ac:dyDescent="0.2">
      <c r="C36" s="159"/>
      <c r="D36" s="165" t="s">
        <v>289</v>
      </c>
      <c r="E36" s="162">
        <v>34351</v>
      </c>
      <c r="F36" s="166" t="str">
        <f t="shared" si="1"/>
        <v>Date check - OK</v>
      </c>
      <c r="G36" s="68"/>
      <c r="H36" s="162" t="s">
        <v>279</v>
      </c>
      <c r="I36" s="173">
        <v>28910.598612097718</v>
      </c>
      <c r="J36" s="168">
        <f>IFERROR(MIN('MP Calculations'!$E$30/I36,1),"-")</f>
        <v>0.88008742324680189</v>
      </c>
      <c r="K36" s="12"/>
      <c r="L36" s="159">
        <v>146.05888899999999</v>
      </c>
      <c r="M36" s="187" t="s">
        <v>339</v>
      </c>
      <c r="N36" s="187">
        <v>2066.086957</v>
      </c>
      <c r="O36" s="186">
        <f t="shared" si="2"/>
        <v>301770.36551681074</v>
      </c>
      <c r="P36" s="186">
        <f t="shared" si="3"/>
        <v>265584.30339993554</v>
      </c>
      <c r="Q36" s="215">
        <f>IF(P36="-",0,P36/(1+'General inputs'!$H$30)^'MP Calculations'!$C$40)</f>
        <v>589939.49319428531</v>
      </c>
    </row>
    <row r="37" spans="3:17" x14ac:dyDescent="0.2">
      <c r="C37" s="159"/>
      <c r="D37" s="165" t="s">
        <v>290</v>
      </c>
      <c r="E37" s="162">
        <v>34351</v>
      </c>
      <c r="F37" s="166" t="str">
        <f t="shared" si="1"/>
        <v>Date check - OK</v>
      </c>
      <c r="G37" s="68"/>
      <c r="H37" s="162" t="s">
        <v>279</v>
      </c>
      <c r="I37" s="173">
        <v>28910.598612097718</v>
      </c>
      <c r="J37" s="168">
        <f>IFERROR(MIN('MP Calculations'!$E$30/I37,1),"-")</f>
        <v>0.88008742324680189</v>
      </c>
      <c r="K37" s="12"/>
      <c r="L37" s="159">
        <v>89.540324999999996</v>
      </c>
      <c r="M37" s="187" t="s">
        <v>339</v>
      </c>
      <c r="N37" s="187">
        <v>1009.889055</v>
      </c>
      <c r="O37" s="186">
        <f t="shared" si="2"/>
        <v>90425.794198642863</v>
      </c>
      <c r="P37" s="186">
        <f t="shared" si="3"/>
        <v>79582.604211329206</v>
      </c>
      <c r="Q37" s="215">
        <f>IF(P37="-",0,P37/(1+'General inputs'!$H$30)^'MP Calculations'!$C$40)</f>
        <v>176775.96376926673</v>
      </c>
    </row>
    <row r="38" spans="3:17" x14ac:dyDescent="0.2">
      <c r="C38" s="159"/>
      <c r="D38" s="165" t="s">
        <v>290</v>
      </c>
      <c r="E38" s="162">
        <v>34351</v>
      </c>
      <c r="F38" s="166" t="str">
        <f t="shared" si="1"/>
        <v>Date check - OK</v>
      </c>
      <c r="G38" s="68"/>
      <c r="H38" s="162" t="s">
        <v>279</v>
      </c>
      <c r="I38" s="173">
        <v>28910.598612097718</v>
      </c>
      <c r="J38" s="168">
        <f>IFERROR(MIN('MP Calculations'!$E$30/I38,1),"-")</f>
        <v>0.88008742324680189</v>
      </c>
      <c r="K38" s="12"/>
      <c r="L38" s="159">
        <v>104.373891</v>
      </c>
      <c r="M38" s="187" t="s">
        <v>339</v>
      </c>
      <c r="N38" s="187">
        <v>1009.889055</v>
      </c>
      <c r="O38" s="186">
        <f t="shared" si="2"/>
        <v>105406.05014866301</v>
      </c>
      <c r="P38" s="186">
        <f t="shared" si="3"/>
        <v>92766.53906996001</v>
      </c>
      <c r="Q38" s="215">
        <f>IF(P38="-",0,P38/(1+'General inputs'!$H$30)^'MP Calculations'!$C$40)</f>
        <v>206061.29332089645</v>
      </c>
    </row>
    <row r="39" spans="3:17" x14ac:dyDescent="0.2">
      <c r="C39" s="159"/>
      <c r="D39" s="165" t="s">
        <v>290</v>
      </c>
      <c r="E39" s="162">
        <v>34351</v>
      </c>
      <c r="F39" s="166" t="str">
        <f t="shared" si="1"/>
        <v>Date check - OK</v>
      </c>
      <c r="G39" s="68"/>
      <c r="H39" s="162" t="s">
        <v>279</v>
      </c>
      <c r="I39" s="173">
        <v>28910.598612097718</v>
      </c>
      <c r="J39" s="168">
        <f>IFERROR(MIN('MP Calculations'!$E$30/I39,1),"-")</f>
        <v>0.88008742324680189</v>
      </c>
      <c r="K39" s="12"/>
      <c r="L39" s="159">
        <v>13.961653999999999</v>
      </c>
      <c r="M39" s="187" t="s">
        <v>339</v>
      </c>
      <c r="N39" s="187">
        <v>1009.889055</v>
      </c>
      <c r="O39" s="186">
        <f t="shared" si="2"/>
        <v>14099.72156429697</v>
      </c>
      <c r="P39" s="186">
        <f t="shared" si="3"/>
        <v>12408.987620019487</v>
      </c>
      <c r="Q39" s="215">
        <f>IF(P39="-",0,P39/(1+'General inputs'!$H$30)^'MP Calculations'!$C$40)</f>
        <v>27563.947770605457</v>
      </c>
    </row>
    <row r="40" spans="3:17" x14ac:dyDescent="0.2">
      <c r="C40" s="159"/>
      <c r="D40" s="165" t="s">
        <v>290</v>
      </c>
      <c r="E40" s="162">
        <v>34351</v>
      </c>
      <c r="F40" s="166" t="str">
        <f t="shared" si="1"/>
        <v>Date check - OK</v>
      </c>
      <c r="G40" s="68"/>
      <c r="H40" s="162" t="s">
        <v>279</v>
      </c>
      <c r="I40" s="173">
        <v>28910.598612097718</v>
      </c>
      <c r="J40" s="168">
        <f>IFERROR(MIN('MP Calculations'!$E$30/I40,1),"-")</f>
        <v>0.88008742324680189</v>
      </c>
      <c r="K40" s="12"/>
      <c r="L40" s="159">
        <v>146.45564999999999</v>
      </c>
      <c r="M40" s="187" t="s">
        <v>339</v>
      </c>
      <c r="N40" s="187">
        <v>1009.889055</v>
      </c>
      <c r="O40" s="186">
        <f t="shared" si="2"/>
        <v>147903.95797791073</v>
      </c>
      <c r="P40" s="186">
        <f t="shared" si="3"/>
        <v>130168.41326478272</v>
      </c>
      <c r="Q40" s="215">
        <f>IF(P40="-",0,P40/(1+'General inputs'!$H$30)^'MP Calculations'!$C$40)</f>
        <v>289141.66525757423</v>
      </c>
    </row>
    <row r="41" spans="3:17" x14ac:dyDescent="0.2">
      <c r="C41" s="159"/>
      <c r="D41" s="165" t="s">
        <v>290</v>
      </c>
      <c r="E41" s="162">
        <v>34351</v>
      </c>
      <c r="F41" s="166" t="str">
        <f t="shared" si="1"/>
        <v>Date check - OK</v>
      </c>
      <c r="G41" s="68"/>
      <c r="H41" s="162" t="s">
        <v>279</v>
      </c>
      <c r="I41" s="173">
        <v>28910.598612097718</v>
      </c>
      <c r="J41" s="168">
        <f>IFERROR(MIN('MP Calculations'!$E$30/I41,1),"-")</f>
        <v>0.88008742324680189</v>
      </c>
      <c r="K41" s="12"/>
      <c r="L41" s="159">
        <v>10.316029</v>
      </c>
      <c r="M41" s="187" t="s">
        <v>339</v>
      </c>
      <c r="N41" s="187">
        <v>1009.889055</v>
      </c>
      <c r="O41" s="186">
        <f t="shared" si="2"/>
        <v>10418.044778162595</v>
      </c>
      <c r="P41" s="186">
        <f t="shared" si="3"/>
        <v>9168.7901840829181</v>
      </c>
      <c r="Q41" s="215">
        <f>IF(P41="-",0,P41/(1+'General inputs'!$H$30)^'MP Calculations'!$C$40)</f>
        <v>20366.532830282948</v>
      </c>
    </row>
    <row r="42" spans="3:17" x14ac:dyDescent="0.2">
      <c r="C42" s="159"/>
      <c r="D42" s="165" t="s">
        <v>291</v>
      </c>
      <c r="E42" s="162">
        <v>34351</v>
      </c>
      <c r="F42" s="166" t="str">
        <f t="shared" si="1"/>
        <v>Date check - OK</v>
      </c>
      <c r="G42" s="68"/>
      <c r="H42" s="162" t="s">
        <v>279</v>
      </c>
      <c r="I42" s="173">
        <v>28910.598612097718</v>
      </c>
      <c r="J42" s="168">
        <f>IFERROR(MIN('MP Calculations'!$E$30/I42,1),"-")</f>
        <v>0.88008742324680189</v>
      </c>
      <c r="K42" s="12"/>
      <c r="L42" s="159">
        <v>120.140458</v>
      </c>
      <c r="M42" s="187" t="s">
        <v>339</v>
      </c>
      <c r="N42" s="187">
        <v>833.55921999999998</v>
      </c>
      <c r="O42" s="186">
        <f t="shared" si="2"/>
        <v>100144.18646092275</v>
      </c>
      <c r="P42" s="186">
        <f t="shared" si="3"/>
        <v>88135.639015540772</v>
      </c>
      <c r="Q42" s="215">
        <f>IF(P42="-",0,P42/(1+'General inputs'!$H$30)^'MP Calculations'!$C$40)</f>
        <v>195774.72594412076</v>
      </c>
    </row>
    <row r="43" spans="3:17" x14ac:dyDescent="0.2">
      <c r="C43" s="159"/>
      <c r="D43" s="165" t="s">
        <v>290</v>
      </c>
      <c r="E43" s="162">
        <v>34351</v>
      </c>
      <c r="F43" s="166" t="str">
        <f t="shared" si="1"/>
        <v>Date check - OK</v>
      </c>
      <c r="G43" s="68"/>
      <c r="H43" s="162" t="s">
        <v>279</v>
      </c>
      <c r="I43" s="173">
        <v>28910.598612097718</v>
      </c>
      <c r="J43" s="168">
        <f>IFERROR(MIN('MP Calculations'!$E$30/I43,1),"-")</f>
        <v>0.88008742324680189</v>
      </c>
      <c r="K43" s="12"/>
      <c r="L43" s="159">
        <v>150.71868699999999</v>
      </c>
      <c r="M43" s="187" t="s">
        <v>339</v>
      </c>
      <c r="N43" s="187">
        <v>1009.889055</v>
      </c>
      <c r="O43" s="186">
        <f t="shared" si="2"/>
        <v>152209.15238527078</v>
      </c>
      <c r="P43" s="186">
        <f t="shared" si="3"/>
        <v>133957.36071733278</v>
      </c>
      <c r="Q43" s="215">
        <f>IF(P43="-",0,P43/(1+'General inputs'!$H$30)^'MP Calculations'!$C$40)</f>
        <v>297558.01257660676</v>
      </c>
    </row>
    <row r="44" spans="3:17" x14ac:dyDescent="0.2">
      <c r="C44" s="159"/>
      <c r="D44" s="165" t="s">
        <v>285</v>
      </c>
      <c r="E44" s="162">
        <v>34351</v>
      </c>
      <c r="F44" s="166" t="str">
        <f t="shared" si="1"/>
        <v>Date check - OK</v>
      </c>
      <c r="G44" s="68"/>
      <c r="H44" s="162" t="s">
        <v>279</v>
      </c>
      <c r="I44" s="173">
        <v>28910.598612097718</v>
      </c>
      <c r="J44" s="168">
        <f>IFERROR(MIN('MP Calculations'!$E$30/I44,1),"-")</f>
        <v>0.88008742324680189</v>
      </c>
      <c r="K44" s="12"/>
      <c r="L44" s="159">
        <v>120.14628500000001</v>
      </c>
      <c r="M44" s="187" t="s">
        <v>339</v>
      </c>
      <c r="N44" s="187">
        <v>657.22938499999998</v>
      </c>
      <c r="O44" s="186">
        <f t="shared" si="2"/>
        <v>78963.669000584719</v>
      </c>
      <c r="P44" s="186">
        <f t="shared" si="3"/>
        <v>69494.931980837981</v>
      </c>
      <c r="Q44" s="215">
        <f>IF(P44="-",0,P44/(1+'General inputs'!$H$30)^'MP Calculations'!$C$40)</f>
        <v>154368.32835188121</v>
      </c>
    </row>
    <row r="45" spans="3:17" x14ac:dyDescent="0.2">
      <c r="C45" s="159"/>
      <c r="D45" s="165" t="s">
        <v>285</v>
      </c>
      <c r="E45" s="162">
        <v>34351</v>
      </c>
      <c r="F45" s="166" t="str">
        <f t="shared" si="1"/>
        <v>Date check - OK</v>
      </c>
      <c r="G45" s="68"/>
      <c r="H45" s="162" t="s">
        <v>279</v>
      </c>
      <c r="I45" s="173">
        <v>28910.598612097718</v>
      </c>
      <c r="J45" s="168">
        <f>IFERROR(MIN('MP Calculations'!$E$30/I45,1),"-")</f>
        <v>0.88008742324680189</v>
      </c>
      <c r="K45" s="12"/>
      <c r="L45" s="159">
        <v>118.72986</v>
      </c>
      <c r="M45" s="187" t="s">
        <v>339</v>
      </c>
      <c r="N45" s="187">
        <v>657.22938499999998</v>
      </c>
      <c r="O45" s="186">
        <f t="shared" si="2"/>
        <v>78032.752868936106</v>
      </c>
      <c r="P45" s="186">
        <f t="shared" si="3"/>
        <v>68675.64440127647</v>
      </c>
      <c r="Q45" s="215">
        <f>IF(P45="-",0,P45/(1+'General inputs'!$H$30)^'MP Calculations'!$C$40)</f>
        <v>152548.45385900102</v>
      </c>
    </row>
    <row r="46" spans="3:17" x14ac:dyDescent="0.2">
      <c r="C46" s="159"/>
      <c r="D46" s="165" t="s">
        <v>290</v>
      </c>
      <c r="E46" s="162">
        <v>34351</v>
      </c>
      <c r="F46" s="166" t="str">
        <f t="shared" si="1"/>
        <v>Date check - OK</v>
      </c>
      <c r="G46" s="68"/>
      <c r="H46" s="162" t="s">
        <v>279</v>
      </c>
      <c r="I46" s="173">
        <v>28910.598612097718</v>
      </c>
      <c r="J46" s="168">
        <f>IFERROR(MIN('MP Calculations'!$E$30/I46,1),"-")</f>
        <v>0.88008742324680189</v>
      </c>
      <c r="K46" s="12"/>
      <c r="L46" s="159">
        <v>25.182282000000001</v>
      </c>
      <c r="M46" s="187" t="s">
        <v>339</v>
      </c>
      <c r="N46" s="187">
        <v>1009.889055</v>
      </c>
      <c r="O46" s="186">
        <f t="shared" si="2"/>
        <v>25431.310971723509</v>
      </c>
      <c r="P46" s="186">
        <f t="shared" si="3"/>
        <v>22381.776942892266</v>
      </c>
      <c r="Q46" s="215">
        <f>IF(P46="-",0,P46/(1+'General inputs'!$H$30)^'MP Calculations'!$C$40)</f>
        <v>49716.395048370199</v>
      </c>
    </row>
    <row r="47" spans="3:17" x14ac:dyDescent="0.2">
      <c r="C47" s="159"/>
      <c r="D47" s="165" t="s">
        <v>292</v>
      </c>
      <c r="E47" s="162">
        <v>34351</v>
      </c>
      <c r="F47" s="166" t="str">
        <f t="shared" si="1"/>
        <v>Date check - OK</v>
      </c>
      <c r="G47" s="68"/>
      <c r="H47" s="162" t="s">
        <v>279</v>
      </c>
      <c r="I47" s="173">
        <v>28910.598612097718</v>
      </c>
      <c r="J47" s="168">
        <f>IFERROR(MIN('MP Calculations'!$E$30/I47,1),"-")</f>
        <v>0.88008742324680189</v>
      </c>
      <c r="K47" s="12"/>
      <c r="L47" s="159">
        <v>102.707748</v>
      </c>
      <c r="M47" s="187" t="s">
        <v>339</v>
      </c>
      <c r="N47" s="187">
        <v>480.89954999999998</v>
      </c>
      <c r="O47" s="186">
        <f t="shared" si="2"/>
        <v>49392.109794713397</v>
      </c>
      <c r="P47" s="186">
        <f t="shared" si="3"/>
        <v>43469.374637952438</v>
      </c>
      <c r="Q47" s="215">
        <f>IF(P47="-",0,P47/(1+'General inputs'!$H$30)^'MP Calculations'!$C$40)</f>
        <v>96558.043962293916</v>
      </c>
    </row>
    <row r="48" spans="3:17" x14ac:dyDescent="0.2">
      <c r="C48" s="159"/>
      <c r="D48" s="165" t="s">
        <v>292</v>
      </c>
      <c r="E48" s="162">
        <v>34351</v>
      </c>
      <c r="F48" s="166" t="str">
        <f t="shared" si="1"/>
        <v>Date check - OK</v>
      </c>
      <c r="G48" s="68"/>
      <c r="H48" s="162" t="s">
        <v>279</v>
      </c>
      <c r="I48" s="173">
        <v>28910.598612097718</v>
      </c>
      <c r="J48" s="168">
        <f>IFERROR(MIN('MP Calculations'!$E$30/I48,1),"-")</f>
        <v>0.88008742324680189</v>
      </c>
      <c r="K48" s="12"/>
      <c r="L48" s="159">
        <v>121.376138</v>
      </c>
      <c r="M48" s="187" t="s">
        <v>339</v>
      </c>
      <c r="N48" s="187">
        <v>480.89954999999998</v>
      </c>
      <c r="O48" s="186">
        <f t="shared" si="2"/>
        <v>58369.730144937894</v>
      </c>
      <c r="P48" s="186">
        <f t="shared" si="3"/>
        <v>51370.465398869565</v>
      </c>
      <c r="Q48" s="215">
        <f>IF(P48="-",0,P48/(1+'General inputs'!$H$30)^'MP Calculations'!$C$40)</f>
        <v>114108.65000153106</v>
      </c>
    </row>
    <row r="49" spans="3:17" x14ac:dyDescent="0.2">
      <c r="C49" s="159"/>
      <c r="D49" s="165" t="s">
        <v>290</v>
      </c>
      <c r="E49" s="162">
        <v>34351</v>
      </c>
      <c r="F49" s="166" t="str">
        <f t="shared" si="1"/>
        <v>Date check - OK</v>
      </c>
      <c r="G49" s="68"/>
      <c r="H49" s="162" t="s">
        <v>279</v>
      </c>
      <c r="I49" s="173">
        <v>28910.598612097718</v>
      </c>
      <c r="J49" s="168">
        <f>IFERROR(MIN('MP Calculations'!$E$30/I49,1),"-")</f>
        <v>0.88008742324680189</v>
      </c>
      <c r="K49" s="12"/>
      <c r="L49" s="159">
        <v>95.764824000000004</v>
      </c>
      <c r="M49" s="187" t="s">
        <v>339</v>
      </c>
      <c r="N49" s="187">
        <v>1009.889055</v>
      </c>
      <c r="O49" s="186">
        <f t="shared" si="2"/>
        <v>96711.847611601319</v>
      </c>
      <c r="P49" s="186">
        <f t="shared" si="3"/>
        <v>85114.880761931578</v>
      </c>
      <c r="Q49" s="215">
        <f>IF(P49="-",0,P49/(1+'General inputs'!$H$30)^'MP Calculations'!$C$40)</f>
        <v>189064.74884689334</v>
      </c>
    </row>
    <row r="50" spans="3:17" x14ac:dyDescent="0.2">
      <c r="C50" s="159"/>
      <c r="D50" s="165" t="s">
        <v>290</v>
      </c>
      <c r="E50" s="162">
        <v>34351</v>
      </c>
      <c r="F50" s="166" t="str">
        <f t="shared" si="1"/>
        <v>Date check - OK</v>
      </c>
      <c r="G50" s="68"/>
      <c r="H50" s="162" t="s">
        <v>279</v>
      </c>
      <c r="I50" s="173">
        <v>28910.598612097718</v>
      </c>
      <c r="J50" s="168">
        <f>IFERROR(MIN('MP Calculations'!$E$30/I50,1),"-")</f>
        <v>0.88008742324680189</v>
      </c>
      <c r="K50" s="12"/>
      <c r="L50" s="159">
        <v>1.200121</v>
      </c>
      <c r="M50" s="187" t="s">
        <v>339</v>
      </c>
      <c r="N50" s="187">
        <v>1009.889055</v>
      </c>
      <c r="O50" s="186">
        <f t="shared" si="2"/>
        <v>1211.989062575655</v>
      </c>
      <c r="P50" s="186">
        <f t="shared" si="3"/>
        <v>1066.6563310855151</v>
      </c>
      <c r="Q50" s="215">
        <f>IF(P50="-",0,P50/(1+'General inputs'!$H$30)^'MP Calculations'!$C$40)</f>
        <v>2369.3519809620543</v>
      </c>
    </row>
    <row r="51" spans="3:17" x14ac:dyDescent="0.2">
      <c r="C51" s="159"/>
      <c r="D51" s="165" t="s">
        <v>290</v>
      </c>
      <c r="E51" s="162">
        <v>34351</v>
      </c>
      <c r="F51" s="166" t="str">
        <f t="shared" si="1"/>
        <v>Date check - OK</v>
      </c>
      <c r="G51" s="68"/>
      <c r="H51" s="162" t="s">
        <v>279</v>
      </c>
      <c r="I51" s="173">
        <v>28910.598612097718</v>
      </c>
      <c r="J51" s="168">
        <f>IFERROR(MIN('MP Calculations'!$E$30/I51,1),"-")</f>
        <v>0.88008742324680189</v>
      </c>
      <c r="K51" s="12"/>
      <c r="L51" s="159">
        <v>24.628121</v>
      </c>
      <c r="M51" s="187" t="s">
        <v>339</v>
      </c>
      <c r="N51" s="187">
        <v>1009.889055</v>
      </c>
      <c r="O51" s="186">
        <f t="shared" si="2"/>
        <v>24871.669843115655</v>
      </c>
      <c r="P51" s="186">
        <f t="shared" si="3"/>
        <v>21889.243824072844</v>
      </c>
      <c r="Q51" s="215">
        <f>IF(P51="-",0,P51/(1+'General inputs'!$H$30)^'MP Calculations'!$C$40)</f>
        <v>48622.336646657437</v>
      </c>
    </row>
    <row r="52" spans="3:17" x14ac:dyDescent="0.2">
      <c r="C52" s="159"/>
      <c r="D52" s="165" t="s">
        <v>289</v>
      </c>
      <c r="E52" s="162">
        <v>34351</v>
      </c>
      <c r="F52" s="166" t="str">
        <f t="shared" si="1"/>
        <v>Date check - OK</v>
      </c>
      <c r="G52" s="68"/>
      <c r="H52" s="162" t="s">
        <v>279</v>
      </c>
      <c r="I52" s="173">
        <v>28910.598612097718</v>
      </c>
      <c r="J52" s="168">
        <f>IFERROR(MIN('MP Calculations'!$E$30/I52,1),"-")</f>
        <v>0.88008742324680189</v>
      </c>
      <c r="K52" s="12"/>
      <c r="L52" s="159">
        <v>63.655914000000003</v>
      </c>
      <c r="M52" s="187" t="s">
        <v>339</v>
      </c>
      <c r="N52" s="187">
        <v>2066.086957</v>
      </c>
      <c r="O52" s="186">
        <f t="shared" si="2"/>
        <v>131518.65365131371</v>
      </c>
      <c r="P52" s="186">
        <f t="shared" si="3"/>
        <v>115747.91300087328</v>
      </c>
      <c r="Q52" s="215">
        <f>IF(P52="-",0,P52/(1+'General inputs'!$H$30)^'MP Calculations'!$C$40)</f>
        <v>257109.56656653067</v>
      </c>
    </row>
    <row r="53" spans="3:17" x14ac:dyDescent="0.2">
      <c r="C53" s="159"/>
      <c r="D53" s="165" t="s">
        <v>293</v>
      </c>
      <c r="E53" s="162">
        <v>34351</v>
      </c>
      <c r="F53" s="166" t="str">
        <f t="shared" si="1"/>
        <v>Date check - OK</v>
      </c>
      <c r="G53" s="68"/>
      <c r="H53" s="162" t="s">
        <v>279</v>
      </c>
      <c r="I53" s="173">
        <v>28910.598612097718</v>
      </c>
      <c r="J53" s="168">
        <f>IFERROR(MIN('MP Calculations'!$E$30/I53,1),"-")</f>
        <v>0.88008742324680189</v>
      </c>
      <c r="K53" s="12"/>
      <c r="L53" s="159">
        <v>85.500838999999999</v>
      </c>
      <c r="M53" s="187" t="s">
        <v>339</v>
      </c>
      <c r="N53" s="187">
        <v>1715.208396</v>
      </c>
      <c r="O53" s="186">
        <f t="shared" si="2"/>
        <v>146651.75691784424</v>
      </c>
      <c r="P53" s="186">
        <f t="shared" si="3"/>
        <v>129066.36686044189</v>
      </c>
      <c r="Q53" s="215">
        <f>IF(P53="-",0,P53/(1+'General inputs'!$H$30)^'MP Calculations'!$C$40)</f>
        <v>286693.70169598382</v>
      </c>
    </row>
    <row r="54" spans="3:17" x14ac:dyDescent="0.2">
      <c r="C54" s="159"/>
      <c r="D54" s="165" t="s">
        <v>289</v>
      </c>
      <c r="E54" s="162">
        <v>34351</v>
      </c>
      <c r="F54" s="166" t="str">
        <f t="shared" si="1"/>
        <v>Date check - OK</v>
      </c>
      <c r="G54" s="68"/>
      <c r="H54" s="162" t="s">
        <v>279</v>
      </c>
      <c r="I54" s="173">
        <v>28910.598612097718</v>
      </c>
      <c r="J54" s="168">
        <f>IFERROR(MIN('MP Calculations'!$E$30/I54,1),"-")</f>
        <v>0.88008742324680189</v>
      </c>
      <c r="K54" s="12"/>
      <c r="L54" s="159">
        <v>124.284856</v>
      </c>
      <c r="M54" s="187" t="s">
        <v>339</v>
      </c>
      <c r="N54" s="187">
        <v>2066.086957</v>
      </c>
      <c r="O54" s="186">
        <f t="shared" si="2"/>
        <v>256783.3199342232</v>
      </c>
      <c r="P54" s="186">
        <f t="shared" si="3"/>
        <v>225991.77037366963</v>
      </c>
      <c r="Q54" s="215">
        <f>IF(P54="-",0,P54/(1+'General inputs'!$H$30)^'MP Calculations'!$C$40)</f>
        <v>501993.03488036757</v>
      </c>
    </row>
    <row r="55" spans="3:17" x14ac:dyDescent="0.2">
      <c r="C55" s="159"/>
      <c r="D55" s="165" t="s">
        <v>293</v>
      </c>
      <c r="E55" s="162">
        <v>34351</v>
      </c>
      <c r="F55" s="166" t="str">
        <f t="shared" si="1"/>
        <v>Date check - OK</v>
      </c>
      <c r="G55" s="68"/>
      <c r="H55" s="162" t="s">
        <v>279</v>
      </c>
      <c r="I55" s="173">
        <v>28910.598612097718</v>
      </c>
      <c r="J55" s="168">
        <f>IFERROR(MIN('MP Calculations'!$E$30/I55,1),"-")</f>
        <v>0.88008742324680189</v>
      </c>
      <c r="K55" s="12"/>
      <c r="L55" s="159">
        <v>84.390491999999995</v>
      </c>
      <c r="M55" s="187" t="s">
        <v>339</v>
      </c>
      <c r="N55" s="187">
        <v>1715.208396</v>
      </c>
      <c r="O55" s="186">
        <f t="shared" si="2"/>
        <v>144747.28042097081</v>
      </c>
      <c r="P55" s="186">
        <f t="shared" si="3"/>
        <v>127390.26104767446</v>
      </c>
      <c r="Q55" s="215">
        <f>IF(P55="-",0,P55/(1+'General inputs'!$H$30)^'MP Calculations'!$C$40)</f>
        <v>282970.5862819113</v>
      </c>
    </row>
    <row r="56" spans="3:17" x14ac:dyDescent="0.2">
      <c r="C56" s="159"/>
      <c r="D56" s="165" t="s">
        <v>292</v>
      </c>
      <c r="E56" s="162">
        <v>34351</v>
      </c>
      <c r="F56" s="166" t="str">
        <f t="shared" si="1"/>
        <v>Date check - OK</v>
      </c>
      <c r="G56" s="68"/>
      <c r="H56" s="162" t="s">
        <v>279</v>
      </c>
      <c r="I56" s="173">
        <v>28910.598612097718</v>
      </c>
      <c r="J56" s="168">
        <f>IFERROR(MIN('MP Calculations'!$E$30/I56,1),"-")</f>
        <v>0.88008742324680189</v>
      </c>
      <c r="K56" s="12"/>
      <c r="L56" s="159">
        <v>64.924666000000002</v>
      </c>
      <c r="M56" s="187" t="s">
        <v>339</v>
      </c>
      <c r="N56" s="187">
        <v>480.89954999999998</v>
      </c>
      <c r="O56" s="186">
        <f t="shared" si="2"/>
        <v>31222.242663300298</v>
      </c>
      <c r="P56" s="186">
        <f t="shared" si="3"/>
        <v>27478.303093530325</v>
      </c>
      <c r="Q56" s="215">
        <f>IF(P56="-",0,P56/(1+'General inputs'!$H$30)^'MP Calculations'!$C$40)</f>
        <v>61037.252553383303</v>
      </c>
    </row>
    <row r="57" spans="3:17" x14ac:dyDescent="0.2">
      <c r="C57" s="159"/>
      <c r="D57" s="165" t="s">
        <v>285</v>
      </c>
      <c r="E57" s="162">
        <v>34351</v>
      </c>
      <c r="F57" s="166" t="str">
        <f t="shared" si="1"/>
        <v>Date check - OK</v>
      </c>
      <c r="G57" s="68"/>
      <c r="H57" s="162" t="s">
        <v>279</v>
      </c>
      <c r="I57" s="173">
        <v>28910.598612097718</v>
      </c>
      <c r="J57" s="168">
        <f>IFERROR(MIN('MP Calculations'!$E$30/I57,1),"-")</f>
        <v>0.88008742324680189</v>
      </c>
      <c r="K57" s="12"/>
      <c r="L57" s="159">
        <v>30.567055</v>
      </c>
      <c r="M57" s="187" t="s">
        <v>339</v>
      </c>
      <c r="N57" s="187">
        <v>657.22938499999998</v>
      </c>
      <c r="O57" s="186">
        <f t="shared" si="2"/>
        <v>20089.566758911173</v>
      </c>
      <c r="P57" s="186">
        <f t="shared" si="3"/>
        <v>17680.57504299474</v>
      </c>
      <c r="Q57" s="215">
        <f>IF(P57="-",0,P57/(1+'General inputs'!$H$30)^'MP Calculations'!$C$40)</f>
        <v>39273.666955162298</v>
      </c>
    </row>
    <row r="58" spans="3:17" x14ac:dyDescent="0.2">
      <c r="C58" s="159"/>
      <c r="D58" s="165" t="s">
        <v>285</v>
      </c>
      <c r="E58" s="162">
        <v>34351</v>
      </c>
      <c r="F58" s="166" t="str">
        <f t="shared" si="1"/>
        <v>Date check - OK</v>
      </c>
      <c r="G58" s="68"/>
      <c r="H58" s="162" t="s">
        <v>279</v>
      </c>
      <c r="I58" s="173">
        <v>28910.598612097718</v>
      </c>
      <c r="J58" s="168">
        <f>IFERROR(MIN('MP Calculations'!$E$30/I58,1),"-")</f>
        <v>0.88008742324680189</v>
      </c>
      <c r="K58" s="12"/>
      <c r="L58" s="159">
        <v>51.406543999999997</v>
      </c>
      <c r="M58" s="187" t="s">
        <v>339</v>
      </c>
      <c r="N58" s="187">
        <v>657.22938499999998</v>
      </c>
      <c r="O58" s="186">
        <f t="shared" si="2"/>
        <v>33785.891298095434</v>
      </c>
      <c r="P58" s="186">
        <f t="shared" si="3"/>
        <v>29734.538014637357</v>
      </c>
      <c r="Q58" s="215">
        <f>IF(P58="-",0,P58/(1+'General inputs'!$H$30)^'MP Calculations'!$C$40)</f>
        <v>66049.0023776218</v>
      </c>
    </row>
    <row r="59" spans="3:17" x14ac:dyDescent="0.2">
      <c r="C59" s="159"/>
      <c r="D59" s="165" t="s">
        <v>293</v>
      </c>
      <c r="E59" s="162">
        <v>34351</v>
      </c>
      <c r="F59" s="166" t="str">
        <f t="shared" si="1"/>
        <v>Date check - OK</v>
      </c>
      <c r="G59" s="68"/>
      <c r="H59" s="162" t="s">
        <v>279</v>
      </c>
      <c r="I59" s="173">
        <v>28910.598612097718</v>
      </c>
      <c r="J59" s="168">
        <f>IFERROR(MIN('MP Calculations'!$E$30/I59,1),"-")</f>
        <v>0.88008742324680189</v>
      </c>
      <c r="K59" s="12"/>
      <c r="L59" s="159">
        <v>71.671959999999999</v>
      </c>
      <c r="M59" s="187" t="s">
        <v>339</v>
      </c>
      <c r="N59" s="187">
        <v>1715.208396</v>
      </c>
      <c r="O59" s="186">
        <f t="shared" si="2"/>
        <v>122932.34754977615</v>
      </c>
      <c r="P59" s="186">
        <f t="shared" si="3"/>
        <v>108191.2129887628</v>
      </c>
      <c r="Q59" s="215">
        <f>IF(P59="-",0,P59/(1+'General inputs'!$H$30)^'MP Calculations'!$C$40)</f>
        <v>240323.95191123782</v>
      </c>
    </row>
    <row r="60" spans="3:17" x14ac:dyDescent="0.2">
      <c r="C60" s="159"/>
      <c r="D60" s="165" t="s">
        <v>292</v>
      </c>
      <c r="E60" s="162">
        <v>34351</v>
      </c>
      <c r="F60" s="166" t="str">
        <f t="shared" si="1"/>
        <v>Date check - OK</v>
      </c>
      <c r="G60" s="68"/>
      <c r="H60" s="162" t="s">
        <v>279</v>
      </c>
      <c r="I60" s="173">
        <v>28910.598612097718</v>
      </c>
      <c r="J60" s="168">
        <f>IFERROR(MIN('MP Calculations'!$E$30/I60,1),"-")</f>
        <v>0.88008742324680189</v>
      </c>
      <c r="K60" s="12"/>
      <c r="L60" s="159">
        <v>44.718969000000001</v>
      </c>
      <c r="M60" s="187" t="s">
        <v>339</v>
      </c>
      <c r="N60" s="187">
        <v>480.89954999999998</v>
      </c>
      <c r="O60" s="186">
        <f t="shared" si="2"/>
        <v>21505.332068563948</v>
      </c>
      <c r="P60" s="186">
        <f t="shared" si="3"/>
        <v>18926.572286289262</v>
      </c>
      <c r="Q60" s="215">
        <f>IF(P60="-",0,P60/(1+'General inputs'!$H$30)^'MP Calculations'!$C$40)</f>
        <v>42041.386932663139</v>
      </c>
    </row>
    <row r="61" spans="3:17" x14ac:dyDescent="0.2">
      <c r="C61" s="159"/>
      <c r="D61" s="165" t="s">
        <v>285</v>
      </c>
      <c r="E61" s="162">
        <v>34351</v>
      </c>
      <c r="F61" s="166" t="str">
        <f t="shared" si="1"/>
        <v>Date check - OK</v>
      </c>
      <c r="G61" s="68"/>
      <c r="H61" s="162" t="s">
        <v>279</v>
      </c>
      <c r="I61" s="173">
        <v>28910.598612097718</v>
      </c>
      <c r="J61" s="168">
        <f>IFERROR(MIN('MP Calculations'!$E$30/I61,1),"-")</f>
        <v>0.88008742324680189</v>
      </c>
      <c r="K61" s="12"/>
      <c r="L61" s="159">
        <v>19.710443999999999</v>
      </c>
      <c r="M61" s="187" t="s">
        <v>339</v>
      </c>
      <c r="N61" s="187">
        <v>657.22938499999998</v>
      </c>
      <c r="O61" s="186">
        <f t="shared" si="2"/>
        <v>12954.282988196939</v>
      </c>
      <c r="P61" s="186">
        <f t="shared" si="3"/>
        <v>11400.901535092125</v>
      </c>
      <c r="Q61" s="215">
        <f>IF(P61="-",0,P61/(1+'General inputs'!$H$30)^'MP Calculations'!$C$40)</f>
        <v>25324.697233488048</v>
      </c>
    </row>
    <row r="62" spans="3:17" x14ac:dyDescent="0.2">
      <c r="C62" s="159"/>
      <c r="D62" s="165" t="s">
        <v>285</v>
      </c>
      <c r="E62" s="162">
        <v>34351</v>
      </c>
      <c r="F62" s="166" t="str">
        <f t="shared" si="1"/>
        <v>Date check - OK</v>
      </c>
      <c r="G62" s="68"/>
      <c r="H62" s="162" t="s">
        <v>279</v>
      </c>
      <c r="I62" s="173">
        <v>28910.598612097718</v>
      </c>
      <c r="J62" s="168">
        <f>IFERROR(MIN('MP Calculations'!$E$30/I62,1),"-")</f>
        <v>0.88008742324680189</v>
      </c>
      <c r="K62" s="12"/>
      <c r="L62" s="159">
        <v>13.457746</v>
      </c>
      <c r="M62" s="187" t="s">
        <v>339</v>
      </c>
      <c r="N62" s="187">
        <v>657.22938499999998</v>
      </c>
      <c r="O62" s="186">
        <f t="shared" si="2"/>
        <v>8844.8261270662097</v>
      </c>
      <c r="P62" s="186">
        <f t="shared" si="3"/>
        <v>7784.2202352356908</v>
      </c>
      <c r="Q62" s="215">
        <f>IF(P62="-",0,P62/(1+'General inputs'!$H$30)^'MP Calculations'!$C$40)</f>
        <v>17291.00282546577</v>
      </c>
    </row>
    <row r="63" spans="3:17" x14ac:dyDescent="0.2">
      <c r="C63" s="159"/>
      <c r="D63" s="165" t="s">
        <v>289</v>
      </c>
      <c r="E63" s="162">
        <v>34351</v>
      </c>
      <c r="F63" s="166" t="str">
        <f t="shared" si="1"/>
        <v>Date check - OK</v>
      </c>
      <c r="G63" s="68"/>
      <c r="H63" s="162" t="s">
        <v>279</v>
      </c>
      <c r="I63" s="173">
        <v>28910.598612097718</v>
      </c>
      <c r="J63" s="168">
        <f>IFERROR(MIN('MP Calculations'!$E$30/I63,1),"-")</f>
        <v>0.88008742324680189</v>
      </c>
      <c r="K63" s="12"/>
      <c r="L63" s="159">
        <v>46.482014999999997</v>
      </c>
      <c r="M63" s="187" t="s">
        <v>339</v>
      </c>
      <c r="N63" s="187">
        <v>2066.086957</v>
      </c>
      <c r="O63" s="186">
        <f t="shared" si="2"/>
        <v>96035.88492657835</v>
      </c>
      <c r="P63" s="186">
        <f t="shared" si="3"/>
        <v>84519.974504258716</v>
      </c>
      <c r="Q63" s="215">
        <f>IF(P63="-",0,P63/(1+'General inputs'!$H$30)^'MP Calculations'!$C$40)</f>
        <v>187743.29011737974</v>
      </c>
    </row>
    <row r="64" spans="3:17" x14ac:dyDescent="0.2">
      <c r="C64" s="159"/>
      <c r="D64" s="165" t="s">
        <v>293</v>
      </c>
      <c r="E64" s="162">
        <v>34351</v>
      </c>
      <c r="F64" s="166" t="str">
        <f t="shared" si="1"/>
        <v>Date check - OK</v>
      </c>
      <c r="G64" s="68"/>
      <c r="H64" s="162" t="s">
        <v>279</v>
      </c>
      <c r="I64" s="173">
        <v>28910.598612097718</v>
      </c>
      <c r="J64" s="168">
        <f>IFERROR(MIN('MP Calculations'!$E$30/I64,1),"-")</f>
        <v>0.88008742324680189</v>
      </c>
      <c r="K64" s="12"/>
      <c r="L64" s="159">
        <v>49.504209000000003</v>
      </c>
      <c r="M64" s="187" t="s">
        <v>339</v>
      </c>
      <c r="N64" s="187">
        <v>1715.208396</v>
      </c>
      <c r="O64" s="186">
        <f t="shared" si="2"/>
        <v>84910.034914138771</v>
      </c>
      <c r="P64" s="186">
        <f t="shared" si="3"/>
        <v>74728.253835380368</v>
      </c>
      <c r="Q64" s="215">
        <f>IF(P64="-",0,P64/(1+'General inputs'!$H$30)^'MP Calculations'!$C$40)</f>
        <v>165993.04864998622</v>
      </c>
    </row>
    <row r="65" spans="3:17" x14ac:dyDescent="0.2">
      <c r="C65" s="159"/>
      <c r="D65" s="165" t="s">
        <v>285</v>
      </c>
      <c r="E65" s="162">
        <v>34351</v>
      </c>
      <c r="F65" s="166" t="str">
        <f t="shared" si="1"/>
        <v>Date check - OK</v>
      </c>
      <c r="G65" s="68"/>
      <c r="H65" s="162" t="s">
        <v>279</v>
      </c>
      <c r="I65" s="173">
        <v>28910.598612097718</v>
      </c>
      <c r="J65" s="168">
        <f>IFERROR(MIN('MP Calculations'!$E$30/I65,1),"-")</f>
        <v>0.88008742324680189</v>
      </c>
      <c r="K65" s="12"/>
      <c r="L65" s="159">
        <v>43.129882000000002</v>
      </c>
      <c r="M65" s="187" t="s">
        <v>339</v>
      </c>
      <c r="N65" s="187">
        <v>657.22938499999998</v>
      </c>
      <c r="O65" s="186">
        <f t="shared" si="2"/>
        <v>28346.225821982571</v>
      </c>
      <c r="P65" s="186">
        <f t="shared" si="3"/>
        <v>24947.1568424406</v>
      </c>
      <c r="Q65" s="215">
        <f>IF(P65="-",0,P65/(1+'General inputs'!$H$30)^'MP Calculations'!$C$40)</f>
        <v>55414.845214347581</v>
      </c>
    </row>
    <row r="66" spans="3:17" x14ac:dyDescent="0.2">
      <c r="C66" s="159"/>
      <c r="D66" s="165" t="s">
        <v>285</v>
      </c>
      <c r="E66" s="162">
        <v>34351</v>
      </c>
      <c r="F66" s="166" t="str">
        <f t="shared" si="1"/>
        <v>Date check - OK</v>
      </c>
      <c r="G66" s="68"/>
      <c r="H66" s="162" t="s">
        <v>279</v>
      </c>
      <c r="I66" s="173">
        <v>28910.598612097718</v>
      </c>
      <c r="J66" s="168">
        <f>IFERROR(MIN('MP Calculations'!$E$30/I66,1),"-")</f>
        <v>0.88008742324680189</v>
      </c>
      <c r="K66" s="12"/>
      <c r="L66" s="159">
        <v>22.409431999999999</v>
      </c>
      <c r="M66" s="187" t="s">
        <v>339</v>
      </c>
      <c r="N66" s="187">
        <v>657.22938499999998</v>
      </c>
      <c r="O66" s="186">
        <f t="shared" si="2"/>
        <v>14728.137211559319</v>
      </c>
      <c r="P66" s="186">
        <f t="shared" si="3"/>
        <v>12962.048327746579</v>
      </c>
      <c r="Q66" s="215">
        <f>IF(P66="-",0,P66/(1+'General inputs'!$H$30)^'MP Calculations'!$C$40)</f>
        <v>28792.455440092497</v>
      </c>
    </row>
    <row r="67" spans="3:17" x14ac:dyDescent="0.2">
      <c r="C67" s="159"/>
      <c r="D67" s="165" t="s">
        <v>293</v>
      </c>
      <c r="E67" s="162">
        <v>34351</v>
      </c>
      <c r="F67" s="166" t="str">
        <f t="shared" si="1"/>
        <v>Date check - OK</v>
      </c>
      <c r="G67" s="68"/>
      <c r="H67" s="162" t="s">
        <v>279</v>
      </c>
      <c r="I67" s="173">
        <v>28910.598612097718</v>
      </c>
      <c r="J67" s="168">
        <f>IFERROR(MIN('MP Calculations'!$E$30/I67,1),"-")</f>
        <v>0.88008742324680189</v>
      </c>
      <c r="K67" s="12"/>
      <c r="L67" s="159">
        <v>35.409284</v>
      </c>
      <c r="M67" s="187" t="s">
        <v>339</v>
      </c>
      <c r="N67" s="187">
        <v>1715.208396</v>
      </c>
      <c r="O67" s="186">
        <f t="shared" si="2"/>
        <v>60734.301213148465</v>
      </c>
      <c r="P67" s="186">
        <f t="shared" si="3"/>
        <v>53451.494657374948</v>
      </c>
      <c r="Q67" s="215">
        <f>IF(P67="-",0,P67/(1+'General inputs'!$H$30)^'MP Calculations'!$C$40)</f>
        <v>118731.21741371888</v>
      </c>
    </row>
    <row r="68" spans="3:17" x14ac:dyDescent="0.2">
      <c r="C68" s="159"/>
      <c r="D68" s="165" t="s">
        <v>292</v>
      </c>
      <c r="E68" s="162">
        <v>34351</v>
      </c>
      <c r="F68" s="166" t="str">
        <f t="shared" si="1"/>
        <v>Date check - OK</v>
      </c>
      <c r="G68" s="68"/>
      <c r="H68" s="162" t="s">
        <v>279</v>
      </c>
      <c r="I68" s="173">
        <v>28910.598612097718</v>
      </c>
      <c r="J68" s="168">
        <f>IFERROR(MIN('MP Calculations'!$E$30/I68,1),"-")</f>
        <v>0.88008742324680189</v>
      </c>
      <c r="K68" s="12"/>
      <c r="L68" s="159">
        <v>60.719676999999997</v>
      </c>
      <c r="M68" s="187" t="s">
        <v>339</v>
      </c>
      <c r="N68" s="187">
        <v>480.89954999999998</v>
      </c>
      <c r="O68" s="186">
        <f t="shared" si="2"/>
        <v>29200.065345445346</v>
      </c>
      <c r="P68" s="186">
        <f t="shared" si="3"/>
        <v>25698.610268511231</v>
      </c>
      <c r="Q68" s="215">
        <f>IF(P68="-",0,P68/(1+'General inputs'!$H$30)^'MP Calculations'!$C$40)</f>
        <v>57084.040447876301</v>
      </c>
    </row>
    <row r="69" spans="3:17" x14ac:dyDescent="0.2">
      <c r="C69" s="159"/>
      <c r="D69" s="165" t="s">
        <v>293</v>
      </c>
      <c r="E69" s="162">
        <v>34351</v>
      </c>
      <c r="F69" s="166" t="str">
        <f t="shared" si="1"/>
        <v>Date check - OK</v>
      </c>
      <c r="G69" s="68"/>
      <c r="H69" s="162" t="s">
        <v>279</v>
      </c>
      <c r="I69" s="173">
        <v>28910.598612097718</v>
      </c>
      <c r="J69" s="168">
        <f>IFERROR(MIN('MP Calculations'!$E$30/I69,1),"-")</f>
        <v>0.88008742324680189</v>
      </c>
      <c r="K69" s="12"/>
      <c r="L69" s="159">
        <v>88.113365999999999</v>
      </c>
      <c r="M69" s="187" t="s">
        <v>339</v>
      </c>
      <c r="N69" s="187">
        <v>1715.208396</v>
      </c>
      <c r="O69" s="186">
        <f t="shared" si="2"/>
        <v>151132.78516302095</v>
      </c>
      <c r="P69" s="186">
        <f t="shared" si="3"/>
        <v>133010.06346223559</v>
      </c>
      <c r="Q69" s="215">
        <f>IF(P69="-",0,P69/(1+'General inputs'!$H$30)^'MP Calculations'!$C$40)</f>
        <v>295453.79159885255</v>
      </c>
    </row>
    <row r="70" spans="3:17" x14ac:dyDescent="0.2">
      <c r="C70" s="159"/>
      <c r="D70" s="165" t="s">
        <v>293</v>
      </c>
      <c r="E70" s="162">
        <v>34351</v>
      </c>
      <c r="F70" s="166" t="str">
        <f t="shared" si="1"/>
        <v>Date check - OK</v>
      </c>
      <c r="G70" s="68"/>
      <c r="H70" s="162" t="s">
        <v>279</v>
      </c>
      <c r="I70" s="173">
        <v>28910.598612097718</v>
      </c>
      <c r="J70" s="168">
        <f>IFERROR(MIN('MP Calculations'!$E$30/I70,1),"-")</f>
        <v>0.88008742324680189</v>
      </c>
      <c r="K70" s="12"/>
      <c r="L70" s="159">
        <v>24.867364999999999</v>
      </c>
      <c r="M70" s="187" t="s">
        <v>339</v>
      </c>
      <c r="N70" s="187">
        <v>1715.208396</v>
      </c>
      <c r="O70" s="186">
        <f t="shared" si="2"/>
        <v>42652.713234396542</v>
      </c>
      <c r="P70" s="186">
        <f t="shared" si="3"/>
        <v>37538.116484944818</v>
      </c>
      <c r="Q70" s="215">
        <f>IF(P70="-",0,P70/(1+'General inputs'!$H$30)^'MP Calculations'!$C$40)</f>
        <v>83383.005437819738</v>
      </c>
    </row>
    <row r="71" spans="3:17" x14ac:dyDescent="0.2">
      <c r="C71" s="159"/>
      <c r="D71" s="165" t="s">
        <v>289</v>
      </c>
      <c r="E71" s="162">
        <v>34351</v>
      </c>
      <c r="F71" s="166" t="str">
        <f t="shared" si="1"/>
        <v>Date check - OK</v>
      </c>
      <c r="G71" s="68"/>
      <c r="H71" s="162" t="s">
        <v>279</v>
      </c>
      <c r="I71" s="173">
        <v>28910.598612097718</v>
      </c>
      <c r="J71" s="168">
        <f>IFERROR(MIN('MP Calculations'!$E$30/I71,1),"-")</f>
        <v>0.88008742324680189</v>
      </c>
      <c r="K71" s="12"/>
      <c r="L71" s="159">
        <v>87.002686999999995</v>
      </c>
      <c r="M71" s="187" t="s">
        <v>339</v>
      </c>
      <c r="N71" s="187">
        <v>2066.086957</v>
      </c>
      <c r="O71" s="186">
        <f t="shared" si="2"/>
        <v>179755.11683465345</v>
      </c>
      <c r="P71" s="186">
        <f t="shared" si="3"/>
        <v>158200.21759043797</v>
      </c>
      <c r="Q71" s="215">
        <f>IF(P71="-",0,P71/(1+'General inputs'!$H$30)^'MP Calculations'!$C$40)</f>
        <v>351408.40401244618</v>
      </c>
    </row>
    <row r="72" spans="3:17" x14ac:dyDescent="0.2">
      <c r="C72" s="159"/>
      <c r="D72" s="165" t="s">
        <v>285</v>
      </c>
      <c r="E72" s="162">
        <v>34351</v>
      </c>
      <c r="F72" s="166" t="str">
        <f t="shared" si="1"/>
        <v>Date check - OK</v>
      </c>
      <c r="G72" s="68"/>
      <c r="H72" s="162" t="s">
        <v>279</v>
      </c>
      <c r="I72" s="173">
        <v>28910.598612097718</v>
      </c>
      <c r="J72" s="168">
        <f>IFERROR(MIN('MP Calculations'!$E$30/I72,1),"-")</f>
        <v>0.88008742324680189</v>
      </c>
      <c r="K72" s="12"/>
      <c r="L72" s="159">
        <v>42.262065</v>
      </c>
      <c r="M72" s="187" t="s">
        <v>339</v>
      </c>
      <c r="N72" s="187">
        <v>657.22938499999998</v>
      </c>
      <c r="O72" s="186">
        <f t="shared" si="2"/>
        <v>27775.870988780025</v>
      </c>
      <c r="P72" s="186">
        <f t="shared" si="3"/>
        <v>24445.194726951013</v>
      </c>
      <c r="Q72" s="215">
        <f>IF(P72="-",0,P72/(1+'General inputs'!$H$30)^'MP Calculations'!$C$40)</f>
        <v>54299.842285997824</v>
      </c>
    </row>
    <row r="73" spans="3:17" x14ac:dyDescent="0.2">
      <c r="C73" s="159"/>
      <c r="D73" s="165" t="s">
        <v>290</v>
      </c>
      <c r="E73" s="162">
        <v>34351</v>
      </c>
      <c r="F73" s="166" t="str">
        <f t="shared" si="1"/>
        <v>Date check - OK</v>
      </c>
      <c r="G73" s="68"/>
      <c r="H73" s="162" t="s">
        <v>279</v>
      </c>
      <c r="I73" s="173">
        <v>28910.598612097718</v>
      </c>
      <c r="J73" s="168">
        <f>IFERROR(MIN('MP Calculations'!$E$30/I73,1),"-")</f>
        <v>0.88008742324680189</v>
      </c>
      <c r="K73" s="12"/>
      <c r="L73" s="159">
        <v>56.835427000000003</v>
      </c>
      <c r="M73" s="187" t="s">
        <v>339</v>
      </c>
      <c r="N73" s="187">
        <v>1009.889055</v>
      </c>
      <c r="O73" s="186">
        <f t="shared" si="2"/>
        <v>57397.475663551486</v>
      </c>
      <c r="P73" s="186">
        <f t="shared" si="3"/>
        <v>50514.796457606048</v>
      </c>
      <c r="Q73" s="215">
        <f>IF(P73="-",0,P73/(1+'General inputs'!$H$30)^'MP Calculations'!$C$40)</f>
        <v>112207.96198989455</v>
      </c>
    </row>
    <row r="74" spans="3:17" x14ac:dyDescent="0.2">
      <c r="C74" s="159"/>
      <c r="D74" s="165" t="s">
        <v>285</v>
      </c>
      <c r="E74" s="162">
        <v>34351</v>
      </c>
      <c r="F74" s="166" t="str">
        <f t="shared" si="1"/>
        <v>Date check - OK</v>
      </c>
      <c r="G74" s="68"/>
      <c r="H74" s="162" t="s">
        <v>279</v>
      </c>
      <c r="I74" s="173">
        <v>28910.598612097718</v>
      </c>
      <c r="J74" s="168">
        <f>IFERROR(MIN('MP Calculations'!$E$30/I74,1),"-")</f>
        <v>0.88008742324680189</v>
      </c>
      <c r="K74" s="12"/>
      <c r="L74" s="159">
        <v>23.544338</v>
      </c>
      <c r="M74" s="187" t="s">
        <v>339</v>
      </c>
      <c r="N74" s="187">
        <v>657.22938499999998</v>
      </c>
      <c r="O74" s="186">
        <f t="shared" si="2"/>
        <v>15474.03078397213</v>
      </c>
      <c r="P74" s="186">
        <f t="shared" si="3"/>
        <v>13618.499879907722</v>
      </c>
      <c r="Q74" s="215">
        <f>IF(P74="-",0,P74/(1+'General inputs'!$H$30)^'MP Calculations'!$C$40)</f>
        <v>30250.624055597506</v>
      </c>
    </row>
    <row r="75" spans="3:17" x14ac:dyDescent="0.2">
      <c r="C75" s="159"/>
      <c r="D75" s="165" t="s">
        <v>293</v>
      </c>
      <c r="E75" s="162">
        <v>34351</v>
      </c>
      <c r="F75" s="166" t="str">
        <f t="shared" si="1"/>
        <v>Date check - OK</v>
      </c>
      <c r="G75" s="68"/>
      <c r="H75" s="162" t="s">
        <v>279</v>
      </c>
      <c r="I75" s="173">
        <v>28910.598612097718</v>
      </c>
      <c r="J75" s="168">
        <f>IFERROR(MIN('MP Calculations'!$E$30/I75,1),"-")</f>
        <v>0.88008742324680189</v>
      </c>
      <c r="K75" s="12"/>
      <c r="L75" s="159">
        <v>47.498252000000001</v>
      </c>
      <c r="M75" s="187" t="s">
        <v>339</v>
      </c>
      <c r="N75" s="187">
        <v>1715.208396</v>
      </c>
      <c r="O75" s="186">
        <f t="shared" si="2"/>
        <v>81469.400625723792</v>
      </c>
      <c r="P75" s="186">
        <f t="shared" si="3"/>
        <v>71700.194870154635</v>
      </c>
      <c r="Q75" s="215">
        <f>IF(P75="-",0,P75/(1+'General inputs'!$H$30)^'MP Calculations'!$C$40)</f>
        <v>159266.85456231216</v>
      </c>
    </row>
    <row r="76" spans="3:17" x14ac:dyDescent="0.2">
      <c r="C76" s="159"/>
      <c r="D76" s="165" t="s">
        <v>293</v>
      </c>
      <c r="E76" s="162">
        <v>34351</v>
      </c>
      <c r="F76" s="166" t="str">
        <f t="shared" si="1"/>
        <v>Date check - OK</v>
      </c>
      <c r="G76" s="68"/>
      <c r="H76" s="162" t="s">
        <v>279</v>
      </c>
      <c r="I76" s="173">
        <v>28910.598612097718</v>
      </c>
      <c r="J76" s="168">
        <f>IFERROR(MIN('MP Calculations'!$E$30/I76,1),"-")</f>
        <v>0.88008742324680189</v>
      </c>
      <c r="K76" s="12"/>
      <c r="L76" s="159">
        <v>119.58645300000001</v>
      </c>
      <c r="M76" s="187" t="s">
        <v>339</v>
      </c>
      <c r="N76" s="187">
        <v>1715.208396</v>
      </c>
      <c r="O76" s="186">
        <f t="shared" si="2"/>
        <v>205115.6882334594</v>
      </c>
      <c r="P76" s="186">
        <f t="shared" si="3"/>
        <v>180519.73752487963</v>
      </c>
      <c r="Q76" s="215">
        <f>IF(P76="-",0,P76/(1+'General inputs'!$H$30)^'MP Calculations'!$C$40)</f>
        <v>400986.50825242535</v>
      </c>
    </row>
    <row r="77" spans="3:17" x14ac:dyDescent="0.2">
      <c r="C77" s="159"/>
      <c r="D77" s="165" t="s">
        <v>285</v>
      </c>
      <c r="E77" s="162">
        <v>34351</v>
      </c>
      <c r="F77" s="166" t="str">
        <f t="shared" si="1"/>
        <v>Date check - OK</v>
      </c>
      <c r="G77" s="68"/>
      <c r="H77" s="162" t="s">
        <v>279</v>
      </c>
      <c r="I77" s="173">
        <v>28910.598612097718</v>
      </c>
      <c r="J77" s="168">
        <f>IFERROR(MIN('MP Calculations'!$E$30/I77,1),"-")</f>
        <v>0.88008742324680189</v>
      </c>
      <c r="K77" s="12"/>
      <c r="L77" s="159">
        <v>52.952967000000001</v>
      </c>
      <c r="M77" s="187" t="s">
        <v>339</v>
      </c>
      <c r="N77" s="187">
        <v>657.22938499999998</v>
      </c>
      <c r="O77" s="186">
        <f t="shared" si="2"/>
        <v>34802.245935335297</v>
      </c>
      <c r="P77" s="186">
        <f t="shared" si="3"/>
        <v>30629.018948430727</v>
      </c>
      <c r="Q77" s="215">
        <f>IF(P77="-",0,P77/(1+'General inputs'!$H$30)^'MP Calculations'!$C$40)</f>
        <v>68035.903041549143</v>
      </c>
    </row>
    <row r="78" spans="3:17" x14ac:dyDescent="0.2">
      <c r="C78" s="159"/>
      <c r="D78" s="165" t="s">
        <v>292</v>
      </c>
      <c r="E78" s="162">
        <v>34351</v>
      </c>
      <c r="F78" s="166" t="str">
        <f t="shared" si="1"/>
        <v>Date check - OK</v>
      </c>
      <c r="G78" s="68"/>
      <c r="H78" s="162" t="s">
        <v>279</v>
      </c>
      <c r="I78" s="173">
        <v>28910.598612097718</v>
      </c>
      <c r="J78" s="168">
        <f>IFERROR(MIN('MP Calculations'!$E$30/I78,1),"-")</f>
        <v>0.88008742324680189</v>
      </c>
      <c r="K78" s="12"/>
      <c r="L78" s="159">
        <v>98.536350999999996</v>
      </c>
      <c r="M78" s="187" t="s">
        <v>339</v>
      </c>
      <c r="N78" s="187">
        <v>480.89954999999998</v>
      </c>
      <c r="O78" s="186">
        <f t="shared" si="2"/>
        <v>47386.086854542045</v>
      </c>
      <c r="P78" s="186">
        <f t="shared" si="3"/>
        <v>41703.899077563059</v>
      </c>
      <c r="Q78" s="215">
        <f>IF(P78="-",0,P78/(1+'General inputs'!$H$30)^'MP Calculations'!$C$40)</f>
        <v>92636.412510398179</v>
      </c>
    </row>
    <row r="79" spans="3:17" x14ac:dyDescent="0.2">
      <c r="C79" s="159"/>
      <c r="D79" s="165" t="s">
        <v>293</v>
      </c>
      <c r="E79" s="162">
        <v>34351</v>
      </c>
      <c r="F79" s="166" t="str">
        <f t="shared" si="1"/>
        <v>Date check - OK</v>
      </c>
      <c r="G79" s="68"/>
      <c r="H79" s="162" t="s">
        <v>279</v>
      </c>
      <c r="I79" s="173">
        <v>28910.598612097718</v>
      </c>
      <c r="J79" s="168">
        <f>IFERROR(MIN('MP Calculations'!$E$30/I79,1),"-")</f>
        <v>0.88008742324680189</v>
      </c>
      <c r="K79" s="12"/>
      <c r="L79" s="159">
        <v>52.368777999999999</v>
      </c>
      <c r="M79" s="187" t="s">
        <v>339</v>
      </c>
      <c r="N79" s="187">
        <v>1715.208396</v>
      </c>
      <c r="O79" s="186">
        <f t="shared" si="2"/>
        <v>89823.367713860091</v>
      </c>
      <c r="P79" s="186">
        <f t="shared" si="3"/>
        <v>79052.416238641104</v>
      </c>
      <c r="Q79" s="215">
        <f>IF(P79="-",0,P79/(1+'General inputs'!$H$30)^'MP Calculations'!$C$40)</f>
        <v>175598.26305464911</v>
      </c>
    </row>
    <row r="80" spans="3:17" x14ac:dyDescent="0.2">
      <c r="C80" s="159"/>
      <c r="D80" s="165" t="s">
        <v>293</v>
      </c>
      <c r="E80" s="162">
        <v>34351</v>
      </c>
      <c r="F80" s="166" t="str">
        <f t="shared" si="1"/>
        <v>Date check - OK</v>
      </c>
      <c r="G80" s="68"/>
      <c r="H80" s="162" t="s">
        <v>279</v>
      </c>
      <c r="I80" s="173">
        <v>28910.598612097718</v>
      </c>
      <c r="J80" s="168">
        <f>IFERROR(MIN('MP Calculations'!$E$30/I80,1),"-")</f>
        <v>0.88008742324680189</v>
      </c>
      <c r="K80" s="12"/>
      <c r="L80" s="159">
        <v>75.154691999999997</v>
      </c>
      <c r="M80" s="187" t="s">
        <v>339</v>
      </c>
      <c r="N80" s="187">
        <v>1715.208396</v>
      </c>
      <c r="O80" s="186">
        <f t="shared" si="2"/>
        <v>128905.95871719402</v>
      </c>
      <c r="P80" s="186">
        <f t="shared" si="3"/>
        <v>113448.51304857391</v>
      </c>
      <c r="Q80" s="215">
        <f>IF(P80="-",0,P80/(1+'General inputs'!$H$30)^'MP Calculations'!$C$40)</f>
        <v>252001.93473307954</v>
      </c>
    </row>
    <row r="81" spans="3:17" x14ac:dyDescent="0.2">
      <c r="C81" s="159"/>
      <c r="D81" s="165" t="s">
        <v>289</v>
      </c>
      <c r="E81" s="162">
        <v>34351</v>
      </c>
      <c r="F81" s="166" t="str">
        <f t="shared" si="1"/>
        <v>Date check - OK</v>
      </c>
      <c r="G81" s="68"/>
      <c r="H81" s="162" t="s">
        <v>279</v>
      </c>
      <c r="I81" s="173">
        <v>28910.598612097718</v>
      </c>
      <c r="J81" s="168">
        <f>IFERROR(MIN('MP Calculations'!$E$30/I81,1),"-")</f>
        <v>0.88008742324680189</v>
      </c>
      <c r="K81" s="12"/>
      <c r="L81" s="159">
        <v>147.98794799999999</v>
      </c>
      <c r="M81" s="187" t="s">
        <v>339</v>
      </c>
      <c r="N81" s="187">
        <v>2066.086957</v>
      </c>
      <c r="O81" s="186">
        <f t="shared" si="2"/>
        <v>305755.96915599419</v>
      </c>
      <c r="P81" s="186">
        <f t="shared" si="3"/>
        <v>269091.98303682759</v>
      </c>
      <c r="Q81" s="215">
        <f>IF(P81="-",0,P81/(1+'General inputs'!$H$30)^'MP Calculations'!$C$40)</f>
        <v>597731.06340677594</v>
      </c>
    </row>
    <row r="82" spans="3:17" x14ac:dyDescent="0.2">
      <c r="C82" s="159"/>
      <c r="D82" s="165" t="s">
        <v>293</v>
      </c>
      <c r="E82" s="162">
        <v>34351</v>
      </c>
      <c r="F82" s="166" t="str">
        <f t="shared" si="1"/>
        <v>Date check - OK</v>
      </c>
      <c r="G82" s="68"/>
      <c r="H82" s="162" t="s">
        <v>279</v>
      </c>
      <c r="I82" s="173">
        <v>28910.598612097718</v>
      </c>
      <c r="J82" s="168">
        <f>IFERROR(MIN('MP Calculations'!$E$30/I82,1),"-")</f>
        <v>0.88008742324680189</v>
      </c>
      <c r="K82" s="12"/>
      <c r="L82" s="159">
        <v>148.39090400000001</v>
      </c>
      <c r="M82" s="187" t="s">
        <v>339</v>
      </c>
      <c r="N82" s="187">
        <v>1715.208396</v>
      </c>
      <c r="O82" s="186">
        <f t="shared" si="2"/>
        <v>254521.32443082999</v>
      </c>
      <c r="P82" s="186">
        <f t="shared" si="3"/>
        <v>224001.01657969246</v>
      </c>
      <c r="Q82" s="215">
        <f>IF(P82="-",0,P82/(1+'General inputs'!$H$30)^'MP Calculations'!$C$40)</f>
        <v>497570.995365009</v>
      </c>
    </row>
    <row r="83" spans="3:17" x14ac:dyDescent="0.2">
      <c r="C83" s="159"/>
      <c r="D83" s="165" t="s">
        <v>285</v>
      </c>
      <c r="E83" s="162">
        <v>34351</v>
      </c>
      <c r="F83" s="166" t="str">
        <f t="shared" si="1"/>
        <v>Date check - OK</v>
      </c>
      <c r="G83" s="68"/>
      <c r="H83" s="162" t="s">
        <v>279</v>
      </c>
      <c r="I83" s="173">
        <v>28910.598612097718</v>
      </c>
      <c r="J83" s="168">
        <f>IFERROR(MIN('MP Calculations'!$E$30/I83,1),"-")</f>
        <v>0.88008742324680189</v>
      </c>
      <c r="K83" s="12"/>
      <c r="L83" s="159">
        <v>16.105868000000001</v>
      </c>
      <c r="M83" s="187" t="s">
        <v>339</v>
      </c>
      <c r="N83" s="187">
        <v>657.22938499999998</v>
      </c>
      <c r="O83" s="186">
        <f t="shared" si="2"/>
        <v>10585.249720531181</v>
      </c>
      <c r="P83" s="186">
        <f t="shared" si="3"/>
        <v>9315.9451509662176</v>
      </c>
      <c r="Q83" s="215">
        <f>IF(P83="-",0,P83/(1+'General inputs'!$H$30)^'MP Calculations'!$C$40)</f>
        <v>20693.406540335862</v>
      </c>
    </row>
    <row r="84" spans="3:17" x14ac:dyDescent="0.2">
      <c r="C84" s="159"/>
      <c r="D84" s="165" t="s">
        <v>290</v>
      </c>
      <c r="E84" s="162">
        <v>34351</v>
      </c>
      <c r="F84" s="166" t="str">
        <f t="shared" si="1"/>
        <v>Date check - OK</v>
      </c>
      <c r="G84" s="68"/>
      <c r="H84" s="162" t="s">
        <v>279</v>
      </c>
      <c r="I84" s="173">
        <v>28910.598612097718</v>
      </c>
      <c r="J84" s="168">
        <f>IFERROR(MIN('MP Calculations'!$E$30/I84,1),"-")</f>
        <v>0.88008742324680189</v>
      </c>
      <c r="K84" s="12"/>
      <c r="L84" s="159">
        <v>34.417164</v>
      </c>
      <c r="M84" s="187" t="s">
        <v>339</v>
      </c>
      <c r="N84" s="187">
        <v>1009.889055</v>
      </c>
      <c r="O84" s="186">
        <f t="shared" si="2"/>
        <v>34757.51722774002</v>
      </c>
      <c r="P84" s="186">
        <f t="shared" si="3"/>
        <v>30589.653775418039</v>
      </c>
      <c r="Q84" s="215">
        <f>IF(P84="-",0,P84/(1+'General inputs'!$H$30)^'MP Calculations'!$C$40)</f>
        <v>67948.461615533684</v>
      </c>
    </row>
    <row r="85" spans="3:17" x14ac:dyDescent="0.2">
      <c r="C85" s="159"/>
      <c r="D85" s="165" t="s">
        <v>293</v>
      </c>
      <c r="E85" s="162">
        <v>34351</v>
      </c>
      <c r="F85" s="166" t="str">
        <f t="shared" si="1"/>
        <v>Date check - OK</v>
      </c>
      <c r="G85" s="68"/>
      <c r="H85" s="162" t="s">
        <v>279</v>
      </c>
      <c r="I85" s="173">
        <v>28910.598612097718</v>
      </c>
      <c r="J85" s="168">
        <f>IFERROR(MIN('MP Calculations'!$E$30/I85,1),"-")</f>
        <v>0.88008742324680189</v>
      </c>
      <c r="K85" s="12"/>
      <c r="L85" s="159">
        <v>118.558903</v>
      </c>
      <c r="M85" s="187" t="s">
        <v>339</v>
      </c>
      <c r="N85" s="187">
        <v>1715.208396</v>
      </c>
      <c r="O85" s="186">
        <f t="shared" si="2"/>
        <v>203353.22584614958</v>
      </c>
      <c r="P85" s="186">
        <f t="shared" si="3"/>
        <v>178968.61654386274</v>
      </c>
      <c r="Q85" s="215">
        <f>IF(P85="-",0,P85/(1+'General inputs'!$H$30)^'MP Calculations'!$C$40)</f>
        <v>397541.02027098334</v>
      </c>
    </row>
    <row r="86" spans="3:17" x14ac:dyDescent="0.2">
      <c r="C86" s="159"/>
      <c r="D86" s="165" t="s">
        <v>293</v>
      </c>
      <c r="E86" s="162">
        <v>34351</v>
      </c>
      <c r="F86" s="166" t="str">
        <f t="shared" si="1"/>
        <v>Date check - OK</v>
      </c>
      <c r="G86" s="68"/>
      <c r="H86" s="162" t="s">
        <v>279</v>
      </c>
      <c r="I86" s="173">
        <v>28910.598612097718</v>
      </c>
      <c r="J86" s="168">
        <f>IFERROR(MIN('MP Calculations'!$E$30/I86,1),"-")</f>
        <v>0.88008742324680189</v>
      </c>
      <c r="K86" s="12"/>
      <c r="L86" s="159">
        <v>64.925562999999997</v>
      </c>
      <c r="M86" s="187" t="s">
        <v>339</v>
      </c>
      <c r="N86" s="187">
        <v>1715.208396</v>
      </c>
      <c r="O86" s="186">
        <f t="shared" si="2"/>
        <v>111360.87077262693</v>
      </c>
      <c r="P86" s="186">
        <f t="shared" si="3"/>
        <v>98007.301808801334</v>
      </c>
      <c r="Q86" s="215">
        <f>IF(P86="-",0,P86/(1+'General inputs'!$H$30)^'MP Calculations'!$C$40)</f>
        <v>217702.54197348643</v>
      </c>
    </row>
    <row r="87" spans="3:17" x14ac:dyDescent="0.2">
      <c r="C87" s="159"/>
      <c r="D87" s="165" t="s">
        <v>293</v>
      </c>
      <c r="E87" s="162">
        <v>34351</v>
      </c>
      <c r="F87" s="166" t="str">
        <f t="shared" ref="F87:F150" si="4">IF(E87="","-",IF(OR(E87&lt;$E$15,E87&gt;$E$16),"ERROR - date outside of range","Date check - OK"))</f>
        <v>Date check - OK</v>
      </c>
      <c r="G87" s="68"/>
      <c r="H87" s="162" t="s">
        <v>279</v>
      </c>
      <c r="I87" s="173">
        <v>28910.598612097718</v>
      </c>
      <c r="J87" s="168">
        <f>IFERROR(MIN('MP Calculations'!$E$30/I87,1),"-")</f>
        <v>0.88008742324680189</v>
      </c>
      <c r="K87" s="12"/>
      <c r="L87" s="159">
        <v>81.312809999999999</v>
      </c>
      <c r="M87" s="187" t="s">
        <v>339</v>
      </c>
      <c r="N87" s="187">
        <v>1715.208396</v>
      </c>
      <c r="O87" s="186">
        <f t="shared" ref="O87:O150" si="5">IF(N87="","-",L87*N87)</f>
        <v>139468.41441435277</v>
      </c>
      <c r="P87" s="186">
        <f t="shared" ref="P87:P150" si="6">IF(O87="-","-",IF(OR(E87&lt;$E$15,E87&gt;$E$16),0,O87*J87))</f>
        <v>122744.39746624485</v>
      </c>
      <c r="Q87" s="215">
        <f>IF(P87="-",0,P87/(1+'General inputs'!$H$30)^'MP Calculations'!$C$40)</f>
        <v>272650.78058710293</v>
      </c>
    </row>
    <row r="88" spans="3:17" x14ac:dyDescent="0.2">
      <c r="C88" s="159"/>
      <c r="D88" s="165" t="s">
        <v>292</v>
      </c>
      <c r="E88" s="162">
        <v>34351</v>
      </c>
      <c r="F88" s="166" t="str">
        <f t="shared" si="4"/>
        <v>Date check - OK</v>
      </c>
      <c r="G88" s="68"/>
      <c r="H88" s="162" t="s">
        <v>279</v>
      </c>
      <c r="I88" s="173">
        <v>28910.598612097718</v>
      </c>
      <c r="J88" s="168">
        <f>IFERROR(MIN('MP Calculations'!$E$30/I88,1),"-")</f>
        <v>0.88008742324680189</v>
      </c>
      <c r="K88" s="12"/>
      <c r="L88" s="159">
        <v>23.630825999999999</v>
      </c>
      <c r="M88" s="187" t="s">
        <v>339</v>
      </c>
      <c r="N88" s="187">
        <v>480.89954999999998</v>
      </c>
      <c r="O88" s="186">
        <f t="shared" si="5"/>
        <v>11364.053589528299</v>
      </c>
      <c r="P88" s="186">
        <f t="shared" si="6"/>
        <v>10001.360641246531</v>
      </c>
      <c r="Q88" s="215">
        <f>IF(P88="-",0,P88/(1+'General inputs'!$H$30)^'MP Calculations'!$C$40)</f>
        <v>22215.912433142999</v>
      </c>
    </row>
    <row r="89" spans="3:17" x14ac:dyDescent="0.2">
      <c r="C89" s="159"/>
      <c r="D89" s="165" t="s">
        <v>293</v>
      </c>
      <c r="E89" s="162">
        <v>34351</v>
      </c>
      <c r="F89" s="166" t="str">
        <f t="shared" si="4"/>
        <v>Date check - OK</v>
      </c>
      <c r="G89" s="68"/>
      <c r="H89" s="162" t="s">
        <v>279</v>
      </c>
      <c r="I89" s="173">
        <v>28910.598612097718</v>
      </c>
      <c r="J89" s="168">
        <f>IFERROR(MIN('MP Calculations'!$E$30/I89,1),"-")</f>
        <v>0.88008742324680189</v>
      </c>
      <c r="K89" s="12"/>
      <c r="L89" s="159">
        <v>147.42458500000001</v>
      </c>
      <c r="M89" s="187" t="s">
        <v>339</v>
      </c>
      <c r="N89" s="187">
        <v>1715.208396</v>
      </c>
      <c r="O89" s="186">
        <f t="shared" si="5"/>
        <v>252863.88596881568</v>
      </c>
      <c r="P89" s="186">
        <f t="shared" si="6"/>
        <v>222542.32583446812</v>
      </c>
      <c r="Q89" s="215">
        <f>IF(P89="-",0,P89/(1+'General inputs'!$H$30)^'MP Calculations'!$C$40)</f>
        <v>494330.82165011525</v>
      </c>
    </row>
    <row r="90" spans="3:17" x14ac:dyDescent="0.2">
      <c r="C90" s="159"/>
      <c r="D90" s="165" t="s">
        <v>292</v>
      </c>
      <c r="E90" s="162">
        <v>34351</v>
      </c>
      <c r="F90" s="166" t="str">
        <f t="shared" si="4"/>
        <v>Date check - OK</v>
      </c>
      <c r="G90" s="68"/>
      <c r="H90" s="162" t="s">
        <v>279</v>
      </c>
      <c r="I90" s="173">
        <v>28910.598612097718</v>
      </c>
      <c r="J90" s="168">
        <f>IFERROR(MIN('MP Calculations'!$E$30/I90,1),"-")</f>
        <v>0.88008742324680189</v>
      </c>
      <c r="K90" s="12"/>
      <c r="L90" s="159">
        <v>22.441351999999998</v>
      </c>
      <c r="M90" s="187" t="s">
        <v>339</v>
      </c>
      <c r="N90" s="187">
        <v>480.89954999999998</v>
      </c>
      <c r="O90" s="186">
        <f t="shared" si="5"/>
        <v>10792.036078191599</v>
      </c>
      <c r="P90" s="186">
        <f t="shared" si="6"/>
        <v>9497.9352236421655</v>
      </c>
      <c r="Q90" s="215">
        <f>IF(P90="-",0,P90/(1+'General inputs'!$H$30)^'MP Calculations'!$C$40)</f>
        <v>21097.659087893859</v>
      </c>
    </row>
    <row r="91" spans="3:17" x14ac:dyDescent="0.2">
      <c r="C91" s="159"/>
      <c r="D91" s="165" t="s">
        <v>289</v>
      </c>
      <c r="E91" s="162">
        <v>34351</v>
      </c>
      <c r="F91" s="166" t="str">
        <f t="shared" si="4"/>
        <v>Date check - OK</v>
      </c>
      <c r="G91" s="68"/>
      <c r="H91" s="162" t="s">
        <v>279</v>
      </c>
      <c r="I91" s="173">
        <v>28910.598612097718</v>
      </c>
      <c r="J91" s="168">
        <f>IFERROR(MIN('MP Calculations'!$E$30/I91,1),"-")</f>
        <v>0.88008742324680189</v>
      </c>
      <c r="K91" s="12"/>
      <c r="L91" s="159">
        <v>10.000933</v>
      </c>
      <c r="M91" s="187" t="s">
        <v>339</v>
      </c>
      <c r="N91" s="187">
        <v>2066.086957</v>
      </c>
      <c r="O91" s="186">
        <f t="shared" si="5"/>
        <v>20662.79722913088</v>
      </c>
      <c r="P91" s="186">
        <f t="shared" si="6"/>
        <v>18185.067970456956</v>
      </c>
      <c r="Q91" s="215">
        <f>IF(P91="-",0,P91/(1+'General inputs'!$H$30)^'MP Calculations'!$C$40)</f>
        <v>40394.29154832202</v>
      </c>
    </row>
    <row r="92" spans="3:17" x14ac:dyDescent="0.2">
      <c r="C92" s="159"/>
      <c r="D92" s="165" t="s">
        <v>291</v>
      </c>
      <c r="E92" s="162">
        <v>34351</v>
      </c>
      <c r="F92" s="166" t="str">
        <f t="shared" si="4"/>
        <v>Date check - OK</v>
      </c>
      <c r="G92" s="68"/>
      <c r="H92" s="162" t="s">
        <v>279</v>
      </c>
      <c r="I92" s="173">
        <v>28910.598612097718</v>
      </c>
      <c r="J92" s="168">
        <f>IFERROR(MIN('MP Calculations'!$E$30/I92,1),"-")</f>
        <v>0.88008742324680189</v>
      </c>
      <c r="K92" s="12"/>
      <c r="L92" s="159">
        <v>121.038157</v>
      </c>
      <c r="M92" s="187" t="s">
        <v>339</v>
      </c>
      <c r="N92" s="187">
        <v>833.55921999999998</v>
      </c>
      <c r="O92" s="186">
        <f t="shared" si="5"/>
        <v>100892.47173915754</v>
      </c>
      <c r="P92" s="186">
        <f t="shared" si="6"/>
        <v>88794.195477915942</v>
      </c>
      <c r="Q92" s="215">
        <f>IF(P92="-",0,P92/(1+'General inputs'!$H$30)^'MP Calculations'!$C$40)</f>
        <v>197237.5701735419</v>
      </c>
    </row>
    <row r="93" spans="3:17" x14ac:dyDescent="0.2">
      <c r="C93" s="159"/>
      <c r="D93" s="165" t="s">
        <v>285</v>
      </c>
      <c r="E93" s="162">
        <v>34351</v>
      </c>
      <c r="F93" s="166" t="str">
        <f t="shared" si="4"/>
        <v>Date check - OK</v>
      </c>
      <c r="G93" s="68"/>
      <c r="H93" s="162" t="s">
        <v>279</v>
      </c>
      <c r="I93" s="173">
        <v>28910.598612097718</v>
      </c>
      <c r="J93" s="168">
        <f>IFERROR(MIN('MP Calculations'!$E$30/I93,1),"-")</f>
        <v>0.88008742324680189</v>
      </c>
      <c r="K93" s="12"/>
      <c r="L93" s="159">
        <v>39.322482999999998</v>
      </c>
      <c r="M93" s="187" t="s">
        <v>339</v>
      </c>
      <c r="N93" s="187">
        <v>657.22938499999998</v>
      </c>
      <c r="O93" s="186">
        <f t="shared" si="5"/>
        <v>25843.891318762951</v>
      </c>
      <c r="P93" s="186">
        <f t="shared" si="6"/>
        <v>22744.88371740048</v>
      </c>
      <c r="Q93" s="215">
        <f>IF(P93="-",0,P93/(1+'General inputs'!$H$30)^'MP Calculations'!$C$40)</f>
        <v>50522.960134433335</v>
      </c>
    </row>
    <row r="94" spans="3:17" x14ac:dyDescent="0.2">
      <c r="C94" s="159"/>
      <c r="D94" s="165" t="s">
        <v>292</v>
      </c>
      <c r="E94" s="162">
        <v>34351</v>
      </c>
      <c r="F94" s="166" t="str">
        <f t="shared" si="4"/>
        <v>Date check - OK</v>
      </c>
      <c r="G94" s="68"/>
      <c r="H94" s="162" t="s">
        <v>279</v>
      </c>
      <c r="I94" s="173">
        <v>28910.598612097718</v>
      </c>
      <c r="J94" s="168">
        <f>IFERROR(MIN('MP Calculations'!$E$30/I94,1),"-")</f>
        <v>0.88008742324680189</v>
      </c>
      <c r="K94" s="12"/>
      <c r="L94" s="159">
        <v>40.823481999999998</v>
      </c>
      <c r="M94" s="187" t="s">
        <v>339</v>
      </c>
      <c r="N94" s="187">
        <v>480.89954999999998</v>
      </c>
      <c r="O94" s="186">
        <f t="shared" si="5"/>
        <v>19631.994123233097</v>
      </c>
      <c r="P94" s="186">
        <f t="shared" si="6"/>
        <v>17277.871121112574</v>
      </c>
      <c r="Q94" s="215">
        <f>IF(P94="-",0,P94/(1+'General inputs'!$H$30)^'MP Calculations'!$C$40)</f>
        <v>38379.145160985456</v>
      </c>
    </row>
    <row r="95" spans="3:17" x14ac:dyDescent="0.2">
      <c r="C95" s="159"/>
      <c r="D95" s="165" t="s">
        <v>285</v>
      </c>
      <c r="E95" s="162">
        <v>34351</v>
      </c>
      <c r="F95" s="166" t="str">
        <f t="shared" si="4"/>
        <v>Date check - OK</v>
      </c>
      <c r="G95" s="68"/>
      <c r="H95" s="162" t="s">
        <v>279</v>
      </c>
      <c r="I95" s="173">
        <v>28910.598612097718</v>
      </c>
      <c r="J95" s="168">
        <f>IFERROR(MIN('MP Calculations'!$E$30/I95,1),"-")</f>
        <v>0.88008742324680189</v>
      </c>
      <c r="K95" s="12"/>
      <c r="L95" s="159">
        <v>50.616537000000001</v>
      </c>
      <c r="M95" s="187" t="s">
        <v>339</v>
      </c>
      <c r="N95" s="187">
        <v>657.22938499999998</v>
      </c>
      <c r="O95" s="186">
        <f t="shared" si="5"/>
        <v>33266.675483339743</v>
      </c>
      <c r="P95" s="186">
        <f t="shared" si="6"/>
        <v>29277.582706120033</v>
      </c>
      <c r="Q95" s="215">
        <f>IF(P95="-",0,P95/(1+'General inputs'!$H$30)^'MP Calculations'!$C$40)</f>
        <v>65033.972574775347</v>
      </c>
    </row>
    <row r="96" spans="3:17" x14ac:dyDescent="0.2">
      <c r="C96" s="159"/>
      <c r="D96" s="165" t="s">
        <v>292</v>
      </c>
      <c r="E96" s="162">
        <v>34351</v>
      </c>
      <c r="F96" s="166" t="str">
        <f t="shared" si="4"/>
        <v>Date check - OK</v>
      </c>
      <c r="G96" s="68"/>
      <c r="H96" s="162" t="s">
        <v>279</v>
      </c>
      <c r="I96" s="173">
        <v>28910.598612097718</v>
      </c>
      <c r="J96" s="168">
        <f>IFERROR(MIN('MP Calculations'!$E$30/I96,1),"-")</f>
        <v>0.88008742324680189</v>
      </c>
      <c r="K96" s="12"/>
      <c r="L96" s="159">
        <v>64.555981000000003</v>
      </c>
      <c r="M96" s="187" t="s">
        <v>339</v>
      </c>
      <c r="N96" s="187">
        <v>480.89954999999998</v>
      </c>
      <c r="O96" s="186">
        <f t="shared" si="5"/>
        <v>31044.942212708549</v>
      </c>
      <c r="P96" s="186">
        <f t="shared" si="6"/>
        <v>27322.263196828535</v>
      </c>
      <c r="Q96" s="215">
        <f>IF(P96="-",0,P96/(1+'General inputs'!$H$30)^'MP Calculations'!$C$40)</f>
        <v>60690.642846409319</v>
      </c>
    </row>
    <row r="97" spans="3:17" x14ac:dyDescent="0.2">
      <c r="C97" s="159"/>
      <c r="D97" s="165" t="s">
        <v>285</v>
      </c>
      <c r="E97" s="162">
        <v>34351</v>
      </c>
      <c r="F97" s="166" t="str">
        <f t="shared" si="4"/>
        <v>Date check - OK</v>
      </c>
      <c r="G97" s="68"/>
      <c r="H97" s="162" t="s">
        <v>279</v>
      </c>
      <c r="I97" s="173">
        <v>28910.598612097718</v>
      </c>
      <c r="J97" s="168">
        <f>IFERROR(MIN('MP Calculations'!$E$30/I97,1),"-")</f>
        <v>0.88008742324680189</v>
      </c>
      <c r="K97" s="12"/>
      <c r="L97" s="159">
        <v>95.483056000000005</v>
      </c>
      <c r="M97" s="187" t="s">
        <v>339</v>
      </c>
      <c r="N97" s="187">
        <v>657.22938499999998</v>
      </c>
      <c r="O97" s="186">
        <f t="shared" si="5"/>
        <v>62754.270172800563</v>
      </c>
      <c r="P97" s="186">
        <f t="shared" si="6"/>
        <v>55229.243934113685</v>
      </c>
      <c r="Q97" s="215">
        <f>IF(P97="-",0,P97/(1+'General inputs'!$H$30)^'MP Calculations'!$C$40)</f>
        <v>122680.11233679893</v>
      </c>
    </row>
    <row r="98" spans="3:17" x14ac:dyDescent="0.2">
      <c r="C98" s="159"/>
      <c r="D98" s="165" t="s">
        <v>294</v>
      </c>
      <c r="E98" s="162">
        <v>34604</v>
      </c>
      <c r="F98" s="166" t="str">
        <f t="shared" si="4"/>
        <v>Date check - OK</v>
      </c>
      <c r="G98" s="68"/>
      <c r="H98" s="162" t="s">
        <v>279</v>
      </c>
      <c r="I98" s="173">
        <v>28910.598612097718</v>
      </c>
      <c r="J98" s="168">
        <f>IFERROR(MIN('MP Calculations'!$E$30/I98,1),"-")</f>
        <v>0.88008742324680189</v>
      </c>
      <c r="K98" s="12"/>
      <c r="L98" s="159">
        <v>1.4019029999999999</v>
      </c>
      <c r="M98" s="187" t="s">
        <v>339</v>
      </c>
      <c r="N98" s="187">
        <v>439.934033</v>
      </c>
      <c r="O98" s="186">
        <f t="shared" si="5"/>
        <v>616.74484066479897</v>
      </c>
      <c r="P98" s="186">
        <f t="shared" si="6"/>
        <v>542.78937762144233</v>
      </c>
      <c r="Q98" s="215">
        <f>IF(P98="-",0,P98/(1+'General inputs'!$H$30)^'MP Calculations'!$C$40)</f>
        <v>1205.6920768507773</v>
      </c>
    </row>
    <row r="99" spans="3:17" x14ac:dyDescent="0.2">
      <c r="C99" s="159"/>
      <c r="D99" s="165" t="s">
        <v>294</v>
      </c>
      <c r="E99" s="162">
        <v>34604</v>
      </c>
      <c r="F99" s="166" t="str">
        <f t="shared" si="4"/>
        <v>Date check - OK</v>
      </c>
      <c r="G99" s="68"/>
      <c r="H99" s="162" t="s">
        <v>279</v>
      </c>
      <c r="I99" s="173">
        <v>28910.598612097718</v>
      </c>
      <c r="J99" s="168">
        <f>IFERROR(MIN('MP Calculations'!$E$30/I99,1),"-")</f>
        <v>0.88008742324680189</v>
      </c>
      <c r="K99" s="12"/>
      <c r="L99" s="159">
        <v>9.571123</v>
      </c>
      <c r="M99" s="187" t="s">
        <v>339</v>
      </c>
      <c r="N99" s="187">
        <v>439.934033</v>
      </c>
      <c r="O99" s="186">
        <f t="shared" si="5"/>
        <v>4210.6627417290592</v>
      </c>
      <c r="P99" s="186">
        <f t="shared" si="6"/>
        <v>3705.751322529642</v>
      </c>
      <c r="Q99" s="215">
        <f>IF(P99="-",0,P99/(1+'General inputs'!$H$30)^'MP Calculations'!$C$40)</f>
        <v>8231.5446701121582</v>
      </c>
    </row>
    <row r="100" spans="3:17" x14ac:dyDescent="0.2">
      <c r="C100" s="159"/>
      <c r="D100" s="165" t="s">
        <v>294</v>
      </c>
      <c r="E100" s="162">
        <v>34604</v>
      </c>
      <c r="F100" s="166" t="str">
        <f t="shared" si="4"/>
        <v>Date check - OK</v>
      </c>
      <c r="G100" s="68"/>
      <c r="H100" s="162" t="s">
        <v>279</v>
      </c>
      <c r="I100" s="173">
        <v>28910.598612097718</v>
      </c>
      <c r="J100" s="168">
        <f>IFERROR(MIN('MP Calculations'!$E$30/I100,1),"-")</f>
        <v>0.88008742324680189</v>
      </c>
      <c r="K100" s="12"/>
      <c r="L100" s="159">
        <v>1.3985540000000001</v>
      </c>
      <c r="M100" s="187" t="s">
        <v>339</v>
      </c>
      <c r="N100" s="187">
        <v>439.934033</v>
      </c>
      <c r="O100" s="186">
        <f t="shared" si="5"/>
        <v>615.27150158828204</v>
      </c>
      <c r="P100" s="186">
        <f t="shared" si="6"/>
        <v>541.4927104300217</v>
      </c>
      <c r="Q100" s="215">
        <f>IF(P100="-",0,P100/(1+'General inputs'!$H$30)^'MP Calculations'!$C$40)</f>
        <v>1202.8118042745912</v>
      </c>
    </row>
    <row r="101" spans="3:17" x14ac:dyDescent="0.2">
      <c r="C101" s="159"/>
      <c r="D101" s="165" t="s">
        <v>294</v>
      </c>
      <c r="E101" s="162">
        <v>34604</v>
      </c>
      <c r="F101" s="166" t="str">
        <f t="shared" si="4"/>
        <v>Date check - OK</v>
      </c>
      <c r="G101" s="68"/>
      <c r="H101" s="162" t="s">
        <v>279</v>
      </c>
      <c r="I101" s="173">
        <v>28910.598612097718</v>
      </c>
      <c r="J101" s="168">
        <f>IFERROR(MIN('MP Calculations'!$E$30/I101,1),"-")</f>
        <v>0.88008742324680189</v>
      </c>
      <c r="K101" s="12"/>
      <c r="L101" s="159">
        <v>1.3985540000000001</v>
      </c>
      <c r="M101" s="187" t="s">
        <v>339</v>
      </c>
      <c r="N101" s="187">
        <v>439.934033</v>
      </c>
      <c r="O101" s="186">
        <f t="shared" si="5"/>
        <v>615.27150158828204</v>
      </c>
      <c r="P101" s="186">
        <f t="shared" si="6"/>
        <v>541.4927104300217</v>
      </c>
      <c r="Q101" s="215">
        <f>IF(P101="-",0,P101/(1+'General inputs'!$H$30)^'MP Calculations'!$C$40)</f>
        <v>1202.8118042745912</v>
      </c>
    </row>
    <row r="102" spans="3:17" x14ac:dyDescent="0.2">
      <c r="C102" s="159"/>
      <c r="D102" s="165" t="s">
        <v>294</v>
      </c>
      <c r="E102" s="162">
        <v>34604</v>
      </c>
      <c r="F102" s="166" t="str">
        <f t="shared" si="4"/>
        <v>Date check - OK</v>
      </c>
      <c r="G102" s="68"/>
      <c r="H102" s="162" t="s">
        <v>279</v>
      </c>
      <c r="I102" s="173">
        <v>28910.598612097718</v>
      </c>
      <c r="J102" s="168">
        <f>IFERROR(MIN('MP Calculations'!$E$30/I102,1),"-")</f>
        <v>0.88008742324680189</v>
      </c>
      <c r="K102" s="12"/>
      <c r="L102" s="159">
        <v>1.400768</v>
      </c>
      <c r="M102" s="187" t="s">
        <v>339</v>
      </c>
      <c r="N102" s="187">
        <v>439.934033</v>
      </c>
      <c r="O102" s="186">
        <f t="shared" si="5"/>
        <v>616.24551553734398</v>
      </c>
      <c r="P102" s="186">
        <f t="shared" si="6"/>
        <v>542.34992785665804</v>
      </c>
      <c r="Q102" s="215">
        <f>IF(P102="-",0,P102/(1+'General inputs'!$H$30)^'MP Calculations'!$C$40)</f>
        <v>1204.7159319197615</v>
      </c>
    </row>
    <row r="103" spans="3:17" x14ac:dyDescent="0.2">
      <c r="C103" s="159"/>
      <c r="D103" s="165" t="s">
        <v>284</v>
      </c>
      <c r="E103" s="162">
        <v>34604</v>
      </c>
      <c r="F103" s="166" t="str">
        <f t="shared" si="4"/>
        <v>Date check - OK</v>
      </c>
      <c r="G103" s="68"/>
      <c r="H103" s="162" t="s">
        <v>279</v>
      </c>
      <c r="I103" s="173">
        <v>28910.598612097718</v>
      </c>
      <c r="J103" s="168">
        <f>IFERROR(MIN('MP Calculations'!$E$30/I103,1),"-")</f>
        <v>0.88008742324680189</v>
      </c>
      <c r="K103" s="12"/>
      <c r="L103" s="159">
        <v>4.5758380000000001</v>
      </c>
      <c r="M103" s="187" t="s">
        <v>339</v>
      </c>
      <c r="N103" s="187">
        <v>356.22188899999998</v>
      </c>
      <c r="O103" s="186">
        <f t="shared" si="5"/>
        <v>1630.013656117982</v>
      </c>
      <c r="P103" s="186">
        <f t="shared" si="6"/>
        <v>1434.5545184699733</v>
      </c>
      <c r="Q103" s="215">
        <f>IF(P103="-",0,P103/(1+'General inputs'!$H$30)^'MP Calculations'!$C$40)</f>
        <v>3186.5601797683403</v>
      </c>
    </row>
    <row r="104" spans="3:17" x14ac:dyDescent="0.2">
      <c r="C104" s="159"/>
      <c r="D104" s="165" t="s">
        <v>294</v>
      </c>
      <c r="E104" s="162">
        <v>34604</v>
      </c>
      <c r="F104" s="166" t="str">
        <f t="shared" si="4"/>
        <v>Date check - OK</v>
      </c>
      <c r="G104" s="68"/>
      <c r="H104" s="162" t="s">
        <v>279</v>
      </c>
      <c r="I104" s="173">
        <v>28910.598612097718</v>
      </c>
      <c r="J104" s="168">
        <f>IFERROR(MIN('MP Calculations'!$E$30/I104,1),"-")</f>
        <v>0.88008742324680189</v>
      </c>
      <c r="K104" s="12"/>
      <c r="L104" s="159">
        <v>10.121217</v>
      </c>
      <c r="M104" s="187" t="s">
        <v>339</v>
      </c>
      <c r="N104" s="187">
        <v>439.934033</v>
      </c>
      <c r="O104" s="186">
        <f t="shared" si="5"/>
        <v>4452.6678136781611</v>
      </c>
      <c r="P104" s="186">
        <f t="shared" si="6"/>
        <v>3918.7369427139838</v>
      </c>
      <c r="Q104" s="215">
        <f>IF(P104="-",0,P104/(1+'General inputs'!$H$30)^'MP Calculations'!$C$40)</f>
        <v>8704.6472865721771</v>
      </c>
    </row>
    <row r="105" spans="3:17" x14ac:dyDescent="0.2">
      <c r="C105" s="159"/>
      <c r="D105" s="165" t="s">
        <v>294</v>
      </c>
      <c r="E105" s="162">
        <v>34604</v>
      </c>
      <c r="F105" s="166" t="str">
        <f t="shared" si="4"/>
        <v>Date check - OK</v>
      </c>
      <c r="G105" s="68"/>
      <c r="H105" s="162" t="s">
        <v>279</v>
      </c>
      <c r="I105" s="173">
        <v>28910.598612097718</v>
      </c>
      <c r="J105" s="168">
        <f>IFERROR(MIN('MP Calculations'!$E$30/I105,1),"-")</f>
        <v>0.88008742324680189</v>
      </c>
      <c r="K105" s="12"/>
      <c r="L105" s="159">
        <v>8.8486799999999999</v>
      </c>
      <c r="M105" s="187" t="s">
        <v>339</v>
      </c>
      <c r="N105" s="187">
        <v>439.934033</v>
      </c>
      <c r="O105" s="186">
        <f t="shared" si="5"/>
        <v>3892.8354791264401</v>
      </c>
      <c r="P105" s="186">
        <f t="shared" si="6"/>
        <v>3426.0355459481179</v>
      </c>
      <c r="Q105" s="215">
        <f>IF(P105="-",0,P105/(1+'General inputs'!$H$30)^'MP Calculations'!$C$40)</f>
        <v>7610.2150909070997</v>
      </c>
    </row>
    <row r="106" spans="3:17" x14ac:dyDescent="0.2">
      <c r="C106" s="159"/>
      <c r="D106" s="165" t="s">
        <v>294</v>
      </c>
      <c r="E106" s="162">
        <v>34604</v>
      </c>
      <c r="F106" s="166" t="str">
        <f t="shared" si="4"/>
        <v>Date check - OK</v>
      </c>
      <c r="G106" s="68"/>
      <c r="H106" s="162" t="s">
        <v>279</v>
      </c>
      <c r="I106" s="173">
        <v>28910.598612097718</v>
      </c>
      <c r="J106" s="168">
        <f>IFERROR(MIN('MP Calculations'!$E$30/I106,1),"-")</f>
        <v>0.88008742324680189</v>
      </c>
      <c r="K106" s="12"/>
      <c r="L106" s="159">
        <v>1.618973</v>
      </c>
      <c r="M106" s="187" t="s">
        <v>339</v>
      </c>
      <c r="N106" s="187">
        <v>439.934033</v>
      </c>
      <c r="O106" s="186">
        <f t="shared" si="5"/>
        <v>712.24132120810896</v>
      </c>
      <c r="P106" s="186">
        <f t="shared" si="6"/>
        <v>626.83462911194238</v>
      </c>
      <c r="Q106" s="215">
        <f>IF(P106="-",0,P106/(1+'General inputs'!$H$30)^'MP Calculations'!$C$40)</f>
        <v>1392.3808699570038</v>
      </c>
    </row>
    <row r="107" spans="3:17" x14ac:dyDescent="0.2">
      <c r="C107" s="159"/>
      <c r="D107" s="165" t="s">
        <v>294</v>
      </c>
      <c r="E107" s="162">
        <v>34604</v>
      </c>
      <c r="F107" s="166" t="str">
        <f t="shared" si="4"/>
        <v>Date check - OK</v>
      </c>
      <c r="G107" s="68"/>
      <c r="H107" s="162" t="s">
        <v>279</v>
      </c>
      <c r="I107" s="173">
        <v>28910.598612097718</v>
      </c>
      <c r="J107" s="168">
        <f>IFERROR(MIN('MP Calculations'!$E$30/I107,1),"-")</f>
        <v>0.88008742324680189</v>
      </c>
      <c r="K107" s="12"/>
      <c r="L107" s="159">
        <v>1.566492</v>
      </c>
      <c r="M107" s="187" t="s">
        <v>339</v>
      </c>
      <c r="N107" s="187">
        <v>439.934033</v>
      </c>
      <c r="O107" s="186">
        <f t="shared" si="5"/>
        <v>689.15314322223605</v>
      </c>
      <c r="P107" s="186">
        <f t="shared" si="6"/>
        <v>606.51501404089197</v>
      </c>
      <c r="Q107" s="215">
        <f>IF(P107="-",0,P107/(1+'General inputs'!$H$30)^'MP Calculations'!$C$40)</f>
        <v>1347.2451324022618</v>
      </c>
    </row>
    <row r="108" spans="3:17" x14ac:dyDescent="0.2">
      <c r="C108" s="159"/>
      <c r="D108" s="165" t="s">
        <v>294</v>
      </c>
      <c r="E108" s="162">
        <v>34604</v>
      </c>
      <c r="F108" s="166" t="str">
        <f t="shared" si="4"/>
        <v>Date check - OK</v>
      </c>
      <c r="G108" s="68"/>
      <c r="H108" s="162" t="s">
        <v>279</v>
      </c>
      <c r="I108" s="173">
        <v>28910.598612097718</v>
      </c>
      <c r="J108" s="168">
        <f>IFERROR(MIN('MP Calculations'!$E$30/I108,1),"-")</f>
        <v>0.88008742324680189</v>
      </c>
      <c r="K108" s="12"/>
      <c r="L108" s="159">
        <v>1.5923970000000001</v>
      </c>
      <c r="M108" s="187" t="s">
        <v>339</v>
      </c>
      <c r="N108" s="187">
        <v>439.934033</v>
      </c>
      <c r="O108" s="186">
        <f t="shared" si="5"/>
        <v>700.54963434710101</v>
      </c>
      <c r="P108" s="186">
        <f t="shared" si="6"/>
        <v>616.54492254902937</v>
      </c>
      <c r="Q108" s="215">
        <f>IF(P108="-",0,P108/(1+'General inputs'!$H$30)^'MP Calculations'!$C$40)</f>
        <v>1369.524457898262</v>
      </c>
    </row>
    <row r="109" spans="3:17" x14ac:dyDescent="0.2">
      <c r="C109" s="159"/>
      <c r="D109" s="165" t="s">
        <v>294</v>
      </c>
      <c r="E109" s="162">
        <v>34604</v>
      </c>
      <c r="F109" s="166" t="str">
        <f t="shared" si="4"/>
        <v>Date check - OK</v>
      </c>
      <c r="G109" s="68"/>
      <c r="H109" s="162" t="s">
        <v>279</v>
      </c>
      <c r="I109" s="173">
        <v>28910.598612097718</v>
      </c>
      <c r="J109" s="168">
        <f>IFERROR(MIN('MP Calculations'!$E$30/I109,1),"-")</f>
        <v>0.88008742324680189</v>
      </c>
      <c r="K109" s="12"/>
      <c r="L109" s="159">
        <v>1.5957699999999999</v>
      </c>
      <c r="M109" s="187" t="s">
        <v>339</v>
      </c>
      <c r="N109" s="187">
        <v>439.934033</v>
      </c>
      <c r="O109" s="186">
        <f t="shared" si="5"/>
        <v>702.03353184040998</v>
      </c>
      <c r="P109" s="186">
        <f t="shared" si="6"/>
        <v>617.85088207027809</v>
      </c>
      <c r="Q109" s="215">
        <f>IF(P109="-",0,P109/(1+'General inputs'!$H$30)^'MP Calculations'!$C$40)</f>
        <v>1372.4253714245315</v>
      </c>
    </row>
    <row r="110" spans="3:17" x14ac:dyDescent="0.2">
      <c r="C110" s="159"/>
      <c r="D110" s="165" t="s">
        <v>294</v>
      </c>
      <c r="E110" s="162">
        <v>34604</v>
      </c>
      <c r="F110" s="166" t="str">
        <f t="shared" si="4"/>
        <v>Date check - OK</v>
      </c>
      <c r="G110" s="68"/>
      <c r="H110" s="162" t="s">
        <v>279</v>
      </c>
      <c r="I110" s="173">
        <v>28910.598612097718</v>
      </c>
      <c r="J110" s="168">
        <f>IFERROR(MIN('MP Calculations'!$E$30/I110,1),"-")</f>
        <v>0.88008742324680189</v>
      </c>
      <c r="K110" s="12"/>
      <c r="L110" s="159">
        <v>9.8497579999999996</v>
      </c>
      <c r="M110" s="187" t="s">
        <v>339</v>
      </c>
      <c r="N110" s="187">
        <v>439.934033</v>
      </c>
      <c r="O110" s="186">
        <f t="shared" si="5"/>
        <v>4333.2437610140141</v>
      </c>
      <c r="P110" s="186">
        <f t="shared" si="6"/>
        <v>3813.6333359311043</v>
      </c>
      <c r="Q110" s="215">
        <f>IF(P110="-",0,P110/(1+'General inputs'!$H$30)^'MP Calculations'!$C$40)</f>
        <v>8471.1818003795979</v>
      </c>
    </row>
    <row r="111" spans="3:17" x14ac:dyDescent="0.2">
      <c r="C111" s="159"/>
      <c r="D111" s="165" t="s">
        <v>294</v>
      </c>
      <c r="E111" s="162">
        <v>34604</v>
      </c>
      <c r="F111" s="166" t="str">
        <f t="shared" si="4"/>
        <v>Date check - OK</v>
      </c>
      <c r="G111" s="68"/>
      <c r="H111" s="162" t="s">
        <v>279</v>
      </c>
      <c r="I111" s="173">
        <v>28910.598612097718</v>
      </c>
      <c r="J111" s="168">
        <f>IFERROR(MIN('MP Calculations'!$E$30/I111,1),"-")</f>
        <v>0.88008742324680189</v>
      </c>
      <c r="K111" s="12"/>
      <c r="L111" s="159">
        <v>8.8545379999999998</v>
      </c>
      <c r="M111" s="187" t="s">
        <v>339</v>
      </c>
      <c r="N111" s="187">
        <v>439.934033</v>
      </c>
      <c r="O111" s="186">
        <f t="shared" si="5"/>
        <v>3895.412612691754</v>
      </c>
      <c r="P111" s="186">
        <f t="shared" si="6"/>
        <v>3428.3036487869781</v>
      </c>
      <c r="Q111" s="215">
        <f>IF(P111="-",0,P111/(1+'General inputs'!$H$30)^'MP Calculations'!$C$40)</f>
        <v>7615.2532028065625</v>
      </c>
    </row>
    <row r="112" spans="3:17" x14ac:dyDescent="0.2">
      <c r="C112" s="159"/>
      <c r="D112" s="165" t="s">
        <v>294</v>
      </c>
      <c r="E112" s="162">
        <v>34604</v>
      </c>
      <c r="F112" s="166" t="str">
        <f t="shared" si="4"/>
        <v>Date check - OK</v>
      </c>
      <c r="G112" s="68"/>
      <c r="H112" s="162" t="s">
        <v>279</v>
      </c>
      <c r="I112" s="173">
        <v>28910.598612097718</v>
      </c>
      <c r="J112" s="168">
        <f>IFERROR(MIN('MP Calculations'!$E$30/I112,1),"-")</f>
        <v>0.88008742324680189</v>
      </c>
      <c r="K112" s="12"/>
      <c r="L112" s="159">
        <v>1.303833</v>
      </c>
      <c r="M112" s="187" t="s">
        <v>339</v>
      </c>
      <c r="N112" s="187">
        <v>439.934033</v>
      </c>
      <c r="O112" s="186">
        <f t="shared" si="5"/>
        <v>573.60051004848901</v>
      </c>
      <c r="P112" s="186">
        <f t="shared" si="6"/>
        <v>504.81859486162597</v>
      </c>
      <c r="Q112" s="215">
        <f>IF(P112="-",0,P112/(1+'General inputs'!$H$30)^'MP Calculations'!$C$40)</f>
        <v>1121.3479945735044</v>
      </c>
    </row>
    <row r="113" spans="3:17" x14ac:dyDescent="0.2">
      <c r="C113" s="159"/>
      <c r="D113" s="165" t="s">
        <v>294</v>
      </c>
      <c r="E113" s="162">
        <v>34604</v>
      </c>
      <c r="F113" s="166" t="str">
        <f t="shared" si="4"/>
        <v>Date check - OK</v>
      </c>
      <c r="G113" s="68"/>
      <c r="H113" s="162" t="s">
        <v>279</v>
      </c>
      <c r="I113" s="173">
        <v>28910.598612097718</v>
      </c>
      <c r="J113" s="168">
        <f>IFERROR(MIN('MP Calculations'!$E$30/I113,1),"-")</f>
        <v>0.88008742324680189</v>
      </c>
      <c r="K113" s="12"/>
      <c r="L113" s="159">
        <v>1.33172</v>
      </c>
      <c r="M113" s="187" t="s">
        <v>339</v>
      </c>
      <c r="N113" s="187">
        <v>439.934033</v>
      </c>
      <c r="O113" s="186">
        <f t="shared" si="5"/>
        <v>585.86895042675997</v>
      </c>
      <c r="P113" s="186">
        <f t="shared" si="6"/>
        <v>515.61589494139548</v>
      </c>
      <c r="Q113" s="215">
        <f>IF(P113="-",0,P113/(1+'General inputs'!$H$30)^'MP Calculations'!$C$40)</f>
        <v>1145.3319185305381</v>
      </c>
    </row>
    <row r="114" spans="3:17" x14ac:dyDescent="0.2">
      <c r="C114" s="159"/>
      <c r="D114" s="165" t="s">
        <v>294</v>
      </c>
      <c r="E114" s="162">
        <v>34604</v>
      </c>
      <c r="F114" s="166" t="str">
        <f t="shared" si="4"/>
        <v>Date check - OK</v>
      </c>
      <c r="G114" s="68"/>
      <c r="H114" s="162" t="s">
        <v>279</v>
      </c>
      <c r="I114" s="173">
        <v>28910.598612097718</v>
      </c>
      <c r="J114" s="168">
        <f>IFERROR(MIN('MP Calculations'!$E$30/I114,1),"-")</f>
        <v>0.88008742324680189</v>
      </c>
      <c r="K114" s="12"/>
      <c r="L114" s="159">
        <v>1.3069010000000001</v>
      </c>
      <c r="M114" s="187" t="s">
        <v>339</v>
      </c>
      <c r="N114" s="187">
        <v>439.934033</v>
      </c>
      <c r="O114" s="186">
        <f t="shared" si="5"/>
        <v>574.95022766173304</v>
      </c>
      <c r="P114" s="186">
        <f t="shared" si="6"/>
        <v>506.00646435797677</v>
      </c>
      <c r="Q114" s="215">
        <f>IF(P114="-",0,P114/(1+'General inputs'!$H$30)^'MP Calculations'!$C$40)</f>
        <v>1123.9865960258005</v>
      </c>
    </row>
    <row r="115" spans="3:17" x14ac:dyDescent="0.2">
      <c r="C115" s="159"/>
      <c r="D115" s="165" t="s">
        <v>294</v>
      </c>
      <c r="E115" s="162">
        <v>34604</v>
      </c>
      <c r="F115" s="166" t="str">
        <f t="shared" si="4"/>
        <v>Date check - OK</v>
      </c>
      <c r="G115" s="68"/>
      <c r="H115" s="162" t="s">
        <v>279</v>
      </c>
      <c r="I115" s="173">
        <v>28910.598612097718</v>
      </c>
      <c r="J115" s="168">
        <f>IFERROR(MIN('MP Calculations'!$E$30/I115,1),"-")</f>
        <v>0.88008742324680189</v>
      </c>
      <c r="K115" s="12"/>
      <c r="L115" s="159">
        <v>1.2799069999999999</v>
      </c>
      <c r="M115" s="187" t="s">
        <v>339</v>
      </c>
      <c r="N115" s="187">
        <v>439.934033</v>
      </c>
      <c r="O115" s="186">
        <f t="shared" si="5"/>
        <v>563.07464837493092</v>
      </c>
      <c r="P115" s="186">
        <f t="shared" si="6"/>
        <v>495.55491638389196</v>
      </c>
      <c r="Q115" s="215">
        <f>IF(P115="-",0,P115/(1+'General inputs'!$H$30)^'MP Calculations'!$C$40)</f>
        <v>1100.770687419777</v>
      </c>
    </row>
    <row r="116" spans="3:17" x14ac:dyDescent="0.2">
      <c r="C116" s="159"/>
      <c r="D116" s="165" t="s">
        <v>290</v>
      </c>
      <c r="E116" s="162">
        <v>34634</v>
      </c>
      <c r="F116" s="166" t="str">
        <f t="shared" si="4"/>
        <v>Date check - OK</v>
      </c>
      <c r="G116" s="68"/>
      <c r="H116" s="162" t="s">
        <v>279</v>
      </c>
      <c r="I116" s="173">
        <v>28910.598612097718</v>
      </c>
      <c r="J116" s="168">
        <f>IFERROR(MIN('MP Calculations'!$E$30/I116,1),"-")</f>
        <v>0.88008742324680189</v>
      </c>
      <c r="K116" s="12"/>
      <c r="L116" s="159">
        <v>7.3845619999999998</v>
      </c>
      <c r="M116" s="187" t="s">
        <v>339</v>
      </c>
      <c r="N116" s="187">
        <v>1009.889055</v>
      </c>
      <c r="O116" s="186">
        <f t="shared" si="5"/>
        <v>7457.5883397689095</v>
      </c>
      <c r="P116" s="186">
        <f t="shared" si="6"/>
        <v>6563.3297055826151</v>
      </c>
      <c r="Q116" s="215">
        <f>IF(P116="-",0,P116/(1+'General inputs'!$H$30)^'MP Calculations'!$C$40)</f>
        <v>14579.05211494267</v>
      </c>
    </row>
    <row r="117" spans="3:17" x14ac:dyDescent="0.2">
      <c r="C117" s="159"/>
      <c r="D117" s="165" t="s">
        <v>284</v>
      </c>
      <c r="E117" s="162">
        <v>34634</v>
      </c>
      <c r="F117" s="166" t="str">
        <f t="shared" si="4"/>
        <v>Date check - OK</v>
      </c>
      <c r="G117" s="68"/>
      <c r="H117" s="162" t="s">
        <v>279</v>
      </c>
      <c r="I117" s="173">
        <v>28910.598612097718</v>
      </c>
      <c r="J117" s="168">
        <f>IFERROR(MIN('MP Calculations'!$E$30/I117,1),"-")</f>
        <v>0.88008742324680189</v>
      </c>
      <c r="K117" s="12"/>
      <c r="L117" s="159">
        <v>1.099507</v>
      </c>
      <c r="M117" s="187" t="s">
        <v>339</v>
      </c>
      <c r="N117" s="187">
        <v>356.22188899999998</v>
      </c>
      <c r="O117" s="186">
        <f t="shared" si="5"/>
        <v>391.668460508723</v>
      </c>
      <c r="P117" s="186">
        <f t="shared" si="6"/>
        <v>344.7024861761638</v>
      </c>
      <c r="Q117" s="215">
        <f>IF(P117="-",0,P117/(1+'General inputs'!$H$30)^'MP Calculations'!$C$40)</f>
        <v>765.68384273581114</v>
      </c>
    </row>
    <row r="118" spans="3:17" x14ac:dyDescent="0.2">
      <c r="C118" s="159"/>
      <c r="D118" s="165" t="s">
        <v>295</v>
      </c>
      <c r="E118" s="162">
        <v>34634</v>
      </c>
      <c r="F118" s="166" t="str">
        <f t="shared" si="4"/>
        <v>Date check - OK</v>
      </c>
      <c r="G118" s="68"/>
      <c r="H118" s="162" t="s">
        <v>279</v>
      </c>
      <c r="I118" s="173">
        <v>28910.598612097718</v>
      </c>
      <c r="J118" s="168">
        <f>IFERROR(MIN('MP Calculations'!$E$30/I118,1),"-")</f>
        <v>0.88008742324680189</v>
      </c>
      <c r="K118" s="12"/>
      <c r="L118" s="159">
        <v>31.918803</v>
      </c>
      <c r="M118" s="187" t="s">
        <v>339</v>
      </c>
      <c r="N118" s="187">
        <v>612.70164899999997</v>
      </c>
      <c r="O118" s="186">
        <f t="shared" si="5"/>
        <v>19556.703232206146</v>
      </c>
      <c r="P118" s="186">
        <f t="shared" si="6"/>
        <v>17211.608554834707</v>
      </c>
      <c r="Q118" s="215">
        <f>IF(P118="-",0,P118/(1+'General inputs'!$H$30)^'MP Calculations'!$C$40)</f>
        <v>38231.956851031566</v>
      </c>
    </row>
    <row r="119" spans="3:17" x14ac:dyDescent="0.2">
      <c r="C119" s="159"/>
      <c r="D119" s="165" t="s">
        <v>295</v>
      </c>
      <c r="E119" s="162">
        <v>34634</v>
      </c>
      <c r="F119" s="166" t="str">
        <f t="shared" si="4"/>
        <v>Date check - OK</v>
      </c>
      <c r="G119" s="68"/>
      <c r="H119" s="162" t="s">
        <v>279</v>
      </c>
      <c r="I119" s="173">
        <v>28910.598612097718</v>
      </c>
      <c r="J119" s="168">
        <f>IFERROR(MIN('MP Calculations'!$E$30/I119,1),"-")</f>
        <v>0.88008742324680189</v>
      </c>
      <c r="K119" s="12"/>
      <c r="L119" s="159">
        <v>7.0002500000000003</v>
      </c>
      <c r="M119" s="187" t="s">
        <v>339</v>
      </c>
      <c r="N119" s="187">
        <v>612.70164899999997</v>
      </c>
      <c r="O119" s="186">
        <f t="shared" si="5"/>
        <v>4289.0647184122499</v>
      </c>
      <c r="P119" s="186">
        <f t="shared" si="6"/>
        <v>3774.7519161662071</v>
      </c>
      <c r="Q119" s="215">
        <f>IF(P119="-",0,P119/(1+'General inputs'!$H$30)^'MP Calculations'!$C$40)</f>
        <v>8384.8149301348731</v>
      </c>
    </row>
    <row r="120" spans="3:17" x14ac:dyDescent="0.2">
      <c r="C120" s="159"/>
      <c r="D120" s="165" t="s">
        <v>284</v>
      </c>
      <c r="E120" s="162">
        <v>34634</v>
      </c>
      <c r="F120" s="166" t="str">
        <f t="shared" si="4"/>
        <v>Date check - OK</v>
      </c>
      <c r="G120" s="68"/>
      <c r="H120" s="162" t="s">
        <v>279</v>
      </c>
      <c r="I120" s="173">
        <v>28910.598612097718</v>
      </c>
      <c r="J120" s="168">
        <f>IFERROR(MIN('MP Calculations'!$E$30/I120,1),"-")</f>
        <v>0.88008742324680189</v>
      </c>
      <c r="K120" s="12"/>
      <c r="L120" s="159">
        <v>1.7395419999999999</v>
      </c>
      <c r="M120" s="187" t="s">
        <v>339</v>
      </c>
      <c r="N120" s="187">
        <v>356.22188899999998</v>
      </c>
      <c r="O120" s="186">
        <f t="shared" si="5"/>
        <v>619.66293723483795</v>
      </c>
      <c r="P120" s="186">
        <f t="shared" si="6"/>
        <v>545.35755771255322</v>
      </c>
      <c r="Q120" s="215">
        <f>IF(P120="-",0,P120/(1+'General inputs'!$H$30)^'MP Calculations'!$C$40)</f>
        <v>1211.396747051486</v>
      </c>
    </row>
    <row r="121" spans="3:17" x14ac:dyDescent="0.2">
      <c r="C121" s="159"/>
      <c r="D121" s="165" t="s">
        <v>295</v>
      </c>
      <c r="E121" s="162">
        <v>34634</v>
      </c>
      <c r="F121" s="166" t="str">
        <f t="shared" si="4"/>
        <v>Date check - OK</v>
      </c>
      <c r="G121" s="68"/>
      <c r="H121" s="162" t="s">
        <v>279</v>
      </c>
      <c r="I121" s="173">
        <v>28910.598612097718</v>
      </c>
      <c r="J121" s="168">
        <f>IFERROR(MIN('MP Calculations'!$E$30/I121,1),"-")</f>
        <v>0.88008742324680189</v>
      </c>
      <c r="K121" s="12"/>
      <c r="L121" s="159">
        <v>2.0026169999999999</v>
      </c>
      <c r="M121" s="187" t="s">
        <v>339</v>
      </c>
      <c r="N121" s="187">
        <v>612.70164899999997</v>
      </c>
      <c r="O121" s="186">
        <f t="shared" si="5"/>
        <v>1227.006738215433</v>
      </c>
      <c r="P121" s="186">
        <f t="shared" si="6"/>
        <v>1079.8731985424836</v>
      </c>
      <c r="Q121" s="215">
        <f>IF(P121="-",0,P121/(1+'General inputs'!$H$30)^'MP Calculations'!$C$40)</f>
        <v>2398.7104633322965</v>
      </c>
    </row>
    <row r="122" spans="3:17" x14ac:dyDescent="0.2">
      <c r="C122" s="159"/>
      <c r="D122" s="165" t="s">
        <v>295</v>
      </c>
      <c r="E122" s="162">
        <v>34634</v>
      </c>
      <c r="F122" s="166" t="str">
        <f t="shared" si="4"/>
        <v>Date check - OK</v>
      </c>
      <c r="G122" s="68"/>
      <c r="H122" s="162" t="s">
        <v>279</v>
      </c>
      <c r="I122" s="173">
        <v>28910.598612097718</v>
      </c>
      <c r="J122" s="168">
        <f>IFERROR(MIN('MP Calculations'!$E$30/I122,1),"-")</f>
        <v>0.88008742324680189</v>
      </c>
      <c r="K122" s="12"/>
      <c r="L122" s="159">
        <v>335.54990299999997</v>
      </c>
      <c r="M122" s="187" t="s">
        <v>339</v>
      </c>
      <c r="N122" s="187">
        <v>612.70164899999997</v>
      </c>
      <c r="O122" s="186">
        <f t="shared" si="5"/>
        <v>205591.97888989002</v>
      </c>
      <c r="P122" s="186">
        <f t="shared" si="6"/>
        <v>180938.9149414142</v>
      </c>
      <c r="Q122" s="215">
        <f>IF(P122="-",0,P122/(1+'General inputs'!$H$30)^'MP Calculations'!$C$40)</f>
        <v>401917.62243915693</v>
      </c>
    </row>
    <row r="123" spans="3:17" x14ac:dyDescent="0.2">
      <c r="C123" s="159"/>
      <c r="D123" s="165" t="s">
        <v>295</v>
      </c>
      <c r="E123" s="162">
        <v>34634</v>
      </c>
      <c r="F123" s="166" t="str">
        <f t="shared" si="4"/>
        <v>Date check - OK</v>
      </c>
      <c r="G123" s="68"/>
      <c r="H123" s="162" t="s">
        <v>279</v>
      </c>
      <c r="I123" s="173">
        <v>28910.598612097718</v>
      </c>
      <c r="J123" s="168">
        <f>IFERROR(MIN('MP Calculations'!$E$30/I123,1),"-")</f>
        <v>0.88008742324680189</v>
      </c>
      <c r="K123" s="12"/>
      <c r="L123" s="159">
        <v>7.1146520000000004</v>
      </c>
      <c r="M123" s="187" t="s">
        <v>339</v>
      </c>
      <c r="N123" s="187">
        <v>612.70164899999997</v>
      </c>
      <c r="O123" s="186">
        <f t="shared" si="5"/>
        <v>4359.1590124611484</v>
      </c>
      <c r="P123" s="186">
        <f t="shared" si="6"/>
        <v>3836.4410228000056</v>
      </c>
      <c r="Q123" s="215">
        <f>IF(P123="-",0,P123/(1+'General inputs'!$H$30)^'MP Calculations'!$C$40)</f>
        <v>8521.8442644639745</v>
      </c>
    </row>
    <row r="124" spans="3:17" x14ac:dyDescent="0.2">
      <c r="C124" s="159"/>
      <c r="D124" s="165" t="s">
        <v>284</v>
      </c>
      <c r="E124" s="162">
        <v>34634</v>
      </c>
      <c r="F124" s="166" t="str">
        <f t="shared" si="4"/>
        <v>Date check - OK</v>
      </c>
      <c r="G124" s="68"/>
      <c r="H124" s="162" t="s">
        <v>279</v>
      </c>
      <c r="I124" s="173">
        <v>28910.598612097718</v>
      </c>
      <c r="J124" s="168">
        <f>IFERROR(MIN('MP Calculations'!$E$30/I124,1),"-")</f>
        <v>0.88008742324680189</v>
      </c>
      <c r="K124" s="12"/>
      <c r="L124" s="159">
        <v>0.79939199999999999</v>
      </c>
      <c r="M124" s="187" t="s">
        <v>339</v>
      </c>
      <c r="N124" s="187">
        <v>356.22188899999998</v>
      </c>
      <c r="O124" s="186">
        <f t="shared" si="5"/>
        <v>284.76092829148797</v>
      </c>
      <c r="P124" s="186">
        <f t="shared" si="6"/>
        <v>250.61451162142299</v>
      </c>
      <c r="Q124" s="215">
        <f>IF(P124="-",0,P124/(1+'General inputs'!$H$30)^'MP Calculations'!$C$40)</f>
        <v>556.68725930100084</v>
      </c>
    </row>
    <row r="125" spans="3:17" x14ac:dyDescent="0.2">
      <c r="C125" s="159"/>
      <c r="D125" s="165" t="s">
        <v>284</v>
      </c>
      <c r="E125" s="162">
        <v>34634</v>
      </c>
      <c r="F125" s="166" t="str">
        <f t="shared" si="4"/>
        <v>Date check - OK</v>
      </c>
      <c r="G125" s="68"/>
      <c r="H125" s="162" t="s">
        <v>279</v>
      </c>
      <c r="I125" s="173">
        <v>28910.598612097718</v>
      </c>
      <c r="J125" s="168">
        <f>IFERROR(MIN('MP Calculations'!$E$30/I125,1),"-")</f>
        <v>0.88008742324680189</v>
      </c>
      <c r="K125" s="12"/>
      <c r="L125" s="159">
        <v>1.4128499999999999</v>
      </c>
      <c r="M125" s="187" t="s">
        <v>339</v>
      </c>
      <c r="N125" s="187">
        <v>356.22188899999998</v>
      </c>
      <c r="O125" s="186">
        <f t="shared" si="5"/>
        <v>503.28809587364992</v>
      </c>
      <c r="P125" s="186">
        <f t="shared" si="6"/>
        <v>442.93752344822997</v>
      </c>
      <c r="Q125" s="215">
        <f>IF(P125="-",0,P125/(1+'General inputs'!$H$30)^'MP Calculations'!$C$40)</f>
        <v>983.89225099002624</v>
      </c>
    </row>
    <row r="126" spans="3:17" x14ac:dyDescent="0.2">
      <c r="C126" s="159"/>
      <c r="D126" s="165" t="s">
        <v>295</v>
      </c>
      <c r="E126" s="162">
        <v>34634</v>
      </c>
      <c r="F126" s="166" t="str">
        <f t="shared" si="4"/>
        <v>Date check - OK</v>
      </c>
      <c r="G126" s="68"/>
      <c r="H126" s="162" t="s">
        <v>279</v>
      </c>
      <c r="I126" s="173">
        <v>28910.598612097718</v>
      </c>
      <c r="J126" s="168">
        <f>IFERROR(MIN('MP Calculations'!$E$30/I126,1),"-")</f>
        <v>0.88008742324680189</v>
      </c>
      <c r="K126" s="12"/>
      <c r="L126" s="159">
        <v>60.829613999999999</v>
      </c>
      <c r="M126" s="187" t="s">
        <v>339</v>
      </c>
      <c r="N126" s="187">
        <v>612.70164899999997</v>
      </c>
      <c r="O126" s="186">
        <f t="shared" si="5"/>
        <v>37270.404805833481</v>
      </c>
      <c r="P126" s="186">
        <f t="shared" si="6"/>
        <v>32801.21452893121</v>
      </c>
      <c r="Q126" s="215">
        <f>IF(P126="-",0,P126/(1+'General inputs'!$H$30)^'MP Calculations'!$C$40)</f>
        <v>72860.977202462949</v>
      </c>
    </row>
    <row r="127" spans="3:17" x14ac:dyDescent="0.2">
      <c r="C127" s="159"/>
      <c r="D127" s="165" t="s">
        <v>295</v>
      </c>
      <c r="E127" s="162">
        <v>34634</v>
      </c>
      <c r="F127" s="166" t="str">
        <f t="shared" si="4"/>
        <v>Date check - OK</v>
      </c>
      <c r="G127" s="68"/>
      <c r="H127" s="162" t="s">
        <v>279</v>
      </c>
      <c r="I127" s="173">
        <v>28910.598612097718</v>
      </c>
      <c r="J127" s="168">
        <f>IFERROR(MIN('MP Calculations'!$E$30/I127,1),"-")</f>
        <v>0.88008742324680189</v>
      </c>
      <c r="K127" s="12"/>
      <c r="L127" s="159">
        <v>328.40320400000002</v>
      </c>
      <c r="M127" s="187" t="s">
        <v>339</v>
      </c>
      <c r="N127" s="187">
        <v>612.70164899999997</v>
      </c>
      <c r="O127" s="186">
        <f t="shared" si="5"/>
        <v>201213.1846276834</v>
      </c>
      <c r="P127" s="186">
        <f t="shared" si="6"/>
        <v>177085.1931822609</v>
      </c>
      <c r="Q127" s="215">
        <f>IF(P127="-",0,P127/(1+'General inputs'!$H$30)^'MP Calculations'!$C$40)</f>
        <v>393357.39266502322</v>
      </c>
    </row>
    <row r="128" spans="3:17" x14ac:dyDescent="0.2">
      <c r="C128" s="159"/>
      <c r="D128" s="165" t="s">
        <v>295</v>
      </c>
      <c r="E128" s="162">
        <v>34634</v>
      </c>
      <c r="F128" s="166" t="str">
        <f t="shared" si="4"/>
        <v>Date check - OK</v>
      </c>
      <c r="G128" s="68"/>
      <c r="H128" s="162" t="s">
        <v>279</v>
      </c>
      <c r="I128" s="173">
        <v>28910.598612097718</v>
      </c>
      <c r="J128" s="168">
        <f>IFERROR(MIN('MP Calculations'!$E$30/I128,1),"-")</f>
        <v>0.88008742324680189</v>
      </c>
      <c r="K128" s="12"/>
      <c r="L128" s="159">
        <v>17.549139</v>
      </c>
      <c r="M128" s="187" t="s">
        <v>339</v>
      </c>
      <c r="N128" s="187">
        <v>612.70164899999997</v>
      </c>
      <c r="O128" s="186">
        <f t="shared" si="5"/>
        <v>10752.386403830211</v>
      </c>
      <c r="P128" s="186">
        <f t="shared" si="6"/>
        <v>9463.0400439008772</v>
      </c>
      <c r="Q128" s="215">
        <f>IF(P128="-",0,P128/(1+'General inputs'!$H$30)^'MP Calculations'!$C$40)</f>
        <v>21020.14680878714</v>
      </c>
    </row>
    <row r="129" spans="3:17" x14ac:dyDescent="0.2">
      <c r="C129" s="159"/>
      <c r="D129" s="165" t="s">
        <v>284</v>
      </c>
      <c r="E129" s="162">
        <v>34634</v>
      </c>
      <c r="F129" s="166" t="str">
        <f t="shared" si="4"/>
        <v>Date check - OK</v>
      </c>
      <c r="G129" s="68"/>
      <c r="H129" s="162" t="s">
        <v>279</v>
      </c>
      <c r="I129" s="173">
        <v>28910.598612097718</v>
      </c>
      <c r="J129" s="168">
        <f>IFERROR(MIN('MP Calculations'!$E$30/I129,1),"-")</f>
        <v>0.88008742324680189</v>
      </c>
      <c r="K129" s="12"/>
      <c r="L129" s="159">
        <v>3.5232559999999999</v>
      </c>
      <c r="M129" s="187" t="s">
        <v>339</v>
      </c>
      <c r="N129" s="187">
        <v>356.22188899999998</v>
      </c>
      <c r="O129" s="186">
        <f t="shared" si="5"/>
        <v>1255.060907750584</v>
      </c>
      <c r="P129" s="186">
        <f t="shared" si="6"/>
        <v>1104.5633203200036</v>
      </c>
      <c r="Q129" s="215">
        <f>IF(P129="-",0,P129/(1+'General inputs'!$H$30)^'MP Calculations'!$C$40)</f>
        <v>2453.5543593828902</v>
      </c>
    </row>
    <row r="130" spans="3:17" x14ac:dyDescent="0.2">
      <c r="C130" s="159"/>
      <c r="D130" s="165" t="s">
        <v>284</v>
      </c>
      <c r="E130" s="162">
        <v>34634</v>
      </c>
      <c r="F130" s="166" t="str">
        <f t="shared" si="4"/>
        <v>Date check - OK</v>
      </c>
      <c r="G130" s="68"/>
      <c r="H130" s="162" t="s">
        <v>279</v>
      </c>
      <c r="I130" s="173">
        <v>28910.598612097718</v>
      </c>
      <c r="J130" s="168">
        <f>IFERROR(MIN('MP Calculations'!$E$30/I130,1),"-")</f>
        <v>0.88008742324680189</v>
      </c>
      <c r="K130" s="12"/>
      <c r="L130" s="159">
        <v>3.8972980000000002</v>
      </c>
      <c r="M130" s="187" t="s">
        <v>339</v>
      </c>
      <c r="N130" s="187">
        <v>356.22188899999998</v>
      </c>
      <c r="O130" s="186">
        <f t="shared" si="5"/>
        <v>1388.302855555922</v>
      </c>
      <c r="P130" s="186">
        <f t="shared" si="6"/>
        <v>1221.8278828323882</v>
      </c>
      <c r="Q130" s="215">
        <f>IF(P130="-",0,P130/(1+'General inputs'!$H$30)^'MP Calculations'!$C$40)</f>
        <v>2714.0328428346443</v>
      </c>
    </row>
    <row r="131" spans="3:17" x14ac:dyDescent="0.2">
      <c r="C131" s="159"/>
      <c r="D131" s="165" t="s">
        <v>284</v>
      </c>
      <c r="E131" s="162">
        <v>34634</v>
      </c>
      <c r="F131" s="166" t="str">
        <f t="shared" si="4"/>
        <v>Date check - OK</v>
      </c>
      <c r="G131" s="68"/>
      <c r="H131" s="162" t="s">
        <v>279</v>
      </c>
      <c r="I131" s="173">
        <v>28910.598612097718</v>
      </c>
      <c r="J131" s="168">
        <f>IFERROR(MIN('MP Calculations'!$E$30/I131,1),"-")</f>
        <v>0.88008742324680189</v>
      </c>
      <c r="K131" s="12"/>
      <c r="L131" s="159">
        <v>5.7450609999999998</v>
      </c>
      <c r="M131" s="187" t="s">
        <v>339</v>
      </c>
      <c r="N131" s="187">
        <v>356.22188899999998</v>
      </c>
      <c r="O131" s="186">
        <f t="shared" si="5"/>
        <v>2046.5164818402288</v>
      </c>
      <c r="P131" s="186">
        <f t="shared" si="6"/>
        <v>1801.1134171348774</v>
      </c>
      <c r="Q131" s="215">
        <f>IF(P131="-",0,P131/(1+'General inputs'!$H$30)^'MP Calculations'!$C$40)</f>
        <v>4000.7934312665966</v>
      </c>
    </row>
    <row r="132" spans="3:17" x14ac:dyDescent="0.2">
      <c r="C132" s="159"/>
      <c r="D132" s="165" t="s">
        <v>284</v>
      </c>
      <c r="E132" s="162">
        <v>34634</v>
      </c>
      <c r="F132" s="166" t="str">
        <f t="shared" si="4"/>
        <v>Date check - OK</v>
      </c>
      <c r="G132" s="68"/>
      <c r="H132" s="162" t="s">
        <v>279</v>
      </c>
      <c r="I132" s="173">
        <v>28910.598612097718</v>
      </c>
      <c r="J132" s="168">
        <f>IFERROR(MIN('MP Calculations'!$E$30/I132,1),"-")</f>
        <v>0.88008742324680189</v>
      </c>
      <c r="K132" s="12"/>
      <c r="L132" s="159">
        <v>1.4607190000000001</v>
      </c>
      <c r="M132" s="187" t="s">
        <v>339</v>
      </c>
      <c r="N132" s="187">
        <v>356.22188899999998</v>
      </c>
      <c r="O132" s="186">
        <f t="shared" si="5"/>
        <v>520.340081478191</v>
      </c>
      <c r="P132" s="186">
        <f t="shared" si="6"/>
        <v>457.94476152017205</v>
      </c>
      <c r="Q132" s="215">
        <f>IF(P132="-",0,P132/(1+'General inputs'!$H$30)^'MP Calculations'!$C$40)</f>
        <v>1017.227663923205</v>
      </c>
    </row>
    <row r="133" spans="3:17" x14ac:dyDescent="0.2">
      <c r="C133" s="159"/>
      <c r="D133" s="165" t="s">
        <v>284</v>
      </c>
      <c r="E133" s="162">
        <v>34634</v>
      </c>
      <c r="F133" s="166" t="str">
        <f t="shared" si="4"/>
        <v>Date check - OK</v>
      </c>
      <c r="G133" s="68"/>
      <c r="H133" s="162" t="s">
        <v>279</v>
      </c>
      <c r="I133" s="173">
        <v>28910.598612097718</v>
      </c>
      <c r="J133" s="168">
        <f>IFERROR(MIN('MP Calculations'!$E$30/I133,1),"-")</f>
        <v>0.88008742324680189</v>
      </c>
      <c r="K133" s="12"/>
      <c r="L133" s="159">
        <v>5.9058099999999998</v>
      </c>
      <c r="M133" s="187" t="s">
        <v>339</v>
      </c>
      <c r="N133" s="187">
        <v>356.22188899999998</v>
      </c>
      <c r="O133" s="186">
        <f t="shared" si="5"/>
        <v>2103.7787942750897</v>
      </c>
      <c r="P133" s="186">
        <f t="shared" si="6"/>
        <v>1851.5092581348274</v>
      </c>
      <c r="Q133" s="215">
        <f>IF(P133="-",0,P133/(1+'General inputs'!$H$30)^'MP Calculations'!$C$40)</f>
        <v>4112.737158806247</v>
      </c>
    </row>
    <row r="134" spans="3:17" x14ac:dyDescent="0.2">
      <c r="C134" s="159"/>
      <c r="D134" s="165" t="s">
        <v>284</v>
      </c>
      <c r="E134" s="162">
        <v>34634</v>
      </c>
      <c r="F134" s="166" t="str">
        <f t="shared" si="4"/>
        <v>Date check - OK</v>
      </c>
      <c r="G134" s="68"/>
      <c r="H134" s="162" t="s">
        <v>279</v>
      </c>
      <c r="I134" s="173">
        <v>28910.598612097718</v>
      </c>
      <c r="J134" s="168">
        <f>IFERROR(MIN('MP Calculations'!$E$30/I134,1),"-")</f>
        <v>0.88008742324680189</v>
      </c>
      <c r="K134" s="12"/>
      <c r="L134" s="159">
        <v>0.56498599999999999</v>
      </c>
      <c r="M134" s="187" t="s">
        <v>339</v>
      </c>
      <c r="N134" s="187">
        <v>356.22188899999998</v>
      </c>
      <c r="O134" s="186">
        <f t="shared" si="5"/>
        <v>201.26038017855399</v>
      </c>
      <c r="P134" s="186">
        <f t="shared" si="6"/>
        <v>177.1267293930153</v>
      </c>
      <c r="Q134" s="215">
        <f>IF(P134="-",0,P134/(1+'General inputs'!$H$30)^'MP Calculations'!$C$40)</f>
        <v>393.44965659330501</v>
      </c>
    </row>
    <row r="135" spans="3:17" x14ac:dyDescent="0.2">
      <c r="C135" s="159"/>
      <c r="D135" s="165" t="s">
        <v>284</v>
      </c>
      <c r="E135" s="162">
        <v>34634</v>
      </c>
      <c r="F135" s="166" t="str">
        <f t="shared" si="4"/>
        <v>Date check - OK</v>
      </c>
      <c r="G135" s="68"/>
      <c r="H135" s="162" t="s">
        <v>279</v>
      </c>
      <c r="I135" s="173">
        <v>28910.598612097718</v>
      </c>
      <c r="J135" s="168">
        <f>IFERROR(MIN('MP Calculations'!$E$30/I135,1),"-")</f>
        <v>0.88008742324680189</v>
      </c>
      <c r="K135" s="12"/>
      <c r="L135" s="159">
        <v>0.59058500000000003</v>
      </c>
      <c r="M135" s="187" t="s">
        <v>339</v>
      </c>
      <c r="N135" s="187">
        <v>356.22188899999998</v>
      </c>
      <c r="O135" s="186">
        <f t="shared" si="5"/>
        <v>210.37930431506499</v>
      </c>
      <c r="P135" s="186">
        <f t="shared" si="6"/>
        <v>185.15217983910034</v>
      </c>
      <c r="Q135" s="215">
        <f>IF(P135="-",0,P135/(1+'General inputs'!$H$30)^'MP Calculations'!$C$40)</f>
        <v>411.2765014339418</v>
      </c>
    </row>
    <row r="136" spans="3:17" x14ac:dyDescent="0.2">
      <c r="C136" s="159"/>
      <c r="D136" s="165" t="s">
        <v>284</v>
      </c>
      <c r="E136" s="162">
        <v>34634</v>
      </c>
      <c r="F136" s="166" t="str">
        <f t="shared" si="4"/>
        <v>Date check - OK</v>
      </c>
      <c r="G136" s="68"/>
      <c r="H136" s="162" t="s">
        <v>279</v>
      </c>
      <c r="I136" s="173">
        <v>28910.598612097718</v>
      </c>
      <c r="J136" s="168">
        <f>IFERROR(MIN('MP Calculations'!$E$30/I136,1),"-")</f>
        <v>0.88008742324680189</v>
      </c>
      <c r="K136" s="12"/>
      <c r="L136" s="159">
        <v>0.42233500000000002</v>
      </c>
      <c r="M136" s="187" t="s">
        <v>339</v>
      </c>
      <c r="N136" s="187">
        <v>356.22188899999998</v>
      </c>
      <c r="O136" s="186">
        <f t="shared" si="5"/>
        <v>150.44497149081499</v>
      </c>
      <c r="P136" s="186">
        <f t="shared" si="6"/>
        <v>132.40472729978993</v>
      </c>
      <c r="Q136" s="215">
        <f>IF(P136="-",0,P136/(1+'General inputs'!$H$30)^'MP Calculations'!$C$40)</f>
        <v>294.109165036538</v>
      </c>
    </row>
    <row r="137" spans="3:17" x14ac:dyDescent="0.2">
      <c r="C137" s="159"/>
      <c r="D137" s="165" t="s">
        <v>292</v>
      </c>
      <c r="E137" s="162">
        <v>34650</v>
      </c>
      <c r="F137" s="166" t="str">
        <f t="shared" si="4"/>
        <v>Date check - OK</v>
      </c>
      <c r="G137" s="68"/>
      <c r="H137" s="162" t="s">
        <v>279</v>
      </c>
      <c r="I137" s="173">
        <v>28910.598612097718</v>
      </c>
      <c r="J137" s="168">
        <f>IFERROR(MIN('MP Calculations'!$E$30/I137,1),"-")</f>
        <v>0.88008742324680189</v>
      </c>
      <c r="K137" s="12"/>
      <c r="L137" s="159">
        <v>54.837435999999997</v>
      </c>
      <c r="M137" s="187" t="s">
        <v>339</v>
      </c>
      <c r="N137" s="187">
        <v>480.89954999999998</v>
      </c>
      <c r="O137" s="186">
        <f t="shared" si="5"/>
        <v>26371.298295553795</v>
      </c>
      <c r="P137" s="186">
        <f t="shared" si="6"/>
        <v>23209.047964606718</v>
      </c>
      <c r="Q137" s="215">
        <f>IF(P137="-",0,P137/(1+'General inputs'!$H$30)^'MP Calculations'!$C$40)</f>
        <v>51554.003073531298</v>
      </c>
    </row>
    <row r="138" spans="3:17" x14ac:dyDescent="0.2">
      <c r="C138" s="159"/>
      <c r="D138" s="165" t="s">
        <v>292</v>
      </c>
      <c r="E138" s="162">
        <v>34650</v>
      </c>
      <c r="F138" s="166" t="str">
        <f t="shared" si="4"/>
        <v>Date check - OK</v>
      </c>
      <c r="G138" s="68"/>
      <c r="H138" s="162" t="s">
        <v>279</v>
      </c>
      <c r="I138" s="173">
        <v>28910.598612097718</v>
      </c>
      <c r="J138" s="168">
        <f>IFERROR(MIN('MP Calculations'!$E$30/I138,1),"-")</f>
        <v>0.88008742324680189</v>
      </c>
      <c r="K138" s="12"/>
      <c r="L138" s="159">
        <v>59.858378000000002</v>
      </c>
      <c r="M138" s="187" t="s">
        <v>339</v>
      </c>
      <c r="N138" s="187">
        <v>480.89954999999998</v>
      </c>
      <c r="O138" s="186">
        <f t="shared" si="5"/>
        <v>28785.867043929899</v>
      </c>
      <c r="P138" s="186">
        <f t="shared" si="6"/>
        <v>25334.079552617299</v>
      </c>
      <c r="Q138" s="215">
        <f>IF(P138="-",0,P138/(1+'General inputs'!$H$30)^'MP Calculations'!$C$40)</f>
        <v>56274.312376468493</v>
      </c>
    </row>
    <row r="139" spans="3:17" x14ac:dyDescent="0.2">
      <c r="C139" s="159"/>
      <c r="D139" s="165" t="s">
        <v>292</v>
      </c>
      <c r="E139" s="162">
        <v>34650</v>
      </c>
      <c r="F139" s="166" t="str">
        <f t="shared" si="4"/>
        <v>Date check - OK</v>
      </c>
      <c r="G139" s="68"/>
      <c r="H139" s="162" t="s">
        <v>279</v>
      </c>
      <c r="I139" s="173">
        <v>28910.598612097718</v>
      </c>
      <c r="J139" s="168">
        <f>IFERROR(MIN('MP Calculations'!$E$30/I139,1),"-")</f>
        <v>0.88008742324680189</v>
      </c>
      <c r="K139" s="12"/>
      <c r="L139" s="159">
        <v>108.332526</v>
      </c>
      <c r="M139" s="187" t="s">
        <v>339</v>
      </c>
      <c r="N139" s="187">
        <v>480.89954999999998</v>
      </c>
      <c r="O139" s="186">
        <f t="shared" si="5"/>
        <v>52097.063003763295</v>
      </c>
      <c r="P139" s="186">
        <f t="shared" si="6"/>
        <v>45849.969937708331</v>
      </c>
      <c r="Q139" s="215">
        <f>IF(P139="-",0,P139/(1+'General inputs'!$H$30)^'MP Calculations'!$C$40)</f>
        <v>101846.03412835367</v>
      </c>
    </row>
    <row r="140" spans="3:17" x14ac:dyDescent="0.2">
      <c r="C140" s="159"/>
      <c r="D140" s="165" t="s">
        <v>292</v>
      </c>
      <c r="E140" s="162">
        <v>34650</v>
      </c>
      <c r="F140" s="166" t="str">
        <f t="shared" si="4"/>
        <v>Date check - OK</v>
      </c>
      <c r="G140" s="68"/>
      <c r="H140" s="162" t="s">
        <v>279</v>
      </c>
      <c r="I140" s="173">
        <v>28910.598612097718</v>
      </c>
      <c r="J140" s="168">
        <f>IFERROR(MIN('MP Calculations'!$E$30/I140,1),"-")</f>
        <v>0.88008742324680189</v>
      </c>
      <c r="K140" s="12"/>
      <c r="L140" s="159">
        <v>79.228155999999998</v>
      </c>
      <c r="M140" s="187" t="s">
        <v>339</v>
      </c>
      <c r="N140" s="187">
        <v>480.89954999999998</v>
      </c>
      <c r="O140" s="186">
        <f t="shared" si="5"/>
        <v>38100.784567729796</v>
      </c>
      <c r="P140" s="186">
        <f t="shared" si="6"/>
        <v>33532.021313894831</v>
      </c>
      <c r="Q140" s="215">
        <f>IF(P140="-",0,P140/(1+'General inputs'!$H$30)^'MP Calculations'!$C$40)</f>
        <v>74484.310279098703</v>
      </c>
    </row>
    <row r="141" spans="3:17" x14ac:dyDescent="0.2">
      <c r="C141" s="159"/>
      <c r="D141" s="165" t="s">
        <v>292</v>
      </c>
      <c r="E141" s="162">
        <v>34650</v>
      </c>
      <c r="F141" s="166" t="str">
        <f t="shared" si="4"/>
        <v>Date check - OK</v>
      </c>
      <c r="G141" s="68"/>
      <c r="H141" s="162" t="s">
        <v>279</v>
      </c>
      <c r="I141" s="173">
        <v>28910.598612097718</v>
      </c>
      <c r="J141" s="168">
        <f>IFERROR(MIN('MP Calculations'!$E$30/I141,1),"-")</f>
        <v>0.88008742324680189</v>
      </c>
      <c r="K141" s="12"/>
      <c r="L141" s="159">
        <v>49.172234000000003</v>
      </c>
      <c r="M141" s="187" t="s">
        <v>339</v>
      </c>
      <c r="N141" s="187">
        <v>480.89954999999998</v>
      </c>
      <c r="O141" s="186">
        <f t="shared" si="5"/>
        <v>23646.905203094699</v>
      </c>
      <c r="P141" s="186">
        <f t="shared" si="6"/>
        <v>20811.343867953005</v>
      </c>
      <c r="Q141" s="215">
        <f>IF(P141="-",0,P141/(1+'General inputs'!$H$30)^'MP Calculations'!$C$40)</f>
        <v>46228.009325023886</v>
      </c>
    </row>
    <row r="142" spans="3:17" x14ac:dyDescent="0.2">
      <c r="C142" s="159"/>
      <c r="D142" s="165" t="s">
        <v>292</v>
      </c>
      <c r="E142" s="162">
        <v>34650</v>
      </c>
      <c r="F142" s="166" t="str">
        <f t="shared" si="4"/>
        <v>Date check - OK</v>
      </c>
      <c r="G142" s="68"/>
      <c r="H142" s="162" t="s">
        <v>279</v>
      </c>
      <c r="I142" s="173">
        <v>28910.598612097718</v>
      </c>
      <c r="J142" s="168">
        <f>IFERROR(MIN('MP Calculations'!$E$30/I142,1),"-")</f>
        <v>0.88008742324680189</v>
      </c>
      <c r="K142" s="12"/>
      <c r="L142" s="159">
        <v>20.455521999999998</v>
      </c>
      <c r="M142" s="187" t="s">
        <v>339</v>
      </c>
      <c r="N142" s="187">
        <v>480.89954999999998</v>
      </c>
      <c r="O142" s="186">
        <f t="shared" si="5"/>
        <v>9837.0513248150983</v>
      </c>
      <c r="P142" s="186">
        <f t="shared" si="6"/>
        <v>8657.465152803059</v>
      </c>
      <c r="Q142" s="215">
        <f>IF(P142="-",0,P142/(1+'General inputs'!$H$30)^'MP Calculations'!$C$40)</f>
        <v>19230.732160028183</v>
      </c>
    </row>
    <row r="143" spans="3:17" x14ac:dyDescent="0.2">
      <c r="C143" s="159"/>
      <c r="D143" s="165" t="s">
        <v>292</v>
      </c>
      <c r="E143" s="162">
        <v>34650</v>
      </c>
      <c r="F143" s="166" t="str">
        <f t="shared" si="4"/>
        <v>Date check - OK</v>
      </c>
      <c r="G143" s="68"/>
      <c r="H143" s="162" t="s">
        <v>279</v>
      </c>
      <c r="I143" s="173">
        <v>28910.598612097718</v>
      </c>
      <c r="J143" s="168">
        <f>IFERROR(MIN('MP Calculations'!$E$30/I143,1),"-")</f>
        <v>0.88008742324680189</v>
      </c>
      <c r="K143" s="12"/>
      <c r="L143" s="159">
        <v>43.572733999999997</v>
      </c>
      <c r="M143" s="187" t="s">
        <v>339</v>
      </c>
      <c r="N143" s="187">
        <v>480.89954999999998</v>
      </c>
      <c r="O143" s="186">
        <f t="shared" si="5"/>
        <v>20954.108172869699</v>
      </c>
      <c r="P143" s="186">
        <f t="shared" si="6"/>
        <v>18441.447068295645</v>
      </c>
      <c r="Q143" s="215">
        <f>IF(P143="-",0,P143/(1+'General inputs'!$H$30)^'MP Calculations'!$C$40)</f>
        <v>40963.783619609094</v>
      </c>
    </row>
    <row r="144" spans="3:17" x14ac:dyDescent="0.2">
      <c r="C144" s="159"/>
      <c r="D144" s="165" t="s">
        <v>292</v>
      </c>
      <c r="E144" s="162">
        <v>34650</v>
      </c>
      <c r="F144" s="166" t="str">
        <f t="shared" si="4"/>
        <v>Date check - OK</v>
      </c>
      <c r="G144" s="68"/>
      <c r="H144" s="162" t="s">
        <v>279</v>
      </c>
      <c r="I144" s="173">
        <v>28910.598612097718</v>
      </c>
      <c r="J144" s="168">
        <f>IFERROR(MIN('MP Calculations'!$E$30/I144,1),"-")</f>
        <v>0.88008742324680189</v>
      </c>
      <c r="K144" s="12"/>
      <c r="L144" s="159">
        <v>94.571112999999997</v>
      </c>
      <c r="M144" s="187" t="s">
        <v>339</v>
      </c>
      <c r="N144" s="187">
        <v>480.89954999999998</v>
      </c>
      <c r="O144" s="186">
        <f t="shared" si="5"/>
        <v>45479.205684699147</v>
      </c>
      <c r="P144" s="186">
        <f t="shared" si="6"/>
        <v>40025.676942358179</v>
      </c>
      <c r="Q144" s="215">
        <f>IF(P144="-",0,P144/(1+'General inputs'!$H$30)^'MP Calculations'!$C$40)</f>
        <v>88908.596132563107</v>
      </c>
    </row>
    <row r="145" spans="3:17" x14ac:dyDescent="0.2">
      <c r="C145" s="159"/>
      <c r="D145" s="165" t="s">
        <v>292</v>
      </c>
      <c r="E145" s="162">
        <v>34650</v>
      </c>
      <c r="F145" s="166" t="str">
        <f t="shared" si="4"/>
        <v>Date check - OK</v>
      </c>
      <c r="G145" s="68"/>
      <c r="H145" s="162" t="s">
        <v>279</v>
      </c>
      <c r="I145" s="173">
        <v>28910.598612097718</v>
      </c>
      <c r="J145" s="168">
        <f>IFERROR(MIN('MP Calculations'!$E$30/I145,1),"-")</f>
        <v>0.88008742324680189</v>
      </c>
      <c r="K145" s="12"/>
      <c r="L145" s="159">
        <v>99.063683999999995</v>
      </c>
      <c r="M145" s="187" t="s">
        <v>339</v>
      </c>
      <c r="N145" s="187">
        <v>480.89954999999998</v>
      </c>
      <c r="O145" s="186">
        <f t="shared" si="5"/>
        <v>47639.681056942194</v>
      </c>
      <c r="P145" s="186">
        <f t="shared" si="6"/>
        <v>41927.084145703739</v>
      </c>
      <c r="Q145" s="215">
        <f>IF(P145="-",0,P145/(1+'General inputs'!$H$30)^'MP Calculations'!$C$40)</f>
        <v>93132.171048466495</v>
      </c>
    </row>
    <row r="146" spans="3:17" x14ac:dyDescent="0.2">
      <c r="C146" s="159"/>
      <c r="D146" s="165" t="s">
        <v>292</v>
      </c>
      <c r="E146" s="162">
        <v>34650</v>
      </c>
      <c r="F146" s="166" t="str">
        <f t="shared" si="4"/>
        <v>Date check - OK</v>
      </c>
      <c r="G146" s="68"/>
      <c r="H146" s="162" t="s">
        <v>279</v>
      </c>
      <c r="I146" s="173">
        <v>28910.598612097718</v>
      </c>
      <c r="J146" s="168">
        <f>IFERROR(MIN('MP Calculations'!$E$30/I146,1),"-")</f>
        <v>0.88008742324680189</v>
      </c>
      <c r="K146" s="12"/>
      <c r="L146" s="159">
        <v>33.425210999999997</v>
      </c>
      <c r="M146" s="187" t="s">
        <v>339</v>
      </c>
      <c r="N146" s="187">
        <v>480.89954999999998</v>
      </c>
      <c r="O146" s="186">
        <f t="shared" si="5"/>
        <v>16074.168928555047</v>
      </c>
      <c r="P146" s="186">
        <f t="shared" si="6"/>
        <v>14146.673913165818</v>
      </c>
      <c r="Q146" s="215">
        <f>IF(P146="-",0,P146/(1+'General inputs'!$H$30)^'MP Calculations'!$C$40)</f>
        <v>31423.851228701362</v>
      </c>
    </row>
    <row r="147" spans="3:17" x14ac:dyDescent="0.2">
      <c r="C147" s="159"/>
      <c r="D147" s="165" t="s">
        <v>296</v>
      </c>
      <c r="E147" s="162">
        <v>34650</v>
      </c>
      <c r="F147" s="166" t="str">
        <f t="shared" si="4"/>
        <v>Date check - OK</v>
      </c>
      <c r="G147" s="68"/>
      <c r="H147" s="162" t="s">
        <v>279</v>
      </c>
      <c r="I147" s="173">
        <v>28910.598612097718</v>
      </c>
      <c r="J147" s="168">
        <f>IFERROR(MIN('MP Calculations'!$E$30/I147,1),"-")</f>
        <v>0.88008742324680189</v>
      </c>
      <c r="K147" s="12"/>
      <c r="L147" s="159">
        <v>4.999733</v>
      </c>
      <c r="M147" s="187" t="s">
        <v>339</v>
      </c>
      <c r="N147" s="187">
        <v>657.22938499999998</v>
      </c>
      <c r="O147" s="186">
        <f t="shared" si="5"/>
        <v>3285.9714447542051</v>
      </c>
      <c r="P147" s="186">
        <f t="shared" si="6"/>
        <v>2891.9421416762993</v>
      </c>
      <c r="Q147" s="215">
        <f>IF(P147="-",0,P147/(1+'General inputs'!$H$30)^'MP Calculations'!$C$40)</f>
        <v>6423.839284050573</v>
      </c>
    </row>
    <row r="148" spans="3:17" x14ac:dyDescent="0.2">
      <c r="C148" s="159"/>
      <c r="D148" s="165" t="s">
        <v>284</v>
      </c>
      <c r="E148" s="162">
        <v>34650</v>
      </c>
      <c r="F148" s="166" t="str">
        <f t="shared" si="4"/>
        <v>Date check - OK</v>
      </c>
      <c r="G148" s="68"/>
      <c r="H148" s="162" t="s">
        <v>279</v>
      </c>
      <c r="I148" s="173">
        <v>28910.598612097718</v>
      </c>
      <c r="J148" s="168">
        <f>IFERROR(MIN('MP Calculations'!$E$30/I148,1),"-")</f>
        <v>0.88008742324680189</v>
      </c>
      <c r="K148" s="12"/>
      <c r="L148" s="159">
        <v>1213.6529430000001</v>
      </c>
      <c r="M148" s="187" t="s">
        <v>339</v>
      </c>
      <c r="N148" s="187">
        <v>356.22188899999998</v>
      </c>
      <c r="O148" s="186">
        <f t="shared" si="5"/>
        <v>432329.74394586933</v>
      </c>
      <c r="P148" s="186">
        <f t="shared" si="6"/>
        <v>380487.97034226981</v>
      </c>
      <c r="Q148" s="215">
        <f>IF(P148="-",0,P148/(1+'General inputs'!$H$30)^'MP Calculations'!$C$40)</f>
        <v>845173.74527298729</v>
      </c>
    </row>
    <row r="149" spans="3:17" x14ac:dyDescent="0.2">
      <c r="C149" s="159"/>
      <c r="D149" s="165" t="s">
        <v>284</v>
      </c>
      <c r="E149" s="162">
        <v>34650</v>
      </c>
      <c r="F149" s="166" t="str">
        <f t="shared" si="4"/>
        <v>Date check - OK</v>
      </c>
      <c r="G149" s="68"/>
      <c r="H149" s="162" t="s">
        <v>279</v>
      </c>
      <c r="I149" s="173">
        <v>28910.598612097718</v>
      </c>
      <c r="J149" s="168">
        <f>IFERROR(MIN('MP Calculations'!$E$30/I149,1),"-")</f>
        <v>0.88008742324680189</v>
      </c>
      <c r="K149" s="12"/>
      <c r="L149" s="159">
        <v>1.5451710000000001</v>
      </c>
      <c r="M149" s="187" t="s">
        <v>339</v>
      </c>
      <c r="N149" s="187">
        <v>356.22188899999998</v>
      </c>
      <c r="O149" s="186">
        <f t="shared" si="5"/>
        <v>550.423732448019</v>
      </c>
      <c r="P149" s="186">
        <f t="shared" si="6"/>
        <v>484.42100438406413</v>
      </c>
      <c r="Q149" s="215">
        <f>IF(P149="-",0,P149/(1+'General inputs'!$H$30)^'MP Calculations'!$C$40)</f>
        <v>1076.0390511055737</v>
      </c>
    </row>
    <row r="150" spans="3:17" x14ac:dyDescent="0.2">
      <c r="C150" s="159"/>
      <c r="D150" s="165" t="s">
        <v>297</v>
      </c>
      <c r="E150" s="162">
        <v>34650</v>
      </c>
      <c r="F150" s="166" t="str">
        <f t="shared" si="4"/>
        <v>Date check - OK</v>
      </c>
      <c r="G150" s="68"/>
      <c r="H150" s="162" t="s">
        <v>279</v>
      </c>
      <c r="I150" s="173">
        <v>28910.598612097718</v>
      </c>
      <c r="J150" s="168">
        <f>IFERROR(MIN('MP Calculations'!$E$30/I150,1),"-")</f>
        <v>0.88008742324680189</v>
      </c>
      <c r="K150" s="12"/>
      <c r="L150" s="159">
        <v>137.19528800000001</v>
      </c>
      <c r="M150" s="187" t="s">
        <v>339</v>
      </c>
      <c r="N150" s="187">
        <v>178.11094499999999</v>
      </c>
      <c r="O150" s="186">
        <f t="shared" si="5"/>
        <v>24435.982395227158</v>
      </c>
      <c r="P150" s="186">
        <f t="shared" si="6"/>
        <v>21505.800780719685</v>
      </c>
      <c r="Q150" s="215">
        <f>IF(P150="-",0,P150/(1+'General inputs'!$H$30)^'MP Calculations'!$C$40)</f>
        <v>47770.5988301947</v>
      </c>
    </row>
    <row r="151" spans="3:17" x14ac:dyDescent="0.2">
      <c r="C151" s="159"/>
      <c r="D151" s="165" t="s">
        <v>284</v>
      </c>
      <c r="E151" s="162">
        <v>34650</v>
      </c>
      <c r="F151" s="166" t="str">
        <f t="shared" ref="F151:F214" si="7">IF(E151="","-",IF(OR(E151&lt;$E$15,E151&gt;$E$16),"ERROR - date outside of range","Date check - OK"))</f>
        <v>Date check - OK</v>
      </c>
      <c r="G151" s="68"/>
      <c r="H151" s="162" t="s">
        <v>279</v>
      </c>
      <c r="I151" s="173">
        <v>28910.598612097718</v>
      </c>
      <c r="J151" s="168">
        <f>IFERROR(MIN('MP Calculations'!$E$30/I151,1),"-")</f>
        <v>0.88008742324680189</v>
      </c>
      <c r="K151" s="12"/>
      <c r="L151" s="159">
        <v>350.25085000000001</v>
      </c>
      <c r="M151" s="187" t="s">
        <v>339</v>
      </c>
      <c r="N151" s="187">
        <v>356.22188899999998</v>
      </c>
      <c r="O151" s="186">
        <f t="shared" ref="O151:O214" si="8">IF(N151="","-",L151*N151)</f>
        <v>124767.01941085565</v>
      </c>
      <c r="P151" s="186">
        <f t="shared" ref="P151:P214" si="9">IF(O151="-","-",IF(OR(E151&lt;$E$15,E151&gt;$E$16),0,O151*J151))</f>
        <v>109805.88461948367</v>
      </c>
      <c r="Q151" s="215">
        <f>IF(P151="-",0,P151/(1+'General inputs'!$H$30)^'MP Calculations'!$C$40)</f>
        <v>243910.60425216411</v>
      </c>
    </row>
    <row r="152" spans="3:17" x14ac:dyDescent="0.2">
      <c r="C152" s="159"/>
      <c r="D152" s="165" t="s">
        <v>298</v>
      </c>
      <c r="E152" s="162">
        <v>34650</v>
      </c>
      <c r="F152" s="166" t="str">
        <f t="shared" si="7"/>
        <v>Date check - OK</v>
      </c>
      <c r="G152" s="68"/>
      <c r="H152" s="162" t="s">
        <v>279</v>
      </c>
      <c r="I152" s="173">
        <v>28910.598612097718</v>
      </c>
      <c r="J152" s="168">
        <f>IFERROR(MIN('MP Calculations'!$E$30/I152,1),"-")</f>
        <v>0.88008742324680189</v>
      </c>
      <c r="K152" s="12"/>
      <c r="L152" s="159">
        <v>312.79926</v>
      </c>
      <c r="M152" s="187" t="s">
        <v>339</v>
      </c>
      <c r="N152" s="187">
        <v>137.14542700000001</v>
      </c>
      <c r="O152" s="186">
        <f t="shared" si="8"/>
        <v>42898.988077984024</v>
      </c>
      <c r="P152" s="186">
        <f t="shared" si="9"/>
        <v>37754.859877448231</v>
      </c>
      <c r="Q152" s="215">
        <f>IF(P152="-",0,P152/(1+'General inputs'!$H$30)^'MP Calculations'!$C$40)</f>
        <v>83864.455152617549</v>
      </c>
    </row>
    <row r="153" spans="3:17" x14ac:dyDescent="0.2">
      <c r="C153" s="159"/>
      <c r="D153" s="165" t="s">
        <v>284</v>
      </c>
      <c r="E153" s="162">
        <v>34650</v>
      </c>
      <c r="F153" s="166" t="str">
        <f t="shared" si="7"/>
        <v>Date check - OK</v>
      </c>
      <c r="G153" s="68"/>
      <c r="H153" s="162" t="s">
        <v>279</v>
      </c>
      <c r="I153" s="173">
        <v>28910.598612097718</v>
      </c>
      <c r="J153" s="168">
        <f>IFERROR(MIN('MP Calculations'!$E$30/I153,1),"-")</f>
        <v>0.88008742324680189</v>
      </c>
      <c r="K153" s="12"/>
      <c r="L153" s="159">
        <v>119.045918</v>
      </c>
      <c r="M153" s="187" t="s">
        <v>339</v>
      </c>
      <c r="N153" s="187">
        <v>356.22188899999998</v>
      </c>
      <c r="O153" s="186">
        <f t="shared" si="8"/>
        <v>42406.761787699099</v>
      </c>
      <c r="P153" s="186">
        <f t="shared" si="9"/>
        <v>37321.657709977044</v>
      </c>
      <c r="Q153" s="215">
        <f>IF(P153="-",0,P153/(1+'General inputs'!$H$30)^'MP Calculations'!$C$40)</f>
        <v>82902.187940824631</v>
      </c>
    </row>
    <row r="154" spans="3:17" x14ac:dyDescent="0.2">
      <c r="C154" s="159"/>
      <c r="D154" s="165" t="s">
        <v>298</v>
      </c>
      <c r="E154" s="162">
        <v>34650</v>
      </c>
      <c r="F154" s="166" t="str">
        <f t="shared" si="7"/>
        <v>Date check - OK</v>
      </c>
      <c r="G154" s="68"/>
      <c r="H154" s="162" t="s">
        <v>279</v>
      </c>
      <c r="I154" s="173">
        <v>28910.598612097718</v>
      </c>
      <c r="J154" s="168">
        <f>IFERROR(MIN('MP Calculations'!$E$30/I154,1),"-")</f>
        <v>0.88008742324680189</v>
      </c>
      <c r="K154" s="12"/>
      <c r="L154" s="159">
        <v>55.294986999999999</v>
      </c>
      <c r="M154" s="187" t="s">
        <v>339</v>
      </c>
      <c r="N154" s="187">
        <v>137.14542700000001</v>
      </c>
      <c r="O154" s="186">
        <f t="shared" si="8"/>
        <v>7583.4546030744496</v>
      </c>
      <c r="P154" s="186">
        <f t="shared" si="9"/>
        <v>6674.1030209288911</v>
      </c>
      <c r="Q154" s="215">
        <f>IF(P154="-",0,P154/(1+'General inputs'!$H$30)^'MP Calculations'!$C$40)</f>
        <v>14825.111662431907</v>
      </c>
    </row>
    <row r="155" spans="3:17" x14ac:dyDescent="0.2">
      <c r="C155" s="159"/>
      <c r="D155" s="165" t="s">
        <v>298</v>
      </c>
      <c r="E155" s="162">
        <v>34650</v>
      </c>
      <c r="F155" s="166" t="str">
        <f t="shared" si="7"/>
        <v>Date check - OK</v>
      </c>
      <c r="G155" s="68"/>
      <c r="H155" s="162" t="s">
        <v>279</v>
      </c>
      <c r="I155" s="173">
        <v>28910.598612097718</v>
      </c>
      <c r="J155" s="168">
        <f>IFERROR(MIN('MP Calculations'!$E$30/I155,1),"-")</f>
        <v>0.88008742324680189</v>
      </c>
      <c r="K155" s="12"/>
      <c r="L155" s="159">
        <v>0.87130099999999999</v>
      </c>
      <c r="M155" s="187" t="s">
        <v>339</v>
      </c>
      <c r="N155" s="187">
        <v>137.14542700000001</v>
      </c>
      <c r="O155" s="186">
        <f t="shared" si="8"/>
        <v>119.49494769052701</v>
      </c>
      <c r="P155" s="186">
        <f t="shared" si="9"/>
        <v>105.1660006039673</v>
      </c>
      <c r="Q155" s="215">
        <f>IF(P155="-",0,P155/(1+'General inputs'!$H$30)^'MP Calculations'!$C$40)</f>
        <v>233.6040809013769</v>
      </c>
    </row>
    <row r="156" spans="3:17" x14ac:dyDescent="0.2">
      <c r="C156" s="159"/>
      <c r="D156" s="165" t="s">
        <v>298</v>
      </c>
      <c r="E156" s="162">
        <v>34650</v>
      </c>
      <c r="F156" s="166" t="str">
        <f t="shared" si="7"/>
        <v>Date check - OK</v>
      </c>
      <c r="G156" s="68"/>
      <c r="H156" s="162" t="s">
        <v>279</v>
      </c>
      <c r="I156" s="173">
        <v>28910.598612097718</v>
      </c>
      <c r="J156" s="168">
        <f>IFERROR(MIN('MP Calculations'!$E$30/I156,1),"-")</f>
        <v>0.88008742324680189</v>
      </c>
      <c r="K156" s="12"/>
      <c r="L156" s="159">
        <v>13.611734</v>
      </c>
      <c r="M156" s="187" t="s">
        <v>339</v>
      </c>
      <c r="N156" s="187">
        <v>137.14542700000001</v>
      </c>
      <c r="O156" s="186">
        <f t="shared" si="8"/>
        <v>1866.7870716404182</v>
      </c>
      <c r="P156" s="186">
        <f t="shared" si="9"/>
        <v>1642.9358236304586</v>
      </c>
      <c r="Q156" s="215">
        <f>IF(P156="-",0,P156/(1+'General inputs'!$H$30)^'MP Calculations'!$C$40)</f>
        <v>3649.435281887686</v>
      </c>
    </row>
    <row r="157" spans="3:17" x14ac:dyDescent="0.2">
      <c r="C157" s="159"/>
      <c r="D157" s="165" t="s">
        <v>297</v>
      </c>
      <c r="E157" s="162">
        <v>34650</v>
      </c>
      <c r="F157" s="166" t="str">
        <f t="shared" si="7"/>
        <v>Date check - OK</v>
      </c>
      <c r="G157" s="68"/>
      <c r="H157" s="162" t="s">
        <v>279</v>
      </c>
      <c r="I157" s="173">
        <v>28910.598612097718</v>
      </c>
      <c r="J157" s="168">
        <f>IFERROR(MIN('MP Calculations'!$E$30/I157,1),"-")</f>
        <v>0.88008742324680189</v>
      </c>
      <c r="K157" s="12"/>
      <c r="L157" s="159">
        <v>4.532273</v>
      </c>
      <c r="M157" s="187" t="s">
        <v>339</v>
      </c>
      <c r="N157" s="187">
        <v>178.11094499999999</v>
      </c>
      <c r="O157" s="186">
        <f t="shared" si="8"/>
        <v>807.24742702798494</v>
      </c>
      <c r="P157" s="186">
        <f t="shared" si="9"/>
        <v>710.44830797566999</v>
      </c>
      <c r="Q157" s="215">
        <f>IF(P157="-",0,P157/(1+'General inputs'!$H$30)^'MP Calculations'!$C$40)</f>
        <v>1578.1110155322756</v>
      </c>
    </row>
    <row r="158" spans="3:17" x14ac:dyDescent="0.2">
      <c r="C158" s="159"/>
      <c r="D158" s="165" t="s">
        <v>297</v>
      </c>
      <c r="E158" s="162">
        <v>34650</v>
      </c>
      <c r="F158" s="166" t="str">
        <f t="shared" si="7"/>
        <v>Date check - OK</v>
      </c>
      <c r="G158" s="68"/>
      <c r="H158" s="162" t="s">
        <v>279</v>
      </c>
      <c r="I158" s="173">
        <v>28910.598612097718</v>
      </c>
      <c r="J158" s="168">
        <f>IFERROR(MIN('MP Calculations'!$E$30/I158,1),"-")</f>
        <v>0.88008742324680189</v>
      </c>
      <c r="K158" s="12"/>
      <c r="L158" s="159">
        <v>2.3858199999999998</v>
      </c>
      <c r="M158" s="187" t="s">
        <v>339</v>
      </c>
      <c r="N158" s="187">
        <v>178.11094499999999</v>
      </c>
      <c r="O158" s="186">
        <f t="shared" si="8"/>
        <v>424.94065479989996</v>
      </c>
      <c r="P158" s="186">
        <f t="shared" si="9"/>
        <v>373.9849259156527</v>
      </c>
      <c r="Q158" s="215">
        <f>IF(P158="-",0,P158/(1+'General inputs'!$H$30)^'MP Calculations'!$C$40)</f>
        <v>830.72860418540847</v>
      </c>
    </row>
    <row r="159" spans="3:17" x14ac:dyDescent="0.2">
      <c r="C159" s="159"/>
      <c r="D159" s="165" t="s">
        <v>297</v>
      </c>
      <c r="E159" s="162">
        <v>34650</v>
      </c>
      <c r="F159" s="166" t="str">
        <f t="shared" si="7"/>
        <v>Date check - OK</v>
      </c>
      <c r="G159" s="68"/>
      <c r="H159" s="162" t="s">
        <v>279</v>
      </c>
      <c r="I159" s="173">
        <v>28910.598612097718</v>
      </c>
      <c r="J159" s="168">
        <f>IFERROR(MIN('MP Calculations'!$E$30/I159,1),"-")</f>
        <v>0.88008742324680189</v>
      </c>
      <c r="K159" s="12"/>
      <c r="L159" s="159">
        <v>2.6919230000000001</v>
      </c>
      <c r="M159" s="187" t="s">
        <v>339</v>
      </c>
      <c r="N159" s="187">
        <v>178.11094499999999</v>
      </c>
      <c r="O159" s="186">
        <f t="shared" si="8"/>
        <v>479.46094939723497</v>
      </c>
      <c r="P159" s="186">
        <f t="shared" si="9"/>
        <v>421.96755150247782</v>
      </c>
      <c r="Q159" s="215">
        <f>IF(P159="-",0,P159/(1+'General inputs'!$H$30)^'MP Calculations'!$C$40)</f>
        <v>937.31188285981239</v>
      </c>
    </row>
    <row r="160" spans="3:17" x14ac:dyDescent="0.2">
      <c r="C160" s="159"/>
      <c r="D160" s="165" t="s">
        <v>284</v>
      </c>
      <c r="E160" s="162">
        <v>34650</v>
      </c>
      <c r="F160" s="166" t="str">
        <f t="shared" si="7"/>
        <v>Date check - OK</v>
      </c>
      <c r="G160" s="68"/>
      <c r="H160" s="162" t="s">
        <v>279</v>
      </c>
      <c r="I160" s="173">
        <v>28910.598612097718</v>
      </c>
      <c r="J160" s="168">
        <f>IFERROR(MIN('MP Calculations'!$E$30/I160,1),"-")</f>
        <v>0.88008742324680189</v>
      </c>
      <c r="K160" s="12"/>
      <c r="L160" s="159">
        <v>261.60222499999998</v>
      </c>
      <c r="M160" s="187" t="s">
        <v>339</v>
      </c>
      <c r="N160" s="187">
        <v>356.22188899999998</v>
      </c>
      <c r="O160" s="186">
        <f t="shared" si="8"/>
        <v>93188.438756103016</v>
      </c>
      <c r="P160" s="186">
        <f t="shared" si="9"/>
        <v>82013.972941251108</v>
      </c>
      <c r="Q160" s="215">
        <f>IF(P160="-",0,P160/(1+'General inputs'!$H$30)^'MP Calculations'!$C$40)</f>
        <v>182176.73639752931</v>
      </c>
    </row>
    <row r="161" spans="3:17" x14ac:dyDescent="0.2">
      <c r="C161" s="159"/>
      <c r="D161" s="165" t="s">
        <v>297</v>
      </c>
      <c r="E161" s="162">
        <v>34650</v>
      </c>
      <c r="F161" s="166" t="str">
        <f t="shared" si="7"/>
        <v>Date check - OK</v>
      </c>
      <c r="G161" s="68"/>
      <c r="H161" s="162" t="s">
        <v>279</v>
      </c>
      <c r="I161" s="173">
        <v>28910.598612097718</v>
      </c>
      <c r="J161" s="168">
        <f>IFERROR(MIN('MP Calculations'!$E$30/I161,1),"-")</f>
        <v>0.88008742324680189</v>
      </c>
      <c r="K161" s="12"/>
      <c r="L161" s="159">
        <v>4.5473860000000004</v>
      </c>
      <c r="M161" s="187" t="s">
        <v>339</v>
      </c>
      <c r="N161" s="187">
        <v>178.11094499999999</v>
      </c>
      <c r="O161" s="186">
        <f t="shared" si="8"/>
        <v>809.93921773977002</v>
      </c>
      <c r="P161" s="186">
        <f t="shared" si="9"/>
        <v>712.81731912712462</v>
      </c>
      <c r="Q161" s="215">
        <f>IF(P161="-",0,P161/(1+'General inputs'!$H$30)^'MP Calculations'!$C$40)</f>
        <v>1583.3732739570748</v>
      </c>
    </row>
    <row r="162" spans="3:17" x14ac:dyDescent="0.2">
      <c r="C162" s="159"/>
      <c r="D162" s="165" t="s">
        <v>298</v>
      </c>
      <c r="E162" s="162">
        <v>34650</v>
      </c>
      <c r="F162" s="166" t="str">
        <f t="shared" si="7"/>
        <v>Date check - OK</v>
      </c>
      <c r="G162" s="68"/>
      <c r="H162" s="162" t="s">
        <v>279</v>
      </c>
      <c r="I162" s="173">
        <v>28910.598612097718</v>
      </c>
      <c r="J162" s="168">
        <f>IFERROR(MIN('MP Calculations'!$E$30/I162,1),"-")</f>
        <v>0.88008742324680189</v>
      </c>
      <c r="K162" s="12"/>
      <c r="L162" s="159">
        <v>4.1156139999999999</v>
      </c>
      <c r="M162" s="187" t="s">
        <v>339</v>
      </c>
      <c r="N162" s="187">
        <v>137.14542700000001</v>
      </c>
      <c r="O162" s="186">
        <f t="shared" si="8"/>
        <v>564.43763939717803</v>
      </c>
      <c r="P162" s="186">
        <f t="shared" si="9"/>
        <v>496.75446764056994</v>
      </c>
      <c r="Q162" s="215">
        <f>IF(P162="-",0,P162/(1+'General inputs'!$H$30)^'MP Calculations'!$C$40)</f>
        <v>1103.4352374378536</v>
      </c>
    </row>
    <row r="163" spans="3:17" x14ac:dyDescent="0.2">
      <c r="C163" s="159"/>
      <c r="D163" s="165" t="s">
        <v>298</v>
      </c>
      <c r="E163" s="162">
        <v>34650</v>
      </c>
      <c r="F163" s="166" t="str">
        <f t="shared" si="7"/>
        <v>Date check - OK</v>
      </c>
      <c r="G163" s="68"/>
      <c r="H163" s="162" t="s">
        <v>279</v>
      </c>
      <c r="I163" s="173">
        <v>28910.598612097718</v>
      </c>
      <c r="J163" s="168">
        <f>IFERROR(MIN('MP Calculations'!$E$30/I163,1),"-")</f>
        <v>0.88008742324680189</v>
      </c>
      <c r="K163" s="12"/>
      <c r="L163" s="159">
        <v>1.3873089999999999</v>
      </c>
      <c r="M163" s="187" t="s">
        <v>339</v>
      </c>
      <c r="N163" s="187">
        <v>137.14542700000001</v>
      </c>
      <c r="O163" s="186">
        <f t="shared" si="8"/>
        <v>190.263085185943</v>
      </c>
      <c r="P163" s="186">
        <f t="shared" si="9"/>
        <v>167.44814838028333</v>
      </c>
      <c r="Q163" s="215">
        <f>IF(P163="-",0,P163/(1+'General inputs'!$H$30)^'MP Calculations'!$C$40)</f>
        <v>371.9507310002034</v>
      </c>
    </row>
    <row r="164" spans="3:17" x14ac:dyDescent="0.2">
      <c r="C164" s="159"/>
      <c r="D164" s="165" t="s">
        <v>298</v>
      </c>
      <c r="E164" s="162">
        <v>34650</v>
      </c>
      <c r="F164" s="166" t="str">
        <f t="shared" si="7"/>
        <v>Date check - OK</v>
      </c>
      <c r="G164" s="68"/>
      <c r="H164" s="162" t="s">
        <v>279</v>
      </c>
      <c r="I164" s="173">
        <v>28910.598612097718</v>
      </c>
      <c r="J164" s="168">
        <f>IFERROR(MIN('MP Calculations'!$E$30/I164,1),"-")</f>
        <v>0.88008742324680189</v>
      </c>
      <c r="K164" s="12"/>
      <c r="L164" s="159">
        <v>1.073709</v>
      </c>
      <c r="M164" s="187" t="s">
        <v>339</v>
      </c>
      <c r="N164" s="187">
        <v>137.14542700000001</v>
      </c>
      <c r="O164" s="186">
        <f t="shared" si="8"/>
        <v>147.25427927874301</v>
      </c>
      <c r="P164" s="186">
        <f t="shared" si="9"/>
        <v>129.59663921249387</v>
      </c>
      <c r="Q164" s="215">
        <f>IF(P164="-",0,P164/(1+'General inputs'!$H$30)^'MP Calculations'!$C$40)</f>
        <v>287.87158984155474</v>
      </c>
    </row>
    <row r="165" spans="3:17" x14ac:dyDescent="0.2">
      <c r="C165" s="159"/>
      <c r="D165" s="165" t="s">
        <v>298</v>
      </c>
      <c r="E165" s="162">
        <v>34650</v>
      </c>
      <c r="F165" s="166" t="str">
        <f t="shared" si="7"/>
        <v>Date check - OK</v>
      </c>
      <c r="G165" s="68"/>
      <c r="H165" s="162" t="s">
        <v>279</v>
      </c>
      <c r="I165" s="173">
        <v>28910.598612097718</v>
      </c>
      <c r="J165" s="168">
        <f>IFERROR(MIN('MP Calculations'!$E$30/I165,1),"-")</f>
        <v>0.88008742324680189</v>
      </c>
      <c r="K165" s="12"/>
      <c r="L165" s="159">
        <v>4.1418840000000001</v>
      </c>
      <c r="M165" s="187" t="s">
        <v>339</v>
      </c>
      <c r="N165" s="187">
        <v>137.14542700000001</v>
      </c>
      <c r="O165" s="186">
        <f t="shared" si="8"/>
        <v>568.04044976446812</v>
      </c>
      <c r="P165" s="186">
        <f t="shared" si="9"/>
        <v>499.92525573316516</v>
      </c>
      <c r="Q165" s="215">
        <f>IF(P165="-",0,P165/(1+'General inputs'!$H$30)^'MP Calculations'!$C$40)</f>
        <v>1110.4784741669282</v>
      </c>
    </row>
    <row r="166" spans="3:17" x14ac:dyDescent="0.2">
      <c r="C166" s="159"/>
      <c r="D166" s="165" t="s">
        <v>298</v>
      </c>
      <c r="E166" s="162">
        <v>34650</v>
      </c>
      <c r="F166" s="166" t="str">
        <f t="shared" si="7"/>
        <v>Date check - OK</v>
      </c>
      <c r="G166" s="68"/>
      <c r="H166" s="162" t="s">
        <v>279</v>
      </c>
      <c r="I166" s="173">
        <v>28910.598612097718</v>
      </c>
      <c r="J166" s="168">
        <f>IFERROR(MIN('MP Calculations'!$E$30/I166,1),"-")</f>
        <v>0.88008742324680189</v>
      </c>
      <c r="K166" s="12"/>
      <c r="L166" s="159">
        <v>2.895324</v>
      </c>
      <c r="M166" s="187" t="s">
        <v>339</v>
      </c>
      <c r="N166" s="187">
        <v>137.14542700000001</v>
      </c>
      <c r="O166" s="186">
        <f t="shared" si="8"/>
        <v>397.08044628334801</v>
      </c>
      <c r="P166" s="186">
        <f t="shared" si="9"/>
        <v>349.4655067912019</v>
      </c>
      <c r="Q166" s="215">
        <f>IF(P166="-",0,P166/(1+'General inputs'!$H$30)^'MP Calculations'!$C$40)</f>
        <v>776.26388806129933</v>
      </c>
    </row>
    <row r="167" spans="3:17" x14ac:dyDescent="0.2">
      <c r="C167" s="159"/>
      <c r="D167" s="165" t="s">
        <v>298</v>
      </c>
      <c r="E167" s="162">
        <v>34650</v>
      </c>
      <c r="F167" s="166" t="str">
        <f t="shared" si="7"/>
        <v>Date check - OK</v>
      </c>
      <c r="G167" s="68"/>
      <c r="H167" s="162" t="s">
        <v>279</v>
      </c>
      <c r="I167" s="173">
        <v>28910.598612097718</v>
      </c>
      <c r="J167" s="168">
        <f>IFERROR(MIN('MP Calculations'!$E$30/I167,1),"-")</f>
        <v>0.88008742324680189</v>
      </c>
      <c r="K167" s="12"/>
      <c r="L167" s="159">
        <v>4.1141129999999997</v>
      </c>
      <c r="M167" s="187" t="s">
        <v>339</v>
      </c>
      <c r="N167" s="187">
        <v>137.14542700000001</v>
      </c>
      <c r="O167" s="186">
        <f t="shared" si="8"/>
        <v>564.23178411125105</v>
      </c>
      <c r="P167" s="186">
        <f t="shared" si="9"/>
        <v>496.57329699241677</v>
      </c>
      <c r="Q167" s="215">
        <f>IF(P167="-",0,P167/(1+'General inputs'!$H$30)^'MP Calculations'!$C$40)</f>
        <v>1103.0328050689789</v>
      </c>
    </row>
    <row r="168" spans="3:17" x14ac:dyDescent="0.2">
      <c r="C168" s="159"/>
      <c r="D168" s="165" t="s">
        <v>298</v>
      </c>
      <c r="E168" s="162">
        <v>34650</v>
      </c>
      <c r="F168" s="166" t="str">
        <f t="shared" si="7"/>
        <v>Date check - OK</v>
      </c>
      <c r="G168" s="68"/>
      <c r="H168" s="162" t="s">
        <v>279</v>
      </c>
      <c r="I168" s="173">
        <v>28910.598612097718</v>
      </c>
      <c r="J168" s="168">
        <f>IFERROR(MIN('MP Calculations'!$E$30/I168,1),"-")</f>
        <v>0.88008742324680189</v>
      </c>
      <c r="K168" s="12"/>
      <c r="L168" s="159">
        <v>2.1437460000000002</v>
      </c>
      <c r="M168" s="187" t="s">
        <v>339</v>
      </c>
      <c r="N168" s="187">
        <v>137.14542700000001</v>
      </c>
      <c r="O168" s="186">
        <f t="shared" si="8"/>
        <v>294.00496054954203</v>
      </c>
      <c r="P168" s="186">
        <f t="shared" si="9"/>
        <v>258.75006815182411</v>
      </c>
      <c r="Q168" s="215">
        <f>IF(P168="-",0,P168/(1+'General inputs'!$H$30)^'MP Calculations'!$C$40)</f>
        <v>574.75868157617538</v>
      </c>
    </row>
    <row r="169" spans="3:17" x14ac:dyDescent="0.2">
      <c r="C169" s="159"/>
      <c r="D169" s="165" t="s">
        <v>298</v>
      </c>
      <c r="E169" s="162">
        <v>34650</v>
      </c>
      <c r="F169" s="166" t="str">
        <f t="shared" si="7"/>
        <v>Date check - OK</v>
      </c>
      <c r="G169" s="68"/>
      <c r="H169" s="162" t="s">
        <v>279</v>
      </c>
      <c r="I169" s="173">
        <v>28910.598612097718</v>
      </c>
      <c r="J169" s="168">
        <f>IFERROR(MIN('MP Calculations'!$E$30/I169,1),"-")</f>
        <v>0.88008742324680189</v>
      </c>
      <c r="K169" s="12"/>
      <c r="L169" s="159">
        <v>4.0838000000000001</v>
      </c>
      <c r="M169" s="187" t="s">
        <v>339</v>
      </c>
      <c r="N169" s="187">
        <v>137.14542700000001</v>
      </c>
      <c r="O169" s="186">
        <f t="shared" si="8"/>
        <v>560.07449478260003</v>
      </c>
      <c r="P169" s="186">
        <f t="shared" si="9"/>
        <v>492.91451893947283</v>
      </c>
      <c r="Q169" s="215">
        <f>IF(P169="-",0,P169/(1+'General inputs'!$H$30)^'MP Calculations'!$C$40)</f>
        <v>1094.9056016061531</v>
      </c>
    </row>
    <row r="170" spans="3:17" x14ac:dyDescent="0.2">
      <c r="C170" s="159"/>
      <c r="D170" s="165" t="s">
        <v>298</v>
      </c>
      <c r="E170" s="162">
        <v>34650</v>
      </c>
      <c r="F170" s="166" t="str">
        <f t="shared" si="7"/>
        <v>Date check - OK</v>
      </c>
      <c r="G170" s="68"/>
      <c r="H170" s="162" t="s">
        <v>279</v>
      </c>
      <c r="I170" s="173">
        <v>28910.598612097718</v>
      </c>
      <c r="J170" s="168">
        <f>IFERROR(MIN('MP Calculations'!$E$30/I170,1),"-")</f>
        <v>0.88008742324680189</v>
      </c>
      <c r="K170" s="12"/>
      <c r="L170" s="159">
        <v>0.51660700000000004</v>
      </c>
      <c r="M170" s="187" t="s">
        <v>339</v>
      </c>
      <c r="N170" s="187">
        <v>137.14542700000001</v>
      </c>
      <c r="O170" s="186">
        <f t="shared" si="8"/>
        <v>70.850287606189013</v>
      </c>
      <c r="P170" s="186">
        <f t="shared" si="9"/>
        <v>62.354447055625712</v>
      </c>
      <c r="Q170" s="215">
        <f>IF(P170="-",0,P170/(1+'General inputs'!$H$30)^'MP Calculations'!$C$40)</f>
        <v>138.50724769306774</v>
      </c>
    </row>
    <row r="171" spans="3:17" x14ac:dyDescent="0.2">
      <c r="C171" s="159"/>
      <c r="D171" s="165" t="s">
        <v>298</v>
      </c>
      <c r="E171" s="162">
        <v>34650</v>
      </c>
      <c r="F171" s="166" t="str">
        <f t="shared" si="7"/>
        <v>Date check - OK</v>
      </c>
      <c r="G171" s="68"/>
      <c r="H171" s="162" t="s">
        <v>279</v>
      </c>
      <c r="I171" s="173">
        <v>28910.598612097718</v>
      </c>
      <c r="J171" s="168">
        <f>IFERROR(MIN('MP Calculations'!$E$30/I171,1),"-")</f>
        <v>0.88008742324680189</v>
      </c>
      <c r="K171" s="12"/>
      <c r="L171" s="159">
        <v>0.51867099999999999</v>
      </c>
      <c r="M171" s="187" t="s">
        <v>339</v>
      </c>
      <c r="N171" s="187">
        <v>137.14542700000001</v>
      </c>
      <c r="O171" s="186">
        <f t="shared" si="8"/>
        <v>71.133355767517003</v>
      </c>
      <c r="P171" s="186">
        <f t="shared" si="9"/>
        <v>62.603571784332075</v>
      </c>
      <c r="Q171" s="215">
        <f>IF(P171="-",0,P171/(1+'General inputs'!$H$30)^'MP Calculations'!$C$40)</f>
        <v>139.06062571395884</v>
      </c>
    </row>
    <row r="172" spans="3:17" x14ac:dyDescent="0.2">
      <c r="C172" s="159"/>
      <c r="D172" s="165" t="s">
        <v>298</v>
      </c>
      <c r="E172" s="162">
        <v>34650</v>
      </c>
      <c r="F172" s="166" t="str">
        <f t="shared" si="7"/>
        <v>Date check - OK</v>
      </c>
      <c r="G172" s="68"/>
      <c r="H172" s="162" t="s">
        <v>279</v>
      </c>
      <c r="I172" s="173">
        <v>28910.598612097718</v>
      </c>
      <c r="J172" s="168">
        <f>IFERROR(MIN('MP Calculations'!$E$30/I172,1),"-")</f>
        <v>0.88008742324680189</v>
      </c>
      <c r="K172" s="12"/>
      <c r="L172" s="159">
        <v>0.97766699999999995</v>
      </c>
      <c r="M172" s="187" t="s">
        <v>339</v>
      </c>
      <c r="N172" s="187">
        <v>137.14542700000001</v>
      </c>
      <c r="O172" s="186">
        <f t="shared" si="8"/>
        <v>134.08255817880899</v>
      </c>
      <c r="P172" s="186">
        <f t="shared" si="9"/>
        <v>118.00437312992742</v>
      </c>
      <c r="Q172" s="215">
        <f>IF(P172="-",0,P172/(1+'General inputs'!$H$30)^'MP Calculations'!$C$40)</f>
        <v>262.12181664270605</v>
      </c>
    </row>
    <row r="173" spans="3:17" x14ac:dyDescent="0.2">
      <c r="C173" s="159"/>
      <c r="D173" s="165" t="s">
        <v>298</v>
      </c>
      <c r="E173" s="162">
        <v>34650</v>
      </c>
      <c r="F173" s="166" t="str">
        <f t="shared" si="7"/>
        <v>Date check - OK</v>
      </c>
      <c r="G173" s="68"/>
      <c r="H173" s="162" t="s">
        <v>279</v>
      </c>
      <c r="I173" s="173">
        <v>28910.598612097718</v>
      </c>
      <c r="J173" s="168">
        <f>IFERROR(MIN('MP Calculations'!$E$30/I173,1),"-")</f>
        <v>0.88008742324680189</v>
      </c>
      <c r="K173" s="12"/>
      <c r="L173" s="159">
        <v>0.93327700000000002</v>
      </c>
      <c r="M173" s="187" t="s">
        <v>339</v>
      </c>
      <c r="N173" s="187">
        <v>137.14542700000001</v>
      </c>
      <c r="O173" s="186">
        <f t="shared" si="8"/>
        <v>127.99467267427902</v>
      </c>
      <c r="P173" s="186">
        <f t="shared" si="9"/>
        <v>112.64650166322407</v>
      </c>
      <c r="Q173" s="215">
        <f>IF(P173="-",0,P173/(1+'General inputs'!$H$30)^'MP Calculations'!$C$40)</f>
        <v>250.22043566045988</v>
      </c>
    </row>
    <row r="174" spans="3:17" x14ac:dyDescent="0.2">
      <c r="C174" s="159"/>
      <c r="D174" s="165" t="s">
        <v>297</v>
      </c>
      <c r="E174" s="162">
        <v>34650</v>
      </c>
      <c r="F174" s="166" t="str">
        <f t="shared" si="7"/>
        <v>Date check - OK</v>
      </c>
      <c r="G174" s="68"/>
      <c r="H174" s="162" t="s">
        <v>279</v>
      </c>
      <c r="I174" s="173">
        <v>28910.598612097718</v>
      </c>
      <c r="J174" s="168">
        <f>IFERROR(MIN('MP Calculations'!$E$30/I174,1),"-")</f>
        <v>0.88008742324680189</v>
      </c>
      <c r="K174" s="12"/>
      <c r="L174" s="159">
        <v>0.58757300000000001</v>
      </c>
      <c r="M174" s="187" t="s">
        <v>339</v>
      </c>
      <c r="N174" s="187">
        <v>178.11094499999999</v>
      </c>
      <c r="O174" s="186">
        <f t="shared" si="8"/>
        <v>104.65318228648499</v>
      </c>
      <c r="P174" s="186">
        <f t="shared" si="9"/>
        <v>92.103949533090429</v>
      </c>
      <c r="Q174" s="215">
        <f>IF(P174="-",0,P174/(1+'General inputs'!$H$30)^'MP Calculations'!$C$40)</f>
        <v>204.58949046744223</v>
      </c>
    </row>
    <row r="175" spans="3:17" x14ac:dyDescent="0.2">
      <c r="C175" s="159"/>
      <c r="D175" s="165" t="s">
        <v>297</v>
      </c>
      <c r="E175" s="162">
        <v>34650</v>
      </c>
      <c r="F175" s="166" t="str">
        <f t="shared" si="7"/>
        <v>Date check - OK</v>
      </c>
      <c r="G175" s="68"/>
      <c r="H175" s="162" t="s">
        <v>279</v>
      </c>
      <c r="I175" s="173">
        <v>28910.598612097718</v>
      </c>
      <c r="J175" s="168">
        <f>IFERROR(MIN('MP Calculations'!$E$30/I175,1),"-")</f>
        <v>0.88008742324680189</v>
      </c>
      <c r="K175" s="12"/>
      <c r="L175" s="159">
        <v>0.61323799999999995</v>
      </c>
      <c r="M175" s="187" t="s">
        <v>339</v>
      </c>
      <c r="N175" s="187">
        <v>178.11094499999999</v>
      </c>
      <c r="O175" s="186">
        <f t="shared" si="8"/>
        <v>109.22439968990999</v>
      </c>
      <c r="P175" s="186">
        <f t="shared" si="9"/>
        <v>96.127020478771669</v>
      </c>
      <c r="Q175" s="215">
        <f>IF(P175="-",0,P175/(1+'General inputs'!$H$30)^'MP Calculations'!$C$40)</f>
        <v>213.52589372771268</v>
      </c>
    </row>
    <row r="176" spans="3:17" x14ac:dyDescent="0.2">
      <c r="C176" s="159"/>
      <c r="D176" s="165" t="s">
        <v>284</v>
      </c>
      <c r="E176" s="162">
        <v>34650</v>
      </c>
      <c r="F176" s="166" t="str">
        <f t="shared" si="7"/>
        <v>Date check - OK</v>
      </c>
      <c r="G176" s="68"/>
      <c r="H176" s="162" t="s">
        <v>279</v>
      </c>
      <c r="I176" s="173">
        <v>28910.598612097718</v>
      </c>
      <c r="J176" s="168">
        <f>IFERROR(MIN('MP Calculations'!$E$30/I176,1),"-")</f>
        <v>0.88008742324680189</v>
      </c>
      <c r="K176" s="12"/>
      <c r="L176" s="159">
        <v>0.55933299999999997</v>
      </c>
      <c r="M176" s="187" t="s">
        <v>339</v>
      </c>
      <c r="N176" s="187">
        <v>356.22188899999998</v>
      </c>
      <c r="O176" s="186">
        <f t="shared" si="8"/>
        <v>199.24665784003699</v>
      </c>
      <c r="P176" s="186">
        <f t="shared" si="9"/>
        <v>175.35447768897535</v>
      </c>
      <c r="Q176" s="215">
        <f>IF(P176="-",0,P176/(1+'General inputs'!$H$30)^'MP Calculations'!$C$40)</f>
        <v>389.51297336801809</v>
      </c>
    </row>
    <row r="177" spans="3:17" x14ac:dyDescent="0.2">
      <c r="C177" s="159"/>
      <c r="D177" s="165" t="s">
        <v>285</v>
      </c>
      <c r="E177" s="162">
        <v>34653</v>
      </c>
      <c r="F177" s="166" t="str">
        <f t="shared" si="7"/>
        <v>Date check - OK</v>
      </c>
      <c r="G177" s="68"/>
      <c r="H177" s="162" t="s">
        <v>279</v>
      </c>
      <c r="I177" s="173">
        <v>28910.598612097718</v>
      </c>
      <c r="J177" s="168">
        <f>IFERROR(MIN('MP Calculations'!$E$30/I177,1),"-")</f>
        <v>0.88008742324680189</v>
      </c>
      <c r="K177" s="12"/>
      <c r="L177" s="159">
        <v>56.542974999999998</v>
      </c>
      <c r="M177" s="187" t="s">
        <v>339</v>
      </c>
      <c r="N177" s="187">
        <v>657.22938499999998</v>
      </c>
      <c r="O177" s="186">
        <f t="shared" si="8"/>
        <v>37161.704685320372</v>
      </c>
      <c r="P177" s="186">
        <f t="shared" si="9"/>
        <v>32705.54891996221</v>
      </c>
      <c r="Q177" s="215">
        <f>IF(P177="-",0,P177/(1+'General inputs'!$H$30)^'MP Calculations'!$C$40)</f>
        <v>72648.476237048933</v>
      </c>
    </row>
    <row r="178" spans="3:17" x14ac:dyDescent="0.2">
      <c r="C178" s="159"/>
      <c r="D178" s="165" t="s">
        <v>285</v>
      </c>
      <c r="E178" s="162">
        <v>34653</v>
      </c>
      <c r="F178" s="166" t="str">
        <f t="shared" si="7"/>
        <v>Date check - OK</v>
      </c>
      <c r="G178" s="68"/>
      <c r="H178" s="162" t="s">
        <v>279</v>
      </c>
      <c r="I178" s="173">
        <v>28910.598612097718</v>
      </c>
      <c r="J178" s="168">
        <f>IFERROR(MIN('MP Calculations'!$E$30/I178,1),"-")</f>
        <v>0.88008742324680189</v>
      </c>
      <c r="K178" s="12"/>
      <c r="L178" s="159">
        <v>72.252668</v>
      </c>
      <c r="M178" s="187" t="s">
        <v>339</v>
      </c>
      <c r="N178" s="187">
        <v>657.22938499999998</v>
      </c>
      <c r="O178" s="186">
        <f t="shared" si="8"/>
        <v>47486.576554249179</v>
      </c>
      <c r="P178" s="186">
        <f t="shared" si="9"/>
        <v>41792.33879844116</v>
      </c>
      <c r="Q178" s="215">
        <f>IF(P178="-",0,P178/(1+'General inputs'!$H$30)^'MP Calculations'!$C$40)</f>
        <v>92832.862690040391</v>
      </c>
    </row>
    <row r="179" spans="3:17" x14ac:dyDescent="0.2">
      <c r="C179" s="159"/>
      <c r="D179" s="165" t="s">
        <v>285</v>
      </c>
      <c r="E179" s="162">
        <v>34653</v>
      </c>
      <c r="F179" s="166" t="str">
        <f t="shared" si="7"/>
        <v>Date check - OK</v>
      </c>
      <c r="G179" s="68"/>
      <c r="H179" s="162" t="s">
        <v>279</v>
      </c>
      <c r="I179" s="173">
        <v>28910.598612097718</v>
      </c>
      <c r="J179" s="168">
        <f>IFERROR(MIN('MP Calculations'!$E$30/I179,1),"-")</f>
        <v>0.88008742324680189</v>
      </c>
      <c r="K179" s="12"/>
      <c r="L179" s="159">
        <v>4.0002620000000002</v>
      </c>
      <c r="M179" s="187" t="s">
        <v>339</v>
      </c>
      <c r="N179" s="187">
        <v>657.22938499999998</v>
      </c>
      <c r="O179" s="186">
        <f t="shared" si="8"/>
        <v>2629.0897340988699</v>
      </c>
      <c r="P179" s="186">
        <f t="shared" si="9"/>
        <v>2313.828809567694</v>
      </c>
      <c r="Q179" s="215">
        <f>IF(P179="-",0,P179/(1+'General inputs'!$H$30)^'MP Calculations'!$C$40)</f>
        <v>5139.6824954641997</v>
      </c>
    </row>
    <row r="180" spans="3:17" x14ac:dyDescent="0.2">
      <c r="C180" s="159"/>
      <c r="D180" s="165" t="s">
        <v>292</v>
      </c>
      <c r="E180" s="162">
        <v>34653</v>
      </c>
      <c r="F180" s="166" t="str">
        <f t="shared" si="7"/>
        <v>Date check - OK</v>
      </c>
      <c r="G180" s="68"/>
      <c r="H180" s="162" t="s">
        <v>279</v>
      </c>
      <c r="I180" s="173">
        <v>28910.598612097718</v>
      </c>
      <c r="J180" s="168">
        <f>IFERROR(MIN('MP Calculations'!$E$30/I180,1),"-")</f>
        <v>0.88008742324680189</v>
      </c>
      <c r="K180" s="12"/>
      <c r="L180" s="159">
        <v>23.990656000000001</v>
      </c>
      <c r="M180" s="187" t="s">
        <v>339</v>
      </c>
      <c r="N180" s="187">
        <v>480.89954999999998</v>
      </c>
      <c r="O180" s="186">
        <f t="shared" si="8"/>
        <v>11537.0956746048</v>
      </c>
      <c r="P180" s="186">
        <f t="shared" si="9"/>
        <v>10153.652804014762</v>
      </c>
      <c r="Q180" s="215">
        <f>IF(P180="-",0,P180/(1+'General inputs'!$H$30)^'MP Calculations'!$C$40)</f>
        <v>22554.197339934573</v>
      </c>
    </row>
    <row r="181" spans="3:17" x14ac:dyDescent="0.2">
      <c r="C181" s="159"/>
      <c r="D181" s="165" t="s">
        <v>292</v>
      </c>
      <c r="E181" s="162">
        <v>34653</v>
      </c>
      <c r="F181" s="166" t="str">
        <f t="shared" si="7"/>
        <v>Date check - OK</v>
      </c>
      <c r="G181" s="68"/>
      <c r="H181" s="162" t="s">
        <v>279</v>
      </c>
      <c r="I181" s="173">
        <v>28910.598612097718</v>
      </c>
      <c r="J181" s="168">
        <f>IFERROR(MIN('MP Calculations'!$E$30/I181,1),"-")</f>
        <v>0.88008742324680189</v>
      </c>
      <c r="K181" s="12"/>
      <c r="L181" s="159">
        <v>23.999078000000001</v>
      </c>
      <c r="M181" s="187" t="s">
        <v>339</v>
      </c>
      <c r="N181" s="187">
        <v>480.89954999999998</v>
      </c>
      <c r="O181" s="186">
        <f t="shared" si="8"/>
        <v>11541.1458106149</v>
      </c>
      <c r="P181" s="186">
        <f t="shared" si="9"/>
        <v>10157.21727777969</v>
      </c>
      <c r="Q181" s="215">
        <f>IF(P181="-",0,P181/(1+'General inputs'!$H$30)^'MP Calculations'!$C$40)</f>
        <v>22562.115066319249</v>
      </c>
    </row>
    <row r="182" spans="3:17" x14ac:dyDescent="0.2">
      <c r="C182" s="159"/>
      <c r="D182" s="165" t="s">
        <v>285</v>
      </c>
      <c r="E182" s="162">
        <v>34653</v>
      </c>
      <c r="F182" s="166" t="str">
        <f t="shared" si="7"/>
        <v>Date check - OK</v>
      </c>
      <c r="G182" s="68"/>
      <c r="H182" s="162" t="s">
        <v>279</v>
      </c>
      <c r="I182" s="173">
        <v>28910.598612097718</v>
      </c>
      <c r="J182" s="168">
        <f>IFERROR(MIN('MP Calculations'!$E$30/I182,1),"-")</f>
        <v>0.88008742324680189</v>
      </c>
      <c r="K182" s="12"/>
      <c r="L182" s="159">
        <v>45.768673999999997</v>
      </c>
      <c r="M182" s="187" t="s">
        <v>339</v>
      </c>
      <c r="N182" s="187">
        <v>657.22938499999998</v>
      </c>
      <c r="O182" s="186">
        <f t="shared" si="8"/>
        <v>30080.517465285488</v>
      </c>
      <c r="P182" s="186">
        <f t="shared" si="9"/>
        <v>26473.485105953525</v>
      </c>
      <c r="Q182" s="215">
        <f>IF(P182="-",0,P182/(1+'General inputs'!$H$30)^'MP Calculations'!$C$40)</f>
        <v>58805.261404979829</v>
      </c>
    </row>
    <row r="183" spans="3:17" x14ac:dyDescent="0.2">
      <c r="C183" s="159"/>
      <c r="D183" s="165" t="s">
        <v>292</v>
      </c>
      <c r="E183" s="162">
        <v>34653</v>
      </c>
      <c r="F183" s="166" t="str">
        <f t="shared" si="7"/>
        <v>Date check - OK</v>
      </c>
      <c r="G183" s="68"/>
      <c r="H183" s="162" t="s">
        <v>279</v>
      </c>
      <c r="I183" s="173">
        <v>28910.598612097718</v>
      </c>
      <c r="J183" s="168">
        <f>IFERROR(MIN('MP Calculations'!$E$30/I183,1),"-")</f>
        <v>0.88008742324680189</v>
      </c>
      <c r="K183" s="12"/>
      <c r="L183" s="159">
        <v>16.99907</v>
      </c>
      <c r="M183" s="187" t="s">
        <v>339</v>
      </c>
      <c r="N183" s="187">
        <v>480.89954999999998</v>
      </c>
      <c r="O183" s="186">
        <f t="shared" si="8"/>
        <v>8174.8451134184997</v>
      </c>
      <c r="P183" s="186">
        <f t="shared" si="9"/>
        <v>7194.5783713101973</v>
      </c>
      <c r="Q183" s="215">
        <f>IF(P183="-",0,P183/(1+'General inputs'!$H$30)^'MP Calculations'!$C$40)</f>
        <v>15981.237835904178</v>
      </c>
    </row>
    <row r="184" spans="3:17" x14ac:dyDescent="0.2">
      <c r="C184" s="159"/>
      <c r="D184" s="165" t="s">
        <v>285</v>
      </c>
      <c r="E184" s="162">
        <v>34653</v>
      </c>
      <c r="F184" s="166" t="str">
        <f t="shared" si="7"/>
        <v>Date check - OK</v>
      </c>
      <c r="G184" s="68"/>
      <c r="H184" s="162" t="s">
        <v>279</v>
      </c>
      <c r="I184" s="173">
        <v>28910.598612097718</v>
      </c>
      <c r="J184" s="168">
        <f>IFERROR(MIN('MP Calculations'!$E$30/I184,1),"-")</f>
        <v>0.88008742324680189</v>
      </c>
      <c r="K184" s="12"/>
      <c r="L184" s="159">
        <v>12.998570000000001</v>
      </c>
      <c r="M184" s="187" t="s">
        <v>339</v>
      </c>
      <c r="N184" s="187">
        <v>657.22938499999998</v>
      </c>
      <c r="O184" s="186">
        <f t="shared" si="8"/>
        <v>8543.0421669794505</v>
      </c>
      <c r="P184" s="186">
        <f t="shared" si="9"/>
        <v>7518.6239674257195</v>
      </c>
      <c r="Q184" s="215">
        <f>IF(P184="-",0,P184/(1+'General inputs'!$H$30)^'MP Calculations'!$C$40)</f>
        <v>16701.036755859015</v>
      </c>
    </row>
    <row r="185" spans="3:17" x14ac:dyDescent="0.2">
      <c r="C185" s="159"/>
      <c r="D185" s="165" t="s">
        <v>292</v>
      </c>
      <c r="E185" s="162">
        <v>34653</v>
      </c>
      <c r="F185" s="166" t="str">
        <f t="shared" si="7"/>
        <v>Date check - OK</v>
      </c>
      <c r="G185" s="68"/>
      <c r="H185" s="162" t="s">
        <v>279</v>
      </c>
      <c r="I185" s="173">
        <v>28910.598612097718</v>
      </c>
      <c r="J185" s="168">
        <f>IFERROR(MIN('MP Calculations'!$E$30/I185,1),"-")</f>
        <v>0.88008742324680189</v>
      </c>
      <c r="K185" s="12"/>
      <c r="L185" s="159">
        <v>83.848335000000006</v>
      </c>
      <c r="M185" s="187" t="s">
        <v>339</v>
      </c>
      <c r="N185" s="187">
        <v>480.89954999999998</v>
      </c>
      <c r="O185" s="186">
        <f t="shared" si="8"/>
        <v>40322.626569749249</v>
      </c>
      <c r="P185" s="186">
        <f t="shared" si="9"/>
        <v>35487.436516313646</v>
      </c>
      <c r="Q185" s="215">
        <f>IF(P185="-",0,P185/(1+'General inputs'!$H$30)^'MP Calculations'!$C$40)</f>
        <v>78827.852569556359</v>
      </c>
    </row>
    <row r="186" spans="3:17" x14ac:dyDescent="0.2">
      <c r="C186" s="159"/>
      <c r="D186" s="165" t="s">
        <v>285</v>
      </c>
      <c r="E186" s="162">
        <v>34653</v>
      </c>
      <c r="F186" s="166" t="str">
        <f t="shared" si="7"/>
        <v>Date check - OK</v>
      </c>
      <c r="G186" s="68"/>
      <c r="H186" s="162" t="s">
        <v>279</v>
      </c>
      <c r="I186" s="173">
        <v>28910.598612097718</v>
      </c>
      <c r="J186" s="168">
        <f>IFERROR(MIN('MP Calculations'!$E$30/I186,1),"-")</f>
        <v>0.88008742324680189</v>
      </c>
      <c r="K186" s="12"/>
      <c r="L186" s="159">
        <v>42.679037000000001</v>
      </c>
      <c r="M186" s="187" t="s">
        <v>339</v>
      </c>
      <c r="N186" s="187">
        <v>657.22938499999998</v>
      </c>
      <c r="O186" s="186">
        <f t="shared" si="8"/>
        <v>28049.917239902246</v>
      </c>
      <c r="P186" s="186">
        <f t="shared" si="9"/>
        <v>24686.379385951612</v>
      </c>
      <c r="Q186" s="215">
        <f>IF(P186="-",0,P186/(1+'General inputs'!$H$30)^'MP Calculations'!$C$40)</f>
        <v>54835.58311734804</v>
      </c>
    </row>
    <row r="187" spans="3:17" x14ac:dyDescent="0.2">
      <c r="C187" s="159"/>
      <c r="D187" s="165" t="s">
        <v>285</v>
      </c>
      <c r="E187" s="162">
        <v>34653</v>
      </c>
      <c r="F187" s="166" t="str">
        <f t="shared" si="7"/>
        <v>Date check - OK</v>
      </c>
      <c r="G187" s="68"/>
      <c r="H187" s="162" t="s">
        <v>279</v>
      </c>
      <c r="I187" s="173">
        <v>28910.598612097718</v>
      </c>
      <c r="J187" s="168">
        <f>IFERROR(MIN('MP Calculations'!$E$30/I187,1),"-")</f>
        <v>0.88008742324680189</v>
      </c>
      <c r="K187" s="12"/>
      <c r="L187" s="159">
        <v>1.4513309999999999</v>
      </c>
      <c r="M187" s="187" t="s">
        <v>339</v>
      </c>
      <c r="N187" s="187">
        <v>657.22938499999998</v>
      </c>
      <c r="O187" s="186">
        <f t="shared" si="8"/>
        <v>953.85738056143487</v>
      </c>
      <c r="P187" s="186">
        <f t="shared" si="9"/>
        <v>839.4778842032573</v>
      </c>
      <c r="Q187" s="215">
        <f>IF(P187="-",0,P187/(1+'General inputs'!$H$30)^'MP Calculations'!$C$40)</f>
        <v>1864.7229945999916</v>
      </c>
    </row>
    <row r="188" spans="3:17" x14ac:dyDescent="0.2">
      <c r="C188" s="159"/>
      <c r="D188" s="165" t="s">
        <v>285</v>
      </c>
      <c r="E188" s="162">
        <v>34653</v>
      </c>
      <c r="F188" s="166" t="str">
        <f t="shared" si="7"/>
        <v>Date check - OK</v>
      </c>
      <c r="G188" s="68"/>
      <c r="H188" s="162" t="s">
        <v>279</v>
      </c>
      <c r="I188" s="173">
        <v>28910.598612097718</v>
      </c>
      <c r="J188" s="168">
        <f>IFERROR(MIN('MP Calculations'!$E$30/I188,1),"-")</f>
        <v>0.88008742324680189</v>
      </c>
      <c r="K188" s="12"/>
      <c r="L188" s="159">
        <v>13.367664</v>
      </c>
      <c r="M188" s="187" t="s">
        <v>339</v>
      </c>
      <c r="N188" s="187">
        <v>657.22938499999998</v>
      </c>
      <c r="O188" s="186">
        <f t="shared" si="8"/>
        <v>8785.6215896066387</v>
      </c>
      <c r="P188" s="186">
        <f t="shared" si="9"/>
        <v>7732.1150664183779</v>
      </c>
      <c r="Q188" s="215">
        <f>IF(P188="-",0,P188/(1+'General inputs'!$H$30)^'MP Calculations'!$C$40)</f>
        <v>17175.262186838496</v>
      </c>
    </row>
    <row r="189" spans="3:17" x14ac:dyDescent="0.2">
      <c r="C189" s="159"/>
      <c r="D189" s="165" t="s">
        <v>285</v>
      </c>
      <c r="E189" s="162">
        <v>34653</v>
      </c>
      <c r="F189" s="166" t="str">
        <f t="shared" si="7"/>
        <v>Date check - OK</v>
      </c>
      <c r="G189" s="68"/>
      <c r="H189" s="162" t="s">
        <v>279</v>
      </c>
      <c r="I189" s="173">
        <v>28910.598612097718</v>
      </c>
      <c r="J189" s="168">
        <f>IFERROR(MIN('MP Calculations'!$E$30/I189,1),"-")</f>
        <v>0.88008742324680189</v>
      </c>
      <c r="K189" s="12"/>
      <c r="L189" s="159">
        <v>9.9980709999999995</v>
      </c>
      <c r="M189" s="187" t="s">
        <v>339</v>
      </c>
      <c r="N189" s="187">
        <v>657.22938499999998</v>
      </c>
      <c r="O189" s="186">
        <f t="shared" si="8"/>
        <v>6571.0260545163346</v>
      </c>
      <c r="P189" s="186">
        <f t="shared" si="9"/>
        <v>5783.0773884068803</v>
      </c>
      <c r="Q189" s="215">
        <f>IF(P189="-",0,P189/(1+'General inputs'!$H$30)^'MP Calculations'!$C$40)</f>
        <v>12845.886221229572</v>
      </c>
    </row>
    <row r="190" spans="3:17" x14ac:dyDescent="0.2">
      <c r="C190" s="159"/>
      <c r="D190" s="165" t="s">
        <v>292</v>
      </c>
      <c r="E190" s="162">
        <v>34653</v>
      </c>
      <c r="F190" s="166" t="str">
        <f t="shared" si="7"/>
        <v>Date check - OK</v>
      </c>
      <c r="G190" s="68"/>
      <c r="H190" s="162" t="s">
        <v>279</v>
      </c>
      <c r="I190" s="173">
        <v>28910.598612097718</v>
      </c>
      <c r="J190" s="168">
        <f>IFERROR(MIN('MP Calculations'!$E$30/I190,1),"-")</f>
        <v>0.88008742324680189</v>
      </c>
      <c r="K190" s="12"/>
      <c r="L190" s="159">
        <v>61.829827999999999</v>
      </c>
      <c r="M190" s="187" t="s">
        <v>339</v>
      </c>
      <c r="N190" s="187">
        <v>480.89954999999998</v>
      </c>
      <c r="O190" s="186">
        <f t="shared" si="8"/>
        <v>29733.936461777397</v>
      </c>
      <c r="P190" s="186">
        <f t="shared" si="9"/>
        <v>26168.463523629798</v>
      </c>
      <c r="Q190" s="215">
        <f>IF(P190="-",0,P190/(1+'General inputs'!$H$30)^'MP Calculations'!$C$40)</f>
        <v>58127.720317702522</v>
      </c>
    </row>
    <row r="191" spans="3:17" x14ac:dyDescent="0.2">
      <c r="C191" s="159"/>
      <c r="D191" s="165" t="s">
        <v>285</v>
      </c>
      <c r="E191" s="162">
        <v>34653</v>
      </c>
      <c r="F191" s="166" t="str">
        <f t="shared" si="7"/>
        <v>Date check - OK</v>
      </c>
      <c r="G191" s="68"/>
      <c r="H191" s="162" t="s">
        <v>279</v>
      </c>
      <c r="I191" s="173">
        <v>28910.598612097718</v>
      </c>
      <c r="J191" s="168">
        <f>IFERROR(MIN('MP Calculations'!$E$30/I191,1),"-")</f>
        <v>0.88008742324680189</v>
      </c>
      <c r="K191" s="12"/>
      <c r="L191" s="159">
        <v>90.001853999999994</v>
      </c>
      <c r="M191" s="187" t="s">
        <v>339</v>
      </c>
      <c r="N191" s="187">
        <v>657.22938499999998</v>
      </c>
      <c r="O191" s="186">
        <f t="shared" si="8"/>
        <v>59151.863153279788</v>
      </c>
      <c r="P191" s="186">
        <f t="shared" si="9"/>
        <v>52058.810822817453</v>
      </c>
      <c r="Q191" s="215">
        <f>IF(P191="-",0,P191/(1+'General inputs'!$H$30)^'MP Calculations'!$C$40)</f>
        <v>115637.66412378103</v>
      </c>
    </row>
    <row r="192" spans="3:17" x14ac:dyDescent="0.2">
      <c r="C192" s="159"/>
      <c r="D192" s="165" t="s">
        <v>285</v>
      </c>
      <c r="E192" s="162">
        <v>34653</v>
      </c>
      <c r="F192" s="166" t="str">
        <f t="shared" si="7"/>
        <v>Date check - OK</v>
      </c>
      <c r="G192" s="68"/>
      <c r="H192" s="162" t="s">
        <v>279</v>
      </c>
      <c r="I192" s="173">
        <v>28910.598612097718</v>
      </c>
      <c r="J192" s="168">
        <f>IFERROR(MIN('MP Calculations'!$E$30/I192,1),"-")</f>
        <v>0.88008742324680189</v>
      </c>
      <c r="K192" s="12"/>
      <c r="L192" s="159">
        <v>62.885975000000002</v>
      </c>
      <c r="M192" s="187" t="s">
        <v>339</v>
      </c>
      <c r="N192" s="187">
        <v>657.22938499999998</v>
      </c>
      <c r="O192" s="186">
        <f t="shared" si="8"/>
        <v>41330.510674375379</v>
      </c>
      <c r="P192" s="186">
        <f t="shared" si="9"/>
        <v>36374.462640885467</v>
      </c>
      <c r="Q192" s="215">
        <f>IF(P192="-",0,P192/(1+'General inputs'!$H$30)^'MP Calculations'!$C$40)</f>
        <v>80798.193947721258</v>
      </c>
    </row>
    <row r="193" spans="3:17" x14ac:dyDescent="0.2">
      <c r="C193" s="159"/>
      <c r="D193" s="165" t="s">
        <v>292</v>
      </c>
      <c r="E193" s="162">
        <v>34653</v>
      </c>
      <c r="F193" s="166" t="str">
        <f t="shared" si="7"/>
        <v>Date check - OK</v>
      </c>
      <c r="G193" s="68"/>
      <c r="H193" s="162" t="s">
        <v>279</v>
      </c>
      <c r="I193" s="173">
        <v>28910.598612097718</v>
      </c>
      <c r="J193" s="168">
        <f>IFERROR(MIN('MP Calculations'!$E$30/I193,1),"-")</f>
        <v>0.88008742324680189</v>
      </c>
      <c r="K193" s="12"/>
      <c r="L193" s="159">
        <v>53.505020999999999</v>
      </c>
      <c r="M193" s="187" t="s">
        <v>339</v>
      </c>
      <c r="N193" s="187">
        <v>480.89954999999998</v>
      </c>
      <c r="O193" s="186">
        <f t="shared" si="8"/>
        <v>25730.540521640549</v>
      </c>
      <c r="P193" s="186">
        <f t="shared" si="9"/>
        <v>22645.125106438052</v>
      </c>
      <c r="Q193" s="215">
        <f>IF(P193="-",0,P193/(1+'General inputs'!$H$30)^'MP Calculations'!$C$40)</f>
        <v>50301.367428691541</v>
      </c>
    </row>
    <row r="194" spans="3:17" x14ac:dyDescent="0.2">
      <c r="C194" s="159"/>
      <c r="D194" s="165" t="s">
        <v>292</v>
      </c>
      <c r="E194" s="162">
        <v>34653</v>
      </c>
      <c r="F194" s="166" t="str">
        <f t="shared" si="7"/>
        <v>Date check - OK</v>
      </c>
      <c r="G194" s="68"/>
      <c r="H194" s="162" t="s">
        <v>279</v>
      </c>
      <c r="I194" s="173">
        <v>28910.598612097718</v>
      </c>
      <c r="J194" s="168">
        <f>IFERROR(MIN('MP Calculations'!$E$30/I194,1),"-")</f>
        <v>0.88008742324680189</v>
      </c>
      <c r="K194" s="12"/>
      <c r="L194" s="159">
        <v>71.286546000000001</v>
      </c>
      <c r="M194" s="187" t="s">
        <v>339</v>
      </c>
      <c r="N194" s="187">
        <v>480.89954999999998</v>
      </c>
      <c r="O194" s="186">
        <f t="shared" si="8"/>
        <v>34281.667892454301</v>
      </c>
      <c r="P194" s="186">
        <f t="shared" si="9"/>
        <v>30170.864760072727</v>
      </c>
      <c r="Q194" s="215">
        <f>IF(P194="-",0,P194/(1+'General inputs'!$H$30)^'MP Calculations'!$C$40)</f>
        <v>67018.210180093592</v>
      </c>
    </row>
    <row r="195" spans="3:17" x14ac:dyDescent="0.2">
      <c r="C195" s="159"/>
      <c r="D195" s="165" t="s">
        <v>285</v>
      </c>
      <c r="E195" s="162">
        <v>34653</v>
      </c>
      <c r="F195" s="166" t="str">
        <f t="shared" si="7"/>
        <v>Date check - OK</v>
      </c>
      <c r="G195" s="68"/>
      <c r="H195" s="162" t="s">
        <v>279</v>
      </c>
      <c r="I195" s="173">
        <v>28910.598612097718</v>
      </c>
      <c r="J195" s="168">
        <f>IFERROR(MIN('MP Calculations'!$E$30/I195,1),"-")</f>
        <v>0.88008742324680189</v>
      </c>
      <c r="K195" s="12"/>
      <c r="L195" s="159">
        <v>28.516378</v>
      </c>
      <c r="M195" s="187" t="s">
        <v>339</v>
      </c>
      <c r="N195" s="187">
        <v>657.22938499999998</v>
      </c>
      <c r="O195" s="186">
        <f t="shared" si="8"/>
        <v>18741.801575367528</v>
      </c>
      <c r="P195" s="186">
        <f t="shared" si="9"/>
        <v>16494.42385546806</v>
      </c>
      <c r="Q195" s="215">
        <f>IF(P195="-",0,P195/(1+'General inputs'!$H$30)^'MP Calculations'!$C$40)</f>
        <v>36638.882363365294</v>
      </c>
    </row>
    <row r="196" spans="3:17" x14ac:dyDescent="0.2">
      <c r="C196" s="159"/>
      <c r="D196" s="165" t="s">
        <v>292</v>
      </c>
      <c r="E196" s="162">
        <v>34653</v>
      </c>
      <c r="F196" s="166" t="str">
        <f t="shared" si="7"/>
        <v>Date check - OK</v>
      </c>
      <c r="G196" s="68"/>
      <c r="H196" s="162" t="s">
        <v>279</v>
      </c>
      <c r="I196" s="173">
        <v>28910.598612097718</v>
      </c>
      <c r="J196" s="168">
        <f>IFERROR(MIN('MP Calculations'!$E$30/I196,1),"-")</f>
        <v>0.88008742324680189</v>
      </c>
      <c r="K196" s="12"/>
      <c r="L196" s="159">
        <v>35.760288000000003</v>
      </c>
      <c r="M196" s="187" t="s">
        <v>339</v>
      </c>
      <c r="N196" s="187">
        <v>480.89954999999998</v>
      </c>
      <c r="O196" s="186">
        <f t="shared" si="8"/>
        <v>17197.106407070401</v>
      </c>
      <c r="P196" s="186">
        <f t="shared" si="9"/>
        <v>15134.957065099657</v>
      </c>
      <c r="Q196" s="215">
        <f>IF(P196="-",0,P196/(1+'General inputs'!$H$30)^'MP Calculations'!$C$40)</f>
        <v>33619.113728482218</v>
      </c>
    </row>
    <row r="197" spans="3:17" x14ac:dyDescent="0.2">
      <c r="C197" s="159"/>
      <c r="D197" s="165" t="s">
        <v>292</v>
      </c>
      <c r="E197" s="162">
        <v>34653</v>
      </c>
      <c r="F197" s="166" t="str">
        <f t="shared" si="7"/>
        <v>Date check - OK</v>
      </c>
      <c r="G197" s="68"/>
      <c r="H197" s="162" t="s">
        <v>279</v>
      </c>
      <c r="I197" s="173">
        <v>28910.598612097718</v>
      </c>
      <c r="J197" s="168">
        <f>IFERROR(MIN('MP Calculations'!$E$30/I197,1),"-")</f>
        <v>0.88008742324680189</v>
      </c>
      <c r="K197" s="12"/>
      <c r="L197" s="159">
        <v>34.963765000000002</v>
      </c>
      <c r="M197" s="187" t="s">
        <v>339</v>
      </c>
      <c r="N197" s="187">
        <v>480.89954999999998</v>
      </c>
      <c r="O197" s="186">
        <f t="shared" si="8"/>
        <v>16814.058854805749</v>
      </c>
      <c r="P197" s="186">
        <f t="shared" si="9"/>
        <v>14797.841731846065</v>
      </c>
      <c r="Q197" s="215">
        <f>IF(P197="-",0,P197/(1+'General inputs'!$H$30)^'MP Calculations'!$C$40)</f>
        <v>32870.283145116897</v>
      </c>
    </row>
    <row r="198" spans="3:17" x14ac:dyDescent="0.2">
      <c r="C198" s="159"/>
      <c r="D198" s="165" t="s">
        <v>292</v>
      </c>
      <c r="E198" s="162">
        <v>34653</v>
      </c>
      <c r="F198" s="166" t="str">
        <f t="shared" si="7"/>
        <v>Date check - OK</v>
      </c>
      <c r="G198" s="68"/>
      <c r="H198" s="162" t="s">
        <v>279</v>
      </c>
      <c r="I198" s="173">
        <v>28910.598612097718</v>
      </c>
      <c r="J198" s="168">
        <f>IFERROR(MIN('MP Calculations'!$E$30/I198,1),"-")</f>
        <v>0.88008742324680189</v>
      </c>
      <c r="K198" s="12"/>
      <c r="L198" s="159">
        <v>30.655567999999999</v>
      </c>
      <c r="M198" s="187" t="s">
        <v>339</v>
      </c>
      <c r="N198" s="187">
        <v>480.89954999999998</v>
      </c>
      <c r="O198" s="186">
        <f t="shared" si="8"/>
        <v>14742.248856194399</v>
      </c>
      <c r="P198" s="186">
        <f t="shared" si="9"/>
        <v>12974.467808711241</v>
      </c>
      <c r="Q198" s="215">
        <f>IF(P198="-",0,P198/(1+'General inputs'!$H$30)^'MP Calculations'!$C$40)</f>
        <v>28820.042696614186</v>
      </c>
    </row>
    <row r="199" spans="3:17" x14ac:dyDescent="0.2">
      <c r="C199" s="159"/>
      <c r="D199" s="165" t="s">
        <v>292</v>
      </c>
      <c r="E199" s="162">
        <v>34653</v>
      </c>
      <c r="F199" s="166" t="str">
        <f t="shared" si="7"/>
        <v>Date check - OK</v>
      </c>
      <c r="G199" s="68"/>
      <c r="H199" s="162" t="s">
        <v>279</v>
      </c>
      <c r="I199" s="173">
        <v>28910.598612097718</v>
      </c>
      <c r="J199" s="168">
        <f>IFERROR(MIN('MP Calculations'!$E$30/I199,1),"-")</f>
        <v>0.88008742324680189</v>
      </c>
      <c r="K199" s="12"/>
      <c r="L199" s="159">
        <v>79.259006999999997</v>
      </c>
      <c r="M199" s="187" t="s">
        <v>339</v>
      </c>
      <c r="N199" s="187">
        <v>480.89954999999998</v>
      </c>
      <c r="O199" s="186">
        <f t="shared" si="8"/>
        <v>38115.620799746845</v>
      </c>
      <c r="P199" s="186">
        <f t="shared" si="9"/>
        <v>33545.078495101407</v>
      </c>
      <c r="Q199" s="215">
        <f>IF(P199="-",0,P199/(1+'General inputs'!$H$30)^'MP Calculations'!$C$40)</f>
        <v>74513.314052156609</v>
      </c>
    </row>
    <row r="200" spans="3:17" x14ac:dyDescent="0.2">
      <c r="C200" s="159"/>
      <c r="D200" s="165" t="s">
        <v>292</v>
      </c>
      <c r="E200" s="162">
        <v>34653</v>
      </c>
      <c r="F200" s="166" t="str">
        <f t="shared" si="7"/>
        <v>Date check - OK</v>
      </c>
      <c r="G200" s="68"/>
      <c r="H200" s="162" t="s">
        <v>279</v>
      </c>
      <c r="I200" s="173">
        <v>28910.598612097718</v>
      </c>
      <c r="J200" s="168">
        <f>IFERROR(MIN('MP Calculations'!$E$30/I200,1),"-")</f>
        <v>0.88008742324680189</v>
      </c>
      <c r="K200" s="12"/>
      <c r="L200" s="159">
        <v>20.748875999999999</v>
      </c>
      <c r="M200" s="187" t="s">
        <v>339</v>
      </c>
      <c r="N200" s="187">
        <v>480.89954999999998</v>
      </c>
      <c r="O200" s="186">
        <f t="shared" si="8"/>
        <v>9978.125131405799</v>
      </c>
      <c r="P200" s="186">
        <f t="shared" si="9"/>
        <v>8781.6224357330866</v>
      </c>
      <c r="Q200" s="215">
        <f>IF(P200="-",0,P200/(1+'General inputs'!$H$30)^'MP Calculations'!$C$40)</f>
        <v>19506.521367562116</v>
      </c>
    </row>
    <row r="201" spans="3:17" x14ac:dyDescent="0.2">
      <c r="C201" s="159"/>
      <c r="D201" s="165" t="s">
        <v>292</v>
      </c>
      <c r="E201" s="162">
        <v>34653</v>
      </c>
      <c r="F201" s="166" t="str">
        <f t="shared" si="7"/>
        <v>Date check - OK</v>
      </c>
      <c r="G201" s="68"/>
      <c r="H201" s="162" t="s">
        <v>279</v>
      </c>
      <c r="I201" s="173">
        <v>28910.598612097718</v>
      </c>
      <c r="J201" s="168">
        <f>IFERROR(MIN('MP Calculations'!$E$30/I201,1),"-")</f>
        <v>0.88008742324680189</v>
      </c>
      <c r="K201" s="12"/>
      <c r="L201" s="159">
        <v>7.9694370000000001</v>
      </c>
      <c r="M201" s="187" t="s">
        <v>339</v>
      </c>
      <c r="N201" s="187">
        <v>480.89954999999998</v>
      </c>
      <c r="O201" s="186">
        <f t="shared" si="8"/>
        <v>3832.4986670533499</v>
      </c>
      <c r="P201" s="186">
        <f t="shared" si="9"/>
        <v>3372.9338764837858</v>
      </c>
      <c r="Q201" s="215">
        <f>IF(P201="-",0,P201/(1+'General inputs'!$H$30)^'MP Calculations'!$C$40)</f>
        <v>7492.2609363485581</v>
      </c>
    </row>
    <row r="202" spans="3:17" x14ac:dyDescent="0.2">
      <c r="C202" s="159"/>
      <c r="D202" s="165" t="s">
        <v>292</v>
      </c>
      <c r="E202" s="162">
        <v>34653</v>
      </c>
      <c r="F202" s="166" t="str">
        <f t="shared" si="7"/>
        <v>Date check - OK</v>
      </c>
      <c r="G202" s="68"/>
      <c r="H202" s="162" t="s">
        <v>279</v>
      </c>
      <c r="I202" s="173">
        <v>28910.598612097718</v>
      </c>
      <c r="J202" s="168">
        <f>IFERROR(MIN('MP Calculations'!$E$30/I202,1),"-")</f>
        <v>0.88008742324680189</v>
      </c>
      <c r="K202" s="12"/>
      <c r="L202" s="159">
        <v>25.464869</v>
      </c>
      <c r="M202" s="187" t="s">
        <v>339</v>
      </c>
      <c r="N202" s="187">
        <v>480.89954999999998</v>
      </c>
      <c r="O202" s="186">
        <f t="shared" si="8"/>
        <v>12246.04404290895</v>
      </c>
      <c r="P202" s="186">
        <f t="shared" si="9"/>
        <v>10777.589346690587</v>
      </c>
      <c r="Q202" s="215">
        <f>IF(P202="-",0,P202/(1+'General inputs'!$H$30)^'MP Calculations'!$C$40)</f>
        <v>23940.140722353837</v>
      </c>
    </row>
    <row r="203" spans="3:17" x14ac:dyDescent="0.2">
      <c r="C203" s="159"/>
      <c r="D203" s="165" t="s">
        <v>292</v>
      </c>
      <c r="E203" s="162">
        <v>34653</v>
      </c>
      <c r="F203" s="166" t="str">
        <f t="shared" si="7"/>
        <v>Date check - OK</v>
      </c>
      <c r="G203" s="68"/>
      <c r="H203" s="162" t="s">
        <v>279</v>
      </c>
      <c r="I203" s="173">
        <v>28910.598612097718</v>
      </c>
      <c r="J203" s="168">
        <f>IFERROR(MIN('MP Calculations'!$E$30/I203,1),"-")</f>
        <v>0.88008742324680189</v>
      </c>
      <c r="K203" s="12"/>
      <c r="L203" s="159">
        <v>4.0272180000000004</v>
      </c>
      <c r="M203" s="187" t="s">
        <v>339</v>
      </c>
      <c r="N203" s="187">
        <v>480.89954999999998</v>
      </c>
      <c r="O203" s="186">
        <f t="shared" si="8"/>
        <v>1936.6873239519</v>
      </c>
      <c r="P203" s="186">
        <f t="shared" si="9"/>
        <v>1704.454156571572</v>
      </c>
      <c r="Q203" s="215">
        <f>IF(P203="-",0,P203/(1+'General inputs'!$H$30)^'MP Calculations'!$C$40)</f>
        <v>3786.0852784907852</v>
      </c>
    </row>
    <row r="204" spans="3:17" x14ac:dyDescent="0.2">
      <c r="C204" s="159"/>
      <c r="D204" s="165" t="s">
        <v>292</v>
      </c>
      <c r="E204" s="162">
        <v>34653</v>
      </c>
      <c r="F204" s="166" t="str">
        <f t="shared" si="7"/>
        <v>Date check - OK</v>
      </c>
      <c r="G204" s="68"/>
      <c r="H204" s="162" t="s">
        <v>279</v>
      </c>
      <c r="I204" s="173">
        <v>28910.598612097718</v>
      </c>
      <c r="J204" s="168">
        <f>IFERROR(MIN('MP Calculations'!$E$30/I204,1),"-")</f>
        <v>0.88008742324680189</v>
      </c>
      <c r="K204" s="12"/>
      <c r="L204" s="159">
        <v>61.234431999999998</v>
      </c>
      <c r="M204" s="187" t="s">
        <v>339</v>
      </c>
      <c r="N204" s="187">
        <v>480.89954999999998</v>
      </c>
      <c r="O204" s="186">
        <f t="shared" si="8"/>
        <v>29447.610793305597</v>
      </c>
      <c r="P204" s="186">
        <f t="shared" si="9"/>
        <v>25916.471903855036</v>
      </c>
      <c r="Q204" s="215">
        <f>IF(P204="-",0,P204/(1+'General inputs'!$H$30)^'MP Calculations'!$C$40)</f>
        <v>57567.974103201028</v>
      </c>
    </row>
    <row r="205" spans="3:17" x14ac:dyDescent="0.2">
      <c r="C205" s="159"/>
      <c r="D205" s="165" t="s">
        <v>285</v>
      </c>
      <c r="E205" s="162">
        <v>34653</v>
      </c>
      <c r="F205" s="166" t="str">
        <f t="shared" si="7"/>
        <v>Date check - OK</v>
      </c>
      <c r="G205" s="68"/>
      <c r="H205" s="162" t="s">
        <v>279</v>
      </c>
      <c r="I205" s="173">
        <v>28910.598612097718</v>
      </c>
      <c r="J205" s="168">
        <f>IFERROR(MIN('MP Calculations'!$E$30/I205,1),"-")</f>
        <v>0.88008742324680189</v>
      </c>
      <c r="K205" s="12"/>
      <c r="L205" s="159">
        <v>0.99936499999999995</v>
      </c>
      <c r="M205" s="187" t="s">
        <v>339</v>
      </c>
      <c r="N205" s="187">
        <v>657.22938499999998</v>
      </c>
      <c r="O205" s="186">
        <f t="shared" si="8"/>
        <v>656.81204434052495</v>
      </c>
      <c r="P205" s="186">
        <f t="shared" si="9"/>
        <v>578.05201966111679</v>
      </c>
      <c r="Q205" s="215">
        <f>IF(P205="-",0,P205/(1+'General inputs'!$H$30)^'MP Calculations'!$C$40)</f>
        <v>1284.0205959208622</v>
      </c>
    </row>
    <row r="206" spans="3:17" x14ac:dyDescent="0.2">
      <c r="C206" s="159"/>
      <c r="D206" s="165" t="s">
        <v>285</v>
      </c>
      <c r="E206" s="162">
        <v>34653</v>
      </c>
      <c r="F206" s="166" t="str">
        <f t="shared" si="7"/>
        <v>Date check - OK</v>
      </c>
      <c r="G206" s="68"/>
      <c r="H206" s="162" t="s">
        <v>279</v>
      </c>
      <c r="I206" s="173">
        <v>28910.598612097718</v>
      </c>
      <c r="J206" s="168">
        <f>IFERROR(MIN('MP Calculations'!$E$30/I206,1),"-")</f>
        <v>0.88008742324680189</v>
      </c>
      <c r="K206" s="12"/>
      <c r="L206" s="159">
        <v>48.929121000000002</v>
      </c>
      <c r="M206" s="187" t="s">
        <v>339</v>
      </c>
      <c r="N206" s="187">
        <v>657.22938499999998</v>
      </c>
      <c r="O206" s="186">
        <f t="shared" si="8"/>
        <v>32157.656103420584</v>
      </c>
      <c r="P206" s="186">
        <f t="shared" si="9"/>
        <v>28301.548697716215</v>
      </c>
      <c r="Q206" s="215">
        <f>IF(P206="-",0,P206/(1+'General inputs'!$H$30)^'MP Calculations'!$C$40)</f>
        <v>62865.918962845382</v>
      </c>
    </row>
    <row r="207" spans="3:17" x14ac:dyDescent="0.2">
      <c r="C207" s="159"/>
      <c r="D207" s="165" t="s">
        <v>285</v>
      </c>
      <c r="E207" s="162">
        <v>34653</v>
      </c>
      <c r="F207" s="166" t="str">
        <f t="shared" si="7"/>
        <v>Date check - OK</v>
      </c>
      <c r="G207" s="68"/>
      <c r="H207" s="162" t="s">
        <v>279</v>
      </c>
      <c r="I207" s="173">
        <v>28910.598612097718</v>
      </c>
      <c r="J207" s="168">
        <f>IFERROR(MIN('MP Calculations'!$E$30/I207,1),"-")</f>
        <v>0.88008742324680189</v>
      </c>
      <c r="K207" s="12"/>
      <c r="L207" s="159">
        <v>17.083576999999998</v>
      </c>
      <c r="M207" s="187" t="s">
        <v>339</v>
      </c>
      <c r="N207" s="187">
        <v>657.22938499999998</v>
      </c>
      <c r="O207" s="186">
        <f t="shared" si="8"/>
        <v>11227.828805310144</v>
      </c>
      <c r="P207" s="186">
        <f t="shared" si="9"/>
        <v>9881.470921921622</v>
      </c>
      <c r="Q207" s="215">
        <f>IF(P207="-",0,P207/(1+'General inputs'!$H$30)^'MP Calculations'!$C$40)</f>
        <v>21949.602717725687</v>
      </c>
    </row>
    <row r="208" spans="3:17" x14ac:dyDescent="0.2">
      <c r="C208" s="159"/>
      <c r="D208" s="165" t="s">
        <v>285</v>
      </c>
      <c r="E208" s="162">
        <v>34653</v>
      </c>
      <c r="F208" s="166" t="str">
        <f t="shared" si="7"/>
        <v>Date check - OK</v>
      </c>
      <c r="G208" s="68"/>
      <c r="H208" s="162" t="s">
        <v>279</v>
      </c>
      <c r="I208" s="173">
        <v>28910.598612097718</v>
      </c>
      <c r="J208" s="168">
        <f>IFERROR(MIN('MP Calculations'!$E$30/I208,1),"-")</f>
        <v>0.88008742324680189</v>
      </c>
      <c r="K208" s="12"/>
      <c r="L208" s="159">
        <v>1.0013920000000001</v>
      </c>
      <c r="M208" s="187" t="s">
        <v>339</v>
      </c>
      <c r="N208" s="187">
        <v>657.22938499999998</v>
      </c>
      <c r="O208" s="186">
        <f t="shared" si="8"/>
        <v>658.14424830391999</v>
      </c>
      <c r="P208" s="186">
        <f t="shared" si="9"/>
        <v>579.22447561450031</v>
      </c>
      <c r="Q208" s="215">
        <f>IF(P208="-",0,P208/(1+'General inputs'!$H$30)^'MP Calculations'!$C$40)</f>
        <v>1286.6249594396281</v>
      </c>
    </row>
    <row r="209" spans="3:17" x14ac:dyDescent="0.2">
      <c r="C209" s="159"/>
      <c r="D209" s="165" t="s">
        <v>285</v>
      </c>
      <c r="E209" s="162">
        <v>34653</v>
      </c>
      <c r="F209" s="166" t="str">
        <f t="shared" si="7"/>
        <v>Date check - OK</v>
      </c>
      <c r="G209" s="68"/>
      <c r="H209" s="162" t="s">
        <v>279</v>
      </c>
      <c r="I209" s="173">
        <v>28910.598612097718</v>
      </c>
      <c r="J209" s="168">
        <f>IFERROR(MIN('MP Calculations'!$E$30/I209,1),"-")</f>
        <v>0.88008742324680189</v>
      </c>
      <c r="K209" s="12"/>
      <c r="L209" s="159">
        <v>49.342526999999997</v>
      </c>
      <c r="M209" s="187" t="s">
        <v>339</v>
      </c>
      <c r="N209" s="187">
        <v>657.22938499999998</v>
      </c>
      <c r="O209" s="186">
        <f t="shared" si="8"/>
        <v>32429.358674555893</v>
      </c>
      <c r="P209" s="186">
        <f t="shared" si="9"/>
        <v>28540.670713436219</v>
      </c>
      <c r="Q209" s="215">
        <f>IF(P209="-",0,P209/(1+'General inputs'!$H$30)^'MP Calculations'!$C$40)</f>
        <v>63397.078067353999</v>
      </c>
    </row>
    <row r="210" spans="3:17" x14ac:dyDescent="0.2">
      <c r="C210" s="159"/>
      <c r="D210" s="165" t="s">
        <v>285</v>
      </c>
      <c r="E210" s="162">
        <v>34653</v>
      </c>
      <c r="F210" s="166" t="str">
        <f t="shared" si="7"/>
        <v>Date check - OK</v>
      </c>
      <c r="G210" s="68"/>
      <c r="H210" s="162" t="s">
        <v>279</v>
      </c>
      <c r="I210" s="173">
        <v>28910.598612097718</v>
      </c>
      <c r="J210" s="168">
        <f>IFERROR(MIN('MP Calculations'!$E$30/I210,1),"-")</f>
        <v>0.88008742324680189</v>
      </c>
      <c r="K210" s="12"/>
      <c r="L210" s="159">
        <v>39.426986999999997</v>
      </c>
      <c r="M210" s="187" t="s">
        <v>339</v>
      </c>
      <c r="N210" s="187">
        <v>657.22938499999998</v>
      </c>
      <c r="O210" s="186">
        <f t="shared" si="8"/>
        <v>25912.574418412991</v>
      </c>
      <c r="P210" s="186">
        <f t="shared" si="9"/>
        <v>22805.330849592086</v>
      </c>
      <c r="Q210" s="215">
        <f>IF(P210="-",0,P210/(1+'General inputs'!$H$30)^'MP Calculations'!$C$40)</f>
        <v>50657.230684588794</v>
      </c>
    </row>
    <row r="211" spans="3:17" x14ac:dyDescent="0.2">
      <c r="C211" s="159"/>
      <c r="D211" s="165" t="s">
        <v>291</v>
      </c>
      <c r="E211" s="162">
        <v>34653</v>
      </c>
      <c r="F211" s="166" t="str">
        <f t="shared" si="7"/>
        <v>Date check - OK</v>
      </c>
      <c r="G211" s="68"/>
      <c r="H211" s="162" t="s">
        <v>279</v>
      </c>
      <c r="I211" s="173">
        <v>28910.598612097718</v>
      </c>
      <c r="J211" s="168">
        <f>IFERROR(MIN('MP Calculations'!$E$30/I211,1),"-")</f>
        <v>0.88008742324680189</v>
      </c>
      <c r="K211" s="12"/>
      <c r="L211" s="159">
        <v>82.877475000000004</v>
      </c>
      <c r="M211" s="187" t="s">
        <v>339</v>
      </c>
      <c r="N211" s="187">
        <v>833.55921999999998</v>
      </c>
      <c r="O211" s="186">
        <f t="shared" si="8"/>
        <v>69083.283416569495</v>
      </c>
      <c r="P211" s="186">
        <f t="shared" si="9"/>
        <v>60799.328891517165</v>
      </c>
      <c r="Q211" s="215">
        <f>IF(P211="-",0,P211/(1+'General inputs'!$H$30)^'MP Calculations'!$C$40)</f>
        <v>135052.88081277098</v>
      </c>
    </row>
    <row r="212" spans="3:17" x14ac:dyDescent="0.2">
      <c r="C212" s="159"/>
      <c r="D212" s="165" t="s">
        <v>285</v>
      </c>
      <c r="E212" s="162">
        <v>34653</v>
      </c>
      <c r="F212" s="166" t="str">
        <f t="shared" si="7"/>
        <v>Date check - OK</v>
      </c>
      <c r="G212" s="68"/>
      <c r="H212" s="162" t="s">
        <v>279</v>
      </c>
      <c r="I212" s="173">
        <v>28910.598612097718</v>
      </c>
      <c r="J212" s="168">
        <f>IFERROR(MIN('MP Calculations'!$E$30/I212,1),"-")</f>
        <v>0.88008742324680189</v>
      </c>
      <c r="K212" s="12"/>
      <c r="L212" s="159">
        <v>44.195875000000001</v>
      </c>
      <c r="M212" s="187" t="s">
        <v>339</v>
      </c>
      <c r="N212" s="187">
        <v>657.22938499999998</v>
      </c>
      <c r="O212" s="186">
        <f t="shared" si="8"/>
        <v>29046.827745786875</v>
      </c>
      <c r="P212" s="186">
        <f t="shared" si="9"/>
        <v>25563.747784283281</v>
      </c>
      <c r="Q212" s="215">
        <f>IF(P212="-",0,P212/(1+'General inputs'!$H$30)^'MP Calculations'!$C$40)</f>
        <v>56784.471894396876</v>
      </c>
    </row>
    <row r="213" spans="3:17" x14ac:dyDescent="0.2">
      <c r="C213" s="159"/>
      <c r="D213" s="165" t="s">
        <v>292</v>
      </c>
      <c r="E213" s="162">
        <v>34653</v>
      </c>
      <c r="F213" s="166" t="str">
        <f t="shared" si="7"/>
        <v>Date check - OK</v>
      </c>
      <c r="G213" s="68"/>
      <c r="H213" s="162" t="s">
        <v>279</v>
      </c>
      <c r="I213" s="173">
        <v>28910.598612097718</v>
      </c>
      <c r="J213" s="168">
        <f>IFERROR(MIN('MP Calculations'!$E$30/I213,1),"-")</f>
        <v>0.88008742324680189</v>
      </c>
      <c r="K213" s="12"/>
      <c r="L213" s="159">
        <v>106.534155</v>
      </c>
      <c r="M213" s="187" t="s">
        <v>339</v>
      </c>
      <c r="N213" s="187">
        <v>480.89954999999998</v>
      </c>
      <c r="O213" s="186">
        <f t="shared" si="8"/>
        <v>51232.227199130248</v>
      </c>
      <c r="P213" s="186">
        <f t="shared" si="9"/>
        <v>45088.83882287726</v>
      </c>
      <c r="Q213" s="215">
        <f>IF(P213="-",0,P213/(1+'General inputs'!$H$30)^'MP Calculations'!$C$40)</f>
        <v>100155.34195118205</v>
      </c>
    </row>
    <row r="214" spans="3:17" x14ac:dyDescent="0.2">
      <c r="C214" s="159"/>
      <c r="D214" s="165" t="s">
        <v>292</v>
      </c>
      <c r="E214" s="162">
        <v>34653</v>
      </c>
      <c r="F214" s="166" t="str">
        <f t="shared" si="7"/>
        <v>Date check - OK</v>
      </c>
      <c r="G214" s="68"/>
      <c r="H214" s="162" t="s">
        <v>279</v>
      </c>
      <c r="I214" s="173">
        <v>28910.598612097718</v>
      </c>
      <c r="J214" s="168">
        <f>IFERROR(MIN('MP Calculations'!$E$30/I214,1),"-")</f>
        <v>0.88008742324680189</v>
      </c>
      <c r="K214" s="12"/>
      <c r="L214" s="159">
        <v>27.795466999999999</v>
      </c>
      <c r="M214" s="187" t="s">
        <v>339</v>
      </c>
      <c r="N214" s="187">
        <v>480.89954999999998</v>
      </c>
      <c r="O214" s="186">
        <f t="shared" si="8"/>
        <v>13366.827572339849</v>
      </c>
      <c r="P214" s="186">
        <f t="shared" si="9"/>
        <v>11763.976835124882</v>
      </c>
      <c r="Q214" s="215">
        <f>IF(P214="-",0,P214/(1+'General inputs'!$H$30)^'MP Calculations'!$C$40)</f>
        <v>26131.192405644895</v>
      </c>
    </row>
    <row r="215" spans="3:17" x14ac:dyDescent="0.2">
      <c r="C215" s="159"/>
      <c r="D215" s="165" t="s">
        <v>291</v>
      </c>
      <c r="E215" s="162">
        <v>34653</v>
      </c>
      <c r="F215" s="166" t="str">
        <f t="shared" ref="F215:F278" si="10">IF(E215="","-",IF(OR(E215&lt;$E$15,E215&gt;$E$16),"ERROR - date outside of range","Date check - OK"))</f>
        <v>Date check - OK</v>
      </c>
      <c r="G215" s="68"/>
      <c r="H215" s="162" t="s">
        <v>279</v>
      </c>
      <c r="I215" s="173">
        <v>28910.598612097718</v>
      </c>
      <c r="J215" s="168">
        <f>IFERROR(MIN('MP Calculations'!$E$30/I215,1),"-")</f>
        <v>0.88008742324680189</v>
      </c>
      <c r="K215" s="12"/>
      <c r="L215" s="159">
        <v>72.259579000000002</v>
      </c>
      <c r="M215" s="187" t="s">
        <v>339</v>
      </c>
      <c r="N215" s="187">
        <v>833.55921999999998</v>
      </c>
      <c r="O215" s="186">
        <f t="shared" ref="O215:O278" si="11">IF(N215="","-",L215*N215)</f>
        <v>60232.638308768379</v>
      </c>
      <c r="P215" s="186">
        <f t="shared" ref="P215:P278" si="12">IF(O215="-","-",IF(OR(E215&lt;$E$15,E215&gt;$E$16),0,O215*J215))</f>
        <v>53009.987444520571</v>
      </c>
      <c r="Q215" s="215">
        <f>IF(P215="-",0,P215/(1+'General inputs'!$H$30)^'MP Calculations'!$C$40)</f>
        <v>117750.50229592553</v>
      </c>
    </row>
    <row r="216" spans="3:17" x14ac:dyDescent="0.2">
      <c r="C216" s="159"/>
      <c r="D216" s="165" t="s">
        <v>292</v>
      </c>
      <c r="E216" s="162">
        <v>34653</v>
      </c>
      <c r="F216" s="166" t="str">
        <f t="shared" si="10"/>
        <v>Date check - OK</v>
      </c>
      <c r="G216" s="68"/>
      <c r="H216" s="162" t="s">
        <v>279</v>
      </c>
      <c r="I216" s="173">
        <v>28910.598612097718</v>
      </c>
      <c r="J216" s="168">
        <f>IFERROR(MIN('MP Calculations'!$E$30/I216,1),"-")</f>
        <v>0.88008742324680189</v>
      </c>
      <c r="K216" s="12"/>
      <c r="L216" s="159">
        <v>59.094830000000002</v>
      </c>
      <c r="M216" s="187" t="s">
        <v>339</v>
      </c>
      <c r="N216" s="187">
        <v>480.89954999999998</v>
      </c>
      <c r="O216" s="186">
        <f t="shared" si="11"/>
        <v>28418.677154326499</v>
      </c>
      <c r="P216" s="186">
        <f t="shared" si="12"/>
        <v>25010.920348833966</v>
      </c>
      <c r="Q216" s="215">
        <f>IF(P216="-",0,P216/(1+'General inputs'!$H$30)^'MP Calculations'!$C$40)</f>
        <v>55556.482390055768</v>
      </c>
    </row>
    <row r="217" spans="3:17" x14ac:dyDescent="0.2">
      <c r="C217" s="159"/>
      <c r="D217" s="165" t="s">
        <v>292</v>
      </c>
      <c r="E217" s="162">
        <v>34653</v>
      </c>
      <c r="F217" s="166" t="str">
        <f t="shared" si="10"/>
        <v>Date check - OK</v>
      </c>
      <c r="G217" s="68"/>
      <c r="H217" s="162" t="s">
        <v>279</v>
      </c>
      <c r="I217" s="173">
        <v>28910.598612097718</v>
      </c>
      <c r="J217" s="168">
        <f>IFERROR(MIN('MP Calculations'!$E$30/I217,1),"-")</f>
        <v>0.88008742324680189</v>
      </c>
      <c r="K217" s="12"/>
      <c r="L217" s="159">
        <v>2.9991479999999999</v>
      </c>
      <c r="M217" s="187" t="s">
        <v>339</v>
      </c>
      <c r="N217" s="187">
        <v>480.89954999999998</v>
      </c>
      <c r="O217" s="186">
        <f t="shared" si="11"/>
        <v>1442.2889235834</v>
      </c>
      <c r="P217" s="186">
        <f t="shared" si="12"/>
        <v>1269.340342333918</v>
      </c>
      <c r="Q217" s="215">
        <f>IF(P217="-",0,P217/(1+'General inputs'!$H$30)^'MP Calculations'!$C$40)</f>
        <v>2819.5717467529894</v>
      </c>
    </row>
    <row r="218" spans="3:17" x14ac:dyDescent="0.2">
      <c r="C218" s="159"/>
      <c r="D218" s="165" t="s">
        <v>285</v>
      </c>
      <c r="E218" s="162">
        <v>34653</v>
      </c>
      <c r="F218" s="166" t="str">
        <f t="shared" si="10"/>
        <v>Date check - OK</v>
      </c>
      <c r="G218" s="68"/>
      <c r="H218" s="162" t="s">
        <v>279</v>
      </c>
      <c r="I218" s="173">
        <v>28910.598612097718</v>
      </c>
      <c r="J218" s="168">
        <f>IFERROR(MIN('MP Calculations'!$E$30/I218,1),"-")</f>
        <v>0.88008742324680189</v>
      </c>
      <c r="K218" s="12"/>
      <c r="L218" s="159">
        <v>50.493189999999998</v>
      </c>
      <c r="M218" s="187" t="s">
        <v>339</v>
      </c>
      <c r="N218" s="187">
        <v>657.22938499999998</v>
      </c>
      <c r="O218" s="186">
        <f t="shared" si="11"/>
        <v>33185.608210388149</v>
      </c>
      <c r="P218" s="186">
        <f t="shared" si="12"/>
        <v>29206.236418758417</v>
      </c>
      <c r="Q218" s="215">
        <f>IF(P218="-",0,P218/(1+'General inputs'!$H$30)^'MP Calculations'!$C$40)</f>
        <v>64875.491851070743</v>
      </c>
    </row>
    <row r="219" spans="3:17" x14ac:dyDescent="0.2">
      <c r="C219" s="159"/>
      <c r="D219" s="165" t="s">
        <v>292</v>
      </c>
      <c r="E219" s="162">
        <v>34653</v>
      </c>
      <c r="F219" s="166" t="str">
        <f t="shared" si="10"/>
        <v>Date check - OK</v>
      </c>
      <c r="G219" s="68"/>
      <c r="H219" s="162" t="s">
        <v>279</v>
      </c>
      <c r="I219" s="173">
        <v>28910.598612097718</v>
      </c>
      <c r="J219" s="168">
        <f>IFERROR(MIN('MP Calculations'!$E$30/I219,1),"-")</f>
        <v>0.88008742324680189</v>
      </c>
      <c r="K219" s="12"/>
      <c r="L219" s="159">
        <v>70.306493000000003</v>
      </c>
      <c r="M219" s="187" t="s">
        <v>339</v>
      </c>
      <c r="N219" s="187">
        <v>480.89954999999998</v>
      </c>
      <c r="O219" s="186">
        <f t="shared" si="11"/>
        <v>33810.360845778152</v>
      </c>
      <c r="P219" s="186">
        <f t="shared" si="12"/>
        <v>29756.073355805456</v>
      </c>
      <c r="Q219" s="215">
        <f>IF(P219="-",0,P219/(1+'General inputs'!$H$30)^'MP Calculations'!$C$40)</f>
        <v>66096.8385941897</v>
      </c>
    </row>
    <row r="220" spans="3:17" x14ac:dyDescent="0.2">
      <c r="C220" s="159"/>
      <c r="D220" s="165" t="s">
        <v>292</v>
      </c>
      <c r="E220" s="162">
        <v>34653</v>
      </c>
      <c r="F220" s="166" t="str">
        <f t="shared" si="10"/>
        <v>Date check - OK</v>
      </c>
      <c r="G220" s="68"/>
      <c r="H220" s="162" t="s">
        <v>279</v>
      </c>
      <c r="I220" s="173">
        <v>28910.598612097718</v>
      </c>
      <c r="J220" s="168">
        <f>IFERROR(MIN('MP Calculations'!$E$30/I220,1),"-")</f>
        <v>0.88008742324680189</v>
      </c>
      <c r="K220" s="12"/>
      <c r="L220" s="159">
        <v>115.10540899999999</v>
      </c>
      <c r="M220" s="187" t="s">
        <v>339</v>
      </c>
      <c r="N220" s="187">
        <v>480.89954999999998</v>
      </c>
      <c r="O220" s="186">
        <f t="shared" si="11"/>
        <v>55354.139390665943</v>
      </c>
      <c r="P220" s="186">
        <f t="shared" si="12"/>
        <v>48716.48190237549</v>
      </c>
      <c r="Q220" s="215">
        <f>IF(P220="-",0,P220/(1+'General inputs'!$H$30)^'MP Calculations'!$C$40)</f>
        <v>108213.38563980412</v>
      </c>
    </row>
    <row r="221" spans="3:17" x14ac:dyDescent="0.2">
      <c r="C221" s="159"/>
      <c r="D221" s="165" t="s">
        <v>292</v>
      </c>
      <c r="E221" s="162">
        <v>34653</v>
      </c>
      <c r="F221" s="166" t="str">
        <f t="shared" si="10"/>
        <v>Date check - OK</v>
      </c>
      <c r="G221" s="68"/>
      <c r="H221" s="162" t="s">
        <v>279</v>
      </c>
      <c r="I221" s="173">
        <v>28910.598612097718</v>
      </c>
      <c r="J221" s="168">
        <f>IFERROR(MIN('MP Calculations'!$E$30/I221,1),"-")</f>
        <v>0.88008742324680189</v>
      </c>
      <c r="K221" s="12"/>
      <c r="L221" s="159">
        <v>7.1192950000000002</v>
      </c>
      <c r="M221" s="187" t="s">
        <v>339</v>
      </c>
      <c r="N221" s="187">
        <v>480.89954999999998</v>
      </c>
      <c r="O221" s="186">
        <f t="shared" si="11"/>
        <v>3423.6657618172499</v>
      </c>
      <c r="P221" s="186">
        <f t="shared" si="12"/>
        <v>3013.1251783760422</v>
      </c>
      <c r="Q221" s="215">
        <f>IF(P221="-",0,P221/(1+'General inputs'!$H$30)^'MP Calculations'!$C$40)</f>
        <v>6693.0218311333165</v>
      </c>
    </row>
    <row r="222" spans="3:17" x14ac:dyDescent="0.2">
      <c r="C222" s="159"/>
      <c r="D222" s="165" t="s">
        <v>292</v>
      </c>
      <c r="E222" s="162">
        <v>34653</v>
      </c>
      <c r="F222" s="166" t="str">
        <f t="shared" si="10"/>
        <v>Date check - OK</v>
      </c>
      <c r="G222" s="68"/>
      <c r="H222" s="162" t="s">
        <v>279</v>
      </c>
      <c r="I222" s="173">
        <v>28910.598612097718</v>
      </c>
      <c r="J222" s="168">
        <f>IFERROR(MIN('MP Calculations'!$E$30/I222,1),"-")</f>
        <v>0.88008742324680189</v>
      </c>
      <c r="K222" s="12"/>
      <c r="L222" s="159">
        <v>5.3234349999999999</v>
      </c>
      <c r="M222" s="187" t="s">
        <v>339</v>
      </c>
      <c r="N222" s="187">
        <v>480.89954999999998</v>
      </c>
      <c r="O222" s="186">
        <f t="shared" si="11"/>
        <v>2560.0374959542501</v>
      </c>
      <c r="P222" s="186">
        <f t="shared" si="12"/>
        <v>2253.056803229571</v>
      </c>
      <c r="Q222" s="215">
        <f>IF(P222="-",0,P222/(1+'General inputs'!$H$30)^'MP Calculations'!$C$40)</f>
        <v>5004.6903059388869</v>
      </c>
    </row>
    <row r="223" spans="3:17" x14ac:dyDescent="0.2">
      <c r="C223" s="159"/>
      <c r="D223" s="165" t="s">
        <v>291</v>
      </c>
      <c r="E223" s="162">
        <v>34653</v>
      </c>
      <c r="F223" s="166" t="str">
        <f t="shared" si="10"/>
        <v>Date check - OK</v>
      </c>
      <c r="G223" s="68"/>
      <c r="H223" s="162" t="s">
        <v>279</v>
      </c>
      <c r="I223" s="173">
        <v>28910.598612097718</v>
      </c>
      <c r="J223" s="168">
        <f>IFERROR(MIN('MP Calculations'!$E$30/I223,1),"-")</f>
        <v>0.88008742324680189</v>
      </c>
      <c r="K223" s="12"/>
      <c r="L223" s="159">
        <v>26.893992000000001</v>
      </c>
      <c r="M223" s="187" t="s">
        <v>339</v>
      </c>
      <c r="N223" s="187">
        <v>833.55921999999998</v>
      </c>
      <c r="O223" s="186">
        <f t="shared" si="11"/>
        <v>22417.734994206239</v>
      </c>
      <c r="P223" s="186">
        <f t="shared" si="12"/>
        <v>19729.566626080628</v>
      </c>
      <c r="Q223" s="215">
        <f>IF(P223="-",0,P223/(1+'General inputs'!$H$30)^'MP Calculations'!$C$40)</f>
        <v>43825.069431176766</v>
      </c>
    </row>
    <row r="224" spans="3:17" x14ac:dyDescent="0.2">
      <c r="C224" s="159"/>
      <c r="D224" s="165" t="s">
        <v>285</v>
      </c>
      <c r="E224" s="162">
        <v>34653</v>
      </c>
      <c r="F224" s="166" t="str">
        <f t="shared" si="10"/>
        <v>Date check - OK</v>
      </c>
      <c r="G224" s="68"/>
      <c r="H224" s="162" t="s">
        <v>279</v>
      </c>
      <c r="I224" s="173">
        <v>28910.598612097718</v>
      </c>
      <c r="J224" s="168">
        <f>IFERROR(MIN('MP Calculations'!$E$30/I224,1),"-")</f>
        <v>0.88008742324680189</v>
      </c>
      <c r="K224" s="12"/>
      <c r="L224" s="159">
        <v>5.7520280000000001</v>
      </c>
      <c r="M224" s="187" t="s">
        <v>339</v>
      </c>
      <c r="N224" s="187">
        <v>657.22938499999998</v>
      </c>
      <c r="O224" s="186">
        <f t="shared" si="11"/>
        <v>3780.40182494278</v>
      </c>
      <c r="P224" s="186">
        <f t="shared" si="12"/>
        <v>3327.0841009513988</v>
      </c>
      <c r="Q224" s="215">
        <f>IF(P224="-",0,P224/(1+'General inputs'!$H$30)^'MP Calculations'!$C$40)</f>
        <v>7390.4153340506073</v>
      </c>
    </row>
    <row r="225" spans="3:17" x14ac:dyDescent="0.2">
      <c r="C225" s="159"/>
      <c r="D225" s="165" t="s">
        <v>292</v>
      </c>
      <c r="E225" s="162">
        <v>34653</v>
      </c>
      <c r="F225" s="166" t="str">
        <f t="shared" si="10"/>
        <v>Date check - OK</v>
      </c>
      <c r="G225" s="68"/>
      <c r="H225" s="162" t="s">
        <v>279</v>
      </c>
      <c r="I225" s="173">
        <v>28910.598612097718</v>
      </c>
      <c r="J225" s="168">
        <f>IFERROR(MIN('MP Calculations'!$E$30/I225,1),"-")</f>
        <v>0.88008742324680189</v>
      </c>
      <c r="K225" s="12"/>
      <c r="L225" s="159">
        <v>43.298735999999998</v>
      </c>
      <c r="M225" s="187" t="s">
        <v>339</v>
      </c>
      <c r="N225" s="187">
        <v>480.89954999999998</v>
      </c>
      <c r="O225" s="186">
        <f t="shared" si="11"/>
        <v>20822.342657968798</v>
      </c>
      <c r="P225" s="186">
        <f t="shared" si="12"/>
        <v>18325.481895813722</v>
      </c>
      <c r="Q225" s="215">
        <f>IF(P225="-",0,P225/(1+'General inputs'!$H$30)^'MP Calculations'!$C$40)</f>
        <v>40706.191456945955</v>
      </c>
    </row>
    <row r="226" spans="3:17" x14ac:dyDescent="0.2">
      <c r="C226" s="159"/>
      <c r="D226" s="165" t="s">
        <v>285</v>
      </c>
      <c r="E226" s="162">
        <v>34653</v>
      </c>
      <c r="F226" s="166" t="str">
        <f t="shared" si="10"/>
        <v>Date check - OK</v>
      </c>
      <c r="G226" s="68"/>
      <c r="H226" s="162" t="s">
        <v>279</v>
      </c>
      <c r="I226" s="173">
        <v>28910.598612097718</v>
      </c>
      <c r="J226" s="168">
        <f>IFERROR(MIN('MP Calculations'!$E$30/I226,1),"-")</f>
        <v>0.88008742324680189</v>
      </c>
      <c r="K226" s="12"/>
      <c r="L226" s="159">
        <v>6.1590100000000003</v>
      </c>
      <c r="M226" s="187" t="s">
        <v>339</v>
      </c>
      <c r="N226" s="187">
        <v>657.22938499999998</v>
      </c>
      <c r="O226" s="186">
        <f t="shared" si="11"/>
        <v>4047.8823545088499</v>
      </c>
      <c r="P226" s="186">
        <f t="shared" si="12"/>
        <v>3562.4903509858909</v>
      </c>
      <c r="Q226" s="215">
        <f>IF(P226="-",0,P226/(1+'General inputs'!$H$30)^'MP Calculations'!$C$40)</f>
        <v>7913.3206490947241</v>
      </c>
    </row>
    <row r="227" spans="3:17" x14ac:dyDescent="0.2">
      <c r="C227" s="159"/>
      <c r="D227" s="165" t="s">
        <v>292</v>
      </c>
      <c r="E227" s="162">
        <v>34653</v>
      </c>
      <c r="F227" s="166" t="str">
        <f t="shared" si="10"/>
        <v>Date check - OK</v>
      </c>
      <c r="G227" s="68"/>
      <c r="H227" s="162" t="s">
        <v>279</v>
      </c>
      <c r="I227" s="173">
        <v>28910.598612097718</v>
      </c>
      <c r="J227" s="168">
        <f>IFERROR(MIN('MP Calculations'!$E$30/I227,1),"-")</f>
        <v>0.88008742324680189</v>
      </c>
      <c r="K227" s="12"/>
      <c r="L227" s="159">
        <v>61.438473999999999</v>
      </c>
      <c r="M227" s="187" t="s">
        <v>339</v>
      </c>
      <c r="N227" s="187">
        <v>480.89954999999998</v>
      </c>
      <c r="O227" s="186">
        <f t="shared" si="11"/>
        <v>29545.734499286697</v>
      </c>
      <c r="P227" s="186">
        <f t="shared" si="12"/>
        <v>26002.829343411366</v>
      </c>
      <c r="Q227" s="215">
        <f>IF(P227="-",0,P227/(1+'General inputs'!$H$30)^'MP Calculations'!$C$40)</f>
        <v>57759.798934236693</v>
      </c>
    </row>
    <row r="228" spans="3:17" x14ac:dyDescent="0.2">
      <c r="C228" s="159"/>
      <c r="D228" s="165" t="s">
        <v>292</v>
      </c>
      <c r="E228" s="162">
        <v>34653</v>
      </c>
      <c r="F228" s="166" t="str">
        <f t="shared" si="10"/>
        <v>Date check - OK</v>
      </c>
      <c r="G228" s="68"/>
      <c r="H228" s="162" t="s">
        <v>279</v>
      </c>
      <c r="I228" s="173">
        <v>28910.598612097718</v>
      </c>
      <c r="J228" s="168">
        <f>IFERROR(MIN('MP Calculations'!$E$30/I228,1),"-")</f>
        <v>0.88008742324680189</v>
      </c>
      <c r="K228" s="12"/>
      <c r="L228" s="159">
        <v>100.794962</v>
      </c>
      <c r="M228" s="187" t="s">
        <v>339</v>
      </c>
      <c r="N228" s="187">
        <v>480.89954999999998</v>
      </c>
      <c r="O228" s="186">
        <f t="shared" si="11"/>
        <v>48472.251868067098</v>
      </c>
      <c r="P228" s="186">
        <f t="shared" si="12"/>
        <v>42659.819245537154</v>
      </c>
      <c r="Q228" s="215">
        <f>IF(P228="-",0,P228/(1+'General inputs'!$H$30)^'MP Calculations'!$C$40)</f>
        <v>94759.787469721807</v>
      </c>
    </row>
    <row r="229" spans="3:17" x14ac:dyDescent="0.2">
      <c r="C229" s="159"/>
      <c r="D229" s="165" t="s">
        <v>285</v>
      </c>
      <c r="E229" s="162">
        <v>34653</v>
      </c>
      <c r="F229" s="166" t="str">
        <f t="shared" si="10"/>
        <v>Date check - OK</v>
      </c>
      <c r="G229" s="68"/>
      <c r="H229" s="162" t="s">
        <v>279</v>
      </c>
      <c r="I229" s="173">
        <v>28910.598612097718</v>
      </c>
      <c r="J229" s="168">
        <f>IFERROR(MIN('MP Calculations'!$E$30/I229,1),"-")</f>
        <v>0.88008742324680189</v>
      </c>
      <c r="K229" s="12"/>
      <c r="L229" s="159">
        <v>35.857129999999998</v>
      </c>
      <c r="M229" s="187" t="s">
        <v>339</v>
      </c>
      <c r="N229" s="187">
        <v>657.22938499999998</v>
      </c>
      <c r="O229" s="186">
        <f t="shared" si="11"/>
        <v>23566.359497765046</v>
      </c>
      <c r="P229" s="186">
        <f t="shared" si="12"/>
        <v>20740.456605695836</v>
      </c>
      <c r="Q229" s="215">
        <f>IF(P229="-",0,P229/(1+'General inputs'!$H$30)^'MP Calculations'!$C$40)</f>
        <v>46070.548228737069</v>
      </c>
    </row>
    <row r="230" spans="3:17" x14ac:dyDescent="0.2">
      <c r="C230" s="159"/>
      <c r="D230" s="165" t="s">
        <v>285</v>
      </c>
      <c r="E230" s="162">
        <v>34653</v>
      </c>
      <c r="F230" s="166" t="str">
        <f t="shared" si="10"/>
        <v>Date check - OK</v>
      </c>
      <c r="G230" s="68"/>
      <c r="H230" s="162" t="s">
        <v>279</v>
      </c>
      <c r="I230" s="173">
        <v>28910.598612097718</v>
      </c>
      <c r="J230" s="168">
        <f>IFERROR(MIN('MP Calculations'!$E$30/I230,1),"-")</f>
        <v>0.88008742324680189</v>
      </c>
      <c r="K230" s="12"/>
      <c r="L230" s="159">
        <v>2.0144579999999999</v>
      </c>
      <c r="M230" s="187" t="s">
        <v>339</v>
      </c>
      <c r="N230" s="187">
        <v>657.22938499999998</v>
      </c>
      <c r="O230" s="186">
        <f t="shared" si="11"/>
        <v>1323.9609924483298</v>
      </c>
      <c r="P230" s="186">
        <f t="shared" si="12"/>
        <v>1165.201418323129</v>
      </c>
      <c r="Q230" s="215">
        <f>IF(P230="-",0,P230/(1+'General inputs'!$H$30)^'MP Calculations'!$C$40)</f>
        <v>2588.249099795918</v>
      </c>
    </row>
    <row r="231" spans="3:17" x14ac:dyDescent="0.2">
      <c r="C231" s="159"/>
      <c r="D231" s="165" t="s">
        <v>292</v>
      </c>
      <c r="E231" s="162">
        <v>34653</v>
      </c>
      <c r="F231" s="166" t="str">
        <f t="shared" si="10"/>
        <v>Date check - OK</v>
      </c>
      <c r="G231" s="68"/>
      <c r="H231" s="162" t="s">
        <v>279</v>
      </c>
      <c r="I231" s="173">
        <v>28910.598612097718</v>
      </c>
      <c r="J231" s="168">
        <f>IFERROR(MIN('MP Calculations'!$E$30/I231,1),"-")</f>
        <v>0.88008742324680189</v>
      </c>
      <c r="K231" s="12"/>
      <c r="L231" s="159">
        <v>13.165018</v>
      </c>
      <c r="M231" s="187" t="s">
        <v>339</v>
      </c>
      <c r="N231" s="187">
        <v>480.89954999999998</v>
      </c>
      <c r="O231" s="186">
        <f t="shared" si="11"/>
        <v>6331.0512319418995</v>
      </c>
      <c r="P231" s="186">
        <f t="shared" si="12"/>
        <v>5571.878565163237</v>
      </c>
      <c r="Q231" s="215">
        <f>IF(P231="-",0,P231/(1+'General inputs'!$H$30)^'MP Calculations'!$C$40)</f>
        <v>12376.752597169112</v>
      </c>
    </row>
    <row r="232" spans="3:17" x14ac:dyDescent="0.2">
      <c r="C232" s="159"/>
      <c r="D232" s="165" t="s">
        <v>292</v>
      </c>
      <c r="E232" s="162">
        <v>34653</v>
      </c>
      <c r="F232" s="166" t="str">
        <f t="shared" si="10"/>
        <v>Date check - OK</v>
      </c>
      <c r="G232" s="68"/>
      <c r="H232" s="162" t="s">
        <v>279</v>
      </c>
      <c r="I232" s="173">
        <v>28910.598612097718</v>
      </c>
      <c r="J232" s="168">
        <f>IFERROR(MIN('MP Calculations'!$E$30/I232,1),"-")</f>
        <v>0.88008742324680189</v>
      </c>
      <c r="K232" s="12"/>
      <c r="L232" s="159">
        <v>41.554934000000003</v>
      </c>
      <c r="M232" s="187" t="s">
        <v>339</v>
      </c>
      <c r="N232" s="187">
        <v>480.89954999999998</v>
      </c>
      <c r="O232" s="186">
        <f t="shared" si="11"/>
        <v>19983.749060879702</v>
      </c>
      <c r="P232" s="186">
        <f t="shared" si="12"/>
        <v>17587.446217800312</v>
      </c>
      <c r="Q232" s="215">
        <f>IF(P232="-",0,P232/(1+'General inputs'!$H$30)^'MP Calculations'!$C$40)</f>
        <v>39066.800919656249</v>
      </c>
    </row>
    <row r="233" spans="3:17" x14ac:dyDescent="0.2">
      <c r="C233" s="159"/>
      <c r="D233" s="165" t="s">
        <v>290</v>
      </c>
      <c r="E233" s="162">
        <v>34653</v>
      </c>
      <c r="F233" s="166" t="str">
        <f t="shared" si="10"/>
        <v>Date check - OK</v>
      </c>
      <c r="G233" s="68"/>
      <c r="H233" s="162" t="s">
        <v>279</v>
      </c>
      <c r="I233" s="173">
        <v>28910.598612097718</v>
      </c>
      <c r="J233" s="168">
        <f>IFERROR(MIN('MP Calculations'!$E$30/I233,1),"-")</f>
        <v>0.88008742324680189</v>
      </c>
      <c r="K233" s="12"/>
      <c r="L233" s="159">
        <v>23.329630999999999</v>
      </c>
      <c r="M233" s="187" t="s">
        <v>339</v>
      </c>
      <c r="N233" s="187">
        <v>1009.889055</v>
      </c>
      <c r="O233" s="186">
        <f t="shared" si="11"/>
        <v>23560.339004088702</v>
      </c>
      <c r="P233" s="186">
        <f t="shared" si="12"/>
        <v>20735.158044929551</v>
      </c>
      <c r="Q233" s="215">
        <f>IF(P233="-",0,P233/(1+'General inputs'!$H$30)^'MP Calculations'!$C$40)</f>
        <v>46058.778593961571</v>
      </c>
    </row>
    <row r="234" spans="3:17" x14ac:dyDescent="0.2">
      <c r="C234" s="159"/>
      <c r="D234" s="165" t="s">
        <v>285</v>
      </c>
      <c r="E234" s="162">
        <v>34653</v>
      </c>
      <c r="F234" s="166" t="str">
        <f t="shared" si="10"/>
        <v>Date check - OK</v>
      </c>
      <c r="G234" s="68"/>
      <c r="H234" s="162" t="s">
        <v>279</v>
      </c>
      <c r="I234" s="173">
        <v>28910.598612097718</v>
      </c>
      <c r="J234" s="168">
        <f>IFERROR(MIN('MP Calculations'!$E$30/I234,1),"-")</f>
        <v>0.88008742324680189</v>
      </c>
      <c r="K234" s="12"/>
      <c r="L234" s="159">
        <v>4.7336499999999999</v>
      </c>
      <c r="M234" s="187" t="s">
        <v>339</v>
      </c>
      <c r="N234" s="187">
        <v>657.22938499999998</v>
      </c>
      <c r="O234" s="186">
        <f t="shared" si="11"/>
        <v>3111.0938783052497</v>
      </c>
      <c r="P234" s="186">
        <f t="shared" si="12"/>
        <v>2738.0345948365666</v>
      </c>
      <c r="Q234" s="215">
        <f>IF(P234="-",0,P234/(1+'General inputs'!$H$30)^'MP Calculations'!$C$40)</f>
        <v>6081.9661423812004</v>
      </c>
    </row>
    <row r="235" spans="3:17" x14ac:dyDescent="0.2">
      <c r="C235" s="159"/>
      <c r="D235" s="165" t="s">
        <v>292</v>
      </c>
      <c r="E235" s="162">
        <v>34653</v>
      </c>
      <c r="F235" s="166" t="str">
        <f t="shared" si="10"/>
        <v>Date check - OK</v>
      </c>
      <c r="G235" s="68"/>
      <c r="H235" s="162" t="s">
        <v>279</v>
      </c>
      <c r="I235" s="173">
        <v>28910.598612097718</v>
      </c>
      <c r="J235" s="168">
        <f>IFERROR(MIN('MP Calculations'!$E$30/I235,1),"-")</f>
        <v>0.88008742324680189</v>
      </c>
      <c r="K235" s="12"/>
      <c r="L235" s="159">
        <v>4.0429139999999997</v>
      </c>
      <c r="M235" s="187" t="s">
        <v>339</v>
      </c>
      <c r="N235" s="187">
        <v>480.89954999999998</v>
      </c>
      <c r="O235" s="186">
        <f t="shared" si="11"/>
        <v>1944.2355232886998</v>
      </c>
      <c r="P235" s="186">
        <f t="shared" si="12"/>
        <v>1711.0972318760494</v>
      </c>
      <c r="Q235" s="215">
        <f>IF(P235="-",0,P235/(1+'General inputs'!$H$30)^'MP Calculations'!$C$40)</f>
        <v>3800.8414686277956</v>
      </c>
    </row>
    <row r="236" spans="3:17" x14ac:dyDescent="0.2">
      <c r="C236" s="159"/>
      <c r="D236" s="165" t="s">
        <v>297</v>
      </c>
      <c r="E236" s="162">
        <v>34653</v>
      </c>
      <c r="F236" s="166" t="str">
        <f t="shared" si="10"/>
        <v>Date check - OK</v>
      </c>
      <c r="G236" s="68"/>
      <c r="H236" s="162" t="s">
        <v>279</v>
      </c>
      <c r="I236" s="173">
        <v>28910.598612097718</v>
      </c>
      <c r="J236" s="168">
        <f>IFERROR(MIN('MP Calculations'!$E$30/I236,1),"-")</f>
        <v>0.88008742324680189</v>
      </c>
      <c r="K236" s="12"/>
      <c r="L236" s="159">
        <v>228.72154499999999</v>
      </c>
      <c r="M236" s="187" t="s">
        <v>339</v>
      </c>
      <c r="N236" s="187">
        <v>178.11094499999999</v>
      </c>
      <c r="O236" s="186">
        <f t="shared" si="11"/>
        <v>40737.810521810017</v>
      </c>
      <c r="P236" s="186">
        <f t="shared" si="12"/>
        <v>35852.834690856231</v>
      </c>
      <c r="Q236" s="215">
        <f>IF(P236="-",0,P236/(1+'General inputs'!$H$30)^'MP Calculations'!$C$40)</f>
        <v>79639.507517323218</v>
      </c>
    </row>
    <row r="237" spans="3:17" x14ac:dyDescent="0.2">
      <c r="C237" s="159"/>
      <c r="D237" s="165" t="s">
        <v>284</v>
      </c>
      <c r="E237" s="162">
        <v>34653</v>
      </c>
      <c r="F237" s="166" t="str">
        <f t="shared" si="10"/>
        <v>Date check - OK</v>
      </c>
      <c r="G237" s="68"/>
      <c r="H237" s="162" t="s">
        <v>279</v>
      </c>
      <c r="I237" s="173">
        <v>28910.598612097718</v>
      </c>
      <c r="J237" s="168">
        <f>IFERROR(MIN('MP Calculations'!$E$30/I237,1),"-")</f>
        <v>0.88008742324680189</v>
      </c>
      <c r="K237" s="12"/>
      <c r="L237" s="159">
        <v>122.33447700000001</v>
      </c>
      <c r="M237" s="187" t="s">
        <v>339</v>
      </c>
      <c r="N237" s="187">
        <v>356.22188899999998</v>
      </c>
      <c r="O237" s="186">
        <f t="shared" si="11"/>
        <v>43578.218486767051</v>
      </c>
      <c r="P237" s="186">
        <f t="shared" si="12"/>
        <v>38352.642017704959</v>
      </c>
      <c r="Q237" s="215">
        <f>IF(P237="-",0,P237/(1+'General inputs'!$H$30)^'MP Calculations'!$C$40)</f>
        <v>85192.302048496014</v>
      </c>
    </row>
    <row r="238" spans="3:17" x14ac:dyDescent="0.2">
      <c r="C238" s="159"/>
      <c r="D238" s="165" t="s">
        <v>297</v>
      </c>
      <c r="E238" s="162">
        <v>34653</v>
      </c>
      <c r="F238" s="166" t="str">
        <f t="shared" si="10"/>
        <v>Date check - OK</v>
      </c>
      <c r="G238" s="68"/>
      <c r="H238" s="162" t="s">
        <v>279</v>
      </c>
      <c r="I238" s="173">
        <v>28910.598612097718</v>
      </c>
      <c r="J238" s="168">
        <f>IFERROR(MIN('MP Calculations'!$E$30/I238,1),"-")</f>
        <v>0.88008742324680189</v>
      </c>
      <c r="K238" s="12"/>
      <c r="L238" s="159">
        <v>43.449869</v>
      </c>
      <c r="M238" s="187" t="s">
        <v>339</v>
      </c>
      <c r="N238" s="187">
        <v>178.11094499999999</v>
      </c>
      <c r="O238" s="186">
        <f t="shared" si="11"/>
        <v>7738.8972277162047</v>
      </c>
      <c r="P238" s="186">
        <f t="shared" si="12"/>
        <v>6810.9061199125736</v>
      </c>
      <c r="Q238" s="215">
        <f>IF(P238="-",0,P238/(1+'General inputs'!$H$30)^'MP Calculations'!$C$40)</f>
        <v>15128.990882132288</v>
      </c>
    </row>
    <row r="239" spans="3:17" x14ac:dyDescent="0.2">
      <c r="C239" s="159"/>
      <c r="D239" s="165" t="s">
        <v>299</v>
      </c>
      <c r="E239" s="162">
        <v>34653</v>
      </c>
      <c r="F239" s="166" t="str">
        <f t="shared" si="10"/>
        <v>Date check - OK</v>
      </c>
      <c r="G239" s="68"/>
      <c r="H239" s="162" t="s">
        <v>279</v>
      </c>
      <c r="I239" s="173">
        <v>28910.598612097718</v>
      </c>
      <c r="J239" s="168">
        <f>IFERROR(MIN('MP Calculations'!$E$30/I239,1),"-")</f>
        <v>0.88008742324680189</v>
      </c>
      <c r="K239" s="12"/>
      <c r="L239" s="159">
        <v>172.355592</v>
      </c>
      <c r="M239" s="187" t="s">
        <v>339</v>
      </c>
      <c r="N239" s="187">
        <v>83.712143999999995</v>
      </c>
      <c r="O239" s="186">
        <f t="shared" si="11"/>
        <v>14428.256136709248</v>
      </c>
      <c r="P239" s="186">
        <f t="shared" si="12"/>
        <v>12698.126765301298</v>
      </c>
      <c r="Q239" s="215">
        <f>IF(P239="-",0,P239/(1+'General inputs'!$H$30)^'MP Calculations'!$C$40)</f>
        <v>28206.209375099897</v>
      </c>
    </row>
    <row r="240" spans="3:17" x14ac:dyDescent="0.2">
      <c r="C240" s="159"/>
      <c r="D240" s="165" t="s">
        <v>297</v>
      </c>
      <c r="E240" s="162">
        <v>34653</v>
      </c>
      <c r="F240" s="166" t="str">
        <f t="shared" si="10"/>
        <v>Date check - OK</v>
      </c>
      <c r="G240" s="68"/>
      <c r="H240" s="162" t="s">
        <v>279</v>
      </c>
      <c r="I240" s="173">
        <v>28910.598612097718</v>
      </c>
      <c r="J240" s="168">
        <f>IFERROR(MIN('MP Calculations'!$E$30/I240,1),"-")</f>
        <v>0.88008742324680189</v>
      </c>
      <c r="K240" s="12"/>
      <c r="L240" s="159">
        <v>2.2987760000000002</v>
      </c>
      <c r="M240" s="187" t="s">
        <v>339</v>
      </c>
      <c r="N240" s="187">
        <v>178.11094499999999</v>
      </c>
      <c r="O240" s="186">
        <f t="shared" si="11"/>
        <v>409.43716570331998</v>
      </c>
      <c r="P240" s="186">
        <f t="shared" si="12"/>
        <v>360.34050014530874</v>
      </c>
      <c r="Q240" s="215">
        <f>IF(P240="-",0,P240/(1+'General inputs'!$H$30)^'MP Calculations'!$C$40)</f>
        <v>800.42039123442532</v>
      </c>
    </row>
    <row r="241" spans="3:17" x14ac:dyDescent="0.2">
      <c r="C241" s="159"/>
      <c r="D241" s="165" t="s">
        <v>297</v>
      </c>
      <c r="E241" s="162">
        <v>34653</v>
      </c>
      <c r="F241" s="166" t="str">
        <f t="shared" si="10"/>
        <v>Date check - OK</v>
      </c>
      <c r="G241" s="68"/>
      <c r="H241" s="162" t="s">
        <v>279</v>
      </c>
      <c r="I241" s="173">
        <v>28910.598612097718</v>
      </c>
      <c r="J241" s="168">
        <f>IFERROR(MIN('MP Calculations'!$E$30/I241,1),"-")</f>
        <v>0.88008742324680189</v>
      </c>
      <c r="K241" s="12"/>
      <c r="L241" s="159">
        <v>2.0054180000000001</v>
      </c>
      <c r="M241" s="187" t="s">
        <v>339</v>
      </c>
      <c r="N241" s="187">
        <v>178.11094499999999</v>
      </c>
      <c r="O241" s="186">
        <f t="shared" si="11"/>
        <v>357.18689510001002</v>
      </c>
      <c r="P241" s="186">
        <f t="shared" si="12"/>
        <v>314.35569412609357</v>
      </c>
      <c r="Q241" s="215">
        <f>IF(P241="-",0,P241/(1+'General inputs'!$H$30)^'MP Calculations'!$C$40)</f>
        <v>698.27484720066639</v>
      </c>
    </row>
    <row r="242" spans="3:17" x14ac:dyDescent="0.2">
      <c r="C242" s="159"/>
      <c r="D242" s="165" t="s">
        <v>297</v>
      </c>
      <c r="E242" s="162">
        <v>34653</v>
      </c>
      <c r="F242" s="166" t="str">
        <f t="shared" si="10"/>
        <v>Date check - OK</v>
      </c>
      <c r="G242" s="68"/>
      <c r="H242" s="162" t="s">
        <v>279</v>
      </c>
      <c r="I242" s="173">
        <v>28910.598612097718</v>
      </c>
      <c r="J242" s="168">
        <f>IFERROR(MIN('MP Calculations'!$E$30/I242,1),"-")</f>
        <v>0.88008742324680189</v>
      </c>
      <c r="K242" s="12"/>
      <c r="L242" s="159">
        <v>3.2244489999999999</v>
      </c>
      <c r="M242" s="187" t="s">
        <v>339</v>
      </c>
      <c r="N242" s="187">
        <v>178.11094499999999</v>
      </c>
      <c r="O242" s="186">
        <f t="shared" si="11"/>
        <v>574.30965849430493</v>
      </c>
      <c r="P242" s="186">
        <f t="shared" si="12"/>
        <v>505.44270749000361</v>
      </c>
      <c r="Q242" s="215">
        <f>IF(P242="-",0,P242/(1+'General inputs'!$H$30)^'MP Calculations'!$C$40)</f>
        <v>1122.7343290931572</v>
      </c>
    </row>
    <row r="243" spans="3:17" x14ac:dyDescent="0.2">
      <c r="C243" s="159"/>
      <c r="D243" s="165" t="s">
        <v>297</v>
      </c>
      <c r="E243" s="162">
        <v>34653</v>
      </c>
      <c r="F243" s="166" t="str">
        <f t="shared" si="10"/>
        <v>Date check - OK</v>
      </c>
      <c r="G243" s="68"/>
      <c r="H243" s="162" t="s">
        <v>279</v>
      </c>
      <c r="I243" s="173">
        <v>28910.598612097718</v>
      </c>
      <c r="J243" s="168">
        <f>IFERROR(MIN('MP Calculations'!$E$30/I243,1),"-")</f>
        <v>0.88008742324680189</v>
      </c>
      <c r="K243" s="12"/>
      <c r="L243" s="159">
        <v>3.224977</v>
      </c>
      <c r="M243" s="187" t="s">
        <v>339</v>
      </c>
      <c r="N243" s="187">
        <v>178.11094499999999</v>
      </c>
      <c r="O243" s="186">
        <f t="shared" si="11"/>
        <v>574.40370107326498</v>
      </c>
      <c r="P243" s="186">
        <f t="shared" si="12"/>
        <v>505.52547318099602</v>
      </c>
      <c r="Q243" s="215">
        <f>IF(P243="-",0,P243/(1+'General inputs'!$H$30)^'MP Calculations'!$C$40)</f>
        <v>1122.918175612597</v>
      </c>
    </row>
    <row r="244" spans="3:17" x14ac:dyDescent="0.2">
      <c r="C244" s="159"/>
      <c r="D244" s="165" t="s">
        <v>299</v>
      </c>
      <c r="E244" s="162">
        <v>34653</v>
      </c>
      <c r="F244" s="166" t="str">
        <f t="shared" si="10"/>
        <v>Date check - OK</v>
      </c>
      <c r="G244" s="68"/>
      <c r="H244" s="162" t="s">
        <v>279</v>
      </c>
      <c r="I244" s="173">
        <v>28910.598612097718</v>
      </c>
      <c r="J244" s="168">
        <f>IFERROR(MIN('MP Calculations'!$E$30/I244,1),"-")</f>
        <v>0.88008742324680189</v>
      </c>
      <c r="K244" s="12"/>
      <c r="L244" s="159">
        <v>2.1090870000000002</v>
      </c>
      <c r="M244" s="187" t="s">
        <v>339</v>
      </c>
      <c r="N244" s="187">
        <v>83.712143999999995</v>
      </c>
      <c r="O244" s="186">
        <f t="shared" si="11"/>
        <v>176.55619465252801</v>
      </c>
      <c r="P244" s="186">
        <f t="shared" si="12"/>
        <v>155.38488641000416</v>
      </c>
      <c r="Q244" s="215">
        <f>IF(P244="-",0,P244/(1+'General inputs'!$H$30)^'MP Calculations'!$C$40)</f>
        <v>345.15473981430972</v>
      </c>
    </row>
    <row r="245" spans="3:17" x14ac:dyDescent="0.2">
      <c r="C245" s="159"/>
      <c r="D245" s="165" t="s">
        <v>299</v>
      </c>
      <c r="E245" s="162">
        <v>34653</v>
      </c>
      <c r="F245" s="166" t="str">
        <f t="shared" si="10"/>
        <v>Date check - OK</v>
      </c>
      <c r="G245" s="68"/>
      <c r="H245" s="162" t="s">
        <v>279</v>
      </c>
      <c r="I245" s="173">
        <v>28910.598612097718</v>
      </c>
      <c r="J245" s="168">
        <f>IFERROR(MIN('MP Calculations'!$E$30/I245,1),"-")</f>
        <v>0.88008742324680189</v>
      </c>
      <c r="K245" s="12"/>
      <c r="L245" s="159">
        <v>2.3944040000000002</v>
      </c>
      <c r="M245" s="187" t="s">
        <v>339</v>
      </c>
      <c r="N245" s="187">
        <v>83.712143999999995</v>
      </c>
      <c r="O245" s="186">
        <f t="shared" si="11"/>
        <v>200.44069244217602</v>
      </c>
      <c r="P245" s="186">
        <f t="shared" si="12"/>
        <v>176.4053325252394</v>
      </c>
      <c r="Q245" s="215">
        <f>IF(P245="-",0,P245/(1+'General inputs'!$H$30)^'MP Calculations'!$C$40)</f>
        <v>391.84722566226162</v>
      </c>
    </row>
    <row r="246" spans="3:17" x14ac:dyDescent="0.2">
      <c r="C246" s="159"/>
      <c r="D246" s="165" t="s">
        <v>299</v>
      </c>
      <c r="E246" s="162">
        <v>34653</v>
      </c>
      <c r="F246" s="166" t="str">
        <f t="shared" si="10"/>
        <v>Date check - OK</v>
      </c>
      <c r="G246" s="68"/>
      <c r="H246" s="162" t="s">
        <v>279</v>
      </c>
      <c r="I246" s="173">
        <v>28910.598612097718</v>
      </c>
      <c r="J246" s="168">
        <f>IFERROR(MIN('MP Calculations'!$E$30/I246,1),"-")</f>
        <v>0.88008742324680189</v>
      </c>
      <c r="K246" s="12"/>
      <c r="L246" s="159">
        <v>3.090938</v>
      </c>
      <c r="M246" s="187" t="s">
        <v>339</v>
      </c>
      <c r="N246" s="187">
        <v>83.712143999999995</v>
      </c>
      <c r="O246" s="186">
        <f t="shared" si="11"/>
        <v>258.74904695107199</v>
      </c>
      <c r="P246" s="186">
        <f t="shared" si="12"/>
        <v>227.72178199873471</v>
      </c>
      <c r="Q246" s="215">
        <f>IF(P246="-",0,P246/(1+'General inputs'!$H$30)^'MP Calculations'!$C$40)</f>
        <v>505.83589068263319</v>
      </c>
    </row>
    <row r="247" spans="3:17" x14ac:dyDescent="0.2">
      <c r="C247" s="159"/>
      <c r="D247" s="165" t="s">
        <v>299</v>
      </c>
      <c r="E247" s="162">
        <v>34653</v>
      </c>
      <c r="F247" s="166" t="str">
        <f t="shared" si="10"/>
        <v>Date check - OK</v>
      </c>
      <c r="G247" s="68"/>
      <c r="H247" s="162" t="s">
        <v>279</v>
      </c>
      <c r="I247" s="173">
        <v>28910.598612097718</v>
      </c>
      <c r="J247" s="168">
        <f>IFERROR(MIN('MP Calculations'!$E$30/I247,1),"-")</f>
        <v>0.88008742324680189</v>
      </c>
      <c r="K247" s="12"/>
      <c r="L247" s="159">
        <v>3.0896050000000002</v>
      </c>
      <c r="M247" s="187" t="s">
        <v>339</v>
      </c>
      <c r="N247" s="187">
        <v>83.712143999999995</v>
      </c>
      <c r="O247" s="186">
        <f t="shared" si="11"/>
        <v>258.63745866312001</v>
      </c>
      <c r="P247" s="186">
        <f t="shared" si="12"/>
        <v>227.62357454992653</v>
      </c>
      <c r="Q247" s="215">
        <f>IF(P247="-",0,P247/(1+'General inputs'!$H$30)^'MP Calculations'!$C$40)</f>
        <v>505.61774355633048</v>
      </c>
    </row>
    <row r="248" spans="3:17" x14ac:dyDescent="0.2">
      <c r="C248" s="159"/>
      <c r="D248" s="165" t="s">
        <v>297</v>
      </c>
      <c r="E248" s="162">
        <v>34653</v>
      </c>
      <c r="F248" s="166" t="str">
        <f t="shared" si="10"/>
        <v>Date check - OK</v>
      </c>
      <c r="G248" s="68"/>
      <c r="H248" s="162" t="s">
        <v>279</v>
      </c>
      <c r="I248" s="173">
        <v>28910.598612097718</v>
      </c>
      <c r="J248" s="168">
        <f>IFERROR(MIN('MP Calculations'!$E$30/I248,1),"-")</f>
        <v>0.88008742324680189</v>
      </c>
      <c r="K248" s="12"/>
      <c r="L248" s="159">
        <v>0.63778999999999997</v>
      </c>
      <c r="M248" s="187" t="s">
        <v>339</v>
      </c>
      <c r="N248" s="187">
        <v>178.11094499999999</v>
      </c>
      <c r="O248" s="186">
        <f t="shared" si="11"/>
        <v>113.59737961154998</v>
      </c>
      <c r="P248" s="186">
        <f t="shared" si="12"/>
        <v>99.975625109917814</v>
      </c>
      <c r="Q248" s="215">
        <f>IF(P248="-",0,P248/(1+'General inputs'!$H$30)^'MP Calculations'!$C$40)</f>
        <v>222.074756881664</v>
      </c>
    </row>
    <row r="249" spans="3:17" x14ac:dyDescent="0.2">
      <c r="C249" s="159"/>
      <c r="D249" s="165" t="s">
        <v>297</v>
      </c>
      <c r="E249" s="162">
        <v>34653</v>
      </c>
      <c r="F249" s="166" t="str">
        <f t="shared" si="10"/>
        <v>Date check - OK</v>
      </c>
      <c r="G249" s="68"/>
      <c r="H249" s="162" t="s">
        <v>279</v>
      </c>
      <c r="I249" s="173">
        <v>28910.598612097718</v>
      </c>
      <c r="J249" s="168">
        <f>IFERROR(MIN('MP Calculations'!$E$30/I249,1),"-")</f>
        <v>0.88008742324680189</v>
      </c>
      <c r="K249" s="12"/>
      <c r="L249" s="159">
        <v>0.63475499999999996</v>
      </c>
      <c r="M249" s="187" t="s">
        <v>339</v>
      </c>
      <c r="N249" s="187">
        <v>178.11094499999999</v>
      </c>
      <c r="O249" s="186">
        <f t="shared" si="11"/>
        <v>113.05681289347498</v>
      </c>
      <c r="P249" s="186">
        <f t="shared" si="12"/>
        <v>99.499879139914214</v>
      </c>
      <c r="Q249" s="215">
        <f>IF(P249="-",0,P249/(1+'General inputs'!$H$30)^'MP Calculations'!$C$40)</f>
        <v>221.0179875890507</v>
      </c>
    </row>
    <row r="250" spans="3:17" x14ac:dyDescent="0.2">
      <c r="C250" s="159"/>
      <c r="D250" s="165" t="s">
        <v>299</v>
      </c>
      <c r="E250" s="162">
        <v>34653</v>
      </c>
      <c r="F250" s="166" t="str">
        <f t="shared" si="10"/>
        <v>Date check - OK</v>
      </c>
      <c r="G250" s="68"/>
      <c r="H250" s="162" t="s">
        <v>279</v>
      </c>
      <c r="I250" s="173">
        <v>28910.598612097718</v>
      </c>
      <c r="J250" s="168">
        <f>IFERROR(MIN('MP Calculations'!$E$30/I250,1),"-")</f>
        <v>0.88008742324680189</v>
      </c>
      <c r="K250" s="12"/>
      <c r="L250" s="159">
        <v>0.64995700000000001</v>
      </c>
      <c r="M250" s="187" t="s">
        <v>339</v>
      </c>
      <c r="N250" s="187">
        <v>83.712143999999995</v>
      </c>
      <c r="O250" s="186">
        <f t="shared" si="11"/>
        <v>54.409293977807998</v>
      </c>
      <c r="P250" s="186">
        <f t="shared" si="12"/>
        <v>47.884935337606777</v>
      </c>
      <c r="Q250" s="215">
        <f>IF(P250="-",0,P250/(1+'General inputs'!$H$30)^'MP Calculations'!$C$40)</f>
        <v>106.36628039786376</v>
      </c>
    </row>
    <row r="251" spans="3:17" x14ac:dyDescent="0.2">
      <c r="C251" s="159"/>
      <c r="D251" s="165" t="s">
        <v>299</v>
      </c>
      <c r="E251" s="162">
        <v>34653</v>
      </c>
      <c r="F251" s="166" t="str">
        <f t="shared" si="10"/>
        <v>Date check - OK</v>
      </c>
      <c r="G251" s="68"/>
      <c r="H251" s="162" t="s">
        <v>279</v>
      </c>
      <c r="I251" s="173">
        <v>28910.598612097718</v>
      </c>
      <c r="J251" s="168">
        <f>IFERROR(MIN('MP Calculations'!$E$30/I251,1),"-")</f>
        <v>0.88008742324680189</v>
      </c>
      <c r="K251" s="12"/>
      <c r="L251" s="159">
        <v>0.65383999999999998</v>
      </c>
      <c r="M251" s="187" t="s">
        <v>339</v>
      </c>
      <c r="N251" s="187">
        <v>83.712143999999995</v>
      </c>
      <c r="O251" s="186">
        <f t="shared" si="11"/>
        <v>54.734348232959995</v>
      </c>
      <c r="P251" s="186">
        <f t="shared" si="12"/>
        <v>48.171011499438904</v>
      </c>
      <c r="Q251" s="215">
        <f>IF(P251="-",0,P251/(1+'General inputs'!$H$30)^'MP Calculations'!$C$40)</f>
        <v>107.00173823089717</v>
      </c>
    </row>
    <row r="252" spans="3:17" x14ac:dyDescent="0.2">
      <c r="C252" s="159"/>
      <c r="D252" s="165" t="s">
        <v>292</v>
      </c>
      <c r="E252" s="162">
        <v>34656</v>
      </c>
      <c r="F252" s="166" t="str">
        <f t="shared" si="10"/>
        <v>Date check - OK</v>
      </c>
      <c r="G252" s="68"/>
      <c r="H252" s="162" t="s">
        <v>279</v>
      </c>
      <c r="I252" s="173">
        <v>28910.598612097718</v>
      </c>
      <c r="J252" s="168">
        <f>IFERROR(MIN('MP Calculations'!$E$30/I252,1),"-")</f>
        <v>0.88008742324680189</v>
      </c>
      <c r="K252" s="12"/>
      <c r="L252" s="159">
        <v>24.963114999999998</v>
      </c>
      <c r="M252" s="187" t="s">
        <v>339</v>
      </c>
      <c r="N252" s="187">
        <v>480.89954999999998</v>
      </c>
      <c r="O252" s="186">
        <f t="shared" si="11"/>
        <v>12004.750770098248</v>
      </c>
      <c r="P252" s="186">
        <f t="shared" si="12"/>
        <v>10565.230171975827</v>
      </c>
      <c r="Q252" s="215">
        <f>IF(P252="-",0,P252/(1+'General inputs'!$H$30)^'MP Calculations'!$C$40)</f>
        <v>23468.429622327989</v>
      </c>
    </row>
    <row r="253" spans="3:17" x14ac:dyDescent="0.2">
      <c r="C253" s="159"/>
      <c r="D253" s="165" t="s">
        <v>292</v>
      </c>
      <c r="E253" s="162">
        <v>34656</v>
      </c>
      <c r="F253" s="166" t="str">
        <f t="shared" si="10"/>
        <v>Date check - OK</v>
      </c>
      <c r="G253" s="68"/>
      <c r="H253" s="162" t="s">
        <v>279</v>
      </c>
      <c r="I253" s="173">
        <v>28910.598612097718</v>
      </c>
      <c r="J253" s="168">
        <f>IFERROR(MIN('MP Calculations'!$E$30/I253,1),"-")</f>
        <v>0.88008742324680189</v>
      </c>
      <c r="K253" s="12"/>
      <c r="L253" s="159">
        <v>17.948495999999999</v>
      </c>
      <c r="M253" s="187" t="s">
        <v>339</v>
      </c>
      <c r="N253" s="187">
        <v>480.89954999999998</v>
      </c>
      <c r="O253" s="186">
        <f t="shared" si="11"/>
        <v>8631.4236495767982</v>
      </c>
      <c r="P253" s="186">
        <f t="shared" si="12"/>
        <v>7596.4073987075508</v>
      </c>
      <c r="Q253" s="215">
        <f>IF(P253="-",0,P253/(1+'General inputs'!$H$30)^'MP Calculations'!$C$40)</f>
        <v>16873.816236580868</v>
      </c>
    </row>
    <row r="254" spans="3:17" x14ac:dyDescent="0.2">
      <c r="C254" s="159"/>
      <c r="D254" s="165" t="s">
        <v>292</v>
      </c>
      <c r="E254" s="162">
        <v>34656</v>
      </c>
      <c r="F254" s="166" t="str">
        <f t="shared" si="10"/>
        <v>Date check - OK</v>
      </c>
      <c r="G254" s="68"/>
      <c r="H254" s="162" t="s">
        <v>279</v>
      </c>
      <c r="I254" s="173">
        <v>28910.598612097718</v>
      </c>
      <c r="J254" s="168">
        <f>IFERROR(MIN('MP Calculations'!$E$30/I254,1),"-")</f>
        <v>0.88008742324680189</v>
      </c>
      <c r="K254" s="12"/>
      <c r="L254" s="159">
        <v>42.871678000000003</v>
      </c>
      <c r="M254" s="187" t="s">
        <v>339</v>
      </c>
      <c r="N254" s="187">
        <v>480.89954999999998</v>
      </c>
      <c r="O254" s="186">
        <f t="shared" si="11"/>
        <v>20616.970657944901</v>
      </c>
      <c r="P254" s="186">
        <f t="shared" si="12"/>
        <v>18144.736581505651</v>
      </c>
      <c r="Q254" s="215">
        <f>IF(P254="-",0,P254/(1+'General inputs'!$H$30)^'MP Calculations'!$C$40)</f>
        <v>40304.703877465108</v>
      </c>
    </row>
    <row r="255" spans="3:17" x14ac:dyDescent="0.2">
      <c r="C255" s="159"/>
      <c r="D255" s="165" t="s">
        <v>300</v>
      </c>
      <c r="E255" s="162">
        <v>34656</v>
      </c>
      <c r="F255" s="166" t="str">
        <f t="shared" si="10"/>
        <v>Date check - OK</v>
      </c>
      <c r="G255" s="68"/>
      <c r="H255" s="162" t="s">
        <v>279</v>
      </c>
      <c r="I255" s="173">
        <v>28910.598612097718</v>
      </c>
      <c r="J255" s="168">
        <f>IFERROR(MIN('MP Calculations'!$E$30/I255,1),"-")</f>
        <v>0.88008742324680189</v>
      </c>
      <c r="K255" s="12"/>
      <c r="L255" s="159">
        <v>105.74256800000001</v>
      </c>
      <c r="M255" s="187" t="s">
        <v>339</v>
      </c>
      <c r="N255" s="187">
        <v>1362.548726</v>
      </c>
      <c r="O255" s="186">
        <f t="shared" si="11"/>
        <v>144079.40131236837</v>
      </c>
      <c r="P255" s="186">
        <f t="shared" si="12"/>
        <v>126802.46904394416</v>
      </c>
      <c r="Q255" s="215">
        <f>IF(P255="-",0,P255/(1+'General inputs'!$H$30)^'MP Calculations'!$C$40)</f>
        <v>281664.93036646314</v>
      </c>
    </row>
    <row r="256" spans="3:17" x14ac:dyDescent="0.2">
      <c r="C256" s="159"/>
      <c r="D256" s="165" t="s">
        <v>291</v>
      </c>
      <c r="E256" s="162">
        <v>34656</v>
      </c>
      <c r="F256" s="166" t="str">
        <f t="shared" si="10"/>
        <v>Date check - OK</v>
      </c>
      <c r="G256" s="68"/>
      <c r="H256" s="162" t="s">
        <v>279</v>
      </c>
      <c r="I256" s="173">
        <v>28910.598612097718</v>
      </c>
      <c r="J256" s="168">
        <f>IFERROR(MIN('MP Calculations'!$E$30/I256,1),"-")</f>
        <v>0.88008742324680189</v>
      </c>
      <c r="K256" s="12"/>
      <c r="L256" s="159">
        <v>15.793933000000001</v>
      </c>
      <c r="M256" s="187" t="s">
        <v>339</v>
      </c>
      <c r="N256" s="187">
        <v>833.55921999999998</v>
      </c>
      <c r="O256" s="186">
        <f t="shared" si="11"/>
        <v>13165.178472212261</v>
      </c>
      <c r="P256" s="186">
        <f t="shared" si="12"/>
        <v>11586.507998193558</v>
      </c>
      <c r="Q256" s="215">
        <f>IF(P256="-",0,P256/(1+'General inputs'!$H$30)^'MP Calculations'!$C$40)</f>
        <v>25736.982829338023</v>
      </c>
    </row>
    <row r="257" spans="3:17" x14ac:dyDescent="0.2">
      <c r="C257" s="159"/>
      <c r="D257" s="165" t="s">
        <v>291</v>
      </c>
      <c r="E257" s="162">
        <v>34656</v>
      </c>
      <c r="F257" s="166" t="str">
        <f t="shared" si="10"/>
        <v>Date check - OK</v>
      </c>
      <c r="G257" s="68"/>
      <c r="H257" s="162" t="s">
        <v>279</v>
      </c>
      <c r="I257" s="173">
        <v>28910.598612097718</v>
      </c>
      <c r="J257" s="168">
        <f>IFERROR(MIN('MP Calculations'!$E$30/I257,1),"-")</f>
        <v>0.88008742324680189</v>
      </c>
      <c r="K257" s="12"/>
      <c r="L257" s="159">
        <v>149.98167799999999</v>
      </c>
      <c r="M257" s="187" t="s">
        <v>339</v>
      </c>
      <c r="N257" s="187">
        <v>833.55921999999998</v>
      </c>
      <c r="O257" s="186">
        <f t="shared" si="11"/>
        <v>125018.61052797115</v>
      </c>
      <c r="P257" s="186">
        <f t="shared" si="12"/>
        <v>110027.30679745763</v>
      </c>
      <c r="Q257" s="215">
        <f>IF(P257="-",0,P257/(1+'General inputs'!$H$30)^'MP Calculations'!$C$40)</f>
        <v>244402.44690168707</v>
      </c>
    </row>
    <row r="258" spans="3:17" x14ac:dyDescent="0.2">
      <c r="C258" s="159"/>
      <c r="D258" s="165" t="s">
        <v>291</v>
      </c>
      <c r="E258" s="162">
        <v>34656</v>
      </c>
      <c r="F258" s="166" t="str">
        <f t="shared" si="10"/>
        <v>Date check - OK</v>
      </c>
      <c r="G258" s="68"/>
      <c r="H258" s="162" t="s">
        <v>279</v>
      </c>
      <c r="I258" s="173">
        <v>28910.598612097718</v>
      </c>
      <c r="J258" s="168">
        <f>IFERROR(MIN('MP Calculations'!$E$30/I258,1),"-")</f>
        <v>0.88008742324680189</v>
      </c>
      <c r="K258" s="12"/>
      <c r="L258" s="159">
        <v>36.787756000000002</v>
      </c>
      <c r="M258" s="187" t="s">
        <v>339</v>
      </c>
      <c r="N258" s="187">
        <v>833.55921999999998</v>
      </c>
      <c r="O258" s="186">
        <f t="shared" si="11"/>
        <v>30664.773196910322</v>
      </c>
      <c r="P258" s="186">
        <f t="shared" si="12"/>
        <v>26987.6812273164</v>
      </c>
      <c r="Q258" s="215">
        <f>IF(P258="-",0,P258/(1+'General inputs'!$H$30)^'MP Calculations'!$C$40)</f>
        <v>59947.439596069999</v>
      </c>
    </row>
    <row r="259" spans="3:17" x14ac:dyDescent="0.2">
      <c r="C259" s="159"/>
      <c r="D259" s="165" t="s">
        <v>291</v>
      </c>
      <c r="E259" s="162">
        <v>34656</v>
      </c>
      <c r="F259" s="166" t="str">
        <f t="shared" si="10"/>
        <v>Date check - OK</v>
      </c>
      <c r="G259" s="68"/>
      <c r="H259" s="162" t="s">
        <v>279</v>
      </c>
      <c r="I259" s="173">
        <v>28910.598612097718</v>
      </c>
      <c r="J259" s="168">
        <f>IFERROR(MIN('MP Calculations'!$E$30/I259,1),"-")</f>
        <v>0.88008742324680189</v>
      </c>
      <c r="K259" s="12"/>
      <c r="L259" s="159">
        <v>149.892956</v>
      </c>
      <c r="M259" s="187" t="s">
        <v>339</v>
      </c>
      <c r="N259" s="187">
        <v>833.55921999999998</v>
      </c>
      <c r="O259" s="186">
        <f t="shared" si="11"/>
        <v>124944.65548685432</v>
      </c>
      <c r="P259" s="186">
        <f t="shared" si="12"/>
        <v>109962.21989588501</v>
      </c>
      <c r="Q259" s="215">
        <f>IF(P259="-",0,P259/(1+'General inputs'!$H$30)^'MP Calculations'!$C$40)</f>
        <v>244257.87008281719</v>
      </c>
    </row>
    <row r="260" spans="3:17" x14ac:dyDescent="0.2">
      <c r="C260" s="159"/>
      <c r="D260" s="165" t="s">
        <v>300</v>
      </c>
      <c r="E260" s="162">
        <v>34656</v>
      </c>
      <c r="F260" s="166" t="str">
        <f t="shared" si="10"/>
        <v>Date check - OK</v>
      </c>
      <c r="G260" s="68"/>
      <c r="H260" s="162" t="s">
        <v>279</v>
      </c>
      <c r="I260" s="173">
        <v>28910.598612097718</v>
      </c>
      <c r="J260" s="168">
        <f>IFERROR(MIN('MP Calculations'!$E$30/I260,1),"-")</f>
        <v>0.88008742324680189</v>
      </c>
      <c r="K260" s="12"/>
      <c r="L260" s="159">
        <v>84.616183000000007</v>
      </c>
      <c r="M260" s="187" t="s">
        <v>339</v>
      </c>
      <c r="N260" s="187">
        <v>1362.548726</v>
      </c>
      <c r="O260" s="186">
        <f t="shared" si="11"/>
        <v>115293.67234563286</v>
      </c>
      <c r="P260" s="186">
        <f t="shared" si="12"/>
        <v>101468.51101132909</v>
      </c>
      <c r="Q260" s="215">
        <f>IF(P260="-",0,P260/(1+'General inputs'!$H$30)^'MP Calculations'!$C$40)</f>
        <v>225390.88792103957</v>
      </c>
    </row>
    <row r="261" spans="3:17" x14ac:dyDescent="0.2">
      <c r="C261" s="159"/>
      <c r="D261" s="165" t="s">
        <v>300</v>
      </c>
      <c r="E261" s="162">
        <v>34656</v>
      </c>
      <c r="F261" s="166" t="str">
        <f t="shared" si="10"/>
        <v>Date check - OK</v>
      </c>
      <c r="G261" s="68"/>
      <c r="H261" s="162" t="s">
        <v>279</v>
      </c>
      <c r="I261" s="173">
        <v>28910.598612097718</v>
      </c>
      <c r="J261" s="168">
        <f>IFERROR(MIN('MP Calculations'!$E$30/I261,1),"-")</f>
        <v>0.88008742324680189</v>
      </c>
      <c r="K261" s="12"/>
      <c r="L261" s="159">
        <v>81.151385000000005</v>
      </c>
      <c r="M261" s="187" t="s">
        <v>339</v>
      </c>
      <c r="N261" s="187">
        <v>1362.548726</v>
      </c>
      <c r="O261" s="186">
        <f t="shared" si="11"/>
        <v>110572.71624488551</v>
      </c>
      <c r="P261" s="186">
        <f t="shared" si="12"/>
        <v>97313.656921361078</v>
      </c>
      <c r="Q261" s="215">
        <f>IF(P261="-",0,P261/(1+'General inputs'!$H$30)^'MP Calculations'!$C$40)</f>
        <v>216161.75621124543</v>
      </c>
    </row>
    <row r="262" spans="3:17" x14ac:dyDescent="0.2">
      <c r="C262" s="159"/>
      <c r="D262" s="165" t="s">
        <v>300</v>
      </c>
      <c r="E262" s="162">
        <v>34656</v>
      </c>
      <c r="F262" s="166" t="str">
        <f t="shared" si="10"/>
        <v>Date check - OK</v>
      </c>
      <c r="G262" s="68"/>
      <c r="H262" s="162" t="s">
        <v>279</v>
      </c>
      <c r="I262" s="173">
        <v>28910.598612097718</v>
      </c>
      <c r="J262" s="168">
        <f>IFERROR(MIN('MP Calculations'!$E$30/I262,1),"-")</f>
        <v>0.88008742324680189</v>
      </c>
      <c r="K262" s="12"/>
      <c r="L262" s="159">
        <v>39.676918000000001</v>
      </c>
      <c r="M262" s="187" t="s">
        <v>339</v>
      </c>
      <c r="N262" s="187">
        <v>1362.548726</v>
      </c>
      <c r="O262" s="186">
        <f t="shared" si="11"/>
        <v>54061.734072506471</v>
      </c>
      <c r="P262" s="186">
        <f t="shared" si="12"/>
        <v>47579.052236126052</v>
      </c>
      <c r="Q262" s="215">
        <f>IF(P262="-",0,P262/(1+'General inputs'!$H$30)^'MP Calculations'!$C$40)</f>
        <v>105686.82562755492</v>
      </c>
    </row>
    <row r="263" spans="3:17" x14ac:dyDescent="0.2">
      <c r="C263" s="159"/>
      <c r="D263" s="165" t="s">
        <v>300</v>
      </c>
      <c r="E263" s="162">
        <v>34656</v>
      </c>
      <c r="F263" s="166" t="str">
        <f t="shared" si="10"/>
        <v>Date check - OK</v>
      </c>
      <c r="G263" s="68"/>
      <c r="H263" s="162" t="s">
        <v>279</v>
      </c>
      <c r="I263" s="173">
        <v>28910.598612097718</v>
      </c>
      <c r="J263" s="168">
        <f>IFERROR(MIN('MP Calculations'!$E$30/I263,1),"-")</f>
        <v>0.88008742324680189</v>
      </c>
      <c r="K263" s="12"/>
      <c r="L263" s="159">
        <v>17.030819000000001</v>
      </c>
      <c r="M263" s="187" t="s">
        <v>339</v>
      </c>
      <c r="N263" s="187">
        <v>1362.548726</v>
      </c>
      <c r="O263" s="186">
        <f t="shared" si="11"/>
        <v>23205.320731186595</v>
      </c>
      <c r="P263" s="186">
        <f t="shared" si="12"/>
        <v>20422.710927925604</v>
      </c>
      <c r="Q263" s="215">
        <f>IF(P263="-",0,P263/(1+'General inputs'!$H$30)^'MP Calculations'!$C$40)</f>
        <v>45364.743248138613</v>
      </c>
    </row>
    <row r="264" spans="3:17" x14ac:dyDescent="0.2">
      <c r="C264" s="159"/>
      <c r="D264" s="165" t="s">
        <v>301</v>
      </c>
      <c r="E264" s="162">
        <v>34656</v>
      </c>
      <c r="F264" s="166" t="str">
        <f t="shared" si="10"/>
        <v>Date check - OK</v>
      </c>
      <c r="G264" s="68"/>
      <c r="H264" s="162" t="s">
        <v>279</v>
      </c>
      <c r="I264" s="173">
        <v>28910.598612097718</v>
      </c>
      <c r="J264" s="168">
        <f>IFERROR(MIN('MP Calculations'!$E$30/I264,1),"-")</f>
        <v>0.88008742324680189</v>
      </c>
      <c r="K264" s="12"/>
      <c r="L264" s="159">
        <v>59.412512999999997</v>
      </c>
      <c r="M264" s="187" t="s">
        <v>339</v>
      </c>
      <c r="N264" s="187">
        <v>73.025486999999998</v>
      </c>
      <c r="O264" s="186">
        <f t="shared" si="11"/>
        <v>4338.6276957188311</v>
      </c>
      <c r="P264" s="186">
        <f t="shared" si="12"/>
        <v>3818.3716691523955</v>
      </c>
      <c r="Q264" s="215">
        <f>IF(P264="-",0,P264/(1+'General inputs'!$H$30)^'MP Calculations'!$C$40)</f>
        <v>8481.7070078687793</v>
      </c>
    </row>
    <row r="265" spans="3:17" x14ac:dyDescent="0.2">
      <c r="C265" s="159"/>
      <c r="D265" s="165" t="s">
        <v>301</v>
      </c>
      <c r="E265" s="162">
        <v>34656</v>
      </c>
      <c r="F265" s="166" t="str">
        <f t="shared" si="10"/>
        <v>Date check - OK</v>
      </c>
      <c r="G265" s="68"/>
      <c r="H265" s="162" t="s">
        <v>279</v>
      </c>
      <c r="I265" s="173">
        <v>28910.598612097718</v>
      </c>
      <c r="J265" s="168">
        <f>IFERROR(MIN('MP Calculations'!$E$30/I265,1),"-")</f>
        <v>0.88008742324680189</v>
      </c>
      <c r="K265" s="12"/>
      <c r="L265" s="159">
        <v>161.509569</v>
      </c>
      <c r="M265" s="187" t="s">
        <v>339</v>
      </c>
      <c r="N265" s="187">
        <v>73.025486999999998</v>
      </c>
      <c r="O265" s="186">
        <f t="shared" si="11"/>
        <v>11794.314931385103</v>
      </c>
      <c r="P265" s="186">
        <f t="shared" si="12"/>
        <v>10380.028236923996</v>
      </c>
      <c r="Q265" s="215">
        <f>IF(P265="-",0,P265/(1+'General inputs'!$H$30)^'MP Calculations'!$C$40)</f>
        <v>23057.042600187036</v>
      </c>
    </row>
    <row r="266" spans="3:17" x14ac:dyDescent="0.2">
      <c r="C266" s="159"/>
      <c r="D266" s="165" t="s">
        <v>301</v>
      </c>
      <c r="E266" s="162">
        <v>34656</v>
      </c>
      <c r="F266" s="166" t="str">
        <f t="shared" si="10"/>
        <v>Date check - OK</v>
      </c>
      <c r="G266" s="68"/>
      <c r="H266" s="162" t="s">
        <v>279</v>
      </c>
      <c r="I266" s="173">
        <v>28910.598612097718</v>
      </c>
      <c r="J266" s="168">
        <f>IFERROR(MIN('MP Calculations'!$E$30/I266,1),"-")</f>
        <v>0.88008742324680189</v>
      </c>
      <c r="K266" s="12"/>
      <c r="L266" s="159">
        <v>1.5743750000000001</v>
      </c>
      <c r="M266" s="187" t="s">
        <v>339</v>
      </c>
      <c r="N266" s="187">
        <v>73.025486999999998</v>
      </c>
      <c r="O266" s="186">
        <f t="shared" si="11"/>
        <v>114.96950109562501</v>
      </c>
      <c r="P266" s="186">
        <f t="shared" si="12"/>
        <v>101.18321197121898</v>
      </c>
      <c r="Q266" s="215">
        <f>IF(P266="-",0,P266/(1+'General inputs'!$H$30)^'MP Calculations'!$C$40)</f>
        <v>224.75715629994326</v>
      </c>
    </row>
    <row r="267" spans="3:17" x14ac:dyDescent="0.2">
      <c r="C267" s="159"/>
      <c r="D267" s="165" t="s">
        <v>301</v>
      </c>
      <c r="E267" s="162">
        <v>34656</v>
      </c>
      <c r="F267" s="166" t="str">
        <f t="shared" si="10"/>
        <v>Date check - OK</v>
      </c>
      <c r="G267" s="68"/>
      <c r="H267" s="162" t="s">
        <v>279</v>
      </c>
      <c r="I267" s="173">
        <v>28910.598612097718</v>
      </c>
      <c r="J267" s="168">
        <f>IFERROR(MIN('MP Calculations'!$E$30/I267,1),"-")</f>
        <v>0.88008742324680189</v>
      </c>
      <c r="K267" s="12"/>
      <c r="L267" s="159">
        <v>2.937853</v>
      </c>
      <c r="M267" s="187" t="s">
        <v>339</v>
      </c>
      <c r="N267" s="187">
        <v>73.025486999999998</v>
      </c>
      <c r="O267" s="186">
        <f t="shared" si="11"/>
        <v>214.53814605941099</v>
      </c>
      <c r="P267" s="186">
        <f t="shared" si="12"/>
        <v>188.81232415357306</v>
      </c>
      <c r="Q267" s="215">
        <f>IF(P267="-",0,P267/(1+'General inputs'!$H$30)^'MP Calculations'!$C$40)</f>
        <v>419.40673975848017</v>
      </c>
    </row>
    <row r="268" spans="3:17" x14ac:dyDescent="0.2">
      <c r="C268" s="159"/>
      <c r="D268" s="165" t="s">
        <v>301</v>
      </c>
      <c r="E268" s="162">
        <v>34656</v>
      </c>
      <c r="F268" s="166" t="str">
        <f t="shared" si="10"/>
        <v>Date check - OK</v>
      </c>
      <c r="G268" s="68"/>
      <c r="H268" s="162" t="s">
        <v>279</v>
      </c>
      <c r="I268" s="173">
        <v>28910.598612097718</v>
      </c>
      <c r="J268" s="168">
        <f>IFERROR(MIN('MP Calculations'!$E$30/I268,1),"-")</f>
        <v>0.88008742324680189</v>
      </c>
      <c r="K268" s="12"/>
      <c r="L268" s="159">
        <v>2.0346989999999998</v>
      </c>
      <c r="M268" s="187" t="s">
        <v>339</v>
      </c>
      <c r="N268" s="187">
        <v>73.025486999999998</v>
      </c>
      <c r="O268" s="186">
        <f t="shared" si="11"/>
        <v>148.58488537341299</v>
      </c>
      <c r="P268" s="186">
        <f t="shared" si="12"/>
        <v>130.76768890170845</v>
      </c>
      <c r="Q268" s="215">
        <f>IF(P268="-",0,P268/(1+'General inputs'!$H$30)^'MP Calculations'!$C$40)</f>
        <v>290.47282964118341</v>
      </c>
    </row>
    <row r="269" spans="3:17" x14ac:dyDescent="0.2">
      <c r="C269" s="159"/>
      <c r="D269" s="165" t="s">
        <v>301</v>
      </c>
      <c r="E269" s="162">
        <v>34656</v>
      </c>
      <c r="F269" s="166" t="str">
        <f t="shared" si="10"/>
        <v>Date check - OK</v>
      </c>
      <c r="G269" s="68"/>
      <c r="H269" s="162" t="s">
        <v>279</v>
      </c>
      <c r="I269" s="173">
        <v>28910.598612097718</v>
      </c>
      <c r="J269" s="168">
        <f>IFERROR(MIN('MP Calculations'!$E$30/I269,1),"-")</f>
        <v>0.88008742324680189</v>
      </c>
      <c r="K269" s="12"/>
      <c r="L269" s="159">
        <v>1.7185269999999999</v>
      </c>
      <c r="M269" s="187" t="s">
        <v>339</v>
      </c>
      <c r="N269" s="187">
        <v>73.025486999999998</v>
      </c>
      <c r="O269" s="186">
        <f t="shared" si="11"/>
        <v>125.49627109764899</v>
      </c>
      <c r="P269" s="186">
        <f t="shared" si="12"/>
        <v>110.447689857412</v>
      </c>
      <c r="Q269" s="215">
        <f>IF(P269="-",0,P269/(1+'General inputs'!$H$30)^'MP Calculations'!$C$40)</f>
        <v>245.33623917089164</v>
      </c>
    </row>
    <row r="270" spans="3:17" x14ac:dyDescent="0.2">
      <c r="C270" s="159"/>
      <c r="D270" s="165" t="s">
        <v>301</v>
      </c>
      <c r="E270" s="162">
        <v>34656</v>
      </c>
      <c r="F270" s="166" t="str">
        <f t="shared" si="10"/>
        <v>Date check - OK</v>
      </c>
      <c r="G270" s="68"/>
      <c r="H270" s="162" t="s">
        <v>279</v>
      </c>
      <c r="I270" s="173">
        <v>28910.598612097718</v>
      </c>
      <c r="J270" s="168">
        <f>IFERROR(MIN('MP Calculations'!$E$30/I270,1),"-")</f>
        <v>0.88008742324680189</v>
      </c>
      <c r="K270" s="12"/>
      <c r="L270" s="159">
        <v>1.91503</v>
      </c>
      <c r="M270" s="187" t="s">
        <v>339</v>
      </c>
      <c r="N270" s="187">
        <v>73.025486999999998</v>
      </c>
      <c r="O270" s="186">
        <f t="shared" si="11"/>
        <v>139.84599836960999</v>
      </c>
      <c r="P270" s="186">
        <f t="shared" si="12"/>
        <v>123.07670435648652</v>
      </c>
      <c r="Q270" s="215">
        <f>IF(P270="-",0,P270/(1+'General inputs'!$H$30)^'MP Calculations'!$C$40)</f>
        <v>273.38893022887197</v>
      </c>
    </row>
    <row r="271" spans="3:17" x14ac:dyDescent="0.2">
      <c r="C271" s="159"/>
      <c r="D271" s="165" t="s">
        <v>301</v>
      </c>
      <c r="E271" s="162">
        <v>34656</v>
      </c>
      <c r="F271" s="166" t="str">
        <f t="shared" si="10"/>
        <v>Date check - OK</v>
      </c>
      <c r="G271" s="68"/>
      <c r="H271" s="162" t="s">
        <v>279</v>
      </c>
      <c r="I271" s="173">
        <v>28910.598612097718</v>
      </c>
      <c r="J271" s="168">
        <f>IFERROR(MIN('MP Calculations'!$E$30/I271,1),"-")</f>
        <v>0.88008742324680189</v>
      </c>
      <c r="K271" s="12"/>
      <c r="L271" s="159">
        <v>2.9200390000000001</v>
      </c>
      <c r="M271" s="187" t="s">
        <v>339</v>
      </c>
      <c r="N271" s="187">
        <v>73.025486999999998</v>
      </c>
      <c r="O271" s="186">
        <f t="shared" si="11"/>
        <v>213.23727003399298</v>
      </c>
      <c r="P271" s="186">
        <f t="shared" si="12"/>
        <v>187.66743952439938</v>
      </c>
      <c r="Q271" s="215">
        <f>IF(P271="-",0,P271/(1+'General inputs'!$H$30)^'MP Calculations'!$C$40)</f>
        <v>416.86362011905044</v>
      </c>
    </row>
    <row r="272" spans="3:17" x14ac:dyDescent="0.2">
      <c r="C272" s="159"/>
      <c r="D272" s="165" t="s">
        <v>301</v>
      </c>
      <c r="E272" s="162">
        <v>34656</v>
      </c>
      <c r="F272" s="166" t="str">
        <f t="shared" si="10"/>
        <v>Date check - OK</v>
      </c>
      <c r="G272" s="68"/>
      <c r="H272" s="162" t="s">
        <v>279</v>
      </c>
      <c r="I272" s="173">
        <v>28910.598612097718</v>
      </c>
      <c r="J272" s="168">
        <f>IFERROR(MIN('MP Calculations'!$E$30/I272,1),"-")</f>
        <v>0.88008742324680189</v>
      </c>
      <c r="K272" s="12"/>
      <c r="L272" s="159">
        <v>2.9178630000000001</v>
      </c>
      <c r="M272" s="187" t="s">
        <v>339</v>
      </c>
      <c r="N272" s="187">
        <v>73.025486999999998</v>
      </c>
      <c r="O272" s="186">
        <f t="shared" si="11"/>
        <v>213.07836657428101</v>
      </c>
      <c r="P272" s="186">
        <f t="shared" si="12"/>
        <v>187.52759058799646</v>
      </c>
      <c r="Q272" s="215">
        <f>IF(P272="-",0,P272/(1+'General inputs'!$H$30)^'MP Calculations'!$C$40)</f>
        <v>416.55297521417793</v>
      </c>
    </row>
    <row r="273" spans="3:17" x14ac:dyDescent="0.2">
      <c r="C273" s="159"/>
      <c r="D273" s="165" t="s">
        <v>301</v>
      </c>
      <c r="E273" s="162">
        <v>34656</v>
      </c>
      <c r="F273" s="166" t="str">
        <f t="shared" si="10"/>
        <v>Date check - OK</v>
      </c>
      <c r="G273" s="68"/>
      <c r="H273" s="162" t="s">
        <v>279</v>
      </c>
      <c r="I273" s="173">
        <v>28910.598612097718</v>
      </c>
      <c r="J273" s="168">
        <f>IFERROR(MIN('MP Calculations'!$E$30/I273,1),"-")</f>
        <v>0.88008742324680189</v>
      </c>
      <c r="K273" s="12"/>
      <c r="L273" s="159">
        <v>2.9314460000000002</v>
      </c>
      <c r="M273" s="187" t="s">
        <v>339</v>
      </c>
      <c r="N273" s="187">
        <v>73.025486999999998</v>
      </c>
      <c r="O273" s="186">
        <f t="shared" si="11"/>
        <v>214.070271764202</v>
      </c>
      <c r="P273" s="186">
        <f t="shared" si="12"/>
        <v>188.40055387069916</v>
      </c>
      <c r="Q273" s="215">
        <f>IF(P273="-",0,P273/(1+'General inputs'!$H$30)^'MP Calculations'!$C$40)</f>
        <v>418.49207895631184</v>
      </c>
    </row>
    <row r="274" spans="3:17" x14ac:dyDescent="0.2">
      <c r="C274" s="159"/>
      <c r="D274" s="165" t="s">
        <v>301</v>
      </c>
      <c r="E274" s="162">
        <v>34656</v>
      </c>
      <c r="F274" s="166" t="str">
        <f t="shared" si="10"/>
        <v>Date check - OK</v>
      </c>
      <c r="G274" s="68"/>
      <c r="H274" s="162" t="s">
        <v>279</v>
      </c>
      <c r="I274" s="173">
        <v>28910.598612097718</v>
      </c>
      <c r="J274" s="168">
        <f>IFERROR(MIN('MP Calculations'!$E$30/I274,1),"-")</f>
        <v>0.88008742324680189</v>
      </c>
      <c r="K274" s="12"/>
      <c r="L274" s="159">
        <v>0.78536499999999998</v>
      </c>
      <c r="M274" s="187" t="s">
        <v>339</v>
      </c>
      <c r="N274" s="187">
        <v>73.025486999999998</v>
      </c>
      <c r="O274" s="186">
        <f t="shared" si="11"/>
        <v>57.351661597754998</v>
      </c>
      <c r="P274" s="186">
        <f t="shared" si="12"/>
        <v>50.474476074490759</v>
      </c>
      <c r="Q274" s="215">
        <f>IF(P274="-",0,P274/(1+'General inputs'!$H$30)^'MP Calculations'!$C$40)</f>
        <v>112.11839876618019</v>
      </c>
    </row>
    <row r="275" spans="3:17" x14ac:dyDescent="0.2">
      <c r="C275" s="159"/>
      <c r="D275" s="165" t="s">
        <v>301</v>
      </c>
      <c r="E275" s="162">
        <v>34656</v>
      </c>
      <c r="F275" s="166" t="str">
        <f t="shared" si="10"/>
        <v>Date check - OK</v>
      </c>
      <c r="G275" s="68"/>
      <c r="H275" s="162" t="s">
        <v>279</v>
      </c>
      <c r="I275" s="173">
        <v>28910.598612097718</v>
      </c>
      <c r="J275" s="168">
        <f>IFERROR(MIN('MP Calculations'!$E$30/I275,1),"-")</f>
        <v>0.88008742324680189</v>
      </c>
      <c r="K275" s="12"/>
      <c r="L275" s="159">
        <v>0.83347899999999997</v>
      </c>
      <c r="M275" s="187" t="s">
        <v>339</v>
      </c>
      <c r="N275" s="187">
        <v>73.025486999999998</v>
      </c>
      <c r="O275" s="186">
        <f t="shared" si="11"/>
        <v>60.865209879272996</v>
      </c>
      <c r="P275" s="186">
        <f t="shared" si="12"/>
        <v>53.566705728025163</v>
      </c>
      <c r="Q275" s="215">
        <f>IF(P275="-",0,P275/(1+'General inputs'!$H$30)^'MP Calculations'!$C$40)</f>
        <v>118.98713449827417</v>
      </c>
    </row>
    <row r="276" spans="3:17" x14ac:dyDescent="0.2">
      <c r="C276" s="159"/>
      <c r="D276" s="165" t="s">
        <v>301</v>
      </c>
      <c r="E276" s="162">
        <v>34656</v>
      </c>
      <c r="F276" s="166" t="str">
        <f t="shared" si="10"/>
        <v>Date check - OK</v>
      </c>
      <c r="G276" s="68"/>
      <c r="H276" s="162" t="s">
        <v>279</v>
      </c>
      <c r="I276" s="173">
        <v>28910.598612097718</v>
      </c>
      <c r="J276" s="168">
        <f>IFERROR(MIN('MP Calculations'!$E$30/I276,1),"-")</f>
        <v>0.88008742324680189</v>
      </c>
      <c r="K276" s="12"/>
      <c r="L276" s="159">
        <v>0.58966099999999999</v>
      </c>
      <c r="M276" s="187" t="s">
        <v>339</v>
      </c>
      <c r="N276" s="187">
        <v>73.025486999999998</v>
      </c>
      <c r="O276" s="186">
        <f t="shared" si="11"/>
        <v>43.060281689907001</v>
      </c>
      <c r="P276" s="186">
        <f t="shared" si="12"/>
        <v>37.896812356751695</v>
      </c>
      <c r="Q276" s="215">
        <f>IF(P276="-",0,P276/(1+'General inputs'!$H$30)^'MP Calculations'!$C$40)</f>
        <v>84.179772634207751</v>
      </c>
    </row>
    <row r="277" spans="3:17" x14ac:dyDescent="0.2">
      <c r="C277" s="159"/>
      <c r="D277" s="165" t="s">
        <v>301</v>
      </c>
      <c r="E277" s="162">
        <v>34656</v>
      </c>
      <c r="F277" s="166" t="str">
        <f t="shared" si="10"/>
        <v>Date check - OK</v>
      </c>
      <c r="G277" s="68"/>
      <c r="H277" s="162" t="s">
        <v>279</v>
      </c>
      <c r="I277" s="173">
        <v>28910.598612097718</v>
      </c>
      <c r="J277" s="168">
        <f>IFERROR(MIN('MP Calculations'!$E$30/I277,1),"-")</f>
        <v>0.88008742324680189</v>
      </c>
      <c r="K277" s="12"/>
      <c r="L277" s="159">
        <v>0.59576899999999999</v>
      </c>
      <c r="M277" s="187" t="s">
        <v>339</v>
      </c>
      <c r="N277" s="187">
        <v>73.025486999999998</v>
      </c>
      <c r="O277" s="186">
        <f t="shared" si="11"/>
        <v>43.506321364503002</v>
      </c>
      <c r="P277" s="186">
        <f t="shared" si="12"/>
        <v>38.289366264632733</v>
      </c>
      <c r="Q277" s="215">
        <f>IF(P277="-",0,P277/(1+'General inputs'!$H$30)^'MP Calculations'!$C$40)</f>
        <v>85.051748313877511</v>
      </c>
    </row>
    <row r="278" spans="3:17" x14ac:dyDescent="0.2">
      <c r="C278" s="159"/>
      <c r="D278" s="165" t="s">
        <v>300</v>
      </c>
      <c r="E278" s="162">
        <v>34677</v>
      </c>
      <c r="F278" s="166" t="str">
        <f t="shared" si="10"/>
        <v>Date check - OK</v>
      </c>
      <c r="G278" s="68"/>
      <c r="H278" s="162" t="s">
        <v>279</v>
      </c>
      <c r="I278" s="173">
        <v>28910.598612097718</v>
      </c>
      <c r="J278" s="168">
        <f>IFERROR(MIN('MP Calculations'!$E$30/I278,1),"-")</f>
        <v>0.88008742324680189</v>
      </c>
      <c r="K278" s="12"/>
      <c r="L278" s="159">
        <v>0.18384800000000001</v>
      </c>
      <c r="M278" s="187" t="s">
        <v>339</v>
      </c>
      <c r="N278" s="187">
        <v>1362.548726</v>
      </c>
      <c r="O278" s="186">
        <f t="shared" si="11"/>
        <v>250.50185817764802</v>
      </c>
      <c r="P278" s="186">
        <f t="shared" si="12"/>
        <v>220.46353488210204</v>
      </c>
      <c r="Q278" s="215">
        <f>IF(P278="-",0,P278/(1+'General inputs'!$H$30)^'MP Calculations'!$C$40)</f>
        <v>489.71322616274574</v>
      </c>
    </row>
    <row r="279" spans="3:17" x14ac:dyDescent="0.2">
      <c r="C279" s="159"/>
      <c r="D279" s="165" t="s">
        <v>300</v>
      </c>
      <c r="E279" s="162">
        <v>34677</v>
      </c>
      <c r="F279" s="166" t="str">
        <f t="shared" ref="F279:F342" si="13">IF(E279="","-",IF(OR(E279&lt;$E$15,E279&gt;$E$16),"ERROR - date outside of range","Date check - OK"))</f>
        <v>Date check - OK</v>
      </c>
      <c r="G279" s="68"/>
      <c r="H279" s="162" t="s">
        <v>279</v>
      </c>
      <c r="I279" s="173">
        <v>28910.598612097718</v>
      </c>
      <c r="J279" s="168">
        <f>IFERROR(MIN('MP Calculations'!$E$30/I279,1),"-")</f>
        <v>0.88008742324680189</v>
      </c>
      <c r="K279" s="12"/>
      <c r="L279" s="159">
        <v>0.18285799999999999</v>
      </c>
      <c r="M279" s="187" t="s">
        <v>339</v>
      </c>
      <c r="N279" s="187">
        <v>1362.548726</v>
      </c>
      <c r="O279" s="186">
        <f t="shared" ref="O279:O342" si="14">IF(N279="","-",L279*N279)</f>
        <v>249.15293493890798</v>
      </c>
      <c r="P279" s="186">
        <f t="shared" ref="P279:P342" si="15">IF(O279="-","-",IF(OR(E279&lt;$E$15,E279&gt;$E$16),0,O279*J279))</f>
        <v>219.2763645047616</v>
      </c>
      <c r="Q279" s="215">
        <f>IF(P279="-",0,P279/(1+'General inputs'!$H$30)^'MP Calculations'!$C$40)</f>
        <v>487.07617765582086</v>
      </c>
    </row>
    <row r="280" spans="3:17" x14ac:dyDescent="0.2">
      <c r="C280" s="159"/>
      <c r="D280" s="165" t="s">
        <v>300</v>
      </c>
      <c r="E280" s="162">
        <v>34677</v>
      </c>
      <c r="F280" s="166" t="str">
        <f t="shared" si="13"/>
        <v>Date check - OK</v>
      </c>
      <c r="G280" s="68"/>
      <c r="H280" s="162" t="s">
        <v>279</v>
      </c>
      <c r="I280" s="173">
        <v>28910.598612097718</v>
      </c>
      <c r="J280" s="168">
        <f>IFERROR(MIN('MP Calculations'!$E$30/I280,1),"-")</f>
        <v>0.88008742324680189</v>
      </c>
      <c r="K280" s="12"/>
      <c r="L280" s="159">
        <v>12.612659000000001</v>
      </c>
      <c r="M280" s="187" t="s">
        <v>339</v>
      </c>
      <c r="N280" s="187">
        <v>1362.548726</v>
      </c>
      <c r="O280" s="186">
        <f t="shared" si="14"/>
        <v>17185.362451922436</v>
      </c>
      <c r="P280" s="186">
        <f t="shared" si="15"/>
        <v>15124.621357874757</v>
      </c>
      <c r="Q280" s="215">
        <f>IF(P280="-",0,P280/(1+'General inputs'!$H$30)^'MP Calculations'!$C$40)</f>
        <v>33596.155135658759</v>
      </c>
    </row>
    <row r="281" spans="3:17" x14ac:dyDescent="0.2">
      <c r="C281" s="159"/>
      <c r="D281" s="165" t="s">
        <v>300</v>
      </c>
      <c r="E281" s="162">
        <v>34677</v>
      </c>
      <c r="F281" s="166" t="str">
        <f t="shared" si="13"/>
        <v>Date check - OK</v>
      </c>
      <c r="G281" s="68"/>
      <c r="H281" s="162" t="s">
        <v>279</v>
      </c>
      <c r="I281" s="173">
        <v>28910.598612097718</v>
      </c>
      <c r="J281" s="168">
        <f>IFERROR(MIN('MP Calculations'!$E$30/I281,1),"-")</f>
        <v>0.88008742324680189</v>
      </c>
      <c r="K281" s="12"/>
      <c r="L281" s="159">
        <v>12.660947999999999</v>
      </c>
      <c r="M281" s="187" t="s">
        <v>339</v>
      </c>
      <c r="N281" s="187">
        <v>1362.548726</v>
      </c>
      <c r="O281" s="186">
        <f t="shared" si="14"/>
        <v>17251.158567352246</v>
      </c>
      <c r="P281" s="186">
        <f t="shared" si="15"/>
        <v>15182.527691563029</v>
      </c>
      <c r="Q281" s="215">
        <f>IF(P281="-",0,P281/(1+'General inputs'!$H$30)^'MP Calculations'!$C$40)</f>
        <v>33724.781838033392</v>
      </c>
    </row>
    <row r="282" spans="3:17" x14ac:dyDescent="0.2">
      <c r="C282" s="159"/>
      <c r="D282" s="165" t="s">
        <v>300</v>
      </c>
      <c r="E282" s="162">
        <v>34677</v>
      </c>
      <c r="F282" s="166" t="str">
        <f t="shared" si="13"/>
        <v>Date check - OK</v>
      </c>
      <c r="G282" s="68"/>
      <c r="H282" s="162" t="s">
        <v>279</v>
      </c>
      <c r="I282" s="173">
        <v>28910.598612097718</v>
      </c>
      <c r="J282" s="168">
        <f>IFERROR(MIN('MP Calculations'!$E$30/I282,1),"-")</f>
        <v>0.88008742324680189</v>
      </c>
      <c r="K282" s="12"/>
      <c r="L282" s="159">
        <v>0.345889</v>
      </c>
      <c r="M282" s="187" t="s">
        <v>339</v>
      </c>
      <c r="N282" s="187">
        <v>1362.548726</v>
      </c>
      <c r="O282" s="186">
        <f t="shared" si="14"/>
        <v>471.29061628741403</v>
      </c>
      <c r="P282" s="186">
        <f t="shared" si="15"/>
        <v>414.77694408878745</v>
      </c>
      <c r="Q282" s="215">
        <f>IF(P282="-",0,P282/(1+'General inputs'!$H$30)^'MP Calculations'!$C$40)</f>
        <v>921.33946566841064</v>
      </c>
    </row>
    <row r="283" spans="3:17" x14ac:dyDescent="0.2">
      <c r="C283" s="159"/>
      <c r="D283" s="165" t="s">
        <v>300</v>
      </c>
      <c r="E283" s="162">
        <v>34677</v>
      </c>
      <c r="F283" s="166" t="str">
        <f t="shared" si="13"/>
        <v>Date check - OK</v>
      </c>
      <c r="G283" s="68"/>
      <c r="H283" s="162" t="s">
        <v>279</v>
      </c>
      <c r="I283" s="173">
        <v>28910.598612097718</v>
      </c>
      <c r="J283" s="168">
        <f>IFERROR(MIN('MP Calculations'!$E$30/I283,1),"-")</f>
        <v>0.88008742324680189</v>
      </c>
      <c r="K283" s="12"/>
      <c r="L283" s="159">
        <v>0.39460899999999999</v>
      </c>
      <c r="M283" s="187" t="s">
        <v>339</v>
      </c>
      <c r="N283" s="187">
        <v>1362.548726</v>
      </c>
      <c r="O283" s="186">
        <f t="shared" si="14"/>
        <v>537.67399021813401</v>
      </c>
      <c r="P283" s="186">
        <f t="shared" si="15"/>
        <v>473.20011659790373</v>
      </c>
      <c r="Q283" s="215">
        <f>IF(P283="-",0,P283/(1+'General inputs'!$H$30)^'MP Calculations'!$C$40)</f>
        <v>1051.1142164334392</v>
      </c>
    </row>
    <row r="284" spans="3:17" x14ac:dyDescent="0.2">
      <c r="C284" s="159"/>
      <c r="D284" s="165" t="s">
        <v>302</v>
      </c>
      <c r="E284" s="162">
        <v>34677</v>
      </c>
      <c r="F284" s="166" t="str">
        <f t="shared" si="13"/>
        <v>Date check - OK</v>
      </c>
      <c r="G284" s="68"/>
      <c r="H284" s="162" t="s">
        <v>279</v>
      </c>
      <c r="I284" s="173">
        <v>28910.598612097718</v>
      </c>
      <c r="J284" s="168">
        <f>IFERROR(MIN('MP Calculations'!$E$30/I284,1),"-")</f>
        <v>0.88008742324680189</v>
      </c>
      <c r="K284" s="12"/>
      <c r="L284" s="159">
        <v>128.74517</v>
      </c>
      <c r="M284" s="187" t="s">
        <v>339</v>
      </c>
      <c r="N284" s="187">
        <v>536.11394299999995</v>
      </c>
      <c r="O284" s="186">
        <f t="shared" si="14"/>
        <v>69022.080730905305</v>
      </c>
      <c r="P284" s="186">
        <f t="shared" si="15"/>
        <v>60745.465177595186</v>
      </c>
      <c r="Q284" s="215">
        <f>IF(P284="-",0,P284/(1+'General inputs'!$H$30)^'MP Calculations'!$C$40)</f>
        <v>134933.23393723692</v>
      </c>
    </row>
    <row r="285" spans="3:17" x14ac:dyDescent="0.2">
      <c r="C285" s="159"/>
      <c r="D285" s="165" t="s">
        <v>303</v>
      </c>
      <c r="E285" s="162">
        <v>34677</v>
      </c>
      <c r="F285" s="166" t="str">
        <f t="shared" si="13"/>
        <v>Date check - OK</v>
      </c>
      <c r="G285" s="68"/>
      <c r="H285" s="162" t="s">
        <v>279</v>
      </c>
      <c r="I285" s="173">
        <v>28910.598612097718</v>
      </c>
      <c r="J285" s="168">
        <f>IFERROR(MIN('MP Calculations'!$E$30/I285,1),"-")</f>
        <v>0.88008742324680189</v>
      </c>
      <c r="K285" s="12"/>
      <c r="L285" s="159">
        <v>1030.217093</v>
      </c>
      <c r="M285" s="187" t="s">
        <v>339</v>
      </c>
      <c r="N285" s="187">
        <v>276.07196399999998</v>
      </c>
      <c r="O285" s="186">
        <f t="shared" si="14"/>
        <v>284414.05621088063</v>
      </c>
      <c r="P285" s="186">
        <f t="shared" si="15"/>
        <v>250309.233865805</v>
      </c>
      <c r="Q285" s="215">
        <f>IF(P285="-",0,P285/(1+'General inputs'!$H$30)^'MP Calculations'!$C$40)</f>
        <v>556009.14917880145</v>
      </c>
    </row>
    <row r="286" spans="3:17" x14ac:dyDescent="0.2">
      <c r="C286" s="159"/>
      <c r="D286" s="165" t="s">
        <v>303</v>
      </c>
      <c r="E286" s="162">
        <v>34677</v>
      </c>
      <c r="F286" s="166" t="str">
        <f t="shared" si="13"/>
        <v>Date check - OK</v>
      </c>
      <c r="G286" s="68"/>
      <c r="H286" s="162" t="s">
        <v>279</v>
      </c>
      <c r="I286" s="173">
        <v>28910.598612097718</v>
      </c>
      <c r="J286" s="168">
        <f>IFERROR(MIN('MP Calculations'!$E$30/I286,1),"-")</f>
        <v>0.88008742324680189</v>
      </c>
      <c r="K286" s="12"/>
      <c r="L286" s="159">
        <v>240.58683500000001</v>
      </c>
      <c r="M286" s="187" t="s">
        <v>339</v>
      </c>
      <c r="N286" s="187">
        <v>276.07196399999998</v>
      </c>
      <c r="O286" s="186">
        <f t="shared" si="14"/>
        <v>66419.280050993941</v>
      </c>
      <c r="P286" s="186">
        <f t="shared" si="15"/>
        <v>58454.773033986967</v>
      </c>
      <c r="Q286" s="215">
        <f>IF(P286="-",0,P286/(1+'General inputs'!$H$30)^'MP Calculations'!$C$40)</f>
        <v>129844.94466349405</v>
      </c>
    </row>
    <row r="287" spans="3:17" x14ac:dyDescent="0.2">
      <c r="C287" s="159"/>
      <c r="D287" s="165" t="s">
        <v>302</v>
      </c>
      <c r="E287" s="162">
        <v>34677</v>
      </c>
      <c r="F287" s="166" t="str">
        <f t="shared" si="13"/>
        <v>Date check - OK</v>
      </c>
      <c r="G287" s="68"/>
      <c r="H287" s="162" t="s">
        <v>279</v>
      </c>
      <c r="I287" s="173">
        <v>28910.598612097718</v>
      </c>
      <c r="J287" s="168">
        <f>IFERROR(MIN('MP Calculations'!$E$30/I287,1),"-")</f>
        <v>0.88008742324680189</v>
      </c>
      <c r="K287" s="12"/>
      <c r="L287" s="159">
        <v>240.92660799999999</v>
      </c>
      <c r="M287" s="187" t="s">
        <v>339</v>
      </c>
      <c r="N287" s="187">
        <v>536.11394299999995</v>
      </c>
      <c r="O287" s="186">
        <f t="shared" si="14"/>
        <v>129164.11378849532</v>
      </c>
      <c r="P287" s="186">
        <f t="shared" si="15"/>
        <v>113675.71208007356</v>
      </c>
      <c r="Q287" s="215">
        <f>IF(P287="-",0,P287/(1+'General inputs'!$H$30)^'MP Calculations'!$C$40)</f>
        <v>252506.6094438259</v>
      </c>
    </row>
    <row r="288" spans="3:17" x14ac:dyDescent="0.2">
      <c r="C288" s="159"/>
      <c r="D288" s="165" t="s">
        <v>303</v>
      </c>
      <c r="E288" s="162">
        <v>34677</v>
      </c>
      <c r="F288" s="166" t="str">
        <f t="shared" si="13"/>
        <v>Date check - OK</v>
      </c>
      <c r="G288" s="68"/>
      <c r="H288" s="162" t="s">
        <v>279</v>
      </c>
      <c r="I288" s="173">
        <v>28910.598612097718</v>
      </c>
      <c r="J288" s="168">
        <f>IFERROR(MIN('MP Calculations'!$E$30/I288,1),"-")</f>
        <v>0.88008742324680189</v>
      </c>
      <c r="K288" s="12"/>
      <c r="L288" s="159">
        <v>9.9999669999999998</v>
      </c>
      <c r="M288" s="187" t="s">
        <v>339</v>
      </c>
      <c r="N288" s="187">
        <v>276.07196399999998</v>
      </c>
      <c r="O288" s="186">
        <f t="shared" si="14"/>
        <v>2760.710529625188</v>
      </c>
      <c r="P288" s="186">
        <f t="shared" si="15"/>
        <v>2429.6666163481455</v>
      </c>
      <c r="Q288" s="215">
        <f>IF(P288="-",0,P288/(1+'General inputs'!$H$30)^'MP Calculations'!$C$40)</f>
        <v>5396.9917420949769</v>
      </c>
    </row>
    <row r="289" spans="3:17" x14ac:dyDescent="0.2">
      <c r="C289" s="159"/>
      <c r="D289" s="165" t="s">
        <v>302</v>
      </c>
      <c r="E289" s="162">
        <v>34677</v>
      </c>
      <c r="F289" s="166" t="str">
        <f t="shared" si="13"/>
        <v>Date check - OK</v>
      </c>
      <c r="G289" s="68"/>
      <c r="H289" s="162" t="s">
        <v>279</v>
      </c>
      <c r="I289" s="173">
        <v>28910.598612097718</v>
      </c>
      <c r="J289" s="168">
        <f>IFERROR(MIN('MP Calculations'!$E$30/I289,1),"-")</f>
        <v>0.88008742324680189</v>
      </c>
      <c r="K289" s="12"/>
      <c r="L289" s="159">
        <v>9.9999690000000001</v>
      </c>
      <c r="M289" s="187" t="s">
        <v>339</v>
      </c>
      <c r="N289" s="187">
        <v>536.11394299999995</v>
      </c>
      <c r="O289" s="186">
        <f t="shared" si="14"/>
        <v>5361.1228104677666</v>
      </c>
      <c r="P289" s="186">
        <f t="shared" si="15"/>
        <v>4718.2567599742297</v>
      </c>
      <c r="Q289" s="215">
        <f>IF(P289="-",0,P289/(1+'General inputs'!$H$30)^'MP Calculations'!$C$40)</f>
        <v>10480.611866387821</v>
      </c>
    </row>
    <row r="290" spans="3:17" x14ac:dyDescent="0.2">
      <c r="C290" s="159"/>
      <c r="D290" s="165" t="s">
        <v>303</v>
      </c>
      <c r="E290" s="162">
        <v>34677</v>
      </c>
      <c r="F290" s="166" t="str">
        <f t="shared" si="13"/>
        <v>Date check - OK</v>
      </c>
      <c r="G290" s="68"/>
      <c r="H290" s="162" t="s">
        <v>279</v>
      </c>
      <c r="I290" s="173">
        <v>28910.598612097718</v>
      </c>
      <c r="J290" s="168">
        <f>IFERROR(MIN('MP Calculations'!$E$30/I290,1),"-")</f>
        <v>0.88008742324680189</v>
      </c>
      <c r="K290" s="12"/>
      <c r="L290" s="159">
        <v>52.426591999999999</v>
      </c>
      <c r="M290" s="187" t="s">
        <v>339</v>
      </c>
      <c r="N290" s="187">
        <v>276.07196399999998</v>
      </c>
      <c r="O290" s="186">
        <f t="shared" si="14"/>
        <v>14473.512219266688</v>
      </c>
      <c r="P290" s="186">
        <f t="shared" si="15"/>
        <v>12737.95607438552</v>
      </c>
      <c r="Q290" s="215">
        <f>IF(P290="-",0,P290/(1+'General inputs'!$H$30)^'MP Calculations'!$C$40)</f>
        <v>28294.681781468134</v>
      </c>
    </row>
    <row r="291" spans="3:17" x14ac:dyDescent="0.2">
      <c r="C291" s="159"/>
      <c r="D291" s="165" t="s">
        <v>302</v>
      </c>
      <c r="E291" s="162">
        <v>34677</v>
      </c>
      <c r="F291" s="166" t="str">
        <f t="shared" si="13"/>
        <v>Date check - OK</v>
      </c>
      <c r="G291" s="68"/>
      <c r="H291" s="162" t="s">
        <v>279</v>
      </c>
      <c r="I291" s="173">
        <v>28910.598612097718</v>
      </c>
      <c r="J291" s="168">
        <f>IFERROR(MIN('MP Calculations'!$E$30/I291,1),"-")</f>
        <v>0.88008742324680189</v>
      </c>
      <c r="K291" s="12"/>
      <c r="L291" s="159">
        <v>53.111465000000003</v>
      </c>
      <c r="M291" s="187" t="s">
        <v>339</v>
      </c>
      <c r="N291" s="187">
        <v>536.11394299999995</v>
      </c>
      <c r="O291" s="186">
        <f t="shared" si="14"/>
        <v>28473.796919656495</v>
      </c>
      <c r="P291" s="186">
        <f t="shared" si="15"/>
        <v>25059.430561073212</v>
      </c>
      <c r="Q291" s="215">
        <f>IF(P291="-",0,P291/(1+'General inputs'!$H$30)^'MP Calculations'!$C$40)</f>
        <v>55664.23759116068</v>
      </c>
    </row>
    <row r="292" spans="3:17" x14ac:dyDescent="0.2">
      <c r="C292" s="159"/>
      <c r="D292" s="165" t="s">
        <v>302</v>
      </c>
      <c r="E292" s="162">
        <v>34677</v>
      </c>
      <c r="F292" s="166" t="str">
        <f t="shared" si="13"/>
        <v>Date check - OK</v>
      </c>
      <c r="G292" s="68"/>
      <c r="H292" s="162" t="s">
        <v>279</v>
      </c>
      <c r="I292" s="173">
        <v>28910.598612097718</v>
      </c>
      <c r="J292" s="168">
        <f>IFERROR(MIN('MP Calculations'!$E$30/I292,1),"-")</f>
        <v>0.88008742324680189</v>
      </c>
      <c r="K292" s="12"/>
      <c r="L292" s="159">
        <v>19.999987999999998</v>
      </c>
      <c r="M292" s="187" t="s">
        <v>339</v>
      </c>
      <c r="N292" s="187">
        <v>536.11394299999995</v>
      </c>
      <c r="O292" s="186">
        <f t="shared" si="14"/>
        <v>10722.272426632682</v>
      </c>
      <c r="P292" s="186">
        <f t="shared" si="15"/>
        <v>9436.5371113053916</v>
      </c>
      <c r="Q292" s="215">
        <f>IF(P292="-",0,P292/(1+'General inputs'!$H$30)^'MP Calculations'!$C$40)</f>
        <v>20961.276135997421</v>
      </c>
    </row>
    <row r="293" spans="3:17" x14ac:dyDescent="0.2">
      <c r="C293" s="159"/>
      <c r="D293" s="165" t="s">
        <v>303</v>
      </c>
      <c r="E293" s="162">
        <v>34677</v>
      </c>
      <c r="F293" s="166" t="str">
        <f t="shared" si="13"/>
        <v>Date check - OK</v>
      </c>
      <c r="G293" s="68"/>
      <c r="H293" s="162" t="s">
        <v>279</v>
      </c>
      <c r="I293" s="173">
        <v>28910.598612097718</v>
      </c>
      <c r="J293" s="168">
        <f>IFERROR(MIN('MP Calculations'!$E$30/I293,1),"-")</f>
        <v>0.88008742324680189</v>
      </c>
      <c r="K293" s="12"/>
      <c r="L293" s="159">
        <v>19.999998999999999</v>
      </c>
      <c r="M293" s="187" t="s">
        <v>339</v>
      </c>
      <c r="N293" s="187">
        <v>276.07196399999998</v>
      </c>
      <c r="O293" s="186">
        <f t="shared" si="14"/>
        <v>5521.4390039280352</v>
      </c>
      <c r="P293" s="186">
        <f t="shared" si="15"/>
        <v>4859.3490255814131</v>
      </c>
      <c r="Q293" s="215">
        <f>IF(P293="-",0,P293/(1+'General inputs'!$H$30)^'MP Calculations'!$C$40)</f>
        <v>10794.018564752041</v>
      </c>
    </row>
    <row r="294" spans="3:17" x14ac:dyDescent="0.2">
      <c r="C294" s="159"/>
      <c r="D294" s="165" t="s">
        <v>303</v>
      </c>
      <c r="E294" s="162">
        <v>34677</v>
      </c>
      <c r="F294" s="166" t="str">
        <f t="shared" si="13"/>
        <v>Date check - OK</v>
      </c>
      <c r="G294" s="68"/>
      <c r="H294" s="162" t="s">
        <v>279</v>
      </c>
      <c r="I294" s="173">
        <v>28910.598612097718</v>
      </c>
      <c r="J294" s="168">
        <f>IFERROR(MIN('MP Calculations'!$E$30/I294,1),"-")</f>
        <v>0.88008742324680189</v>
      </c>
      <c r="K294" s="12"/>
      <c r="L294" s="159">
        <v>53.572797000000001</v>
      </c>
      <c r="M294" s="187" t="s">
        <v>339</v>
      </c>
      <c r="N294" s="187">
        <v>276.07196399999998</v>
      </c>
      <c r="O294" s="186">
        <f t="shared" si="14"/>
        <v>14789.947284763308</v>
      </c>
      <c r="P294" s="186">
        <f t="shared" si="15"/>
        <v>13016.446595803374</v>
      </c>
      <c r="Q294" s="215">
        <f>IF(P294="-",0,P294/(1+'General inputs'!$H$30)^'MP Calculations'!$C$40)</f>
        <v>28913.289714849114</v>
      </c>
    </row>
    <row r="295" spans="3:17" x14ac:dyDescent="0.2">
      <c r="C295" s="159"/>
      <c r="D295" s="165" t="s">
        <v>303</v>
      </c>
      <c r="E295" s="162">
        <v>34677</v>
      </c>
      <c r="F295" s="166" t="str">
        <f t="shared" si="13"/>
        <v>Date check - OK</v>
      </c>
      <c r="G295" s="68"/>
      <c r="H295" s="162" t="s">
        <v>279</v>
      </c>
      <c r="I295" s="173">
        <v>28910.598612097718</v>
      </c>
      <c r="J295" s="168">
        <f>IFERROR(MIN('MP Calculations'!$E$30/I295,1),"-")</f>
        <v>0.88008742324680189</v>
      </c>
      <c r="K295" s="12"/>
      <c r="L295" s="159">
        <v>9.9999990000000007</v>
      </c>
      <c r="M295" s="187" t="s">
        <v>339</v>
      </c>
      <c r="N295" s="187">
        <v>276.07196399999998</v>
      </c>
      <c r="O295" s="186">
        <f t="shared" si="14"/>
        <v>2760.7193639280358</v>
      </c>
      <c r="P295" s="186">
        <f t="shared" si="15"/>
        <v>2429.6743913069749</v>
      </c>
      <c r="Q295" s="215">
        <f>IF(P295="-",0,P295/(1+'General inputs'!$H$30)^'MP Calculations'!$C$40)</f>
        <v>5397.0090125255438</v>
      </c>
    </row>
    <row r="296" spans="3:17" x14ac:dyDescent="0.2">
      <c r="C296" s="159"/>
      <c r="D296" s="165" t="s">
        <v>302</v>
      </c>
      <c r="E296" s="162">
        <v>34677</v>
      </c>
      <c r="F296" s="166" t="str">
        <f t="shared" si="13"/>
        <v>Date check - OK</v>
      </c>
      <c r="G296" s="68"/>
      <c r="H296" s="162" t="s">
        <v>279</v>
      </c>
      <c r="I296" s="173">
        <v>28910.598612097718</v>
      </c>
      <c r="J296" s="168">
        <f>IFERROR(MIN('MP Calculations'!$E$30/I296,1),"-")</f>
        <v>0.88008742324680189</v>
      </c>
      <c r="K296" s="12"/>
      <c r="L296" s="159">
        <v>53.703940000000003</v>
      </c>
      <c r="M296" s="187" t="s">
        <v>339</v>
      </c>
      <c r="N296" s="187">
        <v>536.11394299999995</v>
      </c>
      <c r="O296" s="186">
        <f t="shared" si="14"/>
        <v>28791.431028035418</v>
      </c>
      <c r="P296" s="186">
        <f t="shared" si="15"/>
        <v>25338.976345051713</v>
      </c>
      <c r="Q296" s="215">
        <f>IF(P296="-",0,P296/(1+'General inputs'!$H$30)^'MP Calculations'!$C$40)</f>
        <v>56285.189567665613</v>
      </c>
    </row>
    <row r="297" spans="3:17" x14ac:dyDescent="0.2">
      <c r="C297" s="159"/>
      <c r="D297" s="165" t="s">
        <v>302</v>
      </c>
      <c r="E297" s="162">
        <v>34677</v>
      </c>
      <c r="F297" s="166" t="str">
        <f t="shared" si="13"/>
        <v>Date check - OK</v>
      </c>
      <c r="G297" s="68"/>
      <c r="H297" s="162" t="s">
        <v>279</v>
      </c>
      <c r="I297" s="173">
        <v>28910.598612097718</v>
      </c>
      <c r="J297" s="168">
        <f>IFERROR(MIN('MP Calculations'!$E$30/I297,1),"-")</f>
        <v>0.88008742324680189</v>
      </c>
      <c r="K297" s="12"/>
      <c r="L297" s="159">
        <v>10.000029</v>
      </c>
      <c r="M297" s="187" t="s">
        <v>339</v>
      </c>
      <c r="N297" s="187">
        <v>536.11394299999995</v>
      </c>
      <c r="O297" s="186">
        <f t="shared" si="14"/>
        <v>5361.1549773043462</v>
      </c>
      <c r="P297" s="186">
        <f t="shared" si="15"/>
        <v>4718.2850696025489</v>
      </c>
      <c r="Q297" s="215">
        <f>IF(P297="-",0,P297/(1+'General inputs'!$H$30)^'MP Calculations'!$C$40)</f>
        <v>10480.674750253958</v>
      </c>
    </row>
    <row r="298" spans="3:17" x14ac:dyDescent="0.2">
      <c r="C298" s="159"/>
      <c r="D298" s="165" t="s">
        <v>303</v>
      </c>
      <c r="E298" s="162">
        <v>34677</v>
      </c>
      <c r="F298" s="166" t="str">
        <f t="shared" si="13"/>
        <v>Date check - OK</v>
      </c>
      <c r="G298" s="68"/>
      <c r="H298" s="162" t="s">
        <v>279</v>
      </c>
      <c r="I298" s="173">
        <v>28910.598612097718</v>
      </c>
      <c r="J298" s="168">
        <f>IFERROR(MIN('MP Calculations'!$E$30/I298,1),"-")</f>
        <v>0.88008742324680189</v>
      </c>
      <c r="K298" s="12"/>
      <c r="L298" s="159">
        <v>128.65729999999999</v>
      </c>
      <c r="M298" s="187" t="s">
        <v>339</v>
      </c>
      <c r="N298" s="187">
        <v>276.07196399999998</v>
      </c>
      <c r="O298" s="186">
        <f t="shared" si="14"/>
        <v>35518.673493937196</v>
      </c>
      <c r="P298" s="186">
        <f t="shared" si="15"/>
        <v>31259.53783242367</v>
      </c>
      <c r="Q298" s="215">
        <f>IF(P298="-",0,P298/(1+'General inputs'!$H$30)^'MP Calculations'!$C$40)</f>
        <v>69436.467706367024</v>
      </c>
    </row>
    <row r="299" spans="3:17" x14ac:dyDescent="0.2">
      <c r="C299" s="159"/>
      <c r="D299" s="165" t="s">
        <v>303</v>
      </c>
      <c r="E299" s="162">
        <v>34677</v>
      </c>
      <c r="F299" s="166" t="str">
        <f t="shared" si="13"/>
        <v>Date check - OK</v>
      </c>
      <c r="G299" s="68"/>
      <c r="H299" s="162" t="s">
        <v>279</v>
      </c>
      <c r="I299" s="173">
        <v>28910.598612097718</v>
      </c>
      <c r="J299" s="168">
        <f>IFERROR(MIN('MP Calculations'!$E$30/I299,1),"-")</f>
        <v>0.88008742324680189</v>
      </c>
      <c r="K299" s="12"/>
      <c r="L299" s="159">
        <v>5.0000090000000004</v>
      </c>
      <c r="M299" s="187" t="s">
        <v>339</v>
      </c>
      <c r="N299" s="187">
        <v>276.07196399999998</v>
      </c>
      <c r="O299" s="186">
        <f t="shared" si="14"/>
        <v>1380.362304647676</v>
      </c>
      <c r="P299" s="186">
        <f t="shared" si="15"/>
        <v>1214.83950384439</v>
      </c>
      <c r="Q299" s="215">
        <f>IF(P299="-",0,P299/(1+'General inputs'!$H$30)^'MP Calculations'!$C$40)</f>
        <v>2698.5096334218465</v>
      </c>
    </row>
    <row r="300" spans="3:17" x14ac:dyDescent="0.2">
      <c r="C300" s="159"/>
      <c r="D300" s="165" t="s">
        <v>302</v>
      </c>
      <c r="E300" s="162">
        <v>34677</v>
      </c>
      <c r="F300" s="166" t="str">
        <f t="shared" si="13"/>
        <v>Date check - OK</v>
      </c>
      <c r="G300" s="68"/>
      <c r="H300" s="162" t="s">
        <v>279</v>
      </c>
      <c r="I300" s="173">
        <v>28910.598612097718</v>
      </c>
      <c r="J300" s="168">
        <f>IFERROR(MIN('MP Calculations'!$E$30/I300,1),"-")</f>
        <v>0.88008742324680189</v>
      </c>
      <c r="K300" s="12"/>
      <c r="L300" s="159">
        <v>27.837668000000001</v>
      </c>
      <c r="M300" s="187" t="s">
        <v>339</v>
      </c>
      <c r="N300" s="187">
        <v>536.11394299999995</v>
      </c>
      <c r="O300" s="186">
        <f t="shared" si="14"/>
        <v>14924.161955404923</v>
      </c>
      <c r="P300" s="186">
        <f t="shared" si="15"/>
        <v>13134.567239450271</v>
      </c>
      <c r="Q300" s="215">
        <f>IF(P300="-",0,P300/(1+'General inputs'!$H$30)^'MP Calculations'!$C$40)</f>
        <v>29175.669801912834</v>
      </c>
    </row>
    <row r="301" spans="3:17" x14ac:dyDescent="0.2">
      <c r="C301" s="159"/>
      <c r="D301" s="165" t="s">
        <v>302</v>
      </c>
      <c r="E301" s="162">
        <v>34677</v>
      </c>
      <c r="F301" s="166" t="str">
        <f t="shared" si="13"/>
        <v>Date check - OK</v>
      </c>
      <c r="G301" s="68"/>
      <c r="H301" s="162" t="s">
        <v>279</v>
      </c>
      <c r="I301" s="173">
        <v>28910.598612097718</v>
      </c>
      <c r="J301" s="168">
        <f>IFERROR(MIN('MP Calculations'!$E$30/I301,1),"-")</f>
        <v>0.88008742324680189</v>
      </c>
      <c r="K301" s="12"/>
      <c r="L301" s="159">
        <v>5.0000229999999997</v>
      </c>
      <c r="M301" s="187" t="s">
        <v>339</v>
      </c>
      <c r="N301" s="187">
        <v>536.11394299999995</v>
      </c>
      <c r="O301" s="186">
        <f t="shared" si="14"/>
        <v>2680.5820456206884</v>
      </c>
      <c r="P301" s="186">
        <f t="shared" si="15"/>
        <v>2359.1465453319529</v>
      </c>
      <c r="Q301" s="215">
        <f>IF(P301="-",0,P301/(1+'General inputs'!$H$30)^'MP Calculations'!$C$40)</f>
        <v>5240.3462836746812</v>
      </c>
    </row>
    <row r="302" spans="3:17" x14ac:dyDescent="0.2">
      <c r="C302" s="159"/>
      <c r="D302" s="165" t="s">
        <v>292</v>
      </c>
      <c r="E302" s="162">
        <v>34704</v>
      </c>
      <c r="F302" s="166" t="str">
        <f t="shared" si="13"/>
        <v>Date check - OK</v>
      </c>
      <c r="G302" s="68"/>
      <c r="H302" s="162" t="s">
        <v>279</v>
      </c>
      <c r="I302" s="173">
        <v>28910.598612097718</v>
      </c>
      <c r="J302" s="168">
        <f>IFERROR(MIN('MP Calculations'!$E$30/I302,1),"-")</f>
        <v>0.88008742324680189</v>
      </c>
      <c r="K302" s="12"/>
      <c r="L302" s="159">
        <v>21.196521000000001</v>
      </c>
      <c r="M302" s="187" t="s">
        <v>339</v>
      </c>
      <c r="N302" s="187">
        <v>480.89954999999998</v>
      </c>
      <c r="O302" s="186">
        <f t="shared" si="14"/>
        <v>10193.39741046555</v>
      </c>
      <c r="P302" s="186">
        <f t="shared" si="15"/>
        <v>8971.080861107248</v>
      </c>
      <c r="Q302" s="215">
        <f>IF(P302="-",0,P302/(1+'General inputs'!$H$30)^'MP Calculations'!$C$40)</f>
        <v>19927.363284858373</v>
      </c>
    </row>
    <row r="303" spans="3:17" x14ac:dyDescent="0.2">
      <c r="C303" s="159"/>
      <c r="D303" s="165" t="s">
        <v>292</v>
      </c>
      <c r="E303" s="162">
        <v>34704</v>
      </c>
      <c r="F303" s="166" t="str">
        <f t="shared" si="13"/>
        <v>Date check - OK</v>
      </c>
      <c r="G303" s="68"/>
      <c r="H303" s="162" t="s">
        <v>279</v>
      </c>
      <c r="I303" s="173">
        <v>28910.598612097718</v>
      </c>
      <c r="J303" s="168">
        <f>IFERROR(MIN('MP Calculations'!$E$30/I303,1),"-")</f>
        <v>0.88008742324680189</v>
      </c>
      <c r="K303" s="12"/>
      <c r="L303" s="159">
        <v>59.647950000000002</v>
      </c>
      <c r="M303" s="187" t="s">
        <v>339</v>
      </c>
      <c r="N303" s="187">
        <v>480.89954999999998</v>
      </c>
      <c r="O303" s="186">
        <f t="shared" si="14"/>
        <v>28684.672313422499</v>
      </c>
      <c r="P303" s="186">
        <f t="shared" si="15"/>
        <v>25245.019342998887</v>
      </c>
      <c r="Q303" s="215">
        <f>IF(P303="-",0,P303/(1+'General inputs'!$H$30)^'MP Calculations'!$C$40)</f>
        <v>56076.483912009338</v>
      </c>
    </row>
    <row r="304" spans="3:17" x14ac:dyDescent="0.2">
      <c r="C304" s="159"/>
      <c r="D304" s="165" t="s">
        <v>290</v>
      </c>
      <c r="E304" s="162">
        <v>34704</v>
      </c>
      <c r="F304" s="166" t="str">
        <f t="shared" si="13"/>
        <v>Date check - OK</v>
      </c>
      <c r="G304" s="68"/>
      <c r="H304" s="162" t="s">
        <v>279</v>
      </c>
      <c r="I304" s="173">
        <v>28910.598612097718</v>
      </c>
      <c r="J304" s="168">
        <f>IFERROR(MIN('MP Calculations'!$E$30/I304,1),"-")</f>
        <v>0.88008742324680189</v>
      </c>
      <c r="K304" s="12"/>
      <c r="L304" s="159">
        <v>75.579588000000001</v>
      </c>
      <c r="M304" s="187" t="s">
        <v>339</v>
      </c>
      <c r="N304" s="187">
        <v>1009.889055</v>
      </c>
      <c r="O304" s="186">
        <f t="shared" si="14"/>
        <v>76326.998702609344</v>
      </c>
      <c r="P304" s="186">
        <f t="shared" si="15"/>
        <v>67174.431612341446</v>
      </c>
      <c r="Q304" s="215">
        <f>IF(P304="-",0,P304/(1+'General inputs'!$H$30)^'MP Calculations'!$C$40)</f>
        <v>149213.82639591835</v>
      </c>
    </row>
    <row r="305" spans="3:17" x14ac:dyDescent="0.2">
      <c r="C305" s="159"/>
      <c r="D305" s="165" t="s">
        <v>292</v>
      </c>
      <c r="E305" s="162">
        <v>34704</v>
      </c>
      <c r="F305" s="166" t="str">
        <f t="shared" si="13"/>
        <v>Date check - OK</v>
      </c>
      <c r="G305" s="68"/>
      <c r="H305" s="162" t="s">
        <v>279</v>
      </c>
      <c r="I305" s="173">
        <v>28910.598612097718</v>
      </c>
      <c r="J305" s="168">
        <f>IFERROR(MIN('MP Calculations'!$E$30/I305,1),"-")</f>
        <v>0.88008742324680189</v>
      </c>
      <c r="K305" s="12"/>
      <c r="L305" s="159">
        <v>48.876271000000003</v>
      </c>
      <c r="M305" s="187" t="s">
        <v>339</v>
      </c>
      <c r="N305" s="187">
        <v>480.89954999999998</v>
      </c>
      <c r="O305" s="186">
        <f t="shared" si="14"/>
        <v>23504.57672957805</v>
      </c>
      <c r="P305" s="186">
        <f t="shared" si="15"/>
        <v>20686.082368441086</v>
      </c>
      <c r="Q305" s="215">
        <f>IF(P305="-",0,P305/(1+'General inputs'!$H$30)^'MP Calculations'!$C$40)</f>
        <v>45949.767333336829</v>
      </c>
    </row>
    <row r="306" spans="3:17" x14ac:dyDescent="0.2">
      <c r="C306" s="159"/>
      <c r="D306" s="165" t="s">
        <v>292</v>
      </c>
      <c r="E306" s="162">
        <v>34704</v>
      </c>
      <c r="F306" s="166" t="str">
        <f t="shared" si="13"/>
        <v>Date check - OK</v>
      </c>
      <c r="G306" s="68"/>
      <c r="H306" s="162" t="s">
        <v>279</v>
      </c>
      <c r="I306" s="173">
        <v>28910.598612097718</v>
      </c>
      <c r="J306" s="168">
        <f>IFERROR(MIN('MP Calculations'!$E$30/I306,1),"-")</f>
        <v>0.88008742324680189</v>
      </c>
      <c r="K306" s="12"/>
      <c r="L306" s="159">
        <v>21.406680000000001</v>
      </c>
      <c r="M306" s="187" t="s">
        <v>339</v>
      </c>
      <c r="N306" s="187">
        <v>480.89954999999998</v>
      </c>
      <c r="O306" s="186">
        <f t="shared" si="14"/>
        <v>10294.462778994</v>
      </c>
      <c r="P306" s="186">
        <f t="shared" si="15"/>
        <v>9060.0272208749411</v>
      </c>
      <c r="Q306" s="215">
        <f>IF(P306="-",0,P306/(1+'General inputs'!$H$30)^'MP Calculations'!$C$40)</f>
        <v>20124.938855895838</v>
      </c>
    </row>
    <row r="307" spans="3:17" x14ac:dyDescent="0.2">
      <c r="C307" s="159"/>
      <c r="D307" s="165" t="s">
        <v>292</v>
      </c>
      <c r="E307" s="162">
        <v>34704</v>
      </c>
      <c r="F307" s="166" t="str">
        <f t="shared" si="13"/>
        <v>Date check - OK</v>
      </c>
      <c r="G307" s="68"/>
      <c r="H307" s="162" t="s">
        <v>279</v>
      </c>
      <c r="I307" s="173">
        <v>28910.598612097718</v>
      </c>
      <c r="J307" s="168">
        <f>IFERROR(MIN('MP Calculations'!$E$30/I307,1),"-")</f>
        <v>0.88008742324680189</v>
      </c>
      <c r="K307" s="12"/>
      <c r="L307" s="159">
        <v>68.828227999999996</v>
      </c>
      <c r="M307" s="187" t="s">
        <v>339</v>
      </c>
      <c r="N307" s="187">
        <v>480.89954999999998</v>
      </c>
      <c r="O307" s="186">
        <f t="shared" si="14"/>
        <v>33099.463872497399</v>
      </c>
      <c r="P307" s="186">
        <f t="shared" si="15"/>
        <v>29130.421870396847</v>
      </c>
      <c r="Q307" s="215">
        <f>IF(P307="-",0,P307/(1+'General inputs'!$H$30)^'MP Calculations'!$C$40)</f>
        <v>64707.085828332922</v>
      </c>
    </row>
    <row r="308" spans="3:17" x14ac:dyDescent="0.2">
      <c r="C308" s="159"/>
      <c r="D308" s="165" t="s">
        <v>292</v>
      </c>
      <c r="E308" s="162">
        <v>34704</v>
      </c>
      <c r="F308" s="166" t="str">
        <f t="shared" si="13"/>
        <v>Date check - OK</v>
      </c>
      <c r="G308" s="68"/>
      <c r="H308" s="162" t="s">
        <v>279</v>
      </c>
      <c r="I308" s="173">
        <v>28910.598612097718</v>
      </c>
      <c r="J308" s="168">
        <f>IFERROR(MIN('MP Calculations'!$E$30/I308,1),"-")</f>
        <v>0.88008742324680189</v>
      </c>
      <c r="K308" s="12"/>
      <c r="L308" s="159">
        <v>14.295505</v>
      </c>
      <c r="M308" s="187" t="s">
        <v>339</v>
      </c>
      <c r="N308" s="187">
        <v>480.89954999999998</v>
      </c>
      <c r="O308" s="186">
        <f t="shared" si="14"/>
        <v>6874.7019215227501</v>
      </c>
      <c r="P308" s="186">
        <f t="shared" si="15"/>
        <v>6050.3386997027947</v>
      </c>
      <c r="Q308" s="215">
        <f>IF(P308="-",0,P308/(1+'General inputs'!$H$30)^'MP Calculations'!$C$40)</f>
        <v>13439.550833625448</v>
      </c>
    </row>
    <row r="309" spans="3:17" x14ac:dyDescent="0.2">
      <c r="C309" s="159"/>
      <c r="D309" s="165" t="s">
        <v>292</v>
      </c>
      <c r="E309" s="162">
        <v>34704</v>
      </c>
      <c r="F309" s="166" t="str">
        <f t="shared" si="13"/>
        <v>Date check - OK</v>
      </c>
      <c r="G309" s="68"/>
      <c r="H309" s="162" t="s">
        <v>279</v>
      </c>
      <c r="I309" s="173">
        <v>28910.598612097718</v>
      </c>
      <c r="J309" s="168">
        <f>IFERROR(MIN('MP Calculations'!$E$30/I309,1),"-")</f>
        <v>0.88008742324680189</v>
      </c>
      <c r="K309" s="12"/>
      <c r="L309" s="159">
        <v>38.241286000000002</v>
      </c>
      <c r="M309" s="187" t="s">
        <v>339</v>
      </c>
      <c r="N309" s="187">
        <v>480.89954999999998</v>
      </c>
      <c r="O309" s="186">
        <f t="shared" si="14"/>
        <v>18390.217228821301</v>
      </c>
      <c r="P309" s="186">
        <f t="shared" si="15"/>
        <v>16184.998893862281</v>
      </c>
      <c r="Q309" s="215">
        <f>IF(P309="-",0,P309/(1+'General inputs'!$H$30)^'MP Calculations'!$C$40)</f>
        <v>35951.560098101414</v>
      </c>
    </row>
    <row r="310" spans="3:17" x14ac:dyDescent="0.2">
      <c r="C310" s="159"/>
      <c r="D310" s="165" t="s">
        <v>292</v>
      </c>
      <c r="E310" s="162">
        <v>34704</v>
      </c>
      <c r="F310" s="166" t="str">
        <f t="shared" si="13"/>
        <v>Date check - OK</v>
      </c>
      <c r="G310" s="68"/>
      <c r="H310" s="162" t="s">
        <v>279</v>
      </c>
      <c r="I310" s="173">
        <v>28910.598612097718</v>
      </c>
      <c r="J310" s="168">
        <f>IFERROR(MIN('MP Calculations'!$E$30/I310,1),"-")</f>
        <v>0.88008742324680189</v>
      </c>
      <c r="K310" s="12"/>
      <c r="L310" s="159">
        <v>18.692848999999999</v>
      </c>
      <c r="M310" s="187" t="s">
        <v>339</v>
      </c>
      <c r="N310" s="187">
        <v>480.89954999999998</v>
      </c>
      <c r="O310" s="186">
        <f t="shared" si="14"/>
        <v>8989.3826723179482</v>
      </c>
      <c r="P310" s="186">
        <f t="shared" si="15"/>
        <v>7911.4426326597531</v>
      </c>
      <c r="Q310" s="215">
        <f>IF(P310="-",0,P310/(1+'General inputs'!$H$30)^'MP Calculations'!$C$40)</f>
        <v>17573.600538126117</v>
      </c>
    </row>
    <row r="311" spans="3:17" x14ac:dyDescent="0.2">
      <c r="C311" s="159"/>
      <c r="D311" s="165" t="s">
        <v>292</v>
      </c>
      <c r="E311" s="162">
        <v>34704</v>
      </c>
      <c r="F311" s="166" t="str">
        <f t="shared" si="13"/>
        <v>Date check - OK</v>
      </c>
      <c r="G311" s="68"/>
      <c r="H311" s="162" t="s">
        <v>279</v>
      </c>
      <c r="I311" s="173">
        <v>28910.598612097718</v>
      </c>
      <c r="J311" s="168">
        <f>IFERROR(MIN('MP Calculations'!$E$30/I311,1),"-")</f>
        <v>0.88008742324680189</v>
      </c>
      <c r="K311" s="12"/>
      <c r="L311" s="159">
        <v>64.679725000000005</v>
      </c>
      <c r="M311" s="187" t="s">
        <v>339</v>
      </c>
      <c r="N311" s="187">
        <v>480.89954999999998</v>
      </c>
      <c r="O311" s="186">
        <f t="shared" si="14"/>
        <v>31104.450646623751</v>
      </c>
      <c r="P311" s="186">
        <f t="shared" si="15"/>
        <v>27374.635821094416</v>
      </c>
      <c r="Q311" s="215">
        <f>IF(P311="-",0,P311/(1+'General inputs'!$H$30)^'MP Calculations'!$C$40)</f>
        <v>60806.977580883977</v>
      </c>
    </row>
    <row r="312" spans="3:17" x14ac:dyDescent="0.2">
      <c r="C312" s="159"/>
      <c r="D312" s="165" t="s">
        <v>292</v>
      </c>
      <c r="E312" s="162">
        <v>34704</v>
      </c>
      <c r="F312" s="166" t="str">
        <f t="shared" si="13"/>
        <v>Date check - OK</v>
      </c>
      <c r="G312" s="68"/>
      <c r="H312" s="162" t="s">
        <v>279</v>
      </c>
      <c r="I312" s="173">
        <v>28910.598612097718</v>
      </c>
      <c r="J312" s="168">
        <f>IFERROR(MIN('MP Calculations'!$E$30/I312,1),"-")</f>
        <v>0.88008742324680189</v>
      </c>
      <c r="K312" s="12"/>
      <c r="L312" s="159">
        <v>44.821154999999997</v>
      </c>
      <c r="M312" s="187" t="s">
        <v>339</v>
      </c>
      <c r="N312" s="187">
        <v>480.89954999999998</v>
      </c>
      <c r="O312" s="186">
        <f t="shared" si="14"/>
        <v>21554.473269980248</v>
      </c>
      <c r="P312" s="186">
        <f t="shared" si="15"/>
        <v>18969.820839618984</v>
      </c>
      <c r="Q312" s="215">
        <f>IF(P312="-",0,P312/(1+'General inputs'!$H$30)^'MP Calculations'!$C$40)</f>
        <v>42137.454468681266</v>
      </c>
    </row>
    <row r="313" spans="3:17" x14ac:dyDescent="0.2">
      <c r="C313" s="159"/>
      <c r="D313" s="165" t="s">
        <v>292</v>
      </c>
      <c r="E313" s="162">
        <v>34704</v>
      </c>
      <c r="F313" s="166" t="str">
        <f t="shared" si="13"/>
        <v>Date check - OK</v>
      </c>
      <c r="G313" s="68"/>
      <c r="H313" s="162" t="s">
        <v>279</v>
      </c>
      <c r="I313" s="173">
        <v>28910.598612097718</v>
      </c>
      <c r="J313" s="168">
        <f>IFERROR(MIN('MP Calculations'!$E$30/I313,1),"-")</f>
        <v>0.88008742324680189</v>
      </c>
      <c r="K313" s="12"/>
      <c r="L313" s="159">
        <v>8.5767950000000006</v>
      </c>
      <c r="M313" s="187" t="s">
        <v>339</v>
      </c>
      <c r="N313" s="187">
        <v>480.89954999999998</v>
      </c>
      <c r="O313" s="186">
        <f t="shared" si="14"/>
        <v>4124.5768559422504</v>
      </c>
      <c r="P313" s="186">
        <f t="shared" si="15"/>
        <v>3629.9882171296108</v>
      </c>
      <c r="Q313" s="215">
        <f>IF(P313="-",0,P313/(1+'General inputs'!$H$30)^'MP Calculations'!$C$40)</f>
        <v>8063.2529170592152</v>
      </c>
    </row>
    <row r="314" spans="3:17" x14ac:dyDescent="0.2">
      <c r="C314" s="159"/>
      <c r="D314" s="165" t="s">
        <v>292</v>
      </c>
      <c r="E314" s="162">
        <v>34704</v>
      </c>
      <c r="F314" s="166" t="str">
        <f t="shared" si="13"/>
        <v>Date check - OK</v>
      </c>
      <c r="G314" s="68"/>
      <c r="H314" s="162" t="s">
        <v>279</v>
      </c>
      <c r="I314" s="173">
        <v>28910.598612097718</v>
      </c>
      <c r="J314" s="168">
        <f>IFERROR(MIN('MP Calculations'!$E$30/I314,1),"-")</f>
        <v>0.88008742324680189</v>
      </c>
      <c r="K314" s="12"/>
      <c r="L314" s="159">
        <v>9.1953230000000001</v>
      </c>
      <c r="M314" s="187" t="s">
        <v>339</v>
      </c>
      <c r="N314" s="187">
        <v>480.89954999999998</v>
      </c>
      <c r="O314" s="186">
        <f t="shared" si="14"/>
        <v>4422.0266928046494</v>
      </c>
      <c r="P314" s="186">
        <f t="shared" si="15"/>
        <v>3891.7700775990211</v>
      </c>
      <c r="Q314" s="215">
        <f>IF(P314="-",0,P314/(1+'General inputs'!$H$30)^'MP Calculations'!$C$40)</f>
        <v>8644.7460855776171</v>
      </c>
    </row>
    <row r="315" spans="3:17" x14ac:dyDescent="0.2">
      <c r="C315" s="159"/>
      <c r="D315" s="165" t="s">
        <v>292</v>
      </c>
      <c r="E315" s="162">
        <v>34704</v>
      </c>
      <c r="F315" s="166" t="str">
        <f t="shared" si="13"/>
        <v>Date check - OK</v>
      </c>
      <c r="G315" s="68"/>
      <c r="H315" s="162" t="s">
        <v>279</v>
      </c>
      <c r="I315" s="173">
        <v>28910.598612097718</v>
      </c>
      <c r="J315" s="168">
        <f>IFERROR(MIN('MP Calculations'!$E$30/I315,1),"-")</f>
        <v>0.88008742324680189</v>
      </c>
      <c r="K315" s="12"/>
      <c r="L315" s="159">
        <v>51.156491000000003</v>
      </c>
      <c r="M315" s="187" t="s">
        <v>339</v>
      </c>
      <c r="N315" s="187">
        <v>480.89954999999998</v>
      </c>
      <c r="O315" s="186">
        <f t="shared" si="14"/>
        <v>24601.133501479049</v>
      </c>
      <c r="P315" s="186">
        <f t="shared" si="15"/>
        <v>21651.148192267268</v>
      </c>
      <c r="Q315" s="215">
        <f>IF(P315="-",0,P315/(1+'General inputs'!$H$30)^'MP Calculations'!$C$40)</f>
        <v>48093.457437453428</v>
      </c>
    </row>
    <row r="316" spans="3:17" x14ac:dyDescent="0.2">
      <c r="C316" s="159"/>
      <c r="D316" s="165" t="s">
        <v>300</v>
      </c>
      <c r="E316" s="162">
        <v>34704</v>
      </c>
      <c r="F316" s="166" t="str">
        <f t="shared" si="13"/>
        <v>Date check - OK</v>
      </c>
      <c r="G316" s="68"/>
      <c r="H316" s="162" t="s">
        <v>279</v>
      </c>
      <c r="I316" s="173">
        <v>28910.598612097718</v>
      </c>
      <c r="J316" s="168">
        <f>IFERROR(MIN('MP Calculations'!$E$30/I316,1),"-")</f>
        <v>0.88008742324680189</v>
      </c>
      <c r="K316" s="12"/>
      <c r="L316" s="159">
        <v>10.647301000000001</v>
      </c>
      <c r="M316" s="187" t="s">
        <v>339</v>
      </c>
      <c r="N316" s="187">
        <v>1362.548726</v>
      </c>
      <c r="O316" s="186">
        <f t="shared" si="14"/>
        <v>14507.466412888527</v>
      </c>
      <c r="P316" s="186">
        <f t="shared" si="15"/>
        <v>12767.838733158587</v>
      </c>
      <c r="Q316" s="215">
        <f>IF(P316="-",0,P316/(1+'General inputs'!$H$30)^'MP Calculations'!$C$40)</f>
        <v>28361.059802857952</v>
      </c>
    </row>
    <row r="317" spans="3:17" x14ac:dyDescent="0.2">
      <c r="C317" s="159"/>
      <c r="D317" s="165" t="s">
        <v>292</v>
      </c>
      <c r="E317" s="162">
        <v>34704</v>
      </c>
      <c r="F317" s="166" t="str">
        <f t="shared" si="13"/>
        <v>Date check - OK</v>
      </c>
      <c r="G317" s="68"/>
      <c r="H317" s="162" t="s">
        <v>279</v>
      </c>
      <c r="I317" s="173">
        <v>28910.598612097718</v>
      </c>
      <c r="J317" s="168">
        <f>IFERROR(MIN('MP Calculations'!$E$30/I317,1),"-")</f>
        <v>0.88008742324680189</v>
      </c>
      <c r="K317" s="12"/>
      <c r="L317" s="159">
        <v>111.78678600000001</v>
      </c>
      <c r="M317" s="187" t="s">
        <v>339</v>
      </c>
      <c r="N317" s="187">
        <v>480.89954999999998</v>
      </c>
      <c r="O317" s="186">
        <f t="shared" si="14"/>
        <v>53758.215083346302</v>
      </c>
      <c r="P317" s="186">
        <f t="shared" si="15"/>
        <v>47311.928991049608</v>
      </c>
      <c r="Q317" s="215">
        <f>IF(P317="-",0,P317/(1+'General inputs'!$H$30)^'MP Calculations'!$C$40)</f>
        <v>105093.4677001344</v>
      </c>
    </row>
    <row r="318" spans="3:17" x14ac:dyDescent="0.2">
      <c r="C318" s="159"/>
      <c r="D318" s="165" t="s">
        <v>292</v>
      </c>
      <c r="E318" s="162">
        <v>34704</v>
      </c>
      <c r="F318" s="166" t="str">
        <f t="shared" si="13"/>
        <v>Date check - OK</v>
      </c>
      <c r="G318" s="68"/>
      <c r="H318" s="162" t="s">
        <v>279</v>
      </c>
      <c r="I318" s="173">
        <v>28910.598612097718</v>
      </c>
      <c r="J318" s="168">
        <f>IFERROR(MIN('MP Calculations'!$E$30/I318,1),"-")</f>
        <v>0.88008742324680189</v>
      </c>
      <c r="K318" s="12"/>
      <c r="L318" s="159">
        <v>85.960040000000006</v>
      </c>
      <c r="M318" s="187" t="s">
        <v>339</v>
      </c>
      <c r="N318" s="187">
        <v>480.89954999999998</v>
      </c>
      <c r="O318" s="186">
        <f t="shared" si="14"/>
        <v>41338.144553981998</v>
      </c>
      <c r="P318" s="186">
        <f t="shared" si="15"/>
        <v>36381.18112231783</v>
      </c>
      <c r="Q318" s="215">
        <f>IF(P318="-",0,P318/(1+'General inputs'!$H$30)^'MP Calculations'!$C$40)</f>
        <v>80813.117636661089</v>
      </c>
    </row>
    <row r="319" spans="3:17" x14ac:dyDescent="0.2">
      <c r="C319" s="159"/>
      <c r="D319" s="165" t="s">
        <v>290</v>
      </c>
      <c r="E319" s="162">
        <v>34704</v>
      </c>
      <c r="F319" s="166" t="str">
        <f t="shared" si="13"/>
        <v>Date check - OK</v>
      </c>
      <c r="G319" s="68"/>
      <c r="H319" s="162" t="s">
        <v>279</v>
      </c>
      <c r="I319" s="173">
        <v>28910.598612097718</v>
      </c>
      <c r="J319" s="168">
        <f>IFERROR(MIN('MP Calculations'!$E$30/I319,1),"-")</f>
        <v>0.88008742324680189</v>
      </c>
      <c r="K319" s="12"/>
      <c r="L319" s="159">
        <v>72.948548000000002</v>
      </c>
      <c r="M319" s="187" t="s">
        <v>339</v>
      </c>
      <c r="N319" s="187">
        <v>1009.889055</v>
      </c>
      <c r="O319" s="186">
        <f t="shared" si="14"/>
        <v>73669.940203342136</v>
      </c>
      <c r="P319" s="186">
        <f t="shared" si="15"/>
        <v>64835.98784430536</v>
      </c>
      <c r="Q319" s="215">
        <f>IF(P319="-",0,P319/(1+'General inputs'!$H$30)^'MP Calculations'!$C$40)</f>
        <v>144019.46696383576</v>
      </c>
    </row>
    <row r="320" spans="3:17" x14ac:dyDescent="0.2">
      <c r="C320" s="159"/>
      <c r="D320" s="165" t="s">
        <v>292</v>
      </c>
      <c r="E320" s="162">
        <v>34704</v>
      </c>
      <c r="F320" s="166" t="str">
        <f t="shared" si="13"/>
        <v>Date check - OK</v>
      </c>
      <c r="G320" s="68"/>
      <c r="H320" s="162" t="s">
        <v>279</v>
      </c>
      <c r="I320" s="173">
        <v>28910.598612097718</v>
      </c>
      <c r="J320" s="168">
        <f>IFERROR(MIN('MP Calculations'!$E$30/I320,1),"-")</f>
        <v>0.88008742324680189</v>
      </c>
      <c r="K320" s="12"/>
      <c r="L320" s="159">
        <v>30.418668</v>
      </c>
      <c r="M320" s="187" t="s">
        <v>339</v>
      </c>
      <c r="N320" s="187">
        <v>480.89954999999998</v>
      </c>
      <c r="O320" s="186">
        <f t="shared" si="14"/>
        <v>14628.323752799399</v>
      </c>
      <c r="P320" s="186">
        <f t="shared" si="15"/>
        <v>12874.203758021209</v>
      </c>
      <c r="Q320" s="215">
        <f>IF(P320="-",0,P320/(1+'General inputs'!$H$30)^'MP Calculations'!$C$40)</f>
        <v>28597.32726316249</v>
      </c>
    </row>
    <row r="321" spans="3:17" x14ac:dyDescent="0.2">
      <c r="C321" s="159"/>
      <c r="D321" s="165" t="s">
        <v>292</v>
      </c>
      <c r="E321" s="162">
        <v>34704</v>
      </c>
      <c r="F321" s="166" t="str">
        <f t="shared" si="13"/>
        <v>Date check - OK</v>
      </c>
      <c r="G321" s="68"/>
      <c r="H321" s="162" t="s">
        <v>279</v>
      </c>
      <c r="I321" s="173">
        <v>28910.598612097718</v>
      </c>
      <c r="J321" s="168">
        <f>IFERROR(MIN('MP Calculations'!$E$30/I321,1),"-")</f>
        <v>0.88008742324680189</v>
      </c>
      <c r="K321" s="12"/>
      <c r="L321" s="159">
        <v>35.362924999999997</v>
      </c>
      <c r="M321" s="187" t="s">
        <v>339</v>
      </c>
      <c r="N321" s="187">
        <v>480.89954999999998</v>
      </c>
      <c r="O321" s="186">
        <f t="shared" si="14"/>
        <v>17006.01471918375</v>
      </c>
      <c r="P321" s="186">
        <f t="shared" si="15"/>
        <v>14966.779673903611</v>
      </c>
      <c r="Q321" s="215">
        <f>IF(P321="-",0,P321/(1+'General inputs'!$H$30)^'MP Calculations'!$C$40)</f>
        <v>33245.543138432971</v>
      </c>
    </row>
    <row r="322" spans="3:17" x14ac:dyDescent="0.2">
      <c r="C322" s="159"/>
      <c r="D322" s="165" t="s">
        <v>290</v>
      </c>
      <c r="E322" s="162">
        <v>34704</v>
      </c>
      <c r="F322" s="166" t="str">
        <f t="shared" si="13"/>
        <v>Date check - OK</v>
      </c>
      <c r="G322" s="68"/>
      <c r="H322" s="162" t="s">
        <v>279</v>
      </c>
      <c r="I322" s="173">
        <v>28910.598612097718</v>
      </c>
      <c r="J322" s="168">
        <f>IFERROR(MIN('MP Calculations'!$E$30/I322,1),"-")</f>
        <v>0.88008742324680189</v>
      </c>
      <c r="K322" s="12"/>
      <c r="L322" s="159">
        <v>102.00117400000001</v>
      </c>
      <c r="M322" s="187" t="s">
        <v>339</v>
      </c>
      <c r="N322" s="187">
        <v>1009.889055</v>
      </c>
      <c r="O322" s="186">
        <f t="shared" si="14"/>
        <v>103009.86921975057</v>
      </c>
      <c r="P322" s="186">
        <f t="shared" si="15"/>
        <v>90657.690370600336</v>
      </c>
      <c r="Q322" s="215">
        <f>IF(P322="-",0,P322/(1+'General inputs'!$H$30)^'MP Calculations'!$C$40)</f>
        <v>201376.9308905979</v>
      </c>
    </row>
    <row r="323" spans="3:17" x14ac:dyDescent="0.2">
      <c r="C323" s="159"/>
      <c r="D323" s="165" t="s">
        <v>292</v>
      </c>
      <c r="E323" s="162">
        <v>34704</v>
      </c>
      <c r="F323" s="166" t="str">
        <f t="shared" si="13"/>
        <v>Date check - OK</v>
      </c>
      <c r="G323" s="68"/>
      <c r="H323" s="162" t="s">
        <v>279</v>
      </c>
      <c r="I323" s="173">
        <v>28910.598612097718</v>
      </c>
      <c r="J323" s="168">
        <f>IFERROR(MIN('MP Calculations'!$E$30/I323,1),"-")</f>
        <v>0.88008742324680189</v>
      </c>
      <c r="K323" s="12"/>
      <c r="L323" s="159">
        <v>42.283737000000002</v>
      </c>
      <c r="M323" s="187" t="s">
        <v>339</v>
      </c>
      <c r="N323" s="187">
        <v>480.89954999999998</v>
      </c>
      <c r="O323" s="186">
        <f t="shared" si="14"/>
        <v>20334.23009561835</v>
      </c>
      <c r="P323" s="186">
        <f t="shared" si="15"/>
        <v>17895.900168560325</v>
      </c>
      <c r="Q323" s="215">
        <f>IF(P323="-",0,P323/(1+'General inputs'!$H$30)^'MP Calculations'!$C$40)</f>
        <v>39751.966289204145</v>
      </c>
    </row>
    <row r="324" spans="3:17" x14ac:dyDescent="0.2">
      <c r="C324" s="159"/>
      <c r="D324" s="165" t="s">
        <v>292</v>
      </c>
      <c r="E324" s="162">
        <v>34704</v>
      </c>
      <c r="F324" s="166" t="str">
        <f t="shared" si="13"/>
        <v>Date check - OK</v>
      </c>
      <c r="G324" s="68"/>
      <c r="H324" s="162" t="s">
        <v>279</v>
      </c>
      <c r="I324" s="173">
        <v>28910.598612097718</v>
      </c>
      <c r="J324" s="168">
        <f>IFERROR(MIN('MP Calculations'!$E$30/I324,1),"-")</f>
        <v>0.88008742324680189</v>
      </c>
      <c r="K324" s="12"/>
      <c r="L324" s="159">
        <v>23.223801999999999</v>
      </c>
      <c r="M324" s="187" t="s">
        <v>339</v>
      </c>
      <c r="N324" s="187">
        <v>480.89954999999998</v>
      </c>
      <c r="O324" s="186">
        <f t="shared" si="14"/>
        <v>11168.315931089099</v>
      </c>
      <c r="P324" s="186">
        <f t="shared" si="15"/>
        <v>9829.0943897984125</v>
      </c>
      <c r="Q324" s="215">
        <f>IF(P324="-",0,P324/(1+'General inputs'!$H$30)^'MP Calculations'!$C$40)</f>
        <v>21833.259302770512</v>
      </c>
    </row>
    <row r="325" spans="3:17" x14ac:dyDescent="0.2">
      <c r="C325" s="159"/>
      <c r="D325" s="165" t="s">
        <v>292</v>
      </c>
      <c r="E325" s="162">
        <v>34704</v>
      </c>
      <c r="F325" s="166" t="str">
        <f t="shared" si="13"/>
        <v>Date check - OK</v>
      </c>
      <c r="G325" s="68"/>
      <c r="H325" s="162" t="s">
        <v>279</v>
      </c>
      <c r="I325" s="173">
        <v>28910.598612097718</v>
      </c>
      <c r="J325" s="168">
        <f>IFERROR(MIN('MP Calculations'!$E$30/I325,1),"-")</f>
        <v>0.88008742324680189</v>
      </c>
      <c r="K325" s="12"/>
      <c r="L325" s="159">
        <v>57.309626000000002</v>
      </c>
      <c r="M325" s="187" t="s">
        <v>339</v>
      </c>
      <c r="N325" s="187">
        <v>480.89954999999998</v>
      </c>
      <c r="O325" s="186">
        <f t="shared" si="14"/>
        <v>27560.173354068298</v>
      </c>
      <c r="P325" s="186">
        <f t="shared" si="15"/>
        <v>24255.361951417137</v>
      </c>
      <c r="Q325" s="215">
        <f>IF(P325="-",0,P325/(1+'General inputs'!$H$30)^'MP Calculations'!$C$40)</f>
        <v>53878.16882880756</v>
      </c>
    </row>
    <row r="326" spans="3:17" x14ac:dyDescent="0.2">
      <c r="C326" s="159"/>
      <c r="D326" s="165" t="s">
        <v>290</v>
      </c>
      <c r="E326" s="162">
        <v>34704</v>
      </c>
      <c r="F326" s="166" t="str">
        <f t="shared" si="13"/>
        <v>Date check - OK</v>
      </c>
      <c r="G326" s="68"/>
      <c r="H326" s="162" t="s">
        <v>279</v>
      </c>
      <c r="I326" s="173">
        <v>28910.598612097718</v>
      </c>
      <c r="J326" s="168">
        <f>IFERROR(MIN('MP Calculations'!$E$30/I326,1),"-")</f>
        <v>0.88008742324680189</v>
      </c>
      <c r="K326" s="12"/>
      <c r="L326" s="159">
        <v>114.843824</v>
      </c>
      <c r="M326" s="187" t="s">
        <v>339</v>
      </c>
      <c r="N326" s="187">
        <v>1009.889055</v>
      </c>
      <c r="O326" s="186">
        <f t="shared" si="14"/>
        <v>115979.52089194632</v>
      </c>
      <c r="P326" s="186">
        <f t="shared" si="15"/>
        <v>102072.11769119166</v>
      </c>
      <c r="Q326" s="215">
        <f>IF(P326="-",0,P326/(1+'General inputs'!$H$30)^'MP Calculations'!$C$40)</f>
        <v>226731.67280270701</v>
      </c>
    </row>
    <row r="327" spans="3:17" x14ac:dyDescent="0.2">
      <c r="C327" s="159"/>
      <c r="D327" s="165" t="s">
        <v>292</v>
      </c>
      <c r="E327" s="162">
        <v>34704</v>
      </c>
      <c r="F327" s="166" t="str">
        <f t="shared" si="13"/>
        <v>Date check - OK</v>
      </c>
      <c r="G327" s="68"/>
      <c r="H327" s="162" t="s">
        <v>279</v>
      </c>
      <c r="I327" s="173">
        <v>28910.598612097718</v>
      </c>
      <c r="J327" s="168">
        <f>IFERROR(MIN('MP Calculations'!$E$30/I327,1),"-")</f>
        <v>0.88008742324680189</v>
      </c>
      <c r="K327" s="12"/>
      <c r="L327" s="159">
        <v>31.301029</v>
      </c>
      <c r="M327" s="187" t="s">
        <v>339</v>
      </c>
      <c r="N327" s="187">
        <v>480.89954999999998</v>
      </c>
      <c r="O327" s="186">
        <f t="shared" si="14"/>
        <v>15052.650760636949</v>
      </c>
      <c r="P327" s="186">
        <f t="shared" si="15"/>
        <v>13247.648620962984</v>
      </c>
      <c r="Q327" s="215">
        <f>IF(P327="-",0,P327/(1+'General inputs'!$H$30)^'MP Calculations'!$C$40)</f>
        <v>29426.856231401707</v>
      </c>
    </row>
    <row r="328" spans="3:17" x14ac:dyDescent="0.2">
      <c r="C328" s="159"/>
      <c r="D328" s="165" t="s">
        <v>290</v>
      </c>
      <c r="E328" s="162">
        <v>34704</v>
      </c>
      <c r="F328" s="166" t="str">
        <f t="shared" si="13"/>
        <v>Date check - OK</v>
      </c>
      <c r="G328" s="68"/>
      <c r="H328" s="162" t="s">
        <v>279</v>
      </c>
      <c r="I328" s="173">
        <v>28910.598612097718</v>
      </c>
      <c r="J328" s="168">
        <f>IFERROR(MIN('MP Calculations'!$E$30/I328,1),"-")</f>
        <v>0.88008742324680189</v>
      </c>
      <c r="K328" s="12"/>
      <c r="L328" s="159">
        <v>23.144300000000001</v>
      </c>
      <c r="M328" s="187" t="s">
        <v>339</v>
      </c>
      <c r="N328" s="187">
        <v>1009.889055</v>
      </c>
      <c r="O328" s="186">
        <f t="shared" si="14"/>
        <v>23373.175255636499</v>
      </c>
      <c r="P328" s="186">
        <f t="shared" si="15"/>
        <v>20570.437583829036</v>
      </c>
      <c r="Q328" s="215">
        <f>IF(P328="-",0,P328/(1+'General inputs'!$H$30)^'MP Calculations'!$C$40)</f>
        <v>45692.886844726556</v>
      </c>
    </row>
    <row r="329" spans="3:17" x14ac:dyDescent="0.2">
      <c r="C329" s="159"/>
      <c r="D329" s="165" t="s">
        <v>292</v>
      </c>
      <c r="E329" s="162">
        <v>34704</v>
      </c>
      <c r="F329" s="166" t="str">
        <f t="shared" si="13"/>
        <v>Date check - OK</v>
      </c>
      <c r="G329" s="68"/>
      <c r="H329" s="162" t="s">
        <v>279</v>
      </c>
      <c r="I329" s="173">
        <v>28910.598612097718</v>
      </c>
      <c r="J329" s="168">
        <f>IFERROR(MIN('MP Calculations'!$E$30/I329,1),"-")</f>
        <v>0.88008742324680189</v>
      </c>
      <c r="K329" s="12"/>
      <c r="L329" s="159">
        <v>56.617238999999998</v>
      </c>
      <c r="M329" s="187" t="s">
        <v>339</v>
      </c>
      <c r="N329" s="187">
        <v>480.89954999999998</v>
      </c>
      <c r="O329" s="186">
        <f t="shared" si="14"/>
        <v>27227.204757342446</v>
      </c>
      <c r="P329" s="186">
        <f t="shared" si="15"/>
        <v>23962.320477102578</v>
      </c>
      <c r="Q329" s="215">
        <f>IF(P329="-",0,P329/(1+'General inputs'!$H$30)^'MP Calculations'!$C$40)</f>
        <v>53227.239023736562</v>
      </c>
    </row>
    <row r="330" spans="3:17" x14ac:dyDescent="0.2">
      <c r="C330" s="159"/>
      <c r="D330" s="165" t="s">
        <v>292</v>
      </c>
      <c r="E330" s="162">
        <v>34704</v>
      </c>
      <c r="F330" s="166" t="str">
        <f t="shared" si="13"/>
        <v>Date check - OK</v>
      </c>
      <c r="G330" s="68"/>
      <c r="H330" s="162" t="s">
        <v>279</v>
      </c>
      <c r="I330" s="173">
        <v>28910.598612097718</v>
      </c>
      <c r="J330" s="168">
        <f>IFERROR(MIN('MP Calculations'!$E$30/I330,1),"-")</f>
        <v>0.88008742324680189</v>
      </c>
      <c r="K330" s="12"/>
      <c r="L330" s="159">
        <v>75.907528999999997</v>
      </c>
      <c r="M330" s="187" t="s">
        <v>339</v>
      </c>
      <c r="N330" s="187">
        <v>480.89954999999998</v>
      </c>
      <c r="O330" s="186">
        <f t="shared" si="14"/>
        <v>36503.896537711946</v>
      </c>
      <c r="P330" s="186">
        <f t="shared" si="15"/>
        <v>32126.62024234276</v>
      </c>
      <c r="Q330" s="215">
        <f>IF(P330="-",0,P330/(1+'General inputs'!$H$30)^'MP Calculations'!$C$40)</f>
        <v>71362.508330443583</v>
      </c>
    </row>
    <row r="331" spans="3:17" x14ac:dyDescent="0.2">
      <c r="C331" s="159"/>
      <c r="D331" s="165" t="s">
        <v>292</v>
      </c>
      <c r="E331" s="162">
        <v>34704</v>
      </c>
      <c r="F331" s="166" t="str">
        <f t="shared" si="13"/>
        <v>Date check - OK</v>
      </c>
      <c r="G331" s="68"/>
      <c r="H331" s="162" t="s">
        <v>279</v>
      </c>
      <c r="I331" s="173">
        <v>28910.598612097718</v>
      </c>
      <c r="J331" s="168">
        <f>IFERROR(MIN('MP Calculations'!$E$30/I331,1),"-")</f>
        <v>0.88008742324680189</v>
      </c>
      <c r="K331" s="12"/>
      <c r="L331" s="159">
        <v>52.121026000000001</v>
      </c>
      <c r="M331" s="187" t="s">
        <v>339</v>
      </c>
      <c r="N331" s="187">
        <v>480.89954999999998</v>
      </c>
      <c r="O331" s="186">
        <f t="shared" si="14"/>
        <v>25064.9779489383</v>
      </c>
      <c r="P331" s="186">
        <f t="shared" si="15"/>
        <v>22059.37185681902</v>
      </c>
      <c r="Q331" s="215">
        <f>IF(P331="-",0,P331/(1+'General inputs'!$H$30)^'MP Calculations'!$C$40)</f>
        <v>49000.240175335799</v>
      </c>
    </row>
    <row r="332" spans="3:17" x14ac:dyDescent="0.2">
      <c r="C332" s="159"/>
      <c r="D332" s="165" t="s">
        <v>292</v>
      </c>
      <c r="E332" s="162">
        <v>34704</v>
      </c>
      <c r="F332" s="166" t="str">
        <f t="shared" si="13"/>
        <v>Date check - OK</v>
      </c>
      <c r="G332" s="68"/>
      <c r="H332" s="162" t="s">
        <v>279</v>
      </c>
      <c r="I332" s="173">
        <v>28910.598612097718</v>
      </c>
      <c r="J332" s="168">
        <f>IFERROR(MIN('MP Calculations'!$E$30/I332,1),"-")</f>
        <v>0.88008742324680189</v>
      </c>
      <c r="K332" s="12"/>
      <c r="L332" s="159">
        <v>17.663402000000001</v>
      </c>
      <c r="M332" s="187" t="s">
        <v>339</v>
      </c>
      <c r="N332" s="187">
        <v>480.89954999999998</v>
      </c>
      <c r="O332" s="186">
        <f t="shared" si="14"/>
        <v>8494.3220732691007</v>
      </c>
      <c r="P332" s="186">
        <f t="shared" si="15"/>
        <v>7475.7460256918348</v>
      </c>
      <c r="Q332" s="215">
        <f>IF(P332="-",0,P332/(1+'General inputs'!$H$30)^'MP Calculations'!$C$40)</f>
        <v>16605.792455304058</v>
      </c>
    </row>
    <row r="333" spans="3:17" x14ac:dyDescent="0.2">
      <c r="C333" s="159"/>
      <c r="D333" s="165" t="s">
        <v>290</v>
      </c>
      <c r="E333" s="162">
        <v>34704</v>
      </c>
      <c r="F333" s="166" t="str">
        <f t="shared" si="13"/>
        <v>Date check - OK</v>
      </c>
      <c r="G333" s="68"/>
      <c r="H333" s="162" t="s">
        <v>279</v>
      </c>
      <c r="I333" s="173">
        <v>28910.598612097718</v>
      </c>
      <c r="J333" s="168">
        <f>IFERROR(MIN('MP Calculations'!$E$30/I333,1),"-")</f>
        <v>0.88008742324680189</v>
      </c>
      <c r="K333" s="12"/>
      <c r="L333" s="159">
        <v>77.742791999999994</v>
      </c>
      <c r="M333" s="187" t="s">
        <v>339</v>
      </c>
      <c r="N333" s="187">
        <v>1009.889055</v>
      </c>
      <c r="O333" s="186">
        <f t="shared" si="14"/>
        <v>78511.594745941547</v>
      </c>
      <c r="P333" s="186">
        <f t="shared" si="15"/>
        <v>69097.06711495285</v>
      </c>
      <c r="Q333" s="215">
        <f>IF(P333="-",0,P333/(1+'General inputs'!$H$30)^'MP Calculations'!$C$40)</f>
        <v>153484.55549958791</v>
      </c>
    </row>
    <row r="334" spans="3:17" x14ac:dyDescent="0.2">
      <c r="C334" s="159"/>
      <c r="D334" s="165" t="s">
        <v>292</v>
      </c>
      <c r="E334" s="162">
        <v>34704</v>
      </c>
      <c r="F334" s="166" t="str">
        <f t="shared" si="13"/>
        <v>Date check - OK</v>
      </c>
      <c r="G334" s="68"/>
      <c r="H334" s="162" t="s">
        <v>279</v>
      </c>
      <c r="I334" s="173">
        <v>28910.598612097718</v>
      </c>
      <c r="J334" s="168">
        <f>IFERROR(MIN('MP Calculations'!$E$30/I334,1),"-")</f>
        <v>0.88008742324680189</v>
      </c>
      <c r="K334" s="12"/>
      <c r="L334" s="159">
        <v>88.805301</v>
      </c>
      <c r="M334" s="187" t="s">
        <v>339</v>
      </c>
      <c r="N334" s="187">
        <v>480.89954999999998</v>
      </c>
      <c r="O334" s="186">
        <f t="shared" si="14"/>
        <v>42706.429288514548</v>
      </c>
      <c r="P334" s="186">
        <f t="shared" si="15"/>
        <v>37585.39130860052</v>
      </c>
      <c r="Q334" s="215">
        <f>IF(P334="-",0,P334/(1+'General inputs'!$H$30)^'MP Calculations'!$C$40)</f>
        <v>83488.016483846412</v>
      </c>
    </row>
    <row r="335" spans="3:17" x14ac:dyDescent="0.2">
      <c r="C335" s="159"/>
      <c r="D335" s="165" t="s">
        <v>292</v>
      </c>
      <c r="E335" s="162">
        <v>34704</v>
      </c>
      <c r="F335" s="166" t="str">
        <f t="shared" si="13"/>
        <v>Date check - OK</v>
      </c>
      <c r="G335" s="68"/>
      <c r="H335" s="162" t="s">
        <v>279</v>
      </c>
      <c r="I335" s="173">
        <v>28910.598612097718</v>
      </c>
      <c r="J335" s="168">
        <f>IFERROR(MIN('MP Calculations'!$E$30/I335,1),"-")</f>
        <v>0.88008742324680189</v>
      </c>
      <c r="K335" s="12"/>
      <c r="L335" s="159">
        <v>86.740863000000004</v>
      </c>
      <c r="M335" s="187" t="s">
        <v>339</v>
      </c>
      <c r="N335" s="187">
        <v>480.89954999999998</v>
      </c>
      <c r="O335" s="186">
        <f t="shared" si="14"/>
        <v>41713.641983311652</v>
      </c>
      <c r="P335" s="186">
        <f t="shared" si="15"/>
        <v>36711.651687332364</v>
      </c>
      <c r="Q335" s="215">
        <f>IF(P335="-",0,P335/(1+'General inputs'!$H$30)^'MP Calculations'!$C$40)</f>
        <v>81547.188269392427</v>
      </c>
    </row>
    <row r="336" spans="3:17" x14ac:dyDescent="0.2">
      <c r="C336" s="159"/>
      <c r="D336" s="165" t="s">
        <v>292</v>
      </c>
      <c r="E336" s="162">
        <v>34704</v>
      </c>
      <c r="F336" s="166" t="str">
        <f t="shared" si="13"/>
        <v>Date check - OK</v>
      </c>
      <c r="G336" s="68"/>
      <c r="H336" s="162" t="s">
        <v>279</v>
      </c>
      <c r="I336" s="173">
        <v>28910.598612097718</v>
      </c>
      <c r="J336" s="168">
        <f>IFERROR(MIN('MP Calculations'!$E$30/I336,1),"-")</f>
        <v>0.88008742324680189</v>
      </c>
      <c r="K336" s="12"/>
      <c r="L336" s="159">
        <v>66.045081999999994</v>
      </c>
      <c r="M336" s="187" t="s">
        <v>339</v>
      </c>
      <c r="N336" s="187">
        <v>480.89954999999998</v>
      </c>
      <c r="O336" s="186">
        <f t="shared" si="14"/>
        <v>31761.050213513096</v>
      </c>
      <c r="P336" s="186">
        <f t="shared" si="15"/>
        <v>27952.500842023026</v>
      </c>
      <c r="Q336" s="215">
        <f>IF(P336="-",0,P336/(1+'General inputs'!$H$30)^'MP Calculations'!$C$40)</f>
        <v>62090.582798576266</v>
      </c>
    </row>
    <row r="337" spans="3:17" x14ac:dyDescent="0.2">
      <c r="C337" s="159"/>
      <c r="D337" s="165" t="s">
        <v>292</v>
      </c>
      <c r="E337" s="162">
        <v>34704</v>
      </c>
      <c r="F337" s="166" t="str">
        <f t="shared" si="13"/>
        <v>Date check - OK</v>
      </c>
      <c r="G337" s="68"/>
      <c r="H337" s="162" t="s">
        <v>279</v>
      </c>
      <c r="I337" s="173">
        <v>28910.598612097718</v>
      </c>
      <c r="J337" s="168">
        <f>IFERROR(MIN('MP Calculations'!$E$30/I337,1),"-")</f>
        <v>0.88008742324680189</v>
      </c>
      <c r="K337" s="12"/>
      <c r="L337" s="159">
        <v>58.796089000000002</v>
      </c>
      <c r="M337" s="187" t="s">
        <v>339</v>
      </c>
      <c r="N337" s="187">
        <v>480.89954999999998</v>
      </c>
      <c r="O337" s="186">
        <f t="shared" si="14"/>
        <v>28275.012741859951</v>
      </c>
      <c r="P337" s="186">
        <f t="shared" si="15"/>
        <v>24884.483106254014</v>
      </c>
      <c r="Q337" s="215">
        <f>IF(P337="-",0,P337/(1+'General inputs'!$H$30)^'MP Calculations'!$C$40)</f>
        <v>55275.628733218313</v>
      </c>
    </row>
    <row r="338" spans="3:17" x14ac:dyDescent="0.2">
      <c r="C338" s="159"/>
      <c r="D338" s="165" t="s">
        <v>292</v>
      </c>
      <c r="E338" s="162">
        <v>34704</v>
      </c>
      <c r="F338" s="166" t="str">
        <f t="shared" si="13"/>
        <v>Date check - OK</v>
      </c>
      <c r="G338" s="68"/>
      <c r="H338" s="162" t="s">
        <v>279</v>
      </c>
      <c r="I338" s="173">
        <v>28910.598612097718</v>
      </c>
      <c r="J338" s="168">
        <f>IFERROR(MIN('MP Calculations'!$E$30/I338,1),"-")</f>
        <v>0.88008742324680189</v>
      </c>
      <c r="K338" s="12"/>
      <c r="L338" s="159">
        <v>25.037271</v>
      </c>
      <c r="M338" s="187" t="s">
        <v>339</v>
      </c>
      <c r="N338" s="187">
        <v>480.89954999999998</v>
      </c>
      <c r="O338" s="186">
        <f t="shared" si="14"/>
        <v>12040.412357128049</v>
      </c>
      <c r="P338" s="186">
        <f t="shared" si="15"/>
        <v>10596.615486213777</v>
      </c>
      <c r="Q338" s="215">
        <f>IF(P338="-",0,P338/(1+'General inputs'!$H$30)^'MP Calculations'!$C$40)</f>
        <v>23538.145475781112</v>
      </c>
    </row>
    <row r="339" spans="3:17" x14ac:dyDescent="0.2">
      <c r="C339" s="159"/>
      <c r="D339" s="165" t="s">
        <v>292</v>
      </c>
      <c r="E339" s="162">
        <v>34704</v>
      </c>
      <c r="F339" s="166" t="str">
        <f t="shared" si="13"/>
        <v>Date check - OK</v>
      </c>
      <c r="G339" s="68"/>
      <c r="H339" s="162" t="s">
        <v>279</v>
      </c>
      <c r="I339" s="173">
        <v>28910.598612097718</v>
      </c>
      <c r="J339" s="168">
        <f>IFERROR(MIN('MP Calculations'!$E$30/I339,1),"-")</f>
        <v>0.88008742324680189</v>
      </c>
      <c r="K339" s="12"/>
      <c r="L339" s="159">
        <v>26.698595999999998</v>
      </c>
      <c r="M339" s="187" t="s">
        <v>339</v>
      </c>
      <c r="N339" s="187">
        <v>480.89954999999998</v>
      </c>
      <c r="O339" s="186">
        <f t="shared" si="14"/>
        <v>12839.342802031799</v>
      </c>
      <c r="P339" s="186">
        <f t="shared" si="15"/>
        <v>11299.74412282254</v>
      </c>
      <c r="Q339" s="215">
        <f>IF(P339="-",0,P339/(1+'General inputs'!$H$30)^'MP Calculations'!$C$40)</f>
        <v>25099.997385781688</v>
      </c>
    </row>
    <row r="340" spans="3:17" x14ac:dyDescent="0.2">
      <c r="C340" s="159"/>
      <c r="D340" s="165" t="s">
        <v>292</v>
      </c>
      <c r="E340" s="162">
        <v>34704</v>
      </c>
      <c r="F340" s="166" t="str">
        <f t="shared" si="13"/>
        <v>Date check - OK</v>
      </c>
      <c r="G340" s="68"/>
      <c r="H340" s="162" t="s">
        <v>279</v>
      </c>
      <c r="I340" s="173">
        <v>28910.598612097718</v>
      </c>
      <c r="J340" s="168">
        <f>IFERROR(MIN('MP Calculations'!$E$30/I340,1),"-")</f>
        <v>0.88008742324680189</v>
      </c>
      <c r="K340" s="12"/>
      <c r="L340" s="159">
        <v>51.019916000000002</v>
      </c>
      <c r="M340" s="187" t="s">
        <v>339</v>
      </c>
      <c r="N340" s="187">
        <v>480.89954999999998</v>
      </c>
      <c r="O340" s="186">
        <f t="shared" si="14"/>
        <v>24535.4546454378</v>
      </c>
      <c r="P340" s="186">
        <f t="shared" si="15"/>
        <v>21593.345057092127</v>
      </c>
      <c r="Q340" s="215">
        <f>IF(P340="-",0,P340/(1+'General inputs'!$H$30)^'MP Calculations'!$C$40)</f>
        <v>47965.059968801404</v>
      </c>
    </row>
    <row r="341" spans="3:17" x14ac:dyDescent="0.2">
      <c r="C341" s="159"/>
      <c r="D341" s="165" t="s">
        <v>290</v>
      </c>
      <c r="E341" s="162">
        <v>34704</v>
      </c>
      <c r="F341" s="166" t="str">
        <f t="shared" si="13"/>
        <v>Date check - OK</v>
      </c>
      <c r="G341" s="68"/>
      <c r="H341" s="162" t="s">
        <v>279</v>
      </c>
      <c r="I341" s="173">
        <v>28910.598612097718</v>
      </c>
      <c r="J341" s="168">
        <f>IFERROR(MIN('MP Calculations'!$E$30/I341,1),"-")</f>
        <v>0.88008742324680189</v>
      </c>
      <c r="K341" s="12"/>
      <c r="L341" s="159">
        <v>9.1202070000000006</v>
      </c>
      <c r="M341" s="187" t="s">
        <v>339</v>
      </c>
      <c r="N341" s="187">
        <v>1009.889055</v>
      </c>
      <c r="O341" s="186">
        <f t="shared" si="14"/>
        <v>9210.3972286343851</v>
      </c>
      <c r="P341" s="186">
        <f t="shared" si="15"/>
        <v>8105.9547640283208</v>
      </c>
      <c r="Q341" s="215">
        <f>IF(P341="-",0,P341/(1+'General inputs'!$H$30)^'MP Calculations'!$C$40)</f>
        <v>18005.668196985134</v>
      </c>
    </row>
    <row r="342" spans="3:17" x14ac:dyDescent="0.2">
      <c r="C342" s="159"/>
      <c r="D342" s="165" t="s">
        <v>292</v>
      </c>
      <c r="E342" s="162">
        <v>34704</v>
      </c>
      <c r="F342" s="166" t="str">
        <f t="shared" si="13"/>
        <v>Date check - OK</v>
      </c>
      <c r="G342" s="68"/>
      <c r="H342" s="162" t="s">
        <v>279</v>
      </c>
      <c r="I342" s="173">
        <v>28910.598612097718</v>
      </c>
      <c r="J342" s="168">
        <f>IFERROR(MIN('MP Calculations'!$E$30/I342,1),"-")</f>
        <v>0.88008742324680189</v>
      </c>
      <c r="K342" s="12"/>
      <c r="L342" s="159">
        <v>23.972957000000001</v>
      </c>
      <c r="M342" s="187" t="s">
        <v>339</v>
      </c>
      <c r="N342" s="187">
        <v>480.89954999999998</v>
      </c>
      <c r="O342" s="186">
        <f t="shared" si="14"/>
        <v>11528.58423346935</v>
      </c>
      <c r="P342" s="186">
        <f t="shared" si="15"/>
        <v>10146.161991717747</v>
      </c>
      <c r="Q342" s="215">
        <f>IF(P342="-",0,P342/(1+'General inputs'!$H$30)^'MP Calculations'!$C$40)</f>
        <v>22537.558080936422</v>
      </c>
    </row>
    <row r="343" spans="3:17" x14ac:dyDescent="0.2">
      <c r="C343" s="159"/>
      <c r="D343" s="165" t="s">
        <v>290</v>
      </c>
      <c r="E343" s="162">
        <v>34704</v>
      </c>
      <c r="F343" s="166" t="str">
        <f t="shared" ref="F343:F406" si="16">IF(E343="","-",IF(OR(E343&lt;$E$15,E343&gt;$E$16),"ERROR - date outside of range","Date check - OK"))</f>
        <v>Date check - OK</v>
      </c>
      <c r="G343" s="68"/>
      <c r="H343" s="162" t="s">
        <v>279</v>
      </c>
      <c r="I343" s="173">
        <v>28910.598612097718</v>
      </c>
      <c r="J343" s="168">
        <f>IFERROR(MIN('MP Calculations'!$E$30/I343,1),"-")</f>
        <v>0.88008742324680189</v>
      </c>
      <c r="K343" s="12"/>
      <c r="L343" s="159">
        <v>12.398109</v>
      </c>
      <c r="M343" s="187" t="s">
        <v>339</v>
      </c>
      <c r="N343" s="187">
        <v>1009.889055</v>
      </c>
      <c r="O343" s="186">
        <f t="shared" ref="O343:O406" si="17">IF(N343="","-",L343*N343)</f>
        <v>12520.714581796994</v>
      </c>
      <c r="P343" s="186">
        <f t="shared" ref="P343:P406" si="18">IF(O343="-","-",IF(OR(E343&lt;$E$15,E343&gt;$E$16),0,O343*J343))</f>
        <v>11019.323433502375</v>
      </c>
      <c r="Q343" s="215">
        <f>IF(P343="-",0,P343/(1+'General inputs'!$H$30)^'MP Calculations'!$C$40)</f>
        <v>24477.101991660402</v>
      </c>
    </row>
    <row r="344" spans="3:17" x14ac:dyDescent="0.2">
      <c r="C344" s="159"/>
      <c r="D344" s="165" t="s">
        <v>292</v>
      </c>
      <c r="E344" s="162">
        <v>34704</v>
      </c>
      <c r="F344" s="166" t="str">
        <f t="shared" si="16"/>
        <v>Date check - OK</v>
      </c>
      <c r="G344" s="68"/>
      <c r="H344" s="162" t="s">
        <v>279</v>
      </c>
      <c r="I344" s="173">
        <v>28910.598612097718</v>
      </c>
      <c r="J344" s="168">
        <f>IFERROR(MIN('MP Calculations'!$E$30/I344,1),"-")</f>
        <v>0.88008742324680189</v>
      </c>
      <c r="K344" s="12"/>
      <c r="L344" s="159">
        <v>6.9573219999999996</v>
      </c>
      <c r="M344" s="187" t="s">
        <v>339</v>
      </c>
      <c r="N344" s="187">
        <v>480.89954999999998</v>
      </c>
      <c r="O344" s="186">
        <f t="shared" si="17"/>
        <v>3345.7730190050997</v>
      </c>
      <c r="P344" s="186">
        <f t="shared" si="18"/>
        <v>2944.5727550648712</v>
      </c>
      <c r="Q344" s="215">
        <f>IF(P344="-",0,P344/(1+'General inputs'!$H$30)^'MP Calculations'!$C$40)</f>
        <v>6540.747086927021</v>
      </c>
    </row>
    <row r="345" spans="3:17" x14ac:dyDescent="0.2">
      <c r="C345" s="159"/>
      <c r="D345" s="165" t="s">
        <v>300</v>
      </c>
      <c r="E345" s="162">
        <v>34704</v>
      </c>
      <c r="F345" s="166" t="str">
        <f t="shared" si="16"/>
        <v>Date check - OK</v>
      </c>
      <c r="G345" s="68"/>
      <c r="H345" s="162" t="s">
        <v>279</v>
      </c>
      <c r="I345" s="173">
        <v>28910.598612097718</v>
      </c>
      <c r="J345" s="168">
        <f>IFERROR(MIN('MP Calculations'!$E$30/I345,1),"-")</f>
        <v>0.88008742324680189</v>
      </c>
      <c r="K345" s="12"/>
      <c r="L345" s="159">
        <v>10.902108</v>
      </c>
      <c r="M345" s="187" t="s">
        <v>339</v>
      </c>
      <c r="N345" s="187">
        <v>1362.548726</v>
      </c>
      <c r="O345" s="186">
        <f t="shared" si="17"/>
        <v>14854.653366114408</v>
      </c>
      <c r="P345" s="186">
        <f t="shared" si="18"/>
        <v>13073.39360420806</v>
      </c>
      <c r="Q345" s="215">
        <f>IF(P345="-",0,P345/(1+'General inputs'!$H$30)^'MP Calculations'!$C$40)</f>
        <v>29039.785478518555</v>
      </c>
    </row>
    <row r="346" spans="3:17" x14ac:dyDescent="0.2">
      <c r="C346" s="159"/>
      <c r="D346" s="165" t="s">
        <v>298</v>
      </c>
      <c r="E346" s="162">
        <v>34704</v>
      </c>
      <c r="F346" s="166" t="str">
        <f t="shared" si="16"/>
        <v>Date check - OK</v>
      </c>
      <c r="G346" s="68"/>
      <c r="H346" s="162" t="s">
        <v>279</v>
      </c>
      <c r="I346" s="173">
        <v>28910.598612097718</v>
      </c>
      <c r="J346" s="168">
        <f>IFERROR(MIN('MP Calculations'!$E$30/I346,1),"-")</f>
        <v>0.88008742324680189</v>
      </c>
      <c r="K346" s="12"/>
      <c r="L346" s="159">
        <v>34.241585999999998</v>
      </c>
      <c r="M346" s="187" t="s">
        <v>339</v>
      </c>
      <c r="N346" s="187">
        <v>137.14542700000001</v>
      </c>
      <c r="O346" s="186">
        <f t="shared" si="17"/>
        <v>4696.0769331272222</v>
      </c>
      <c r="P346" s="186">
        <f t="shared" si="18"/>
        <v>4132.9582474446806</v>
      </c>
      <c r="Q346" s="215">
        <f>IF(P346="-",0,P346/(1+'General inputs'!$H$30)^'MP Calculations'!$C$40)</f>
        <v>9180.4947155293667</v>
      </c>
    </row>
    <row r="347" spans="3:17" x14ac:dyDescent="0.2">
      <c r="C347" s="159"/>
      <c r="D347" s="165" t="s">
        <v>298</v>
      </c>
      <c r="E347" s="162">
        <v>34704</v>
      </c>
      <c r="F347" s="166" t="str">
        <f t="shared" si="16"/>
        <v>Date check - OK</v>
      </c>
      <c r="G347" s="68"/>
      <c r="H347" s="162" t="s">
        <v>279</v>
      </c>
      <c r="I347" s="173">
        <v>28910.598612097718</v>
      </c>
      <c r="J347" s="168">
        <f>IFERROR(MIN('MP Calculations'!$E$30/I347,1),"-")</f>
        <v>0.88008742324680189</v>
      </c>
      <c r="K347" s="12"/>
      <c r="L347" s="159">
        <v>8.744135</v>
      </c>
      <c r="M347" s="187" t="s">
        <v>339</v>
      </c>
      <c r="N347" s="187">
        <v>137.14542700000001</v>
      </c>
      <c r="O347" s="186">
        <f t="shared" si="17"/>
        <v>1199.2181283206451</v>
      </c>
      <c r="P347" s="186">
        <f t="shared" si="18"/>
        <v>1055.4167924645692</v>
      </c>
      <c r="Q347" s="215">
        <f>IF(P347="-",0,P347/(1+'General inputs'!$H$30)^'MP Calculations'!$C$40)</f>
        <v>2344.3857173956662</v>
      </c>
    </row>
    <row r="348" spans="3:17" x14ac:dyDescent="0.2">
      <c r="C348" s="159"/>
      <c r="D348" s="165" t="s">
        <v>298</v>
      </c>
      <c r="E348" s="162">
        <v>34704</v>
      </c>
      <c r="F348" s="166" t="str">
        <f t="shared" si="16"/>
        <v>Date check - OK</v>
      </c>
      <c r="G348" s="68"/>
      <c r="H348" s="162" t="s">
        <v>279</v>
      </c>
      <c r="I348" s="173">
        <v>28910.598612097718</v>
      </c>
      <c r="J348" s="168">
        <f>IFERROR(MIN('MP Calculations'!$E$30/I348,1),"-")</f>
        <v>0.88008742324680189</v>
      </c>
      <c r="K348" s="12"/>
      <c r="L348" s="159">
        <v>41.394798000000002</v>
      </c>
      <c r="M348" s="187" t="s">
        <v>339</v>
      </c>
      <c r="N348" s="187">
        <v>137.14542700000001</v>
      </c>
      <c r="O348" s="186">
        <f t="shared" si="17"/>
        <v>5677.1072472887463</v>
      </c>
      <c r="P348" s="186">
        <f t="shared" si="18"/>
        <v>4996.350688762097</v>
      </c>
      <c r="Q348" s="215">
        <f>IF(P348="-",0,P348/(1+'General inputs'!$H$30)^'MP Calculations'!$C$40)</f>
        <v>11098.33885292012</v>
      </c>
    </row>
    <row r="349" spans="3:17" x14ac:dyDescent="0.2">
      <c r="C349" s="159"/>
      <c r="D349" s="165" t="s">
        <v>298</v>
      </c>
      <c r="E349" s="162">
        <v>34704</v>
      </c>
      <c r="F349" s="166" t="str">
        <f t="shared" si="16"/>
        <v>Date check - OK</v>
      </c>
      <c r="G349" s="68"/>
      <c r="H349" s="162" t="s">
        <v>279</v>
      </c>
      <c r="I349" s="173">
        <v>28910.598612097718</v>
      </c>
      <c r="J349" s="168">
        <f>IFERROR(MIN('MP Calculations'!$E$30/I349,1),"-")</f>
        <v>0.88008742324680189</v>
      </c>
      <c r="K349" s="12"/>
      <c r="L349" s="159">
        <v>1.9139470000000001</v>
      </c>
      <c r="M349" s="187" t="s">
        <v>339</v>
      </c>
      <c r="N349" s="187">
        <v>137.14542700000001</v>
      </c>
      <c r="O349" s="186">
        <f t="shared" si="17"/>
        <v>262.48907857036903</v>
      </c>
      <c r="P349" s="186">
        <f t="shared" si="18"/>
        <v>231.01333678942342</v>
      </c>
      <c r="Q349" s="215">
        <f>IF(P349="-",0,P349/(1+'General inputs'!$H$30)^'MP Calculations'!$C$40)</f>
        <v>513.14738515042177</v>
      </c>
    </row>
    <row r="350" spans="3:17" x14ac:dyDescent="0.2">
      <c r="C350" s="159"/>
      <c r="D350" s="165" t="s">
        <v>298</v>
      </c>
      <c r="E350" s="162">
        <v>34704</v>
      </c>
      <c r="F350" s="166" t="str">
        <f t="shared" si="16"/>
        <v>Date check - OK</v>
      </c>
      <c r="G350" s="68"/>
      <c r="H350" s="162" t="s">
        <v>279</v>
      </c>
      <c r="I350" s="173">
        <v>28910.598612097718</v>
      </c>
      <c r="J350" s="168">
        <f>IFERROR(MIN('MP Calculations'!$E$30/I350,1),"-")</f>
        <v>0.88008742324680189</v>
      </c>
      <c r="K350" s="12"/>
      <c r="L350" s="159">
        <v>301.90504199999998</v>
      </c>
      <c r="M350" s="187" t="s">
        <v>339</v>
      </c>
      <c r="N350" s="187">
        <v>137.14542700000001</v>
      </c>
      <c r="O350" s="186">
        <f t="shared" si="17"/>
        <v>41404.895898542934</v>
      </c>
      <c r="P350" s="186">
        <f t="shared" si="18"/>
        <v>36439.928141150725</v>
      </c>
      <c r="Q350" s="215">
        <f>IF(P350="-",0,P350/(1+'General inputs'!$H$30)^'MP Calculations'!$C$40)</f>
        <v>80943.61174370462</v>
      </c>
    </row>
    <row r="351" spans="3:17" x14ac:dyDescent="0.2">
      <c r="C351" s="159"/>
      <c r="D351" s="165" t="s">
        <v>294</v>
      </c>
      <c r="E351" s="162">
        <v>34704</v>
      </c>
      <c r="F351" s="166" t="str">
        <f t="shared" si="16"/>
        <v>Date check - OK</v>
      </c>
      <c r="G351" s="68"/>
      <c r="H351" s="162" t="s">
        <v>279</v>
      </c>
      <c r="I351" s="173">
        <v>28910.598612097718</v>
      </c>
      <c r="J351" s="168">
        <f>IFERROR(MIN('MP Calculations'!$E$30/I351,1),"-")</f>
        <v>0.88008742324680189</v>
      </c>
      <c r="K351" s="12"/>
      <c r="L351" s="159">
        <v>36.996107000000002</v>
      </c>
      <c r="M351" s="187" t="s">
        <v>339</v>
      </c>
      <c r="N351" s="187">
        <v>439.934033</v>
      </c>
      <c r="O351" s="186">
        <f t="shared" si="17"/>
        <v>16275.846557809531</v>
      </c>
      <c r="P351" s="186">
        <f t="shared" si="18"/>
        <v>14324.16785822292</v>
      </c>
      <c r="Q351" s="215">
        <f>IF(P351="-",0,P351/(1+'General inputs'!$H$30)^'MP Calculations'!$C$40)</f>
        <v>31818.116577411973</v>
      </c>
    </row>
    <row r="352" spans="3:17" x14ac:dyDescent="0.2">
      <c r="C352" s="159"/>
      <c r="D352" s="165" t="s">
        <v>297</v>
      </c>
      <c r="E352" s="162">
        <v>34704</v>
      </c>
      <c r="F352" s="166" t="str">
        <f t="shared" si="16"/>
        <v>Date check - OK</v>
      </c>
      <c r="G352" s="68"/>
      <c r="H352" s="162" t="s">
        <v>279</v>
      </c>
      <c r="I352" s="173">
        <v>28910.598612097718</v>
      </c>
      <c r="J352" s="168">
        <f>IFERROR(MIN('MP Calculations'!$E$30/I352,1),"-")</f>
        <v>0.88008742324680189</v>
      </c>
      <c r="K352" s="12"/>
      <c r="L352" s="159">
        <v>3.9999600000000002</v>
      </c>
      <c r="M352" s="187" t="s">
        <v>339</v>
      </c>
      <c r="N352" s="187">
        <v>178.11094499999999</v>
      </c>
      <c r="O352" s="186">
        <f t="shared" si="17"/>
        <v>712.43665556220003</v>
      </c>
      <c r="P352" s="186">
        <f t="shared" si="18"/>
        <v>627.00654042030601</v>
      </c>
      <c r="Q352" s="215">
        <f>IF(P352="-",0,P352/(1+'General inputs'!$H$30)^'MP Calculations'!$C$40)</f>
        <v>1392.7627346562051</v>
      </c>
    </row>
    <row r="353" spans="3:17" x14ac:dyDescent="0.2">
      <c r="C353" s="159"/>
      <c r="D353" s="165" t="s">
        <v>297</v>
      </c>
      <c r="E353" s="162">
        <v>34704</v>
      </c>
      <c r="F353" s="166" t="str">
        <f t="shared" si="16"/>
        <v>Date check - OK</v>
      </c>
      <c r="G353" s="68"/>
      <c r="H353" s="162" t="s">
        <v>279</v>
      </c>
      <c r="I353" s="173">
        <v>28910.598612097718</v>
      </c>
      <c r="J353" s="168">
        <f>IFERROR(MIN('MP Calculations'!$E$30/I353,1),"-")</f>
        <v>0.88008742324680189</v>
      </c>
      <c r="K353" s="12"/>
      <c r="L353" s="159">
        <v>55.987693999999998</v>
      </c>
      <c r="M353" s="187" t="s">
        <v>339</v>
      </c>
      <c r="N353" s="187">
        <v>178.11094499999999</v>
      </c>
      <c r="O353" s="186">
        <f t="shared" si="17"/>
        <v>9972.021086710829</v>
      </c>
      <c r="P353" s="186">
        <f t="shared" si="18"/>
        <v>8776.2503427661068</v>
      </c>
      <c r="Q353" s="215">
        <f>IF(P353="-",0,P353/(1+'General inputs'!$H$30)^'MP Calculations'!$C$40)</f>
        <v>19494.588396517662</v>
      </c>
    </row>
    <row r="354" spans="3:17" x14ac:dyDescent="0.2">
      <c r="C354" s="159"/>
      <c r="D354" s="165" t="s">
        <v>297</v>
      </c>
      <c r="E354" s="162">
        <v>34704</v>
      </c>
      <c r="F354" s="166" t="str">
        <f t="shared" si="16"/>
        <v>Date check - OK</v>
      </c>
      <c r="G354" s="68"/>
      <c r="H354" s="162" t="s">
        <v>279</v>
      </c>
      <c r="I354" s="173">
        <v>28910.598612097718</v>
      </c>
      <c r="J354" s="168">
        <f>IFERROR(MIN('MP Calculations'!$E$30/I354,1),"-")</f>
        <v>0.88008742324680189</v>
      </c>
      <c r="K354" s="12"/>
      <c r="L354" s="159">
        <v>73.326644000000002</v>
      </c>
      <c r="M354" s="187" t="s">
        <v>339</v>
      </c>
      <c r="N354" s="187">
        <v>178.11094499999999</v>
      </c>
      <c r="O354" s="186">
        <f t="shared" si="17"/>
        <v>13060.27785651858</v>
      </c>
      <c r="P354" s="186">
        <f t="shared" si="18"/>
        <v>11494.186285630702</v>
      </c>
      <c r="Q354" s="215">
        <f>IF(P354="-",0,P354/(1+'General inputs'!$H$30)^'MP Calculations'!$C$40)</f>
        <v>25531.909624246742</v>
      </c>
    </row>
    <row r="355" spans="3:17" x14ac:dyDescent="0.2">
      <c r="C355" s="159"/>
      <c r="D355" s="165" t="s">
        <v>294</v>
      </c>
      <c r="E355" s="162">
        <v>34704</v>
      </c>
      <c r="F355" s="166" t="str">
        <f t="shared" si="16"/>
        <v>Date check - OK</v>
      </c>
      <c r="G355" s="68"/>
      <c r="H355" s="162" t="s">
        <v>279</v>
      </c>
      <c r="I355" s="173">
        <v>28910.598612097718</v>
      </c>
      <c r="J355" s="168">
        <f>IFERROR(MIN('MP Calculations'!$E$30/I355,1),"-")</f>
        <v>0.88008742324680189</v>
      </c>
      <c r="K355" s="12"/>
      <c r="L355" s="159">
        <v>9.9995809999999992</v>
      </c>
      <c r="M355" s="187" t="s">
        <v>339</v>
      </c>
      <c r="N355" s="187">
        <v>439.934033</v>
      </c>
      <c r="O355" s="186">
        <f t="shared" si="17"/>
        <v>4399.1559976401722</v>
      </c>
      <c r="P355" s="186">
        <f t="shared" si="18"/>
        <v>3871.6418664238531</v>
      </c>
      <c r="Q355" s="215">
        <f>IF(P355="-",0,P355/(1+'General inputs'!$H$30)^'MP Calculations'!$C$40)</f>
        <v>8600.0355113924215</v>
      </c>
    </row>
    <row r="356" spans="3:17" x14ac:dyDescent="0.2">
      <c r="C356" s="159"/>
      <c r="D356" s="165" t="s">
        <v>294</v>
      </c>
      <c r="E356" s="162">
        <v>34704</v>
      </c>
      <c r="F356" s="166" t="str">
        <f t="shared" si="16"/>
        <v>Date check - OK</v>
      </c>
      <c r="G356" s="68"/>
      <c r="H356" s="162" t="s">
        <v>279</v>
      </c>
      <c r="I356" s="173">
        <v>28910.598612097718</v>
      </c>
      <c r="J356" s="168">
        <f>IFERROR(MIN('MP Calculations'!$E$30/I356,1),"-")</f>
        <v>0.88008742324680189</v>
      </c>
      <c r="K356" s="12"/>
      <c r="L356" s="159">
        <v>144.099898</v>
      </c>
      <c r="M356" s="187" t="s">
        <v>339</v>
      </c>
      <c r="N356" s="187">
        <v>439.934033</v>
      </c>
      <c r="O356" s="186">
        <f t="shared" si="17"/>
        <v>63394.449282028632</v>
      </c>
      <c r="P356" s="186">
        <f t="shared" si="18"/>
        <v>55792.657516770647</v>
      </c>
      <c r="Q356" s="215">
        <f>IF(P356="-",0,P356/(1+'General inputs'!$H$30)^'MP Calculations'!$C$40)</f>
        <v>123931.61673354373</v>
      </c>
    </row>
    <row r="357" spans="3:17" x14ac:dyDescent="0.2">
      <c r="C357" s="159"/>
      <c r="D357" s="165" t="s">
        <v>297</v>
      </c>
      <c r="E357" s="162">
        <v>34704</v>
      </c>
      <c r="F357" s="166" t="str">
        <f t="shared" si="16"/>
        <v>Date check - OK</v>
      </c>
      <c r="G357" s="68"/>
      <c r="H357" s="162" t="s">
        <v>279</v>
      </c>
      <c r="I357" s="173">
        <v>28910.598612097718</v>
      </c>
      <c r="J357" s="168">
        <f>IFERROR(MIN('MP Calculations'!$E$30/I357,1),"-")</f>
        <v>0.88008742324680189</v>
      </c>
      <c r="K357" s="12"/>
      <c r="L357" s="159">
        <v>63.895271000000001</v>
      </c>
      <c r="M357" s="187" t="s">
        <v>339</v>
      </c>
      <c r="N357" s="187">
        <v>178.11094499999999</v>
      </c>
      <c r="O357" s="186">
        <f t="shared" si="17"/>
        <v>11380.447098841094</v>
      </c>
      <c r="P357" s="186">
        <f t="shared" si="18"/>
        <v>10015.7883626156</v>
      </c>
      <c r="Q357" s="215">
        <f>IF(P357="-",0,P357/(1+'General inputs'!$H$30)^'MP Calculations'!$C$40)</f>
        <v>22247.960571995543</v>
      </c>
    </row>
    <row r="358" spans="3:17" x14ac:dyDescent="0.2">
      <c r="C358" s="159"/>
      <c r="D358" s="165" t="s">
        <v>297</v>
      </c>
      <c r="E358" s="162">
        <v>34704</v>
      </c>
      <c r="F358" s="166" t="str">
        <f t="shared" si="16"/>
        <v>Date check - OK</v>
      </c>
      <c r="G358" s="68"/>
      <c r="H358" s="162" t="s">
        <v>279</v>
      </c>
      <c r="I358" s="173">
        <v>28910.598612097718</v>
      </c>
      <c r="J358" s="168">
        <f>IFERROR(MIN('MP Calculations'!$E$30/I358,1),"-")</f>
        <v>0.88008742324680189</v>
      </c>
      <c r="K358" s="12"/>
      <c r="L358" s="159">
        <v>14.325436</v>
      </c>
      <c r="M358" s="187" t="s">
        <v>339</v>
      </c>
      <c r="N358" s="187">
        <v>178.11094499999999</v>
      </c>
      <c r="O358" s="186">
        <f t="shared" si="17"/>
        <v>2551.5169434970198</v>
      </c>
      <c r="P358" s="186">
        <f t="shared" si="18"/>
        <v>2245.5579721728482</v>
      </c>
      <c r="Q358" s="215">
        <f>IF(P358="-",0,P358/(1+'General inputs'!$H$30)^'MP Calculations'!$C$40)</f>
        <v>4988.0332349579612</v>
      </c>
    </row>
    <row r="359" spans="3:17" x14ac:dyDescent="0.2">
      <c r="C359" s="159"/>
      <c r="D359" s="165" t="s">
        <v>294</v>
      </c>
      <c r="E359" s="162">
        <v>34704</v>
      </c>
      <c r="F359" s="166" t="str">
        <f t="shared" si="16"/>
        <v>Date check - OK</v>
      </c>
      <c r="G359" s="68"/>
      <c r="H359" s="162" t="s">
        <v>279</v>
      </c>
      <c r="I359" s="173">
        <v>28910.598612097718</v>
      </c>
      <c r="J359" s="168">
        <f>IFERROR(MIN('MP Calculations'!$E$30/I359,1),"-")</f>
        <v>0.88008742324680189</v>
      </c>
      <c r="K359" s="12"/>
      <c r="L359" s="159">
        <v>120.732527</v>
      </c>
      <c r="M359" s="187" t="s">
        <v>339</v>
      </c>
      <c r="N359" s="187">
        <v>439.934033</v>
      </c>
      <c r="O359" s="186">
        <f t="shared" si="17"/>
        <v>53114.34751739139</v>
      </c>
      <c r="P359" s="186">
        <f t="shared" si="18"/>
        <v>46745.269244016155</v>
      </c>
      <c r="Q359" s="215">
        <f>IF(P359="-",0,P359/(1+'General inputs'!$H$30)^'MP Calculations'!$C$40)</f>
        <v>103834.75263414982</v>
      </c>
    </row>
    <row r="360" spans="3:17" x14ac:dyDescent="0.2">
      <c r="C360" s="159"/>
      <c r="D360" s="165" t="s">
        <v>297</v>
      </c>
      <c r="E360" s="162">
        <v>34704</v>
      </c>
      <c r="F360" s="166" t="str">
        <f t="shared" si="16"/>
        <v>Date check - OK</v>
      </c>
      <c r="G360" s="68"/>
      <c r="H360" s="162" t="s">
        <v>279</v>
      </c>
      <c r="I360" s="173">
        <v>28910.598612097718</v>
      </c>
      <c r="J360" s="168">
        <f>IFERROR(MIN('MP Calculations'!$E$30/I360,1),"-")</f>
        <v>0.88008742324680189</v>
      </c>
      <c r="K360" s="12"/>
      <c r="L360" s="159">
        <v>70.581050000000005</v>
      </c>
      <c r="M360" s="187" t="s">
        <v>339</v>
      </c>
      <c r="N360" s="187">
        <v>178.11094499999999</v>
      </c>
      <c r="O360" s="186">
        <f t="shared" si="17"/>
        <v>12571.257514592249</v>
      </c>
      <c r="P360" s="186">
        <f t="shared" si="18"/>
        <v>11063.805632989488</v>
      </c>
      <c r="Q360" s="215">
        <f>IF(P360="-",0,P360/(1+'General inputs'!$H$30)^'MP Calculations'!$C$40)</f>
        <v>24575.909812324706</v>
      </c>
    </row>
    <row r="361" spans="3:17" x14ac:dyDescent="0.2">
      <c r="C361" s="159"/>
      <c r="D361" s="165" t="s">
        <v>294</v>
      </c>
      <c r="E361" s="162">
        <v>34704</v>
      </c>
      <c r="F361" s="166" t="str">
        <f t="shared" si="16"/>
        <v>Date check - OK</v>
      </c>
      <c r="G361" s="68"/>
      <c r="H361" s="162" t="s">
        <v>279</v>
      </c>
      <c r="I361" s="173">
        <v>28910.598612097718</v>
      </c>
      <c r="J361" s="168">
        <f>IFERROR(MIN('MP Calculations'!$E$30/I361,1),"-")</f>
        <v>0.88008742324680189</v>
      </c>
      <c r="K361" s="12"/>
      <c r="L361" s="159">
        <v>28.784504999999999</v>
      </c>
      <c r="M361" s="187" t="s">
        <v>339</v>
      </c>
      <c r="N361" s="187">
        <v>439.934033</v>
      </c>
      <c r="O361" s="186">
        <f t="shared" si="17"/>
        <v>12663.283372558664</v>
      </c>
      <c r="P361" s="186">
        <f t="shared" si="18"/>
        <v>11144.796433199226</v>
      </c>
      <c r="Q361" s="215">
        <f>IF(P361="-",0,P361/(1+'General inputs'!$H$30)^'MP Calculations'!$C$40)</f>
        <v>24755.813786382925</v>
      </c>
    </row>
    <row r="362" spans="3:17" x14ac:dyDescent="0.2">
      <c r="C362" s="159"/>
      <c r="D362" s="165" t="s">
        <v>297</v>
      </c>
      <c r="E362" s="162">
        <v>34704</v>
      </c>
      <c r="F362" s="166" t="str">
        <f t="shared" si="16"/>
        <v>Date check - OK</v>
      </c>
      <c r="G362" s="68"/>
      <c r="H362" s="162" t="s">
        <v>279</v>
      </c>
      <c r="I362" s="173">
        <v>28910.598612097718</v>
      </c>
      <c r="J362" s="168">
        <f>IFERROR(MIN('MP Calculations'!$E$30/I362,1),"-")</f>
        <v>0.88008742324680189</v>
      </c>
      <c r="K362" s="12"/>
      <c r="L362" s="159">
        <v>4.597931</v>
      </c>
      <c r="M362" s="187" t="s">
        <v>339</v>
      </c>
      <c r="N362" s="187">
        <v>178.11094499999999</v>
      </c>
      <c r="O362" s="186">
        <f t="shared" si="17"/>
        <v>818.94183545479495</v>
      </c>
      <c r="P362" s="186">
        <f t="shared" si="18"/>
        <v>720.74040975441687</v>
      </c>
      <c r="Q362" s="215">
        <f>IF(P362="-",0,P362/(1+'General inputs'!$H$30)^'MP Calculations'!$C$40)</f>
        <v>1600.972748057615</v>
      </c>
    </row>
    <row r="363" spans="3:17" x14ac:dyDescent="0.2">
      <c r="C363" s="159"/>
      <c r="D363" s="165" t="s">
        <v>294</v>
      </c>
      <c r="E363" s="162">
        <v>34704</v>
      </c>
      <c r="F363" s="166" t="str">
        <f t="shared" si="16"/>
        <v>Date check - OK</v>
      </c>
      <c r="G363" s="68"/>
      <c r="H363" s="162" t="s">
        <v>279</v>
      </c>
      <c r="I363" s="173">
        <v>28910.598612097718</v>
      </c>
      <c r="J363" s="168">
        <f>IFERROR(MIN('MP Calculations'!$E$30/I363,1),"-")</f>
        <v>0.88008742324680189</v>
      </c>
      <c r="K363" s="12"/>
      <c r="L363" s="159">
        <v>546.06162300000005</v>
      </c>
      <c r="M363" s="187" t="s">
        <v>339</v>
      </c>
      <c r="N363" s="187">
        <v>439.934033</v>
      </c>
      <c r="O363" s="186">
        <f t="shared" si="17"/>
        <v>240231.09207291558</v>
      </c>
      <c r="P363" s="186">
        <f t="shared" si="18"/>
        <v>211424.36280621748</v>
      </c>
      <c r="Q363" s="215">
        <f>IF(P363="-",0,P363/(1+'General inputs'!$H$30)^'MP Calculations'!$C$40)</f>
        <v>469634.61261112662</v>
      </c>
    </row>
    <row r="364" spans="3:17" x14ac:dyDescent="0.2">
      <c r="C364" s="159"/>
      <c r="D364" s="165" t="s">
        <v>297</v>
      </c>
      <c r="E364" s="162">
        <v>34704</v>
      </c>
      <c r="F364" s="166" t="str">
        <f t="shared" si="16"/>
        <v>Date check - OK</v>
      </c>
      <c r="G364" s="68"/>
      <c r="H364" s="162" t="s">
        <v>279</v>
      </c>
      <c r="I364" s="173">
        <v>28910.598612097718</v>
      </c>
      <c r="J364" s="168">
        <f>IFERROR(MIN('MP Calculations'!$E$30/I364,1),"-")</f>
        <v>0.88008742324680189</v>
      </c>
      <c r="K364" s="12"/>
      <c r="L364" s="159">
        <v>14.967255</v>
      </c>
      <c r="M364" s="187" t="s">
        <v>339</v>
      </c>
      <c r="N364" s="187">
        <v>178.11094499999999</v>
      </c>
      <c r="O364" s="186">
        <f t="shared" si="17"/>
        <v>2665.8319321059748</v>
      </c>
      <c r="P364" s="186">
        <f t="shared" si="18"/>
        <v>2346.1651559361908</v>
      </c>
      <c r="Q364" s="215">
        <f>IF(P364="-",0,P364/(1+'General inputs'!$H$30)^'MP Calculations'!$C$40)</f>
        <v>5211.5108661328504</v>
      </c>
    </row>
    <row r="365" spans="3:17" x14ac:dyDescent="0.2">
      <c r="C365" s="159"/>
      <c r="D365" s="165" t="s">
        <v>294</v>
      </c>
      <c r="E365" s="162">
        <v>34704</v>
      </c>
      <c r="F365" s="166" t="str">
        <f t="shared" si="16"/>
        <v>Date check - OK</v>
      </c>
      <c r="G365" s="68"/>
      <c r="H365" s="162" t="s">
        <v>279</v>
      </c>
      <c r="I365" s="173">
        <v>28910.598612097718</v>
      </c>
      <c r="J365" s="168">
        <f>IFERROR(MIN('MP Calculations'!$E$30/I365,1),"-")</f>
        <v>0.88008742324680189</v>
      </c>
      <c r="K365" s="12"/>
      <c r="L365" s="159">
        <v>4.9989100000000004</v>
      </c>
      <c r="M365" s="187" t="s">
        <v>339</v>
      </c>
      <c r="N365" s="187">
        <v>439.934033</v>
      </c>
      <c r="O365" s="186">
        <f t="shared" si="17"/>
        <v>2199.1906369040303</v>
      </c>
      <c r="P365" s="186">
        <f t="shared" si="18"/>
        <v>1935.480020861361</v>
      </c>
      <c r="Q365" s="215">
        <f>IF(P365="-",0,P365/(1+'General inputs'!$H$30)^'MP Calculations'!$C$40)</f>
        <v>4299.2604908400363</v>
      </c>
    </row>
    <row r="366" spans="3:17" x14ac:dyDescent="0.2">
      <c r="C366" s="159"/>
      <c r="D366" s="165" t="s">
        <v>297</v>
      </c>
      <c r="E366" s="162">
        <v>34704</v>
      </c>
      <c r="F366" s="166" t="str">
        <f t="shared" si="16"/>
        <v>Date check - OK</v>
      </c>
      <c r="G366" s="68"/>
      <c r="H366" s="162" t="s">
        <v>279</v>
      </c>
      <c r="I366" s="173">
        <v>28910.598612097718</v>
      </c>
      <c r="J366" s="168">
        <f>IFERROR(MIN('MP Calculations'!$E$30/I366,1),"-")</f>
        <v>0.88008742324680189</v>
      </c>
      <c r="K366" s="12"/>
      <c r="L366" s="159">
        <v>13.608371999999999</v>
      </c>
      <c r="M366" s="187" t="s">
        <v>339</v>
      </c>
      <c r="N366" s="187">
        <v>178.11094499999999</v>
      </c>
      <c r="O366" s="186">
        <f t="shared" si="17"/>
        <v>2423.7999968315398</v>
      </c>
      <c r="P366" s="186">
        <f t="shared" si="18"/>
        <v>2133.1558936770766</v>
      </c>
      <c r="Q366" s="215">
        <f>IF(P366="-",0,P366/(1+'General inputs'!$H$30)^'MP Calculations'!$C$40)</f>
        <v>4738.3557337920702</v>
      </c>
    </row>
    <row r="367" spans="3:17" x14ac:dyDescent="0.2">
      <c r="C367" s="159"/>
      <c r="D367" s="165" t="s">
        <v>297</v>
      </c>
      <c r="E367" s="162">
        <v>34704</v>
      </c>
      <c r="F367" s="166" t="str">
        <f t="shared" si="16"/>
        <v>Date check - OK</v>
      </c>
      <c r="G367" s="68"/>
      <c r="H367" s="162" t="s">
        <v>279</v>
      </c>
      <c r="I367" s="173">
        <v>28910.598612097718</v>
      </c>
      <c r="J367" s="168">
        <f>IFERROR(MIN('MP Calculations'!$E$30/I367,1),"-")</f>
        <v>0.88008742324680189</v>
      </c>
      <c r="K367" s="12"/>
      <c r="L367" s="159">
        <v>165.05451299999999</v>
      </c>
      <c r="M367" s="187" t="s">
        <v>339</v>
      </c>
      <c r="N367" s="187">
        <v>178.11094499999999</v>
      </c>
      <c r="O367" s="186">
        <f t="shared" si="17"/>
        <v>29398.015286944781</v>
      </c>
      <c r="P367" s="186">
        <f t="shared" si="18"/>
        <v>25872.823522457325</v>
      </c>
      <c r="Q367" s="215">
        <f>IF(P367="-",0,P367/(1+'General inputs'!$H$30)^'MP Calculations'!$C$40)</f>
        <v>57471.018433491365</v>
      </c>
    </row>
    <row r="368" spans="3:17" x14ac:dyDescent="0.2">
      <c r="C368" s="159"/>
      <c r="D368" s="165" t="s">
        <v>297</v>
      </c>
      <c r="E368" s="162">
        <v>34704</v>
      </c>
      <c r="F368" s="166" t="str">
        <f t="shared" si="16"/>
        <v>Date check - OK</v>
      </c>
      <c r="G368" s="68"/>
      <c r="H368" s="162" t="s">
        <v>279</v>
      </c>
      <c r="I368" s="173">
        <v>28910.598612097718</v>
      </c>
      <c r="J368" s="168">
        <f>IFERROR(MIN('MP Calculations'!$E$30/I368,1),"-")</f>
        <v>0.88008742324680189</v>
      </c>
      <c r="K368" s="12"/>
      <c r="L368" s="159">
        <v>88.287790999999999</v>
      </c>
      <c r="M368" s="187" t="s">
        <v>339</v>
      </c>
      <c r="N368" s="187">
        <v>178.11094499999999</v>
      </c>
      <c r="O368" s="186">
        <f t="shared" si="17"/>
        <v>15725.021886972494</v>
      </c>
      <c r="P368" s="186">
        <f t="shared" si="18"/>
        <v>13839.393993005184</v>
      </c>
      <c r="Q368" s="215">
        <f>IF(P368="-",0,P368/(1+'General inputs'!$H$30)^'MP Calculations'!$C$40)</f>
        <v>30741.29372041607</v>
      </c>
    </row>
    <row r="369" spans="3:17" x14ac:dyDescent="0.2">
      <c r="C369" s="159"/>
      <c r="D369" s="165" t="s">
        <v>294</v>
      </c>
      <c r="E369" s="162">
        <v>34704</v>
      </c>
      <c r="F369" s="166" t="str">
        <f t="shared" si="16"/>
        <v>Date check - OK</v>
      </c>
      <c r="G369" s="68"/>
      <c r="H369" s="162" t="s">
        <v>279</v>
      </c>
      <c r="I369" s="173">
        <v>28910.598612097718</v>
      </c>
      <c r="J369" s="168">
        <f>IFERROR(MIN('MP Calculations'!$E$30/I369,1),"-")</f>
        <v>0.88008742324680189</v>
      </c>
      <c r="K369" s="12"/>
      <c r="L369" s="159">
        <v>124.0549</v>
      </c>
      <c r="M369" s="187" t="s">
        <v>339</v>
      </c>
      <c r="N369" s="187">
        <v>439.934033</v>
      </c>
      <c r="O369" s="186">
        <f t="shared" si="17"/>
        <v>54575.972470411703</v>
      </c>
      <c r="P369" s="186">
        <f t="shared" si="18"/>
        <v>48031.626982673035</v>
      </c>
      <c r="Q369" s="215">
        <f>IF(P369="-",0,P369/(1+'General inputs'!$H$30)^'MP Calculations'!$C$40)</f>
        <v>106692.12493625843</v>
      </c>
    </row>
    <row r="370" spans="3:17" x14ac:dyDescent="0.2">
      <c r="C370" s="159"/>
      <c r="D370" s="165" t="s">
        <v>294</v>
      </c>
      <c r="E370" s="162">
        <v>34704</v>
      </c>
      <c r="F370" s="166" t="str">
        <f t="shared" si="16"/>
        <v>Date check - OK</v>
      </c>
      <c r="G370" s="68"/>
      <c r="H370" s="162" t="s">
        <v>279</v>
      </c>
      <c r="I370" s="173">
        <v>28910.598612097718</v>
      </c>
      <c r="J370" s="168">
        <f>IFERROR(MIN('MP Calculations'!$E$30/I370,1),"-")</f>
        <v>0.88008742324680189</v>
      </c>
      <c r="K370" s="12"/>
      <c r="L370" s="159">
        <v>8.1894069999999992</v>
      </c>
      <c r="M370" s="187" t="s">
        <v>339</v>
      </c>
      <c r="N370" s="187">
        <v>439.934033</v>
      </c>
      <c r="O370" s="186">
        <f t="shared" si="17"/>
        <v>3602.7988493884304</v>
      </c>
      <c r="P370" s="186">
        <f t="shared" si="18"/>
        <v>3170.7779558348066</v>
      </c>
      <c r="Q370" s="215">
        <f>IF(P370="-",0,P370/(1+'General inputs'!$H$30)^'MP Calculations'!$C$40)</f>
        <v>7043.2142124000684</v>
      </c>
    </row>
    <row r="371" spans="3:17" x14ac:dyDescent="0.2">
      <c r="C371" s="159"/>
      <c r="D371" s="165" t="s">
        <v>294</v>
      </c>
      <c r="E371" s="162">
        <v>34704</v>
      </c>
      <c r="F371" s="166" t="str">
        <f t="shared" si="16"/>
        <v>Date check - OK</v>
      </c>
      <c r="G371" s="68"/>
      <c r="H371" s="162" t="s">
        <v>279</v>
      </c>
      <c r="I371" s="173">
        <v>28910.598612097718</v>
      </c>
      <c r="J371" s="168">
        <f>IFERROR(MIN('MP Calculations'!$E$30/I371,1),"-")</f>
        <v>0.88008742324680189</v>
      </c>
      <c r="K371" s="12"/>
      <c r="L371" s="159">
        <v>4.9619920000000004</v>
      </c>
      <c r="M371" s="187" t="s">
        <v>339</v>
      </c>
      <c r="N371" s="187">
        <v>439.934033</v>
      </c>
      <c r="O371" s="186">
        <f t="shared" si="17"/>
        <v>2182.9491522737362</v>
      </c>
      <c r="P371" s="186">
        <f t="shared" si="18"/>
        <v>1921.1860945033832</v>
      </c>
      <c r="Q371" s="215">
        <f>IF(P371="-",0,P371/(1+'General inputs'!$H$30)^'MP Calculations'!$C$40)</f>
        <v>4267.5095493746312</v>
      </c>
    </row>
    <row r="372" spans="3:17" x14ac:dyDescent="0.2">
      <c r="C372" s="159"/>
      <c r="D372" s="165" t="s">
        <v>294</v>
      </c>
      <c r="E372" s="162">
        <v>34704</v>
      </c>
      <c r="F372" s="166" t="str">
        <f t="shared" si="16"/>
        <v>Date check - OK</v>
      </c>
      <c r="G372" s="68"/>
      <c r="H372" s="162" t="s">
        <v>279</v>
      </c>
      <c r="I372" s="173">
        <v>28910.598612097718</v>
      </c>
      <c r="J372" s="168">
        <f>IFERROR(MIN('MP Calculations'!$E$30/I372,1),"-")</f>
        <v>0.88008742324680189</v>
      </c>
      <c r="K372" s="12"/>
      <c r="L372" s="159">
        <v>41.856731000000003</v>
      </c>
      <c r="M372" s="187" t="s">
        <v>339</v>
      </c>
      <c r="N372" s="187">
        <v>439.934033</v>
      </c>
      <c r="O372" s="186">
        <f t="shared" si="17"/>
        <v>18414.200477026123</v>
      </c>
      <c r="P372" s="186">
        <f t="shared" si="18"/>
        <v>16206.106248975952</v>
      </c>
      <c r="Q372" s="215">
        <f>IF(P372="-",0,P372/(1+'General inputs'!$H$30)^'MP Calculations'!$C$40)</f>
        <v>35998.445633952077</v>
      </c>
    </row>
    <row r="373" spans="3:17" x14ac:dyDescent="0.2">
      <c r="C373" s="159"/>
      <c r="D373" s="165" t="s">
        <v>294</v>
      </c>
      <c r="E373" s="162">
        <v>34704</v>
      </c>
      <c r="F373" s="166" t="str">
        <f t="shared" si="16"/>
        <v>Date check - OK</v>
      </c>
      <c r="G373" s="68"/>
      <c r="H373" s="162" t="s">
        <v>279</v>
      </c>
      <c r="I373" s="173">
        <v>28910.598612097718</v>
      </c>
      <c r="J373" s="168">
        <f>IFERROR(MIN('MP Calculations'!$E$30/I373,1),"-")</f>
        <v>0.88008742324680189</v>
      </c>
      <c r="K373" s="12"/>
      <c r="L373" s="159">
        <v>17.311399000000002</v>
      </c>
      <c r="M373" s="187" t="s">
        <v>339</v>
      </c>
      <c r="N373" s="187">
        <v>439.934033</v>
      </c>
      <c r="O373" s="186">
        <f t="shared" si="17"/>
        <v>7615.873578942168</v>
      </c>
      <c r="P373" s="186">
        <f t="shared" si="18"/>
        <v>6702.6345538646119</v>
      </c>
      <c r="Q373" s="215">
        <f>IF(P373="-",0,P373/(1+'General inputs'!$H$30)^'MP Calculations'!$C$40)</f>
        <v>14888.488442854086</v>
      </c>
    </row>
    <row r="374" spans="3:17" x14ac:dyDescent="0.2">
      <c r="C374" s="159"/>
      <c r="D374" s="165" t="s">
        <v>294</v>
      </c>
      <c r="E374" s="162">
        <v>34704</v>
      </c>
      <c r="F374" s="166" t="str">
        <f t="shared" si="16"/>
        <v>Date check - OK</v>
      </c>
      <c r="G374" s="68"/>
      <c r="H374" s="162" t="s">
        <v>279</v>
      </c>
      <c r="I374" s="173">
        <v>28910.598612097718</v>
      </c>
      <c r="J374" s="168">
        <f>IFERROR(MIN('MP Calculations'!$E$30/I374,1),"-")</f>
        <v>0.88008742324680189</v>
      </c>
      <c r="K374" s="12"/>
      <c r="L374" s="159">
        <v>40.156070999999997</v>
      </c>
      <c r="M374" s="187" t="s">
        <v>339</v>
      </c>
      <c r="N374" s="187">
        <v>439.934033</v>
      </c>
      <c r="O374" s="186">
        <f t="shared" si="17"/>
        <v>17666.02226446434</v>
      </c>
      <c r="P374" s="186">
        <f t="shared" si="18"/>
        <v>15547.644013753054</v>
      </c>
      <c r="Q374" s="215">
        <f>IF(P374="-",0,P374/(1+'General inputs'!$H$30)^'MP Calculations'!$C$40)</f>
        <v>34535.810710268299</v>
      </c>
    </row>
    <row r="375" spans="3:17" x14ac:dyDescent="0.2">
      <c r="C375" s="159"/>
      <c r="D375" s="165" t="s">
        <v>302</v>
      </c>
      <c r="E375" s="162">
        <v>34704</v>
      </c>
      <c r="F375" s="166" t="str">
        <f t="shared" si="16"/>
        <v>Date check - OK</v>
      </c>
      <c r="G375" s="68"/>
      <c r="H375" s="162" t="s">
        <v>279</v>
      </c>
      <c r="I375" s="173">
        <v>28910.598612097718</v>
      </c>
      <c r="J375" s="168">
        <f>IFERROR(MIN('MP Calculations'!$E$30/I375,1),"-")</f>
        <v>0.88008742324680189</v>
      </c>
      <c r="K375" s="12"/>
      <c r="L375" s="159">
        <v>5.0391149999999998</v>
      </c>
      <c r="M375" s="187" t="s">
        <v>339</v>
      </c>
      <c r="N375" s="187">
        <v>536.11394299999995</v>
      </c>
      <c r="O375" s="186">
        <f t="shared" si="17"/>
        <v>2701.5398118804446</v>
      </c>
      <c r="P375" s="186">
        <f t="shared" si="18"/>
        <v>2377.5912118365104</v>
      </c>
      <c r="Q375" s="215">
        <f>IF(P375="-",0,P375/(1+'General inputs'!$H$30)^'MP Calculations'!$C$40)</f>
        <v>5281.3172185926633</v>
      </c>
    </row>
    <row r="376" spans="3:17" x14ac:dyDescent="0.2">
      <c r="C376" s="159"/>
      <c r="D376" s="165" t="s">
        <v>302</v>
      </c>
      <c r="E376" s="162">
        <v>34704</v>
      </c>
      <c r="F376" s="166" t="str">
        <f t="shared" si="16"/>
        <v>Date check - OK</v>
      </c>
      <c r="G376" s="68"/>
      <c r="H376" s="162" t="s">
        <v>279</v>
      </c>
      <c r="I376" s="173">
        <v>28910.598612097718</v>
      </c>
      <c r="J376" s="168">
        <f>IFERROR(MIN('MP Calculations'!$E$30/I376,1),"-")</f>
        <v>0.88008742324680189</v>
      </c>
      <c r="K376" s="12"/>
      <c r="L376" s="159">
        <v>18.502891999999999</v>
      </c>
      <c r="M376" s="187" t="s">
        <v>339</v>
      </c>
      <c r="N376" s="187">
        <v>536.11394299999995</v>
      </c>
      <c r="O376" s="186">
        <f t="shared" si="17"/>
        <v>9919.6583870231552</v>
      </c>
      <c r="P376" s="186">
        <f t="shared" si="18"/>
        <v>8730.166589323735</v>
      </c>
      <c r="Q376" s="215">
        <f>IF(P376="-",0,P376/(1+'General inputs'!$H$30)^'MP Calculations'!$C$40)</f>
        <v>19392.223061660716</v>
      </c>
    </row>
    <row r="377" spans="3:17" x14ac:dyDescent="0.2">
      <c r="C377" s="159"/>
      <c r="D377" s="165" t="s">
        <v>294</v>
      </c>
      <c r="E377" s="162">
        <v>34704</v>
      </c>
      <c r="F377" s="166" t="str">
        <f t="shared" si="16"/>
        <v>Date check - OK</v>
      </c>
      <c r="G377" s="68"/>
      <c r="H377" s="162" t="s">
        <v>279</v>
      </c>
      <c r="I377" s="173">
        <v>28910.598612097718</v>
      </c>
      <c r="J377" s="168">
        <f>IFERROR(MIN('MP Calculations'!$E$30/I377,1),"-")</f>
        <v>0.88008742324680189</v>
      </c>
      <c r="K377" s="12"/>
      <c r="L377" s="159">
        <v>116.137772</v>
      </c>
      <c r="M377" s="187" t="s">
        <v>339</v>
      </c>
      <c r="N377" s="187">
        <v>439.934033</v>
      </c>
      <c r="O377" s="186">
        <f t="shared" si="17"/>
        <v>51092.958419594477</v>
      </c>
      <c r="P377" s="186">
        <f t="shared" si="18"/>
        <v>44966.270121556896</v>
      </c>
      <c r="Q377" s="215">
        <f>IF(P377="-",0,P377/(1+'General inputs'!$H$30)^'MP Calculations'!$C$40)</f>
        <v>99883.081442512121</v>
      </c>
    </row>
    <row r="378" spans="3:17" x14ac:dyDescent="0.2">
      <c r="C378" s="159"/>
      <c r="D378" s="165" t="s">
        <v>294</v>
      </c>
      <c r="E378" s="162">
        <v>34704</v>
      </c>
      <c r="F378" s="166" t="str">
        <f t="shared" si="16"/>
        <v>Date check - OK</v>
      </c>
      <c r="G378" s="68"/>
      <c r="H378" s="162" t="s">
        <v>279</v>
      </c>
      <c r="I378" s="173">
        <v>28910.598612097718</v>
      </c>
      <c r="J378" s="168">
        <f>IFERROR(MIN('MP Calculations'!$E$30/I378,1),"-")</f>
        <v>0.88008742324680189</v>
      </c>
      <c r="K378" s="12"/>
      <c r="L378" s="159">
        <v>20.862307000000001</v>
      </c>
      <c r="M378" s="187" t="s">
        <v>339</v>
      </c>
      <c r="N378" s="187">
        <v>439.934033</v>
      </c>
      <c r="O378" s="186">
        <f t="shared" si="17"/>
        <v>9178.0388561941309</v>
      </c>
      <c r="P378" s="186">
        <f t="shared" si="18"/>
        <v>8077.4765674069176</v>
      </c>
      <c r="Q378" s="215">
        <f>IF(P378="-",0,P378/(1+'General inputs'!$H$30)^'MP Calculations'!$C$40)</f>
        <v>17942.409891931544</v>
      </c>
    </row>
    <row r="379" spans="3:17" x14ac:dyDescent="0.2">
      <c r="C379" s="159"/>
      <c r="D379" s="165" t="s">
        <v>294</v>
      </c>
      <c r="E379" s="162">
        <v>34704</v>
      </c>
      <c r="F379" s="166" t="str">
        <f t="shared" si="16"/>
        <v>Date check - OK</v>
      </c>
      <c r="G379" s="68"/>
      <c r="H379" s="162" t="s">
        <v>279</v>
      </c>
      <c r="I379" s="173">
        <v>28910.598612097718</v>
      </c>
      <c r="J379" s="168">
        <f>IFERROR(MIN('MP Calculations'!$E$30/I379,1),"-")</f>
        <v>0.88008742324680189</v>
      </c>
      <c r="K379" s="12"/>
      <c r="L379" s="159">
        <v>33.996009000000001</v>
      </c>
      <c r="M379" s="187" t="s">
        <v>339</v>
      </c>
      <c r="N379" s="187">
        <v>439.934033</v>
      </c>
      <c r="O379" s="186">
        <f t="shared" si="17"/>
        <v>14956.001345274297</v>
      </c>
      <c r="P379" s="186">
        <f t="shared" si="18"/>
        <v>13162.588686038158</v>
      </c>
      <c r="Q379" s="215">
        <f>IF(P379="-",0,P379/(1+'General inputs'!$H$30)^'MP Calculations'!$C$40)</f>
        <v>29237.913533138679</v>
      </c>
    </row>
    <row r="380" spans="3:17" x14ac:dyDescent="0.2">
      <c r="C380" s="159"/>
      <c r="D380" s="165" t="s">
        <v>294</v>
      </c>
      <c r="E380" s="162">
        <v>34704</v>
      </c>
      <c r="F380" s="166" t="str">
        <f t="shared" si="16"/>
        <v>Date check - OK</v>
      </c>
      <c r="G380" s="68"/>
      <c r="H380" s="162" t="s">
        <v>279</v>
      </c>
      <c r="I380" s="173">
        <v>28910.598612097718</v>
      </c>
      <c r="J380" s="168">
        <f>IFERROR(MIN('MP Calculations'!$E$30/I380,1),"-")</f>
        <v>0.88008742324680189</v>
      </c>
      <c r="K380" s="12"/>
      <c r="L380" s="159">
        <v>30.705767000000002</v>
      </c>
      <c r="M380" s="187" t="s">
        <v>339</v>
      </c>
      <c r="N380" s="187">
        <v>439.934033</v>
      </c>
      <c r="O380" s="186">
        <f t="shared" si="17"/>
        <v>13508.511912668311</v>
      </c>
      <c r="P380" s="186">
        <f t="shared" si="18"/>
        <v>11888.671441118981</v>
      </c>
      <c r="Q380" s="215">
        <f>IF(P380="-",0,P380/(1+'General inputs'!$H$30)^'MP Calculations'!$C$40)</f>
        <v>26408.175162993488</v>
      </c>
    </row>
    <row r="381" spans="3:17" x14ac:dyDescent="0.2">
      <c r="C381" s="159"/>
      <c r="D381" s="165" t="s">
        <v>294</v>
      </c>
      <c r="E381" s="162">
        <v>34704</v>
      </c>
      <c r="F381" s="166" t="str">
        <f t="shared" si="16"/>
        <v>Date check - OK</v>
      </c>
      <c r="G381" s="68"/>
      <c r="H381" s="162" t="s">
        <v>279</v>
      </c>
      <c r="I381" s="173">
        <v>28910.598612097718</v>
      </c>
      <c r="J381" s="168">
        <f>IFERROR(MIN('MP Calculations'!$E$30/I381,1),"-")</f>
        <v>0.88008742324680189</v>
      </c>
      <c r="K381" s="12"/>
      <c r="L381" s="159">
        <v>19.703873000000002</v>
      </c>
      <c r="M381" s="187" t="s">
        <v>339</v>
      </c>
      <c r="N381" s="187">
        <v>439.934033</v>
      </c>
      <c r="O381" s="186">
        <f t="shared" si="17"/>
        <v>8668.4043146098102</v>
      </c>
      <c r="P381" s="186">
        <f t="shared" si="18"/>
        <v>7628.9536169064077</v>
      </c>
      <c r="Q381" s="215">
        <f>IF(P381="-",0,P381/(1+'General inputs'!$H$30)^'MP Calculations'!$C$40)</f>
        <v>16946.110793238877</v>
      </c>
    </row>
    <row r="382" spans="3:17" x14ac:dyDescent="0.2">
      <c r="C382" s="159"/>
      <c r="D382" s="165" t="s">
        <v>294</v>
      </c>
      <c r="E382" s="162">
        <v>34704</v>
      </c>
      <c r="F382" s="166" t="str">
        <f t="shared" si="16"/>
        <v>Date check - OK</v>
      </c>
      <c r="G382" s="68"/>
      <c r="H382" s="162" t="s">
        <v>279</v>
      </c>
      <c r="I382" s="173">
        <v>28910.598612097718</v>
      </c>
      <c r="J382" s="168">
        <f>IFERROR(MIN('MP Calculations'!$E$30/I382,1),"-")</f>
        <v>0.88008742324680189</v>
      </c>
      <c r="K382" s="12"/>
      <c r="L382" s="159">
        <v>6.3240829999999999</v>
      </c>
      <c r="M382" s="187" t="s">
        <v>339</v>
      </c>
      <c r="N382" s="187">
        <v>439.934033</v>
      </c>
      <c r="O382" s="186">
        <f t="shared" si="17"/>
        <v>2782.1793392167388</v>
      </c>
      <c r="P382" s="186">
        <f t="shared" si="18"/>
        <v>2448.5610456617496</v>
      </c>
      <c r="Q382" s="215">
        <f>IF(P382="-",0,P382/(1+'General inputs'!$H$30)^'MP Calculations'!$C$40)</f>
        <v>5438.9617301958078</v>
      </c>
    </row>
    <row r="383" spans="3:17" x14ac:dyDescent="0.2">
      <c r="C383" s="159"/>
      <c r="D383" s="165" t="s">
        <v>294</v>
      </c>
      <c r="E383" s="162">
        <v>34704</v>
      </c>
      <c r="F383" s="166" t="str">
        <f t="shared" si="16"/>
        <v>Date check - OK</v>
      </c>
      <c r="G383" s="68"/>
      <c r="H383" s="162" t="s">
        <v>279</v>
      </c>
      <c r="I383" s="173">
        <v>28910.598612097718</v>
      </c>
      <c r="J383" s="168">
        <f>IFERROR(MIN('MP Calculations'!$E$30/I383,1),"-")</f>
        <v>0.88008742324680189</v>
      </c>
      <c r="K383" s="12"/>
      <c r="L383" s="159">
        <v>8.1880710000000008</v>
      </c>
      <c r="M383" s="187" t="s">
        <v>339</v>
      </c>
      <c r="N383" s="187">
        <v>439.934033</v>
      </c>
      <c r="O383" s="186">
        <f t="shared" si="17"/>
        <v>3602.2110975203432</v>
      </c>
      <c r="P383" s="186">
        <f t="shared" si="18"/>
        <v>3170.2606828077132</v>
      </c>
      <c r="Q383" s="215">
        <f>IF(P383="-",0,P383/(1+'General inputs'!$H$30)^'MP Calculations'!$C$40)</f>
        <v>7042.0651995121079</v>
      </c>
    </row>
    <row r="384" spans="3:17" x14ac:dyDescent="0.2">
      <c r="C384" s="159"/>
      <c r="D384" s="165" t="s">
        <v>302</v>
      </c>
      <c r="E384" s="162">
        <v>34704</v>
      </c>
      <c r="F384" s="166" t="str">
        <f t="shared" si="16"/>
        <v>Date check - OK</v>
      </c>
      <c r="G384" s="68"/>
      <c r="H384" s="162" t="s">
        <v>279</v>
      </c>
      <c r="I384" s="173">
        <v>28910.598612097718</v>
      </c>
      <c r="J384" s="168">
        <f>IFERROR(MIN('MP Calculations'!$E$30/I384,1),"-")</f>
        <v>0.88008742324680189</v>
      </c>
      <c r="K384" s="12"/>
      <c r="L384" s="159">
        <v>18.497878</v>
      </c>
      <c r="M384" s="187" t="s">
        <v>339</v>
      </c>
      <c r="N384" s="187">
        <v>536.11394299999995</v>
      </c>
      <c r="O384" s="186">
        <f t="shared" si="17"/>
        <v>9916.9703117129538</v>
      </c>
      <c r="P384" s="186">
        <f t="shared" si="18"/>
        <v>8727.8008480504868</v>
      </c>
      <c r="Q384" s="215">
        <f>IF(P384="-",0,P384/(1+'General inputs'!$H$30)^'MP Calculations'!$C$40)</f>
        <v>19386.968066580426</v>
      </c>
    </row>
    <row r="385" spans="3:17" x14ac:dyDescent="0.2">
      <c r="C385" s="159"/>
      <c r="D385" s="165" t="s">
        <v>302</v>
      </c>
      <c r="E385" s="162">
        <v>34704</v>
      </c>
      <c r="F385" s="166" t="str">
        <f t="shared" si="16"/>
        <v>Date check - OK</v>
      </c>
      <c r="G385" s="68"/>
      <c r="H385" s="162" t="s">
        <v>279</v>
      </c>
      <c r="I385" s="173">
        <v>28910.598612097718</v>
      </c>
      <c r="J385" s="168">
        <f>IFERROR(MIN('MP Calculations'!$E$30/I385,1),"-")</f>
        <v>0.88008742324680189</v>
      </c>
      <c r="K385" s="12"/>
      <c r="L385" s="159">
        <v>11.945022</v>
      </c>
      <c r="M385" s="187" t="s">
        <v>339</v>
      </c>
      <c r="N385" s="187">
        <v>536.11394299999995</v>
      </c>
      <c r="O385" s="186">
        <f t="shared" si="17"/>
        <v>6403.8928436417455</v>
      </c>
      <c r="P385" s="186">
        <f t="shared" si="18"/>
        <v>5635.9855515092986</v>
      </c>
      <c r="Q385" s="215">
        <f>IF(P385="-",0,P385/(1+'General inputs'!$H$30)^'MP Calculations'!$C$40)</f>
        <v>12519.152741119855</v>
      </c>
    </row>
    <row r="386" spans="3:17" x14ac:dyDescent="0.2">
      <c r="C386" s="159"/>
      <c r="D386" s="165" t="s">
        <v>294</v>
      </c>
      <c r="E386" s="162">
        <v>34704</v>
      </c>
      <c r="F386" s="166" t="str">
        <f t="shared" si="16"/>
        <v>Date check - OK</v>
      </c>
      <c r="G386" s="68"/>
      <c r="H386" s="162" t="s">
        <v>279</v>
      </c>
      <c r="I386" s="173">
        <v>28910.598612097718</v>
      </c>
      <c r="J386" s="168">
        <f>IFERROR(MIN('MP Calculations'!$E$30/I386,1),"-")</f>
        <v>0.88008742324680189</v>
      </c>
      <c r="K386" s="12"/>
      <c r="L386" s="159">
        <v>23.421814000000001</v>
      </c>
      <c r="M386" s="187" t="s">
        <v>339</v>
      </c>
      <c r="N386" s="187">
        <v>439.934033</v>
      </c>
      <c r="O386" s="186">
        <f t="shared" si="17"/>
        <v>10304.053093195862</v>
      </c>
      <c r="P386" s="186">
        <f t="shared" si="18"/>
        <v>9068.4675357889846</v>
      </c>
      <c r="Q386" s="215">
        <f>IF(P386="-",0,P386/(1+'General inputs'!$H$30)^'MP Calculations'!$C$40)</f>
        <v>20143.687234617952</v>
      </c>
    </row>
    <row r="387" spans="3:17" x14ac:dyDescent="0.2">
      <c r="C387" s="159"/>
      <c r="D387" s="165" t="s">
        <v>302</v>
      </c>
      <c r="E387" s="162">
        <v>34704</v>
      </c>
      <c r="F387" s="166" t="str">
        <f t="shared" si="16"/>
        <v>Date check - OK</v>
      </c>
      <c r="G387" s="68"/>
      <c r="H387" s="162" t="s">
        <v>279</v>
      </c>
      <c r="I387" s="173">
        <v>28910.598612097718</v>
      </c>
      <c r="J387" s="168">
        <f>IFERROR(MIN('MP Calculations'!$E$30/I387,1),"-")</f>
        <v>0.88008742324680189</v>
      </c>
      <c r="K387" s="12"/>
      <c r="L387" s="159">
        <v>4.3578510000000001</v>
      </c>
      <c r="M387" s="187" t="s">
        <v>339</v>
      </c>
      <c r="N387" s="187">
        <v>536.11394299999995</v>
      </c>
      <c r="O387" s="186">
        <f t="shared" si="17"/>
        <v>2336.3046826164928</v>
      </c>
      <c r="P387" s="186">
        <f t="shared" si="18"/>
        <v>2056.1523680433866</v>
      </c>
      <c r="Q387" s="215">
        <f>IF(P387="-",0,P387/(1+'General inputs'!$H$30)^'MP Calculations'!$C$40)</f>
        <v>4567.308648911815</v>
      </c>
    </row>
    <row r="388" spans="3:17" x14ac:dyDescent="0.2">
      <c r="C388" s="159"/>
      <c r="D388" s="165" t="s">
        <v>294</v>
      </c>
      <c r="E388" s="162">
        <v>34704</v>
      </c>
      <c r="F388" s="166" t="str">
        <f t="shared" si="16"/>
        <v>Date check - OK</v>
      </c>
      <c r="G388" s="68"/>
      <c r="H388" s="162" t="s">
        <v>279</v>
      </c>
      <c r="I388" s="173">
        <v>28910.598612097718</v>
      </c>
      <c r="J388" s="168">
        <f>IFERROR(MIN('MP Calculations'!$E$30/I388,1),"-")</f>
        <v>0.88008742324680189</v>
      </c>
      <c r="K388" s="12"/>
      <c r="L388" s="159">
        <v>52.816451000000001</v>
      </c>
      <c r="M388" s="187" t="s">
        <v>339</v>
      </c>
      <c r="N388" s="187">
        <v>439.934033</v>
      </c>
      <c r="O388" s="186">
        <f t="shared" si="17"/>
        <v>23235.754297176882</v>
      </c>
      <c r="P388" s="186">
        <f t="shared" si="18"/>
        <v>20449.495126598205</v>
      </c>
      <c r="Q388" s="215">
        <f>IF(P388="-",0,P388/(1+'General inputs'!$H$30)^'MP Calculations'!$C$40)</f>
        <v>45424.238694173073</v>
      </c>
    </row>
    <row r="389" spans="3:17" x14ac:dyDescent="0.2">
      <c r="C389" s="159"/>
      <c r="D389" s="165" t="s">
        <v>294</v>
      </c>
      <c r="E389" s="162">
        <v>34704</v>
      </c>
      <c r="F389" s="166" t="str">
        <f t="shared" si="16"/>
        <v>Date check - OK</v>
      </c>
      <c r="G389" s="68"/>
      <c r="H389" s="162" t="s">
        <v>279</v>
      </c>
      <c r="I389" s="173">
        <v>28910.598612097718</v>
      </c>
      <c r="J389" s="168">
        <f>IFERROR(MIN('MP Calculations'!$E$30/I389,1),"-")</f>
        <v>0.88008742324680189</v>
      </c>
      <c r="K389" s="12"/>
      <c r="L389" s="159">
        <v>119.024253</v>
      </c>
      <c r="M389" s="187" t="s">
        <v>339</v>
      </c>
      <c r="N389" s="187">
        <v>439.934033</v>
      </c>
      <c r="O389" s="186">
        <f t="shared" si="17"/>
        <v>52362.819647102348</v>
      </c>
      <c r="P389" s="186">
        <f t="shared" si="18"/>
        <v>46083.859017155315</v>
      </c>
      <c r="Q389" s="215">
        <f>IF(P389="-",0,P389/(1+'General inputs'!$H$30)^'MP Calculations'!$C$40)</f>
        <v>102365.56936905217</v>
      </c>
    </row>
    <row r="390" spans="3:17" x14ac:dyDescent="0.2">
      <c r="C390" s="159"/>
      <c r="D390" s="165" t="s">
        <v>294</v>
      </c>
      <c r="E390" s="162">
        <v>34704</v>
      </c>
      <c r="F390" s="166" t="str">
        <f t="shared" si="16"/>
        <v>Date check - OK</v>
      </c>
      <c r="G390" s="68"/>
      <c r="H390" s="162" t="s">
        <v>279</v>
      </c>
      <c r="I390" s="173">
        <v>28910.598612097718</v>
      </c>
      <c r="J390" s="168">
        <f>IFERROR(MIN('MP Calculations'!$E$30/I390,1),"-")</f>
        <v>0.88008742324680189</v>
      </c>
      <c r="K390" s="12"/>
      <c r="L390" s="159">
        <v>5.6298810000000001</v>
      </c>
      <c r="M390" s="187" t="s">
        <v>339</v>
      </c>
      <c r="N390" s="187">
        <v>439.934033</v>
      </c>
      <c r="O390" s="186">
        <f t="shared" si="17"/>
        <v>2476.7762536400733</v>
      </c>
      <c r="P390" s="186">
        <f t="shared" si="18"/>
        <v>2179.7796310249596</v>
      </c>
      <c r="Q390" s="215">
        <f>IF(P390="-",0,P390/(1+'General inputs'!$H$30)^'MP Calculations'!$C$40)</f>
        <v>4841.9205289615129</v>
      </c>
    </row>
    <row r="391" spans="3:17" x14ac:dyDescent="0.2">
      <c r="C391" s="159"/>
      <c r="D391" s="165" t="s">
        <v>294</v>
      </c>
      <c r="E391" s="162">
        <v>34704</v>
      </c>
      <c r="F391" s="166" t="str">
        <f t="shared" si="16"/>
        <v>Date check - OK</v>
      </c>
      <c r="G391" s="68"/>
      <c r="H391" s="162" t="s">
        <v>279</v>
      </c>
      <c r="I391" s="173">
        <v>28910.598612097718</v>
      </c>
      <c r="J391" s="168">
        <f>IFERROR(MIN('MP Calculations'!$E$30/I391,1),"-")</f>
        <v>0.88008742324680189</v>
      </c>
      <c r="K391" s="12"/>
      <c r="L391" s="159">
        <v>46.618299999999998</v>
      </c>
      <c r="M391" s="187" t="s">
        <v>339</v>
      </c>
      <c r="N391" s="187">
        <v>439.934033</v>
      </c>
      <c r="O391" s="186">
        <f t="shared" si="17"/>
        <v>20508.976730603899</v>
      </c>
      <c r="P391" s="186">
        <f t="shared" si="18"/>
        <v>18049.692484265805</v>
      </c>
      <c r="Q391" s="215">
        <f>IF(P391="-",0,P391/(1+'General inputs'!$H$30)^'MP Calculations'!$C$40)</f>
        <v>40093.5834692219</v>
      </c>
    </row>
    <row r="392" spans="3:17" x14ac:dyDescent="0.2">
      <c r="C392" s="159"/>
      <c r="D392" s="165" t="s">
        <v>302</v>
      </c>
      <c r="E392" s="162">
        <v>34704</v>
      </c>
      <c r="F392" s="166" t="str">
        <f t="shared" si="16"/>
        <v>Date check - OK</v>
      </c>
      <c r="G392" s="68"/>
      <c r="H392" s="162" t="s">
        <v>279</v>
      </c>
      <c r="I392" s="173">
        <v>28910.598612097718</v>
      </c>
      <c r="J392" s="168">
        <f>IFERROR(MIN('MP Calculations'!$E$30/I392,1),"-")</f>
        <v>0.88008742324680189</v>
      </c>
      <c r="K392" s="12"/>
      <c r="L392" s="159">
        <v>15.672696999999999</v>
      </c>
      <c r="M392" s="187" t="s">
        <v>339</v>
      </c>
      <c r="N392" s="187">
        <v>536.11394299999995</v>
      </c>
      <c r="O392" s="186">
        <f t="shared" si="17"/>
        <v>8402.3513861142692</v>
      </c>
      <c r="P392" s="186">
        <f t="shared" si="18"/>
        <v>7394.8037806195016</v>
      </c>
      <c r="Q392" s="215">
        <f>IF(P392="-",0,P392/(1+'General inputs'!$H$30)^'MP Calculations'!$C$40)</f>
        <v>16425.996336238721</v>
      </c>
    </row>
    <row r="393" spans="3:17" x14ac:dyDescent="0.2">
      <c r="C393" s="159"/>
      <c r="D393" s="165" t="s">
        <v>294</v>
      </c>
      <c r="E393" s="162">
        <v>34704</v>
      </c>
      <c r="F393" s="166" t="str">
        <f t="shared" si="16"/>
        <v>Date check - OK</v>
      </c>
      <c r="G393" s="68"/>
      <c r="H393" s="162" t="s">
        <v>279</v>
      </c>
      <c r="I393" s="173">
        <v>28910.598612097718</v>
      </c>
      <c r="J393" s="168">
        <f>IFERROR(MIN('MP Calculations'!$E$30/I393,1),"-")</f>
        <v>0.88008742324680189</v>
      </c>
      <c r="K393" s="12"/>
      <c r="L393" s="159">
        <v>23.096329000000001</v>
      </c>
      <c r="M393" s="187" t="s">
        <v>339</v>
      </c>
      <c r="N393" s="187">
        <v>439.934033</v>
      </c>
      <c r="O393" s="186">
        <f t="shared" si="17"/>
        <v>10160.861164464857</v>
      </c>
      <c r="P393" s="186">
        <f t="shared" si="18"/>
        <v>8942.4461202023758</v>
      </c>
      <c r="Q393" s="215">
        <f>IF(P393="-",0,P393/(1+'General inputs'!$H$30)^'MP Calculations'!$C$40)</f>
        <v>19863.75724970903</v>
      </c>
    </row>
    <row r="394" spans="3:17" x14ac:dyDescent="0.2">
      <c r="C394" s="159"/>
      <c r="D394" s="165" t="s">
        <v>298</v>
      </c>
      <c r="E394" s="162">
        <v>34704</v>
      </c>
      <c r="F394" s="166" t="str">
        <f t="shared" si="16"/>
        <v>Date check - OK</v>
      </c>
      <c r="G394" s="68"/>
      <c r="H394" s="162" t="s">
        <v>279</v>
      </c>
      <c r="I394" s="173">
        <v>28910.598612097718</v>
      </c>
      <c r="J394" s="168">
        <f>IFERROR(MIN('MP Calculations'!$E$30/I394,1),"-")</f>
        <v>0.88008742324680189</v>
      </c>
      <c r="K394" s="12"/>
      <c r="L394" s="159">
        <v>2.592759</v>
      </c>
      <c r="M394" s="187" t="s">
        <v>339</v>
      </c>
      <c r="N394" s="187">
        <v>137.14542700000001</v>
      </c>
      <c r="O394" s="186">
        <f t="shared" si="17"/>
        <v>355.58504016309303</v>
      </c>
      <c r="P394" s="186">
        <f t="shared" si="18"/>
        <v>312.94592174224709</v>
      </c>
      <c r="Q394" s="215">
        <f>IF(P394="-",0,P394/(1+'General inputs'!$H$30)^'MP Calculations'!$C$40)</f>
        <v>695.1433353040718</v>
      </c>
    </row>
    <row r="395" spans="3:17" x14ac:dyDescent="0.2">
      <c r="C395" s="159"/>
      <c r="D395" s="165" t="s">
        <v>298</v>
      </c>
      <c r="E395" s="162">
        <v>34704</v>
      </c>
      <c r="F395" s="166" t="str">
        <f t="shared" si="16"/>
        <v>Date check - OK</v>
      </c>
      <c r="G395" s="68"/>
      <c r="H395" s="162" t="s">
        <v>279</v>
      </c>
      <c r="I395" s="173">
        <v>28910.598612097718</v>
      </c>
      <c r="J395" s="168">
        <f>IFERROR(MIN('MP Calculations'!$E$30/I395,1),"-")</f>
        <v>0.88008742324680189</v>
      </c>
      <c r="K395" s="12"/>
      <c r="L395" s="159">
        <v>4.5446929999999996</v>
      </c>
      <c r="M395" s="187" t="s">
        <v>339</v>
      </c>
      <c r="N395" s="187">
        <v>137.14542700000001</v>
      </c>
      <c r="O395" s="186">
        <f t="shared" si="17"/>
        <v>623.28386206891105</v>
      </c>
      <c r="P395" s="186">
        <f t="shared" si="18"/>
        <v>548.54428811954301</v>
      </c>
      <c r="Q395" s="215">
        <f>IF(P395="-",0,P395/(1+'General inputs'!$H$30)^'MP Calculations'!$C$40)</f>
        <v>1218.4753962682487</v>
      </c>
    </row>
    <row r="396" spans="3:17" x14ac:dyDescent="0.2">
      <c r="C396" s="159"/>
      <c r="D396" s="165" t="s">
        <v>298</v>
      </c>
      <c r="E396" s="162">
        <v>34704</v>
      </c>
      <c r="F396" s="166" t="str">
        <f t="shared" si="16"/>
        <v>Date check - OK</v>
      </c>
      <c r="G396" s="68"/>
      <c r="H396" s="162" t="s">
        <v>279</v>
      </c>
      <c r="I396" s="173">
        <v>28910.598612097718</v>
      </c>
      <c r="J396" s="168">
        <f>IFERROR(MIN('MP Calculations'!$E$30/I396,1),"-")</f>
        <v>0.88008742324680189</v>
      </c>
      <c r="K396" s="12"/>
      <c r="L396" s="159">
        <v>4.5455569999999996</v>
      </c>
      <c r="M396" s="187" t="s">
        <v>339</v>
      </c>
      <c r="N396" s="187">
        <v>137.14542700000001</v>
      </c>
      <c r="O396" s="186">
        <f t="shared" si="17"/>
        <v>623.40235571783899</v>
      </c>
      <c r="P396" s="186">
        <f t="shared" si="18"/>
        <v>548.64857288969915</v>
      </c>
      <c r="Q396" s="215">
        <f>IF(P396="-",0,P396/(1+'General inputs'!$H$30)^'MP Calculations'!$C$40)</f>
        <v>1218.7070428816448</v>
      </c>
    </row>
    <row r="397" spans="3:17" x14ac:dyDescent="0.2">
      <c r="C397" s="159"/>
      <c r="D397" s="165" t="s">
        <v>298</v>
      </c>
      <c r="E397" s="162">
        <v>34704</v>
      </c>
      <c r="F397" s="166" t="str">
        <f t="shared" si="16"/>
        <v>Date check - OK</v>
      </c>
      <c r="G397" s="68"/>
      <c r="H397" s="162" t="s">
        <v>279</v>
      </c>
      <c r="I397" s="173">
        <v>28910.598612097718</v>
      </c>
      <c r="J397" s="168">
        <f>IFERROR(MIN('MP Calculations'!$E$30/I397,1),"-")</f>
        <v>0.88008742324680189</v>
      </c>
      <c r="K397" s="12"/>
      <c r="L397" s="159">
        <v>3.0883949999999998</v>
      </c>
      <c r="M397" s="187" t="s">
        <v>339</v>
      </c>
      <c r="N397" s="187">
        <v>137.14542700000001</v>
      </c>
      <c r="O397" s="186">
        <f t="shared" si="17"/>
        <v>423.559251019665</v>
      </c>
      <c r="P397" s="186">
        <f t="shared" si="18"/>
        <v>372.7691698222423</v>
      </c>
      <c r="Q397" s="215">
        <f>IF(P397="-",0,P397/(1+'General inputs'!$H$30)^'MP Calculations'!$C$40)</f>
        <v>828.02805854166104</v>
      </c>
    </row>
    <row r="398" spans="3:17" x14ac:dyDescent="0.2">
      <c r="C398" s="159"/>
      <c r="D398" s="165" t="s">
        <v>294</v>
      </c>
      <c r="E398" s="162">
        <v>34704</v>
      </c>
      <c r="F398" s="166" t="str">
        <f t="shared" si="16"/>
        <v>Date check - OK</v>
      </c>
      <c r="G398" s="68"/>
      <c r="H398" s="162" t="s">
        <v>279</v>
      </c>
      <c r="I398" s="173">
        <v>28910.598612097718</v>
      </c>
      <c r="J398" s="168">
        <f>IFERROR(MIN('MP Calculations'!$E$30/I398,1),"-")</f>
        <v>0.88008742324680189</v>
      </c>
      <c r="K398" s="12"/>
      <c r="L398" s="159">
        <v>7.7482100000000003</v>
      </c>
      <c r="M398" s="187" t="s">
        <v>339</v>
      </c>
      <c r="N398" s="187">
        <v>439.934033</v>
      </c>
      <c r="O398" s="186">
        <f t="shared" si="17"/>
        <v>3408.7012738309299</v>
      </c>
      <c r="P398" s="186">
        <f t="shared" si="18"/>
        <v>2999.9551207039544</v>
      </c>
      <c r="Q398" s="215">
        <f>IF(P398="-",0,P398/(1+'General inputs'!$H$30)^'MP Calculations'!$C$40)</f>
        <v>6663.7673268235831</v>
      </c>
    </row>
    <row r="399" spans="3:17" x14ac:dyDescent="0.2">
      <c r="C399" s="159"/>
      <c r="D399" s="165" t="s">
        <v>294</v>
      </c>
      <c r="E399" s="162">
        <v>34704</v>
      </c>
      <c r="F399" s="166" t="str">
        <f t="shared" si="16"/>
        <v>Date check - OK</v>
      </c>
      <c r="G399" s="68"/>
      <c r="H399" s="162" t="s">
        <v>279</v>
      </c>
      <c r="I399" s="173">
        <v>28910.598612097718</v>
      </c>
      <c r="J399" s="168">
        <f>IFERROR(MIN('MP Calculations'!$E$30/I399,1),"-")</f>
        <v>0.88008742324680189</v>
      </c>
      <c r="K399" s="12"/>
      <c r="L399" s="159">
        <v>7.8310069999999996</v>
      </c>
      <c r="M399" s="187" t="s">
        <v>339</v>
      </c>
      <c r="N399" s="187">
        <v>439.934033</v>
      </c>
      <c r="O399" s="186">
        <f t="shared" si="17"/>
        <v>3445.1264919612308</v>
      </c>
      <c r="P399" s="186">
        <f t="shared" si="18"/>
        <v>3032.0124970694537</v>
      </c>
      <c r="Q399" s="215">
        <f>IF(P399="-",0,P399/(1+'General inputs'!$H$30)^'MP Calculations'!$C$40)</f>
        <v>6734.9760244916906</v>
      </c>
    </row>
    <row r="400" spans="3:17" x14ac:dyDescent="0.2">
      <c r="C400" s="159"/>
      <c r="D400" s="165" t="s">
        <v>294</v>
      </c>
      <c r="E400" s="162">
        <v>34704</v>
      </c>
      <c r="F400" s="166" t="str">
        <f t="shared" si="16"/>
        <v>Date check - OK</v>
      </c>
      <c r="G400" s="68"/>
      <c r="H400" s="162" t="s">
        <v>279</v>
      </c>
      <c r="I400" s="173">
        <v>28910.598612097718</v>
      </c>
      <c r="J400" s="168">
        <f>IFERROR(MIN('MP Calculations'!$E$30/I400,1),"-")</f>
        <v>0.88008742324680189</v>
      </c>
      <c r="K400" s="12"/>
      <c r="L400" s="159">
        <v>7.7874249999999998</v>
      </c>
      <c r="M400" s="187" t="s">
        <v>339</v>
      </c>
      <c r="N400" s="187">
        <v>439.934033</v>
      </c>
      <c r="O400" s="186">
        <f t="shared" si="17"/>
        <v>3425.9532869350251</v>
      </c>
      <c r="P400" s="186">
        <f t="shared" si="18"/>
        <v>3015.1384004625575</v>
      </c>
      <c r="Q400" s="215">
        <f>IF(P400="-",0,P400/(1+'General inputs'!$H$30)^'MP Calculations'!$C$40)</f>
        <v>6697.4937792198634</v>
      </c>
    </row>
    <row r="401" spans="3:17" x14ac:dyDescent="0.2">
      <c r="C401" s="159"/>
      <c r="D401" s="165" t="s">
        <v>297</v>
      </c>
      <c r="E401" s="162">
        <v>34704</v>
      </c>
      <c r="F401" s="166" t="str">
        <f t="shared" si="16"/>
        <v>Date check - OK</v>
      </c>
      <c r="G401" s="68"/>
      <c r="H401" s="162" t="s">
        <v>279</v>
      </c>
      <c r="I401" s="173">
        <v>28910.598612097718</v>
      </c>
      <c r="J401" s="168">
        <f>IFERROR(MIN('MP Calculations'!$E$30/I401,1),"-")</f>
        <v>0.88008742324680189</v>
      </c>
      <c r="K401" s="12"/>
      <c r="L401" s="159">
        <v>3.3915989999999998</v>
      </c>
      <c r="M401" s="187" t="s">
        <v>339</v>
      </c>
      <c r="N401" s="187">
        <v>178.11094499999999</v>
      </c>
      <c r="O401" s="186">
        <f t="shared" si="17"/>
        <v>604.0809029510549</v>
      </c>
      <c r="P401" s="186">
        <f t="shared" si="18"/>
        <v>531.64400531079536</v>
      </c>
      <c r="Q401" s="215">
        <f>IF(P401="-",0,P401/(1+'General inputs'!$H$30)^'MP Calculations'!$C$40)</f>
        <v>1180.9349838741512</v>
      </c>
    </row>
    <row r="402" spans="3:17" x14ac:dyDescent="0.2">
      <c r="C402" s="159"/>
      <c r="D402" s="165" t="s">
        <v>298</v>
      </c>
      <c r="E402" s="162">
        <v>34704</v>
      </c>
      <c r="F402" s="166" t="str">
        <f t="shared" si="16"/>
        <v>Date check - OK</v>
      </c>
      <c r="G402" s="68"/>
      <c r="H402" s="162" t="s">
        <v>279</v>
      </c>
      <c r="I402" s="173">
        <v>28910.598612097718</v>
      </c>
      <c r="J402" s="168">
        <f>IFERROR(MIN('MP Calculations'!$E$30/I402,1),"-")</f>
        <v>0.88008742324680189</v>
      </c>
      <c r="K402" s="12"/>
      <c r="L402" s="159">
        <v>6.0558639999999997</v>
      </c>
      <c r="M402" s="187" t="s">
        <v>339</v>
      </c>
      <c r="N402" s="187">
        <v>137.14542700000001</v>
      </c>
      <c r="O402" s="186">
        <f t="shared" si="17"/>
        <v>830.53405413392807</v>
      </c>
      <c r="P402" s="186">
        <f t="shared" si="18"/>
        <v>730.94257562144867</v>
      </c>
      <c r="Q402" s="215">
        <f>IF(P402="-",0,P402/(1+'General inputs'!$H$30)^'MP Calculations'!$C$40)</f>
        <v>1623.6347069310559</v>
      </c>
    </row>
    <row r="403" spans="3:17" x14ac:dyDescent="0.2">
      <c r="C403" s="159"/>
      <c r="D403" s="165" t="s">
        <v>294</v>
      </c>
      <c r="E403" s="162">
        <v>34704</v>
      </c>
      <c r="F403" s="166" t="str">
        <f t="shared" si="16"/>
        <v>Date check - OK</v>
      </c>
      <c r="G403" s="68"/>
      <c r="H403" s="162" t="s">
        <v>279</v>
      </c>
      <c r="I403" s="173">
        <v>28910.598612097718</v>
      </c>
      <c r="J403" s="168">
        <f>IFERROR(MIN('MP Calculations'!$E$30/I403,1),"-")</f>
        <v>0.88008742324680189</v>
      </c>
      <c r="K403" s="12"/>
      <c r="L403" s="159">
        <v>3.3919280000000001</v>
      </c>
      <c r="M403" s="187" t="s">
        <v>339</v>
      </c>
      <c r="N403" s="187">
        <v>439.934033</v>
      </c>
      <c r="O403" s="186">
        <f t="shared" si="17"/>
        <v>1492.224564685624</v>
      </c>
      <c r="P403" s="186">
        <f t="shared" si="18"/>
        <v>1313.2880720397516</v>
      </c>
      <c r="Q403" s="215">
        <f>IF(P403="-",0,P403/(1+'General inputs'!$H$30)^'MP Calculations'!$C$40)</f>
        <v>2917.1923555683265</v>
      </c>
    </row>
    <row r="404" spans="3:17" x14ac:dyDescent="0.2">
      <c r="C404" s="159"/>
      <c r="D404" s="165" t="s">
        <v>294</v>
      </c>
      <c r="E404" s="162">
        <v>34704</v>
      </c>
      <c r="F404" s="166" t="str">
        <f t="shared" si="16"/>
        <v>Date check - OK</v>
      </c>
      <c r="G404" s="68"/>
      <c r="H404" s="162" t="s">
        <v>279</v>
      </c>
      <c r="I404" s="173">
        <v>28910.598612097718</v>
      </c>
      <c r="J404" s="168">
        <f>IFERROR(MIN('MP Calculations'!$E$30/I404,1),"-")</f>
        <v>0.88008742324680189</v>
      </c>
      <c r="K404" s="12"/>
      <c r="L404" s="159">
        <v>4.1067650000000002</v>
      </c>
      <c r="M404" s="187" t="s">
        <v>339</v>
      </c>
      <c r="N404" s="187">
        <v>439.934033</v>
      </c>
      <c r="O404" s="186">
        <f t="shared" si="17"/>
        <v>1806.7056890332451</v>
      </c>
      <c r="P404" s="186">
        <f t="shared" si="18"/>
        <v>1590.0589544266065</v>
      </c>
      <c r="Q404" s="215">
        <f>IF(P404="-",0,P404/(1+'General inputs'!$H$30)^'MP Calculations'!$C$40)</f>
        <v>3531.980473676198</v>
      </c>
    </row>
    <row r="405" spans="3:17" x14ac:dyDescent="0.2">
      <c r="C405" s="159"/>
      <c r="D405" s="165" t="s">
        <v>298</v>
      </c>
      <c r="E405" s="162">
        <v>34704</v>
      </c>
      <c r="F405" s="166" t="str">
        <f t="shared" si="16"/>
        <v>Date check - OK</v>
      </c>
      <c r="G405" s="68"/>
      <c r="H405" s="162" t="s">
        <v>279</v>
      </c>
      <c r="I405" s="173">
        <v>28910.598612097718</v>
      </c>
      <c r="J405" s="168">
        <f>IFERROR(MIN('MP Calculations'!$E$30/I405,1),"-")</f>
        <v>0.88008742324680189</v>
      </c>
      <c r="K405" s="12"/>
      <c r="L405" s="159">
        <v>6.0609070000000003</v>
      </c>
      <c r="M405" s="187" t="s">
        <v>339</v>
      </c>
      <c r="N405" s="187">
        <v>137.14542700000001</v>
      </c>
      <c r="O405" s="186">
        <f t="shared" si="17"/>
        <v>831.22567852228906</v>
      </c>
      <c r="P405" s="186">
        <f t="shared" si="18"/>
        <v>731.55126554725587</v>
      </c>
      <c r="Q405" s="215">
        <f>IF(P405="-",0,P405/(1+'General inputs'!$H$30)^'MP Calculations'!$C$40)</f>
        <v>1624.9867831710528</v>
      </c>
    </row>
    <row r="406" spans="3:17" x14ac:dyDescent="0.2">
      <c r="C406" s="159"/>
      <c r="D406" s="165" t="s">
        <v>297</v>
      </c>
      <c r="E406" s="162">
        <v>34704</v>
      </c>
      <c r="F406" s="166" t="str">
        <f t="shared" si="16"/>
        <v>Date check - OK</v>
      </c>
      <c r="G406" s="68"/>
      <c r="H406" s="162" t="s">
        <v>279</v>
      </c>
      <c r="I406" s="173">
        <v>28910.598612097718</v>
      </c>
      <c r="J406" s="168">
        <f>IFERROR(MIN('MP Calculations'!$E$30/I406,1),"-")</f>
        <v>0.88008742324680189</v>
      </c>
      <c r="K406" s="12"/>
      <c r="L406" s="159">
        <v>3.958037</v>
      </c>
      <c r="M406" s="187" t="s">
        <v>339</v>
      </c>
      <c r="N406" s="187">
        <v>178.11094499999999</v>
      </c>
      <c r="O406" s="186">
        <f t="shared" si="17"/>
        <v>704.96971041496499</v>
      </c>
      <c r="P406" s="186">
        <f t="shared" si="18"/>
        <v>620.43497590615061</v>
      </c>
      <c r="Q406" s="215">
        <f>IF(P406="-",0,P406/(1+'General inputs'!$H$30)^'MP Calculations'!$C$40)</f>
        <v>1378.1653906515166</v>
      </c>
    </row>
    <row r="407" spans="3:17" x14ac:dyDescent="0.2">
      <c r="C407" s="159"/>
      <c r="D407" s="165" t="s">
        <v>294</v>
      </c>
      <c r="E407" s="162">
        <v>34704</v>
      </c>
      <c r="F407" s="166" t="str">
        <f t="shared" ref="F407:F470" si="19">IF(E407="","-",IF(OR(E407&lt;$E$15,E407&gt;$E$16),"ERROR - date outside of range","Date check - OK"))</f>
        <v>Date check - OK</v>
      </c>
      <c r="G407" s="68"/>
      <c r="H407" s="162" t="s">
        <v>279</v>
      </c>
      <c r="I407" s="173">
        <v>28910.598612097718</v>
      </c>
      <c r="J407" s="168">
        <f>IFERROR(MIN('MP Calculations'!$E$30/I407,1),"-")</f>
        <v>0.88008742324680189</v>
      </c>
      <c r="K407" s="12"/>
      <c r="L407" s="159">
        <v>7.7738839999999998</v>
      </c>
      <c r="M407" s="187" t="s">
        <v>339</v>
      </c>
      <c r="N407" s="187">
        <v>439.934033</v>
      </c>
      <c r="O407" s="186">
        <f t="shared" ref="O407:O470" si="20">IF(N407="","-",L407*N407)</f>
        <v>3419.9961401941719</v>
      </c>
      <c r="P407" s="186">
        <f t="shared" ref="P407:P470" si="21">IF(O407="-","-",IF(OR(E407&lt;$E$15,E407&gt;$E$16),0,O407*J407))</f>
        <v>3009.8955905374969</v>
      </c>
      <c r="Q407" s="215">
        <f>IF(P407="-",0,P407/(1+'General inputs'!$H$30)^'MP Calculations'!$C$40)</f>
        <v>6685.8479831750328</v>
      </c>
    </row>
    <row r="408" spans="3:17" x14ac:dyDescent="0.2">
      <c r="C408" s="159"/>
      <c r="D408" s="165" t="s">
        <v>294</v>
      </c>
      <c r="E408" s="162">
        <v>34704</v>
      </c>
      <c r="F408" s="166" t="str">
        <f t="shared" si="19"/>
        <v>Date check - OK</v>
      </c>
      <c r="G408" s="68"/>
      <c r="H408" s="162" t="s">
        <v>279</v>
      </c>
      <c r="I408" s="173">
        <v>28910.598612097718</v>
      </c>
      <c r="J408" s="168">
        <f>IFERROR(MIN('MP Calculations'!$E$30/I408,1),"-")</f>
        <v>0.88008742324680189</v>
      </c>
      <c r="K408" s="12"/>
      <c r="L408" s="159">
        <v>1.47153</v>
      </c>
      <c r="M408" s="187" t="s">
        <v>339</v>
      </c>
      <c r="N408" s="187">
        <v>439.934033</v>
      </c>
      <c r="O408" s="186">
        <f t="shared" si="20"/>
        <v>647.37612758048999</v>
      </c>
      <c r="P408" s="186">
        <f t="shared" si="21"/>
        <v>569.74758799380629</v>
      </c>
      <c r="Q408" s="215">
        <f>IF(P408="-",0,P408/(1+'General inputs'!$H$30)^'MP Calculations'!$C$40)</f>
        <v>1265.5740531607566</v>
      </c>
    </row>
    <row r="409" spans="3:17" x14ac:dyDescent="0.2">
      <c r="C409" s="159"/>
      <c r="D409" s="165" t="s">
        <v>294</v>
      </c>
      <c r="E409" s="162">
        <v>34704</v>
      </c>
      <c r="F409" s="166" t="str">
        <f t="shared" si="19"/>
        <v>Date check - OK</v>
      </c>
      <c r="G409" s="68"/>
      <c r="H409" s="162" t="s">
        <v>279</v>
      </c>
      <c r="I409" s="173">
        <v>28910.598612097718</v>
      </c>
      <c r="J409" s="168">
        <f>IFERROR(MIN('MP Calculations'!$E$30/I409,1),"-")</f>
        <v>0.88008742324680189</v>
      </c>
      <c r="K409" s="12"/>
      <c r="L409" s="159">
        <v>1.389861</v>
      </c>
      <c r="M409" s="187" t="s">
        <v>339</v>
      </c>
      <c r="N409" s="187">
        <v>439.934033</v>
      </c>
      <c r="O409" s="186">
        <f t="shared" si="20"/>
        <v>611.44715503941302</v>
      </c>
      <c r="P409" s="186">
        <f t="shared" si="21"/>
        <v>538.12695113022482</v>
      </c>
      <c r="Q409" s="215">
        <f>IF(P409="-",0,P409/(1+'General inputs'!$H$30)^'MP Calculations'!$C$40)</f>
        <v>1195.3354801465568</v>
      </c>
    </row>
    <row r="410" spans="3:17" x14ac:dyDescent="0.2">
      <c r="C410" s="159"/>
      <c r="D410" s="165" t="s">
        <v>297</v>
      </c>
      <c r="E410" s="162">
        <v>34704</v>
      </c>
      <c r="F410" s="166" t="str">
        <f t="shared" si="19"/>
        <v>Date check - OK</v>
      </c>
      <c r="G410" s="68"/>
      <c r="H410" s="162" t="s">
        <v>279</v>
      </c>
      <c r="I410" s="173">
        <v>28910.598612097718</v>
      </c>
      <c r="J410" s="168">
        <f>IFERROR(MIN('MP Calculations'!$E$30/I410,1),"-")</f>
        <v>0.88008742324680189</v>
      </c>
      <c r="K410" s="12"/>
      <c r="L410" s="159">
        <v>1.4125239999999999</v>
      </c>
      <c r="M410" s="187" t="s">
        <v>339</v>
      </c>
      <c r="N410" s="187">
        <v>178.11094499999999</v>
      </c>
      <c r="O410" s="186">
        <f t="shared" si="20"/>
        <v>251.58598447517997</v>
      </c>
      <c r="P410" s="186">
        <f t="shared" si="21"/>
        <v>221.41766080177104</v>
      </c>
      <c r="Q410" s="215">
        <f>IF(P410="-",0,P410/(1+'General inputs'!$H$30)^'MP Calculations'!$C$40)</f>
        <v>491.83261557803598</v>
      </c>
    </row>
    <row r="411" spans="3:17" x14ac:dyDescent="0.2">
      <c r="C411" s="159"/>
      <c r="D411" s="165" t="s">
        <v>297</v>
      </c>
      <c r="E411" s="162">
        <v>34704</v>
      </c>
      <c r="F411" s="166" t="str">
        <f t="shared" si="19"/>
        <v>Date check - OK</v>
      </c>
      <c r="G411" s="68"/>
      <c r="H411" s="162" t="s">
        <v>279</v>
      </c>
      <c r="I411" s="173">
        <v>28910.598612097718</v>
      </c>
      <c r="J411" s="168">
        <f>IFERROR(MIN('MP Calculations'!$E$30/I411,1),"-")</f>
        <v>0.88008742324680189</v>
      </c>
      <c r="K411" s="12"/>
      <c r="L411" s="159">
        <v>1.4514659999999999</v>
      </c>
      <c r="M411" s="187" t="s">
        <v>339</v>
      </c>
      <c r="N411" s="187">
        <v>178.11094499999999</v>
      </c>
      <c r="O411" s="186">
        <f t="shared" si="20"/>
        <v>258.52198089536995</v>
      </c>
      <c r="P411" s="186">
        <f t="shared" si="21"/>
        <v>227.5219440188651</v>
      </c>
      <c r="Q411" s="215">
        <f>IF(P411="-",0,P411/(1+'General inputs'!$H$30)^'MP Calculations'!$C$40)</f>
        <v>505.39199277505344</v>
      </c>
    </row>
    <row r="412" spans="3:17" x14ac:dyDescent="0.2">
      <c r="C412" s="159"/>
      <c r="D412" s="165" t="s">
        <v>298</v>
      </c>
      <c r="E412" s="162">
        <v>34704</v>
      </c>
      <c r="F412" s="166" t="str">
        <f t="shared" si="19"/>
        <v>Date check - OK</v>
      </c>
      <c r="G412" s="68"/>
      <c r="H412" s="162" t="s">
        <v>279</v>
      </c>
      <c r="I412" s="173">
        <v>28910.598612097718</v>
      </c>
      <c r="J412" s="168">
        <f>IFERROR(MIN('MP Calculations'!$E$30/I412,1),"-")</f>
        <v>0.88008742324680189</v>
      </c>
      <c r="K412" s="12"/>
      <c r="L412" s="159">
        <v>1.45767</v>
      </c>
      <c r="M412" s="187" t="s">
        <v>339</v>
      </c>
      <c r="N412" s="187">
        <v>137.14542700000001</v>
      </c>
      <c r="O412" s="186">
        <f t="shared" si="20"/>
        <v>199.91277457509003</v>
      </c>
      <c r="P412" s="186">
        <f t="shared" si="21"/>
        <v>175.94071864990974</v>
      </c>
      <c r="Q412" s="215">
        <f>IF(P412="-",0,P412/(1+'General inputs'!$H$30)^'MP Calculations'!$C$40)</f>
        <v>390.81518396915652</v>
      </c>
    </row>
    <row r="413" spans="3:17" x14ac:dyDescent="0.2">
      <c r="C413" s="159"/>
      <c r="D413" s="165" t="s">
        <v>298</v>
      </c>
      <c r="E413" s="162">
        <v>34704</v>
      </c>
      <c r="F413" s="166" t="str">
        <f t="shared" si="19"/>
        <v>Date check - OK</v>
      </c>
      <c r="G413" s="68"/>
      <c r="H413" s="162" t="s">
        <v>279</v>
      </c>
      <c r="I413" s="173">
        <v>28910.598612097718</v>
      </c>
      <c r="J413" s="168">
        <f>IFERROR(MIN('MP Calculations'!$E$30/I413,1),"-")</f>
        <v>0.88008742324680189</v>
      </c>
      <c r="K413" s="12"/>
      <c r="L413" s="159">
        <v>1.451163</v>
      </c>
      <c r="M413" s="187" t="s">
        <v>339</v>
      </c>
      <c r="N413" s="187">
        <v>137.14542700000001</v>
      </c>
      <c r="O413" s="186">
        <f t="shared" si="20"/>
        <v>199.02036928160101</v>
      </c>
      <c r="P413" s="186">
        <f t="shared" si="21"/>
        <v>175.15532397467121</v>
      </c>
      <c r="Q413" s="215">
        <f>IF(P413="-",0,P413/(1+'General inputs'!$H$30)^'MP Calculations'!$C$40)</f>
        <v>389.07059541201585</v>
      </c>
    </row>
    <row r="414" spans="3:17" x14ac:dyDescent="0.2">
      <c r="C414" s="159"/>
      <c r="D414" s="165" t="s">
        <v>300</v>
      </c>
      <c r="E414" s="162">
        <v>34820</v>
      </c>
      <c r="F414" s="166" t="str">
        <f t="shared" si="19"/>
        <v>Date check - OK</v>
      </c>
      <c r="G414" s="68"/>
      <c r="H414" s="162" t="s">
        <v>279</v>
      </c>
      <c r="I414" s="173">
        <v>28910.598612097718</v>
      </c>
      <c r="J414" s="168">
        <f>IFERROR(MIN('MP Calculations'!$E$30/I414,1),"-")</f>
        <v>0.88008742324680189</v>
      </c>
      <c r="K414" s="12"/>
      <c r="L414" s="159">
        <v>23.194666999999999</v>
      </c>
      <c r="M414" s="187" t="s">
        <v>339</v>
      </c>
      <c r="N414" s="187">
        <v>1362.548726</v>
      </c>
      <c r="O414" s="186">
        <f t="shared" si="20"/>
        <v>31603.863970844239</v>
      </c>
      <c r="P414" s="186">
        <f t="shared" si="21"/>
        <v>27814.163206742745</v>
      </c>
      <c r="Q414" s="215">
        <f>IF(P414="-",0,P414/(1+'General inputs'!$H$30)^'MP Calculations'!$C$40)</f>
        <v>61783.294930271601</v>
      </c>
    </row>
    <row r="415" spans="3:17" x14ac:dyDescent="0.2">
      <c r="C415" s="159"/>
      <c r="D415" s="165" t="s">
        <v>292</v>
      </c>
      <c r="E415" s="162">
        <v>34820</v>
      </c>
      <c r="F415" s="166" t="str">
        <f t="shared" si="19"/>
        <v>Date check - OK</v>
      </c>
      <c r="G415" s="68"/>
      <c r="H415" s="162" t="s">
        <v>279</v>
      </c>
      <c r="I415" s="173">
        <v>28910.598612097718</v>
      </c>
      <c r="J415" s="168">
        <f>IFERROR(MIN('MP Calculations'!$E$30/I415,1),"-")</f>
        <v>0.88008742324680189</v>
      </c>
      <c r="K415" s="12"/>
      <c r="L415" s="159">
        <v>86.821386000000004</v>
      </c>
      <c r="M415" s="187" t="s">
        <v>339</v>
      </c>
      <c r="N415" s="187">
        <v>480.89954999999998</v>
      </c>
      <c r="O415" s="186">
        <f t="shared" si="20"/>
        <v>41752.365457776301</v>
      </c>
      <c r="P415" s="186">
        <f t="shared" si="21"/>
        <v>36745.731730193125</v>
      </c>
      <c r="Q415" s="215">
        <f>IF(P415="-",0,P415/(1+'General inputs'!$H$30)^'MP Calculations'!$C$40)</f>
        <v>81622.889893908403</v>
      </c>
    </row>
    <row r="416" spans="3:17" x14ac:dyDescent="0.2">
      <c r="C416" s="159"/>
      <c r="D416" s="165" t="s">
        <v>304</v>
      </c>
      <c r="E416" s="162">
        <v>34820</v>
      </c>
      <c r="F416" s="166" t="str">
        <f t="shared" si="19"/>
        <v>Date check - OK</v>
      </c>
      <c r="G416" s="68"/>
      <c r="H416" s="162" t="s">
        <v>279</v>
      </c>
      <c r="I416" s="173">
        <v>28910.598612097718</v>
      </c>
      <c r="J416" s="168">
        <f>IFERROR(MIN('MP Calculations'!$E$30/I416,1),"-")</f>
        <v>0.88008742324680189</v>
      </c>
      <c r="K416" s="12"/>
      <c r="L416" s="159">
        <v>31.474056999999998</v>
      </c>
      <c r="M416" s="187" t="s">
        <v>339</v>
      </c>
      <c r="N416" s="187">
        <v>1186.218891</v>
      </c>
      <c r="O416" s="186">
        <f t="shared" si="20"/>
        <v>37335.120989810785</v>
      </c>
      <c r="P416" s="186">
        <f t="shared" si="21"/>
        <v>32858.17042853016</v>
      </c>
      <c r="Q416" s="215">
        <f>IF(P416="-",0,P416/(1+'General inputs'!$H$30)^'MP Calculations'!$C$40)</f>
        <v>72987.492716044449</v>
      </c>
    </row>
    <row r="417" spans="3:17" x14ac:dyDescent="0.2">
      <c r="C417" s="159"/>
      <c r="D417" s="165" t="s">
        <v>302</v>
      </c>
      <c r="E417" s="162">
        <v>34820</v>
      </c>
      <c r="F417" s="166" t="str">
        <f t="shared" si="19"/>
        <v>Date check - OK</v>
      </c>
      <c r="G417" s="68"/>
      <c r="H417" s="162" t="s">
        <v>279</v>
      </c>
      <c r="I417" s="173">
        <v>28910.598612097718</v>
      </c>
      <c r="J417" s="168">
        <f>IFERROR(MIN('MP Calculations'!$E$30/I417,1),"-")</f>
        <v>0.88008742324680189</v>
      </c>
      <c r="K417" s="12"/>
      <c r="L417" s="159">
        <v>172.21348</v>
      </c>
      <c r="M417" s="187" t="s">
        <v>339</v>
      </c>
      <c r="N417" s="187">
        <v>536.11394299999995</v>
      </c>
      <c r="O417" s="186">
        <f t="shared" si="20"/>
        <v>92326.047800551634</v>
      </c>
      <c r="P417" s="186">
        <f t="shared" si="21"/>
        <v>81254.993507348554</v>
      </c>
      <c r="Q417" s="215">
        <f>IF(P417="-",0,P417/(1+'General inputs'!$H$30)^'MP Calculations'!$C$40)</f>
        <v>180490.82372554773</v>
      </c>
    </row>
    <row r="418" spans="3:17" x14ac:dyDescent="0.2">
      <c r="C418" s="159"/>
      <c r="D418" s="165" t="s">
        <v>302</v>
      </c>
      <c r="E418" s="162">
        <v>34820</v>
      </c>
      <c r="F418" s="166" t="str">
        <f t="shared" si="19"/>
        <v>Date check - OK</v>
      </c>
      <c r="G418" s="68"/>
      <c r="H418" s="162" t="s">
        <v>279</v>
      </c>
      <c r="I418" s="173">
        <v>28910.598612097718</v>
      </c>
      <c r="J418" s="168">
        <f>IFERROR(MIN('MP Calculations'!$E$30/I418,1),"-")</f>
        <v>0.88008742324680189</v>
      </c>
      <c r="K418" s="12"/>
      <c r="L418" s="159">
        <v>26.985810000000001</v>
      </c>
      <c r="M418" s="187" t="s">
        <v>339</v>
      </c>
      <c r="N418" s="187">
        <v>536.11394299999995</v>
      </c>
      <c r="O418" s="186">
        <f t="shared" si="20"/>
        <v>14467.469004148828</v>
      </c>
      <c r="P418" s="186">
        <f t="shared" si="21"/>
        <v>12732.637516764318</v>
      </c>
      <c r="Q418" s="215">
        <f>IF(P418="-",0,P418/(1+'General inputs'!$H$30)^'MP Calculations'!$C$40)</f>
        <v>28282.867727898669</v>
      </c>
    </row>
    <row r="419" spans="3:17" x14ac:dyDescent="0.2">
      <c r="C419" s="159"/>
      <c r="D419" s="165" t="s">
        <v>303</v>
      </c>
      <c r="E419" s="162">
        <v>34820</v>
      </c>
      <c r="F419" s="166" t="str">
        <f t="shared" si="19"/>
        <v>Date check - OK</v>
      </c>
      <c r="G419" s="68"/>
      <c r="H419" s="162" t="s">
        <v>279</v>
      </c>
      <c r="I419" s="173">
        <v>28910.598612097718</v>
      </c>
      <c r="J419" s="168">
        <f>IFERROR(MIN('MP Calculations'!$E$30/I419,1),"-")</f>
        <v>0.88008742324680189</v>
      </c>
      <c r="K419" s="12"/>
      <c r="L419" s="159">
        <v>28.036189</v>
      </c>
      <c r="M419" s="187" t="s">
        <v>339</v>
      </c>
      <c r="N419" s="187">
        <v>276.07196399999998</v>
      </c>
      <c r="O419" s="186">
        <f t="shared" si="20"/>
        <v>7740.0057603051955</v>
      </c>
      <c r="P419" s="186">
        <f t="shared" si="21"/>
        <v>6811.8817255024032</v>
      </c>
      <c r="Q419" s="215">
        <f>IF(P419="-",0,P419/(1+'General inputs'!$H$30)^'MP Calculations'!$C$40)</f>
        <v>15131.157984102749</v>
      </c>
    </row>
    <row r="420" spans="3:17" x14ac:dyDescent="0.2">
      <c r="C420" s="159"/>
      <c r="D420" s="165" t="s">
        <v>303</v>
      </c>
      <c r="E420" s="162">
        <v>34820</v>
      </c>
      <c r="F420" s="166" t="str">
        <f t="shared" si="19"/>
        <v>Date check - OK</v>
      </c>
      <c r="G420" s="68"/>
      <c r="H420" s="162" t="s">
        <v>279</v>
      </c>
      <c r="I420" s="173">
        <v>28910.598612097718</v>
      </c>
      <c r="J420" s="168">
        <f>IFERROR(MIN('MP Calculations'!$E$30/I420,1),"-")</f>
        <v>0.88008742324680189</v>
      </c>
      <c r="K420" s="12"/>
      <c r="L420" s="159">
        <v>173.44402299999999</v>
      </c>
      <c r="M420" s="187" t="s">
        <v>339</v>
      </c>
      <c r="N420" s="187">
        <v>276.07196399999998</v>
      </c>
      <c r="O420" s="186">
        <f t="shared" si="20"/>
        <v>47883.032073671166</v>
      </c>
      <c r="P420" s="186">
        <f t="shared" si="21"/>
        <v>42141.254314961225</v>
      </c>
      <c r="Q420" s="215">
        <f>IF(P420="-",0,P420/(1+'General inputs'!$H$30)^'MP Calculations'!$C$40)</f>
        <v>93607.904890759251</v>
      </c>
    </row>
    <row r="421" spans="3:17" x14ac:dyDescent="0.2">
      <c r="C421" s="159"/>
      <c r="D421" s="165" t="s">
        <v>292</v>
      </c>
      <c r="E421" s="162">
        <v>34852</v>
      </c>
      <c r="F421" s="166" t="str">
        <f t="shared" si="19"/>
        <v>Date check - OK</v>
      </c>
      <c r="G421" s="68"/>
      <c r="H421" s="162" t="s">
        <v>279</v>
      </c>
      <c r="I421" s="173">
        <v>28910.598612097718</v>
      </c>
      <c r="J421" s="168">
        <f>IFERROR(MIN('MP Calculations'!$E$30/I421,1),"-")</f>
        <v>0.88008742324680189</v>
      </c>
      <c r="K421" s="12"/>
      <c r="L421" s="159">
        <v>80.904037000000002</v>
      </c>
      <c r="M421" s="187" t="s">
        <v>339</v>
      </c>
      <c r="N421" s="187">
        <v>480.89954999999998</v>
      </c>
      <c r="O421" s="186">
        <f t="shared" si="20"/>
        <v>38906.714986483348</v>
      </c>
      <c r="P421" s="186">
        <f t="shared" si="21"/>
        <v>34241.310539451857</v>
      </c>
      <c r="Q421" s="215">
        <f>IF(P421="-",0,P421/(1+'General inputs'!$H$30)^'MP Calculations'!$C$40)</f>
        <v>76059.846637597904</v>
      </c>
    </row>
    <row r="422" spans="3:17" x14ac:dyDescent="0.2">
      <c r="C422" s="159"/>
      <c r="D422" s="165" t="s">
        <v>292</v>
      </c>
      <c r="E422" s="162">
        <v>34852</v>
      </c>
      <c r="F422" s="166" t="str">
        <f t="shared" si="19"/>
        <v>Date check - OK</v>
      </c>
      <c r="G422" s="68"/>
      <c r="H422" s="162" t="s">
        <v>279</v>
      </c>
      <c r="I422" s="173">
        <v>28910.598612097718</v>
      </c>
      <c r="J422" s="168">
        <f>IFERROR(MIN('MP Calculations'!$E$30/I422,1),"-")</f>
        <v>0.88008742324680189</v>
      </c>
      <c r="K422" s="12"/>
      <c r="L422" s="159">
        <v>25.130872</v>
      </c>
      <c r="M422" s="187" t="s">
        <v>339</v>
      </c>
      <c r="N422" s="187">
        <v>480.89954999999998</v>
      </c>
      <c r="O422" s="186">
        <f t="shared" si="20"/>
        <v>12085.4250359076</v>
      </c>
      <c r="P422" s="186">
        <f t="shared" si="21"/>
        <v>10636.230578694307</v>
      </c>
      <c r="Q422" s="215">
        <f>IF(P422="-",0,P422/(1+'General inputs'!$H$30)^'MP Calculations'!$C$40)</f>
        <v>23626.142045162756</v>
      </c>
    </row>
    <row r="423" spans="3:17" x14ac:dyDescent="0.2">
      <c r="C423" s="159"/>
      <c r="D423" s="165" t="s">
        <v>285</v>
      </c>
      <c r="E423" s="162">
        <v>34880</v>
      </c>
      <c r="F423" s="166" t="str">
        <f t="shared" si="19"/>
        <v>Date check - OK</v>
      </c>
      <c r="G423" s="68"/>
      <c r="H423" s="162" t="s">
        <v>279</v>
      </c>
      <c r="I423" s="173">
        <v>28910.598612097718</v>
      </c>
      <c r="J423" s="168">
        <f>IFERROR(MIN('MP Calculations'!$E$30/I423,1),"-")</f>
        <v>0.88008742324680189</v>
      </c>
      <c r="K423" s="12"/>
      <c r="L423" s="159">
        <v>74.171712999999997</v>
      </c>
      <c r="M423" s="187" t="s">
        <v>339</v>
      </c>
      <c r="N423" s="187">
        <v>657.22938499999998</v>
      </c>
      <c r="O423" s="186">
        <f t="shared" si="20"/>
        <v>48747.829319386503</v>
      </c>
      <c r="P423" s="186">
        <f t="shared" si="21"/>
        <v>42902.35149457377</v>
      </c>
      <c r="Q423" s="215">
        <f>IF(P423="-",0,P423/(1+'General inputs'!$H$30)^'MP Calculations'!$C$40)</f>
        <v>95298.521688003049</v>
      </c>
    </row>
    <row r="424" spans="3:17" x14ac:dyDescent="0.2">
      <c r="C424" s="159"/>
      <c r="D424" s="165" t="s">
        <v>292</v>
      </c>
      <c r="E424" s="162">
        <v>34880</v>
      </c>
      <c r="F424" s="166" t="str">
        <f t="shared" si="19"/>
        <v>Date check - OK</v>
      </c>
      <c r="G424" s="68"/>
      <c r="H424" s="162" t="s">
        <v>279</v>
      </c>
      <c r="I424" s="173">
        <v>28910.598612097718</v>
      </c>
      <c r="J424" s="168">
        <f>IFERROR(MIN('MP Calculations'!$E$30/I424,1),"-")</f>
        <v>0.88008742324680189</v>
      </c>
      <c r="K424" s="12"/>
      <c r="L424" s="159">
        <v>22.607883000000001</v>
      </c>
      <c r="M424" s="187" t="s">
        <v>339</v>
      </c>
      <c r="N424" s="187">
        <v>480.89954999999998</v>
      </c>
      <c r="O424" s="186">
        <f t="shared" si="20"/>
        <v>10872.12076115265</v>
      </c>
      <c r="P424" s="186">
        <f t="shared" si="21"/>
        <v>9568.416745910894</v>
      </c>
      <c r="Q424" s="215">
        <f>IF(P424="-",0,P424/(1+'General inputs'!$H$30)^'MP Calculations'!$C$40)</f>
        <v>21254.218918405233</v>
      </c>
    </row>
    <row r="425" spans="3:17" x14ac:dyDescent="0.2">
      <c r="C425" s="159"/>
      <c r="D425" s="165" t="s">
        <v>292</v>
      </c>
      <c r="E425" s="162">
        <v>34880</v>
      </c>
      <c r="F425" s="166" t="str">
        <f t="shared" si="19"/>
        <v>Date check - OK</v>
      </c>
      <c r="G425" s="68"/>
      <c r="H425" s="162" t="s">
        <v>279</v>
      </c>
      <c r="I425" s="173">
        <v>28910.598612097718</v>
      </c>
      <c r="J425" s="168">
        <f>IFERROR(MIN('MP Calculations'!$E$30/I425,1),"-")</f>
        <v>0.88008742324680189</v>
      </c>
      <c r="K425" s="12"/>
      <c r="L425" s="159">
        <v>14.317826</v>
      </c>
      <c r="M425" s="187" t="s">
        <v>339</v>
      </c>
      <c r="N425" s="187">
        <v>480.89954999999998</v>
      </c>
      <c r="O425" s="186">
        <f t="shared" si="20"/>
        <v>6885.4360803783002</v>
      </c>
      <c r="P425" s="186">
        <f t="shared" si="21"/>
        <v>6059.7856979106973</v>
      </c>
      <c r="Q425" s="215">
        <f>IF(P425="-",0,P425/(1+'General inputs'!$H$30)^'MP Calculations'!$C$40)</f>
        <v>13460.535346880304</v>
      </c>
    </row>
    <row r="426" spans="3:17" x14ac:dyDescent="0.2">
      <c r="C426" s="159"/>
      <c r="D426" s="165" t="s">
        <v>285</v>
      </c>
      <c r="E426" s="162">
        <v>34880</v>
      </c>
      <c r="F426" s="166" t="str">
        <f t="shared" si="19"/>
        <v>Date check - OK</v>
      </c>
      <c r="G426" s="68"/>
      <c r="H426" s="162" t="s">
        <v>279</v>
      </c>
      <c r="I426" s="173">
        <v>28910.598612097718</v>
      </c>
      <c r="J426" s="168">
        <f>IFERROR(MIN('MP Calculations'!$E$30/I426,1),"-")</f>
        <v>0.88008742324680189</v>
      </c>
      <c r="K426" s="12"/>
      <c r="L426" s="159">
        <v>31.820415000000001</v>
      </c>
      <c r="M426" s="187" t="s">
        <v>339</v>
      </c>
      <c r="N426" s="187">
        <v>657.22938499999998</v>
      </c>
      <c r="O426" s="186">
        <f t="shared" si="20"/>
        <v>20913.311780894775</v>
      </c>
      <c r="P426" s="186">
        <f t="shared" si="21"/>
        <v>18405.542676804667</v>
      </c>
      <c r="Q426" s="215">
        <f>IF(P426="-",0,P426/(1+'General inputs'!$H$30)^'MP Calculations'!$C$40)</f>
        <v>40884.029589538499</v>
      </c>
    </row>
    <row r="427" spans="3:17" x14ac:dyDescent="0.2">
      <c r="C427" s="159"/>
      <c r="D427" s="165" t="s">
        <v>285</v>
      </c>
      <c r="E427" s="162">
        <v>34880</v>
      </c>
      <c r="F427" s="166" t="str">
        <f t="shared" si="19"/>
        <v>Date check - OK</v>
      </c>
      <c r="G427" s="68"/>
      <c r="H427" s="162" t="s">
        <v>279</v>
      </c>
      <c r="I427" s="173">
        <v>28910.598612097718</v>
      </c>
      <c r="J427" s="168">
        <f>IFERROR(MIN('MP Calculations'!$E$30/I427,1),"-")</f>
        <v>0.88008742324680189</v>
      </c>
      <c r="K427" s="12"/>
      <c r="L427" s="159">
        <v>55.389277</v>
      </c>
      <c r="M427" s="187" t="s">
        <v>339</v>
      </c>
      <c r="N427" s="187">
        <v>657.22938499999998</v>
      </c>
      <c r="O427" s="186">
        <f t="shared" si="20"/>
        <v>36403.460458304646</v>
      </c>
      <c r="P427" s="186">
        <f t="shared" si="21"/>
        <v>32038.227712016178</v>
      </c>
      <c r="Q427" s="215">
        <f>IF(P427="-",0,P427/(1+'General inputs'!$H$30)^'MP Calculations'!$C$40)</f>
        <v>71166.16297465461</v>
      </c>
    </row>
    <row r="428" spans="3:17" x14ac:dyDescent="0.2">
      <c r="C428" s="159"/>
      <c r="D428" s="165" t="s">
        <v>305</v>
      </c>
      <c r="E428" s="162">
        <v>34880</v>
      </c>
      <c r="F428" s="166" t="str">
        <f t="shared" si="19"/>
        <v>Date check - OK</v>
      </c>
      <c r="G428" s="68"/>
      <c r="H428" s="162" t="s">
        <v>279</v>
      </c>
      <c r="I428" s="173">
        <v>28910.598612097718</v>
      </c>
      <c r="J428" s="168">
        <f>IFERROR(MIN('MP Calculations'!$E$30/I428,1),"-")</f>
        <v>0.88008742324680189</v>
      </c>
      <c r="K428" s="12"/>
      <c r="L428" s="159">
        <v>23.693286000000001</v>
      </c>
      <c r="M428" s="187" t="s">
        <v>339</v>
      </c>
      <c r="N428" s="187">
        <v>304.56971499999997</v>
      </c>
      <c r="O428" s="186">
        <f t="shared" si="20"/>
        <v>7216.2573644334898</v>
      </c>
      <c r="P428" s="186">
        <f t="shared" si="21"/>
        <v>6350.9373493500279</v>
      </c>
      <c r="Q428" s="215">
        <f>IF(P428="-",0,P428/(1+'General inputs'!$H$30)^'MP Calculations'!$C$40)</f>
        <v>14107.267309176083</v>
      </c>
    </row>
    <row r="429" spans="3:17" x14ac:dyDescent="0.2">
      <c r="C429" s="159"/>
      <c r="D429" s="165" t="s">
        <v>291</v>
      </c>
      <c r="E429" s="162">
        <v>34880</v>
      </c>
      <c r="F429" s="166" t="str">
        <f t="shared" si="19"/>
        <v>Date check - OK</v>
      </c>
      <c r="G429" s="68"/>
      <c r="H429" s="162" t="s">
        <v>279</v>
      </c>
      <c r="I429" s="173">
        <v>28910.598612097718</v>
      </c>
      <c r="J429" s="168">
        <f>IFERROR(MIN('MP Calculations'!$E$30/I429,1),"-")</f>
        <v>0.88008742324680189</v>
      </c>
      <c r="K429" s="12"/>
      <c r="L429" s="159">
        <v>60.781016999999999</v>
      </c>
      <c r="M429" s="187" t="s">
        <v>339</v>
      </c>
      <c r="N429" s="187">
        <v>833.55921999999998</v>
      </c>
      <c r="O429" s="186">
        <f t="shared" si="20"/>
        <v>50664.577121326736</v>
      </c>
      <c r="P429" s="186">
        <f t="shared" si="21"/>
        <v>44589.257128597317</v>
      </c>
      <c r="Q429" s="215">
        <f>IF(P429="-",0,P429/(1+'General inputs'!$H$30)^'MP Calculations'!$C$40)</f>
        <v>99045.626626293903</v>
      </c>
    </row>
    <row r="430" spans="3:17" x14ac:dyDescent="0.2">
      <c r="C430" s="159"/>
      <c r="D430" s="165" t="s">
        <v>285</v>
      </c>
      <c r="E430" s="162">
        <v>34880</v>
      </c>
      <c r="F430" s="166" t="str">
        <f t="shared" si="19"/>
        <v>Date check - OK</v>
      </c>
      <c r="G430" s="68"/>
      <c r="H430" s="162" t="s">
        <v>279</v>
      </c>
      <c r="I430" s="173">
        <v>28910.598612097718</v>
      </c>
      <c r="J430" s="168">
        <f>IFERROR(MIN('MP Calculations'!$E$30/I430,1),"-")</f>
        <v>0.88008742324680189</v>
      </c>
      <c r="K430" s="12"/>
      <c r="L430" s="159">
        <v>35.652248</v>
      </c>
      <c r="M430" s="187" t="s">
        <v>339</v>
      </c>
      <c r="N430" s="187">
        <v>657.22938499999998</v>
      </c>
      <c r="O430" s="186">
        <f t="shared" si="20"/>
        <v>23431.705026907479</v>
      </c>
      <c r="P430" s="186">
        <f t="shared" si="21"/>
        <v>20621.948899410138</v>
      </c>
      <c r="Q430" s="215">
        <f>IF(P430="-",0,P430/(1+'General inputs'!$H$30)^'MP Calculations'!$C$40)</f>
        <v>45807.308363689306</v>
      </c>
    </row>
    <row r="431" spans="3:17" x14ac:dyDescent="0.2">
      <c r="C431" s="159"/>
      <c r="D431" s="165" t="s">
        <v>285</v>
      </c>
      <c r="E431" s="162">
        <v>34880</v>
      </c>
      <c r="F431" s="166" t="str">
        <f t="shared" si="19"/>
        <v>Date check - OK</v>
      </c>
      <c r="G431" s="68"/>
      <c r="H431" s="162" t="s">
        <v>279</v>
      </c>
      <c r="I431" s="173">
        <v>28910.598612097718</v>
      </c>
      <c r="J431" s="168">
        <f>IFERROR(MIN('MP Calculations'!$E$30/I431,1),"-")</f>
        <v>0.88008742324680189</v>
      </c>
      <c r="K431" s="12"/>
      <c r="L431" s="159">
        <v>5.9996900000000002</v>
      </c>
      <c r="M431" s="187" t="s">
        <v>339</v>
      </c>
      <c r="N431" s="187">
        <v>657.22938499999998</v>
      </c>
      <c r="O431" s="186">
        <f t="shared" si="20"/>
        <v>3943.1725688906499</v>
      </c>
      <c r="P431" s="186">
        <f t="shared" si="21"/>
        <v>3470.3365855724446</v>
      </c>
      <c r="Q431" s="215">
        <f>IF(P431="-",0,P431/(1+'General inputs'!$H$30)^'MP Calculations'!$C$40)</f>
        <v>7708.6205031599447</v>
      </c>
    </row>
    <row r="432" spans="3:17" x14ac:dyDescent="0.2">
      <c r="C432" s="159"/>
      <c r="D432" s="165" t="s">
        <v>285</v>
      </c>
      <c r="E432" s="162">
        <v>34880</v>
      </c>
      <c r="F432" s="166" t="str">
        <f t="shared" si="19"/>
        <v>Date check - OK</v>
      </c>
      <c r="G432" s="68"/>
      <c r="H432" s="162" t="s">
        <v>279</v>
      </c>
      <c r="I432" s="173">
        <v>28910.598612097718</v>
      </c>
      <c r="J432" s="168">
        <f>IFERROR(MIN('MP Calculations'!$E$30/I432,1),"-")</f>
        <v>0.88008742324680189</v>
      </c>
      <c r="K432" s="12"/>
      <c r="L432" s="159">
        <v>94.098541999999995</v>
      </c>
      <c r="M432" s="187" t="s">
        <v>339</v>
      </c>
      <c r="N432" s="187">
        <v>657.22938499999998</v>
      </c>
      <c r="O432" s="186">
        <f t="shared" si="20"/>
        <v>61844.326888056661</v>
      </c>
      <c r="P432" s="186">
        <f t="shared" si="21"/>
        <v>54428.414293342692</v>
      </c>
      <c r="Q432" s="215">
        <f>IF(P432="-",0,P432/(1+'General inputs'!$H$30)^'MP Calculations'!$C$40)</f>
        <v>120901.23826041963</v>
      </c>
    </row>
    <row r="433" spans="3:17" x14ac:dyDescent="0.2">
      <c r="C433" s="159"/>
      <c r="D433" s="165" t="s">
        <v>285</v>
      </c>
      <c r="E433" s="162">
        <v>34880</v>
      </c>
      <c r="F433" s="166" t="str">
        <f t="shared" si="19"/>
        <v>Date check - OK</v>
      </c>
      <c r="G433" s="68"/>
      <c r="H433" s="162" t="s">
        <v>279</v>
      </c>
      <c r="I433" s="173">
        <v>28910.598612097718</v>
      </c>
      <c r="J433" s="168">
        <f>IFERROR(MIN('MP Calculations'!$E$30/I433,1),"-")</f>
        <v>0.88008742324680189</v>
      </c>
      <c r="K433" s="12"/>
      <c r="L433" s="159">
        <v>74.100243000000006</v>
      </c>
      <c r="M433" s="187" t="s">
        <v>339</v>
      </c>
      <c r="N433" s="187">
        <v>657.22938499999998</v>
      </c>
      <c r="O433" s="186">
        <f t="shared" si="20"/>
        <v>48700.857135240556</v>
      </c>
      <c r="P433" s="186">
        <f t="shared" si="21"/>
        <v>42861.011866064488</v>
      </c>
      <c r="Q433" s="215">
        <f>IF(P433="-",0,P433/(1+'General inputs'!$H$30)^'MP Calculations'!$C$40)</f>
        <v>95206.694425701018</v>
      </c>
    </row>
    <row r="434" spans="3:17" x14ac:dyDescent="0.2">
      <c r="C434" s="159"/>
      <c r="D434" s="165" t="s">
        <v>292</v>
      </c>
      <c r="E434" s="162">
        <v>34880</v>
      </c>
      <c r="F434" s="166" t="str">
        <f t="shared" si="19"/>
        <v>Date check - OK</v>
      </c>
      <c r="G434" s="68"/>
      <c r="H434" s="162" t="s">
        <v>279</v>
      </c>
      <c r="I434" s="173">
        <v>28910.598612097718</v>
      </c>
      <c r="J434" s="168">
        <f>IFERROR(MIN('MP Calculations'!$E$30/I434,1),"-")</f>
        <v>0.88008742324680189</v>
      </c>
      <c r="K434" s="12"/>
      <c r="L434" s="159">
        <v>46.627495000000003</v>
      </c>
      <c r="M434" s="187" t="s">
        <v>339</v>
      </c>
      <c r="N434" s="187">
        <v>480.89954999999998</v>
      </c>
      <c r="O434" s="186">
        <f t="shared" si="20"/>
        <v>22423.141363127252</v>
      </c>
      <c r="P434" s="186">
        <f t="shared" si="21"/>
        <v>19734.324703373444</v>
      </c>
      <c r="Q434" s="215">
        <f>IF(P434="-",0,P434/(1+'General inputs'!$H$30)^'MP Calculations'!$C$40)</f>
        <v>43835.638495954954</v>
      </c>
    </row>
    <row r="435" spans="3:17" x14ac:dyDescent="0.2">
      <c r="C435" s="159"/>
      <c r="D435" s="165" t="s">
        <v>292</v>
      </c>
      <c r="E435" s="162">
        <v>34880</v>
      </c>
      <c r="F435" s="166" t="str">
        <f t="shared" si="19"/>
        <v>Date check - OK</v>
      </c>
      <c r="G435" s="68"/>
      <c r="H435" s="162" t="s">
        <v>279</v>
      </c>
      <c r="I435" s="173">
        <v>28910.598612097718</v>
      </c>
      <c r="J435" s="168">
        <f>IFERROR(MIN('MP Calculations'!$E$30/I435,1),"-")</f>
        <v>0.88008742324680189</v>
      </c>
      <c r="K435" s="12"/>
      <c r="L435" s="159">
        <v>31.746433</v>
      </c>
      <c r="M435" s="187" t="s">
        <v>339</v>
      </c>
      <c r="N435" s="187">
        <v>480.89954999999998</v>
      </c>
      <c r="O435" s="186">
        <f t="shared" si="20"/>
        <v>15266.845343805149</v>
      </c>
      <c r="P435" s="186">
        <f t="shared" si="21"/>
        <v>13436.15857973691</v>
      </c>
      <c r="Q435" s="215">
        <f>IF(P435="-",0,P435/(1+'General inputs'!$H$30)^'MP Calculations'!$C$40)</f>
        <v>29845.591330266714</v>
      </c>
    </row>
    <row r="436" spans="3:17" x14ac:dyDescent="0.2">
      <c r="C436" s="159"/>
      <c r="D436" s="165" t="s">
        <v>305</v>
      </c>
      <c r="E436" s="162">
        <v>34880</v>
      </c>
      <c r="F436" s="166" t="str">
        <f t="shared" si="19"/>
        <v>Date check - OK</v>
      </c>
      <c r="G436" s="68"/>
      <c r="H436" s="162" t="s">
        <v>279</v>
      </c>
      <c r="I436" s="173">
        <v>28910.598612097718</v>
      </c>
      <c r="J436" s="168">
        <f>IFERROR(MIN('MP Calculations'!$E$30/I436,1),"-")</f>
        <v>0.88008742324680189</v>
      </c>
      <c r="K436" s="12"/>
      <c r="L436" s="159">
        <v>52.607058000000002</v>
      </c>
      <c r="M436" s="187" t="s">
        <v>339</v>
      </c>
      <c r="N436" s="187">
        <v>304.56971499999997</v>
      </c>
      <c r="O436" s="186">
        <f t="shared" si="20"/>
        <v>16022.516662048469</v>
      </c>
      <c r="P436" s="186">
        <f t="shared" si="21"/>
        <v>14101.215403031187</v>
      </c>
      <c r="Q436" s="215">
        <f>IF(P436="-",0,P436/(1+'General inputs'!$H$30)^'MP Calculations'!$C$40)</f>
        <v>31322.874739929706</v>
      </c>
    </row>
    <row r="437" spans="3:17" x14ac:dyDescent="0.2">
      <c r="C437" s="159"/>
      <c r="D437" s="165" t="s">
        <v>285</v>
      </c>
      <c r="E437" s="162">
        <v>34880</v>
      </c>
      <c r="F437" s="166" t="str">
        <f t="shared" si="19"/>
        <v>Date check - OK</v>
      </c>
      <c r="G437" s="68"/>
      <c r="H437" s="162" t="s">
        <v>279</v>
      </c>
      <c r="I437" s="173">
        <v>28910.598612097718</v>
      </c>
      <c r="J437" s="168">
        <f>IFERROR(MIN('MP Calculations'!$E$30/I437,1),"-")</f>
        <v>0.88008742324680189</v>
      </c>
      <c r="K437" s="12"/>
      <c r="L437" s="159">
        <v>51.700043000000001</v>
      </c>
      <c r="M437" s="187" t="s">
        <v>339</v>
      </c>
      <c r="N437" s="187">
        <v>657.22938499999998</v>
      </c>
      <c r="O437" s="186">
        <f t="shared" si="20"/>
        <v>33978.787465363552</v>
      </c>
      <c r="P437" s="186">
        <f t="shared" si="21"/>
        <v>29904.303505442538</v>
      </c>
      <c r="Q437" s="215">
        <f>IF(P437="-",0,P437/(1+'General inputs'!$H$30)^'MP Calculations'!$C$40)</f>
        <v>66426.100595872573</v>
      </c>
    </row>
    <row r="438" spans="3:17" x14ac:dyDescent="0.2">
      <c r="C438" s="159"/>
      <c r="D438" s="165" t="s">
        <v>285</v>
      </c>
      <c r="E438" s="162">
        <v>34880</v>
      </c>
      <c r="F438" s="166" t="str">
        <f t="shared" si="19"/>
        <v>Date check - OK</v>
      </c>
      <c r="G438" s="68"/>
      <c r="H438" s="162" t="s">
        <v>279</v>
      </c>
      <c r="I438" s="173">
        <v>28910.598612097718</v>
      </c>
      <c r="J438" s="168">
        <f>IFERROR(MIN('MP Calculations'!$E$30/I438,1),"-")</f>
        <v>0.88008742324680189</v>
      </c>
      <c r="K438" s="12"/>
      <c r="L438" s="159">
        <v>53.787658999999998</v>
      </c>
      <c r="M438" s="187" t="s">
        <v>339</v>
      </c>
      <c r="N438" s="187">
        <v>657.22938499999998</v>
      </c>
      <c r="O438" s="186">
        <f t="shared" si="20"/>
        <v>35350.83004515971</v>
      </c>
      <c r="P438" s="186">
        <f t="shared" si="21"/>
        <v>31111.820924080235</v>
      </c>
      <c r="Q438" s="215">
        <f>IF(P438="-",0,P438/(1+'General inputs'!$H$30)^'MP Calculations'!$C$40)</f>
        <v>69108.345761926947</v>
      </c>
    </row>
    <row r="439" spans="3:17" x14ac:dyDescent="0.2">
      <c r="C439" s="159"/>
      <c r="D439" s="165" t="s">
        <v>285</v>
      </c>
      <c r="E439" s="162">
        <v>34880</v>
      </c>
      <c r="F439" s="166" t="str">
        <f t="shared" si="19"/>
        <v>Date check - OK</v>
      </c>
      <c r="G439" s="68"/>
      <c r="H439" s="162" t="s">
        <v>279</v>
      </c>
      <c r="I439" s="173">
        <v>28910.598612097718</v>
      </c>
      <c r="J439" s="168">
        <f>IFERROR(MIN('MP Calculations'!$E$30/I439,1),"-")</f>
        <v>0.88008742324680189</v>
      </c>
      <c r="K439" s="12"/>
      <c r="L439" s="159">
        <v>77.449966000000003</v>
      </c>
      <c r="M439" s="187" t="s">
        <v>339</v>
      </c>
      <c r="N439" s="187">
        <v>657.22938499999998</v>
      </c>
      <c r="O439" s="186">
        <f t="shared" si="20"/>
        <v>50902.393522450911</v>
      </c>
      <c r="P439" s="186">
        <f t="shared" si="21"/>
        <v>44798.556352268519</v>
      </c>
      <c r="Q439" s="215">
        <f>IF(P439="-",0,P439/(1+'General inputs'!$H$30)^'MP Calculations'!$C$40)</f>
        <v>99510.540690709109</v>
      </c>
    </row>
    <row r="440" spans="3:17" x14ac:dyDescent="0.2">
      <c r="C440" s="159"/>
      <c r="D440" s="165" t="s">
        <v>291</v>
      </c>
      <c r="E440" s="162">
        <v>34880</v>
      </c>
      <c r="F440" s="166" t="str">
        <f t="shared" si="19"/>
        <v>Date check - OK</v>
      </c>
      <c r="G440" s="68"/>
      <c r="H440" s="162" t="s">
        <v>279</v>
      </c>
      <c r="I440" s="173">
        <v>28910.598612097718</v>
      </c>
      <c r="J440" s="168">
        <f>IFERROR(MIN('MP Calculations'!$E$30/I440,1),"-")</f>
        <v>0.88008742324680189</v>
      </c>
      <c r="K440" s="12"/>
      <c r="L440" s="159">
        <v>6.9138989999999998</v>
      </c>
      <c r="M440" s="187" t="s">
        <v>339</v>
      </c>
      <c r="N440" s="187">
        <v>833.55921999999998</v>
      </c>
      <c r="O440" s="186">
        <f t="shared" si="20"/>
        <v>5763.1442575987794</v>
      </c>
      <c r="P440" s="186">
        <f t="shared" si="21"/>
        <v>5072.0707794697128</v>
      </c>
      <c r="Q440" s="215">
        <f>IF(P440="-",0,P440/(1+'General inputs'!$H$30)^'MP Calculations'!$C$40)</f>
        <v>11266.535057909721</v>
      </c>
    </row>
    <row r="441" spans="3:17" x14ac:dyDescent="0.2">
      <c r="C441" s="159"/>
      <c r="D441" s="165" t="s">
        <v>285</v>
      </c>
      <c r="E441" s="162">
        <v>34880</v>
      </c>
      <c r="F441" s="166" t="str">
        <f t="shared" si="19"/>
        <v>Date check - OK</v>
      </c>
      <c r="G441" s="68"/>
      <c r="H441" s="162" t="s">
        <v>279</v>
      </c>
      <c r="I441" s="173">
        <v>28910.598612097718</v>
      </c>
      <c r="J441" s="168">
        <f>IFERROR(MIN('MP Calculations'!$E$30/I441,1),"-")</f>
        <v>0.88008742324680189</v>
      </c>
      <c r="K441" s="12"/>
      <c r="L441" s="159">
        <v>30.360247000000001</v>
      </c>
      <c r="M441" s="187" t="s">
        <v>339</v>
      </c>
      <c r="N441" s="187">
        <v>657.22938499999998</v>
      </c>
      <c r="O441" s="186">
        <f t="shared" si="20"/>
        <v>19953.646464258094</v>
      </c>
      <c r="P441" s="186">
        <f t="shared" si="21"/>
        <v>17560.953301106565</v>
      </c>
      <c r="Q441" s="215">
        <f>IF(P441="-",0,P441/(1+'General inputs'!$H$30)^'MP Calculations'!$C$40)</f>
        <v>39007.952495078942</v>
      </c>
    </row>
    <row r="442" spans="3:17" x14ac:dyDescent="0.2">
      <c r="C442" s="159"/>
      <c r="D442" s="165" t="s">
        <v>285</v>
      </c>
      <c r="E442" s="162">
        <v>34880</v>
      </c>
      <c r="F442" s="166" t="str">
        <f t="shared" si="19"/>
        <v>Date check - OK</v>
      </c>
      <c r="G442" s="68"/>
      <c r="H442" s="162" t="s">
        <v>279</v>
      </c>
      <c r="I442" s="173">
        <v>28910.598612097718</v>
      </c>
      <c r="J442" s="168">
        <f>IFERROR(MIN('MP Calculations'!$E$30/I442,1),"-")</f>
        <v>0.88008742324680189</v>
      </c>
      <c r="K442" s="12"/>
      <c r="L442" s="159">
        <v>34.149586999999997</v>
      </c>
      <c r="M442" s="187" t="s">
        <v>339</v>
      </c>
      <c r="N442" s="187">
        <v>657.22938499999998</v>
      </c>
      <c r="O442" s="186">
        <f t="shared" si="20"/>
        <v>22444.112062013992</v>
      </c>
      <c r="P442" s="186">
        <f t="shared" si="21"/>
        <v>19752.780751720358</v>
      </c>
      <c r="Q442" s="215">
        <f>IF(P442="-",0,P442/(1+'General inputs'!$H$30)^'MP Calculations'!$C$40)</f>
        <v>43876.634713234227</v>
      </c>
    </row>
    <row r="443" spans="3:17" x14ac:dyDescent="0.2">
      <c r="C443" s="159"/>
      <c r="D443" s="165" t="s">
        <v>292</v>
      </c>
      <c r="E443" s="162">
        <v>34880</v>
      </c>
      <c r="F443" s="166" t="str">
        <f t="shared" si="19"/>
        <v>Date check - OK</v>
      </c>
      <c r="G443" s="68"/>
      <c r="H443" s="162" t="s">
        <v>279</v>
      </c>
      <c r="I443" s="173">
        <v>28910.598612097718</v>
      </c>
      <c r="J443" s="168">
        <f>IFERROR(MIN('MP Calculations'!$E$30/I443,1),"-")</f>
        <v>0.88008742324680189</v>
      </c>
      <c r="K443" s="12"/>
      <c r="L443" s="159">
        <v>13.71871</v>
      </c>
      <c r="M443" s="187" t="s">
        <v>339</v>
      </c>
      <c r="N443" s="187">
        <v>480.89954999999998</v>
      </c>
      <c r="O443" s="186">
        <f t="shared" si="20"/>
        <v>6597.3214655804995</v>
      </c>
      <c r="P443" s="186">
        <f t="shared" si="21"/>
        <v>5806.2196489735561</v>
      </c>
      <c r="Q443" s="215">
        <f>IF(P443="-",0,P443/(1+'General inputs'!$H$30)^'MP Calculations'!$C$40)</f>
        <v>12897.291870190367</v>
      </c>
    </row>
    <row r="444" spans="3:17" x14ac:dyDescent="0.2">
      <c r="C444" s="159"/>
      <c r="D444" s="165" t="s">
        <v>285</v>
      </c>
      <c r="E444" s="162">
        <v>34880</v>
      </c>
      <c r="F444" s="166" t="str">
        <f t="shared" si="19"/>
        <v>Date check - OK</v>
      </c>
      <c r="G444" s="68"/>
      <c r="H444" s="162" t="s">
        <v>279</v>
      </c>
      <c r="I444" s="173">
        <v>28910.598612097718</v>
      </c>
      <c r="J444" s="168">
        <f>IFERROR(MIN('MP Calculations'!$E$30/I444,1),"-")</f>
        <v>0.88008742324680189</v>
      </c>
      <c r="K444" s="12"/>
      <c r="L444" s="159">
        <v>69.712277999999998</v>
      </c>
      <c r="M444" s="187" t="s">
        <v>339</v>
      </c>
      <c r="N444" s="187">
        <v>657.22938499999998</v>
      </c>
      <c r="O444" s="186">
        <f t="shared" si="20"/>
        <v>45816.957596889028</v>
      </c>
      <c r="P444" s="186">
        <f t="shared" si="21"/>
        <v>40322.928152454049</v>
      </c>
      <c r="Q444" s="215">
        <f>IF(P444="-",0,P444/(1+'General inputs'!$H$30)^'MP Calculations'!$C$40)</f>
        <v>89568.876977441483</v>
      </c>
    </row>
    <row r="445" spans="3:17" x14ac:dyDescent="0.2">
      <c r="C445" s="159"/>
      <c r="D445" s="165" t="s">
        <v>285</v>
      </c>
      <c r="E445" s="162">
        <v>34880</v>
      </c>
      <c r="F445" s="166" t="str">
        <f t="shared" si="19"/>
        <v>Date check - OK</v>
      </c>
      <c r="G445" s="68"/>
      <c r="H445" s="162" t="s">
        <v>279</v>
      </c>
      <c r="I445" s="173">
        <v>28910.598612097718</v>
      </c>
      <c r="J445" s="168">
        <f>IFERROR(MIN('MP Calculations'!$E$30/I445,1),"-")</f>
        <v>0.88008742324680189</v>
      </c>
      <c r="K445" s="12"/>
      <c r="L445" s="159">
        <v>54.567115000000001</v>
      </c>
      <c r="M445" s="187" t="s">
        <v>339</v>
      </c>
      <c r="N445" s="187">
        <v>657.22938499999998</v>
      </c>
      <c r="O445" s="186">
        <f t="shared" si="20"/>
        <v>35863.111432674275</v>
      </c>
      <c r="P445" s="186">
        <f t="shared" si="21"/>
        <v>31562.673330395224</v>
      </c>
      <c r="Q445" s="215">
        <f>IF(P445="-",0,P445/(1+'General inputs'!$H$30)^'MP Calculations'!$C$40)</f>
        <v>70109.819255209281</v>
      </c>
    </row>
    <row r="446" spans="3:17" x14ac:dyDescent="0.2">
      <c r="C446" s="159"/>
      <c r="D446" s="165" t="s">
        <v>285</v>
      </c>
      <c r="E446" s="162">
        <v>34880</v>
      </c>
      <c r="F446" s="166" t="str">
        <f t="shared" si="19"/>
        <v>Date check - OK</v>
      </c>
      <c r="G446" s="68"/>
      <c r="H446" s="162" t="s">
        <v>279</v>
      </c>
      <c r="I446" s="173">
        <v>28910.598612097718</v>
      </c>
      <c r="J446" s="168">
        <f>IFERROR(MIN('MP Calculations'!$E$30/I446,1),"-")</f>
        <v>0.88008742324680189</v>
      </c>
      <c r="K446" s="12"/>
      <c r="L446" s="159">
        <v>2.7904200000000001</v>
      </c>
      <c r="M446" s="187" t="s">
        <v>339</v>
      </c>
      <c r="N446" s="187">
        <v>657.22938499999998</v>
      </c>
      <c r="O446" s="186">
        <f t="shared" si="20"/>
        <v>1833.9460204917</v>
      </c>
      <c r="P446" s="186">
        <f t="shared" si="21"/>
        <v>1614.0328275482668</v>
      </c>
      <c r="Q446" s="215">
        <f>IF(P446="-",0,P446/(1+'General inputs'!$H$30)^'MP Calculations'!$C$40)</f>
        <v>3585.2333744622761</v>
      </c>
    </row>
    <row r="447" spans="3:17" x14ac:dyDescent="0.2">
      <c r="C447" s="159"/>
      <c r="D447" s="165" t="s">
        <v>285</v>
      </c>
      <c r="E447" s="162">
        <v>34880</v>
      </c>
      <c r="F447" s="166" t="str">
        <f t="shared" si="19"/>
        <v>Date check - OK</v>
      </c>
      <c r="G447" s="68"/>
      <c r="H447" s="162" t="s">
        <v>279</v>
      </c>
      <c r="I447" s="173">
        <v>28910.598612097718</v>
      </c>
      <c r="J447" s="168">
        <f>IFERROR(MIN('MP Calculations'!$E$30/I447,1),"-")</f>
        <v>0.88008742324680189</v>
      </c>
      <c r="K447" s="12"/>
      <c r="L447" s="159">
        <v>55.020394000000003</v>
      </c>
      <c r="M447" s="187" t="s">
        <v>339</v>
      </c>
      <c r="N447" s="187">
        <v>657.22938499999998</v>
      </c>
      <c r="O447" s="186">
        <f t="shared" si="20"/>
        <v>36161.019711077694</v>
      </c>
      <c r="P447" s="186">
        <f t="shared" si="21"/>
        <v>31824.858659499179</v>
      </c>
      <c r="Q447" s="215">
        <f>IF(P447="-",0,P447/(1+'General inputs'!$H$30)^'MP Calculations'!$C$40)</f>
        <v>70692.208644169688</v>
      </c>
    </row>
    <row r="448" spans="3:17" x14ac:dyDescent="0.2">
      <c r="C448" s="159"/>
      <c r="D448" s="165" t="s">
        <v>285</v>
      </c>
      <c r="E448" s="162">
        <v>34880</v>
      </c>
      <c r="F448" s="166" t="str">
        <f t="shared" si="19"/>
        <v>Date check - OK</v>
      </c>
      <c r="G448" s="68"/>
      <c r="H448" s="162" t="s">
        <v>279</v>
      </c>
      <c r="I448" s="173">
        <v>28910.598612097718</v>
      </c>
      <c r="J448" s="168">
        <f>IFERROR(MIN('MP Calculations'!$E$30/I448,1),"-")</f>
        <v>0.88008742324680189</v>
      </c>
      <c r="K448" s="12"/>
      <c r="L448" s="159">
        <v>90.081056000000004</v>
      </c>
      <c r="M448" s="187" t="s">
        <v>339</v>
      </c>
      <c r="N448" s="187">
        <v>657.22938499999998</v>
      </c>
      <c r="O448" s="186">
        <f t="shared" si="20"/>
        <v>59203.917035030558</v>
      </c>
      <c r="P448" s="186">
        <f t="shared" si="21"/>
        <v>52104.622789477486</v>
      </c>
      <c r="Q448" s="215">
        <f>IF(P448="-",0,P448/(1+'General inputs'!$H$30)^'MP Calculations'!$C$40)</f>
        <v>115739.42574164651</v>
      </c>
    </row>
    <row r="449" spans="3:17" x14ac:dyDescent="0.2">
      <c r="C449" s="159"/>
      <c r="D449" s="165" t="s">
        <v>292</v>
      </c>
      <c r="E449" s="162">
        <v>34880</v>
      </c>
      <c r="F449" s="166" t="str">
        <f t="shared" si="19"/>
        <v>Date check - OK</v>
      </c>
      <c r="G449" s="68"/>
      <c r="H449" s="162" t="s">
        <v>279</v>
      </c>
      <c r="I449" s="173">
        <v>28910.598612097718</v>
      </c>
      <c r="J449" s="168">
        <f>IFERROR(MIN('MP Calculations'!$E$30/I449,1),"-")</f>
        <v>0.88008742324680189</v>
      </c>
      <c r="K449" s="12"/>
      <c r="L449" s="159">
        <v>28.000772999999999</v>
      </c>
      <c r="M449" s="187" t="s">
        <v>339</v>
      </c>
      <c r="N449" s="187">
        <v>480.89954999999998</v>
      </c>
      <c r="O449" s="186">
        <f t="shared" si="20"/>
        <v>13465.559135352149</v>
      </c>
      <c r="P449" s="186">
        <f t="shared" si="21"/>
        <v>11850.869242009507</v>
      </c>
      <c r="Q449" s="215">
        <f>IF(P449="-",0,P449/(1+'General inputs'!$H$30)^'MP Calculations'!$C$40)</f>
        <v>26324.205553725242</v>
      </c>
    </row>
    <row r="450" spans="3:17" x14ac:dyDescent="0.2">
      <c r="C450" s="159"/>
      <c r="D450" s="165" t="s">
        <v>285</v>
      </c>
      <c r="E450" s="162">
        <v>34880</v>
      </c>
      <c r="F450" s="166" t="str">
        <f t="shared" si="19"/>
        <v>Date check - OK</v>
      </c>
      <c r="G450" s="68"/>
      <c r="H450" s="162" t="s">
        <v>279</v>
      </c>
      <c r="I450" s="173">
        <v>28910.598612097718</v>
      </c>
      <c r="J450" s="168">
        <f>IFERROR(MIN('MP Calculations'!$E$30/I450,1),"-")</f>
        <v>0.88008742324680189</v>
      </c>
      <c r="K450" s="12"/>
      <c r="L450" s="159">
        <v>35.146222000000002</v>
      </c>
      <c r="M450" s="187" t="s">
        <v>339</v>
      </c>
      <c r="N450" s="187">
        <v>657.22938499999998</v>
      </c>
      <c r="O450" s="186">
        <f t="shared" si="20"/>
        <v>23099.129870133471</v>
      </c>
      <c r="P450" s="186">
        <f t="shared" si="21"/>
        <v>20329.253686649001</v>
      </c>
      <c r="Q450" s="215">
        <f>IF(P450="-",0,P450/(1+'General inputs'!$H$30)^'MP Calculations'!$C$40)</f>
        <v>45157.147705599979</v>
      </c>
    </row>
    <row r="451" spans="3:17" x14ac:dyDescent="0.2">
      <c r="C451" s="159"/>
      <c r="D451" s="165" t="s">
        <v>285</v>
      </c>
      <c r="E451" s="162">
        <v>34880</v>
      </c>
      <c r="F451" s="166" t="str">
        <f t="shared" si="19"/>
        <v>Date check - OK</v>
      </c>
      <c r="G451" s="68"/>
      <c r="H451" s="162" t="s">
        <v>279</v>
      </c>
      <c r="I451" s="173">
        <v>28910.598612097718</v>
      </c>
      <c r="J451" s="168">
        <f>IFERROR(MIN('MP Calculations'!$E$30/I451,1),"-")</f>
        <v>0.88008742324680189</v>
      </c>
      <c r="K451" s="12"/>
      <c r="L451" s="159">
        <v>57.553530000000002</v>
      </c>
      <c r="M451" s="187" t="s">
        <v>339</v>
      </c>
      <c r="N451" s="187">
        <v>657.22938499999998</v>
      </c>
      <c r="O451" s="186">
        <f t="shared" si="20"/>
        <v>37825.871126479047</v>
      </c>
      <c r="P451" s="186">
        <f t="shared" si="21"/>
        <v>33290.073451768549</v>
      </c>
      <c r="Q451" s="215">
        <f>IF(P451="-",0,P451/(1+'General inputs'!$H$30)^'MP Calculations'!$C$40)</f>
        <v>73946.874153036391</v>
      </c>
    </row>
    <row r="452" spans="3:17" x14ac:dyDescent="0.2">
      <c r="C452" s="159"/>
      <c r="D452" s="165" t="s">
        <v>305</v>
      </c>
      <c r="E452" s="162">
        <v>34880</v>
      </c>
      <c r="F452" s="166" t="str">
        <f t="shared" si="19"/>
        <v>Date check - OK</v>
      </c>
      <c r="G452" s="68"/>
      <c r="H452" s="162" t="s">
        <v>279</v>
      </c>
      <c r="I452" s="173">
        <v>28910.598612097718</v>
      </c>
      <c r="J452" s="168">
        <f>IFERROR(MIN('MP Calculations'!$E$30/I452,1),"-")</f>
        <v>0.88008742324680189</v>
      </c>
      <c r="K452" s="12"/>
      <c r="L452" s="159">
        <v>63.918908999999999</v>
      </c>
      <c r="M452" s="187" t="s">
        <v>339</v>
      </c>
      <c r="N452" s="187">
        <v>304.56971499999997</v>
      </c>
      <c r="O452" s="186">
        <f t="shared" si="20"/>
        <v>19467.763897240933</v>
      </c>
      <c r="P452" s="186">
        <f t="shared" si="21"/>
        <v>17133.334164699892</v>
      </c>
      <c r="Q452" s="215">
        <f>IF(P452="-",0,P452/(1+'General inputs'!$H$30)^'MP Calculations'!$C$40)</f>
        <v>38058.086808807398</v>
      </c>
    </row>
    <row r="453" spans="3:17" x14ac:dyDescent="0.2">
      <c r="C453" s="159"/>
      <c r="D453" s="165" t="s">
        <v>285</v>
      </c>
      <c r="E453" s="162">
        <v>34880</v>
      </c>
      <c r="F453" s="166" t="str">
        <f t="shared" si="19"/>
        <v>Date check - OK</v>
      </c>
      <c r="G453" s="68"/>
      <c r="H453" s="162" t="s">
        <v>279</v>
      </c>
      <c r="I453" s="173">
        <v>28910.598612097718</v>
      </c>
      <c r="J453" s="168">
        <f>IFERROR(MIN('MP Calculations'!$E$30/I453,1),"-")</f>
        <v>0.88008742324680189</v>
      </c>
      <c r="K453" s="12"/>
      <c r="L453" s="159">
        <v>20.269428000000001</v>
      </c>
      <c r="M453" s="187" t="s">
        <v>339</v>
      </c>
      <c r="N453" s="187">
        <v>657.22938499999998</v>
      </c>
      <c r="O453" s="186">
        <f t="shared" si="20"/>
        <v>13321.663698741781</v>
      </c>
      <c r="P453" s="186">
        <f t="shared" si="21"/>
        <v>11724.228677986113</v>
      </c>
      <c r="Q453" s="215">
        <f>IF(P453="-",0,P453/(1+'General inputs'!$H$30)^'MP Calculations'!$C$40)</f>
        <v>26042.900261200874</v>
      </c>
    </row>
    <row r="454" spans="3:17" x14ac:dyDescent="0.2">
      <c r="C454" s="159"/>
      <c r="D454" s="165" t="s">
        <v>285</v>
      </c>
      <c r="E454" s="162">
        <v>34880</v>
      </c>
      <c r="F454" s="166" t="str">
        <f t="shared" si="19"/>
        <v>Date check - OK</v>
      </c>
      <c r="G454" s="68"/>
      <c r="H454" s="162" t="s">
        <v>279</v>
      </c>
      <c r="I454" s="173">
        <v>28910.598612097718</v>
      </c>
      <c r="J454" s="168">
        <f>IFERROR(MIN('MP Calculations'!$E$30/I454,1),"-")</f>
        <v>0.88008742324680189</v>
      </c>
      <c r="K454" s="12"/>
      <c r="L454" s="159">
        <v>44.828128999999997</v>
      </c>
      <c r="M454" s="187" t="s">
        <v>339</v>
      </c>
      <c r="N454" s="187">
        <v>657.22938499999998</v>
      </c>
      <c r="O454" s="186">
        <f t="shared" si="20"/>
        <v>29462.363653370663</v>
      </c>
      <c r="P454" s="186">
        <f t="shared" si="21"/>
        <v>25929.455710455219</v>
      </c>
      <c r="Q454" s="215">
        <f>IF(P454="-",0,P454/(1+'General inputs'!$H$30)^'MP Calculations'!$C$40)</f>
        <v>57596.814890052461</v>
      </c>
    </row>
    <row r="455" spans="3:17" x14ac:dyDescent="0.2">
      <c r="C455" s="159"/>
      <c r="D455" s="165" t="s">
        <v>285</v>
      </c>
      <c r="E455" s="162">
        <v>34880</v>
      </c>
      <c r="F455" s="166" t="str">
        <f t="shared" si="19"/>
        <v>Date check - OK</v>
      </c>
      <c r="G455" s="68"/>
      <c r="H455" s="162" t="s">
        <v>279</v>
      </c>
      <c r="I455" s="173">
        <v>28910.598612097718</v>
      </c>
      <c r="J455" s="168">
        <f>IFERROR(MIN('MP Calculations'!$E$30/I455,1),"-")</f>
        <v>0.88008742324680189</v>
      </c>
      <c r="K455" s="12"/>
      <c r="L455" s="159">
        <v>41.823931999999999</v>
      </c>
      <c r="M455" s="187" t="s">
        <v>339</v>
      </c>
      <c r="N455" s="187">
        <v>657.22938499999998</v>
      </c>
      <c r="O455" s="186">
        <f t="shared" si="20"/>
        <v>27487.91710664182</v>
      </c>
      <c r="P455" s="186">
        <f t="shared" si="21"/>
        <v>24191.770136806084</v>
      </c>
      <c r="Q455" s="215">
        <f>IF(P455="-",0,P455/(1+'General inputs'!$H$30)^'MP Calculations'!$C$40)</f>
        <v>53736.913030167772</v>
      </c>
    </row>
    <row r="456" spans="3:17" x14ac:dyDescent="0.2">
      <c r="C456" s="159"/>
      <c r="D456" s="165" t="s">
        <v>292</v>
      </c>
      <c r="E456" s="162">
        <v>34880</v>
      </c>
      <c r="F456" s="166" t="str">
        <f t="shared" si="19"/>
        <v>Date check - OK</v>
      </c>
      <c r="G456" s="68"/>
      <c r="H456" s="162" t="s">
        <v>279</v>
      </c>
      <c r="I456" s="173">
        <v>28910.598612097718</v>
      </c>
      <c r="J456" s="168">
        <f>IFERROR(MIN('MP Calculations'!$E$30/I456,1),"-")</f>
        <v>0.88008742324680189</v>
      </c>
      <c r="K456" s="12"/>
      <c r="L456" s="159">
        <v>16.246804999999998</v>
      </c>
      <c r="M456" s="187" t="s">
        <v>339</v>
      </c>
      <c r="N456" s="187">
        <v>480.89954999999998</v>
      </c>
      <c r="O456" s="186">
        <f t="shared" si="20"/>
        <v>7813.0812134377493</v>
      </c>
      <c r="P456" s="186">
        <f t="shared" si="21"/>
        <v>6876.194512752425</v>
      </c>
      <c r="Q456" s="215">
        <f>IF(P456="-",0,P456/(1+'General inputs'!$H$30)^'MP Calculations'!$C$40)</f>
        <v>15274.015271338794</v>
      </c>
    </row>
    <row r="457" spans="3:17" x14ac:dyDescent="0.2">
      <c r="C457" s="159"/>
      <c r="D457" s="165" t="s">
        <v>285</v>
      </c>
      <c r="E457" s="162">
        <v>34880</v>
      </c>
      <c r="F457" s="166" t="str">
        <f t="shared" si="19"/>
        <v>Date check - OK</v>
      </c>
      <c r="G457" s="68"/>
      <c r="H457" s="162" t="s">
        <v>279</v>
      </c>
      <c r="I457" s="173">
        <v>28910.598612097718</v>
      </c>
      <c r="J457" s="168">
        <f>IFERROR(MIN('MP Calculations'!$E$30/I457,1),"-")</f>
        <v>0.88008742324680189</v>
      </c>
      <c r="K457" s="12"/>
      <c r="L457" s="159">
        <v>83.686795000000004</v>
      </c>
      <c r="M457" s="187" t="s">
        <v>339</v>
      </c>
      <c r="N457" s="187">
        <v>657.22938499999998</v>
      </c>
      <c r="O457" s="186">
        <f t="shared" si="20"/>
        <v>55001.420810471078</v>
      </c>
      <c r="P457" s="186">
        <f t="shared" si="21"/>
        <v>48406.058716000516</v>
      </c>
      <c r="Q457" s="215">
        <f>IF(P457="-",0,P457/(1+'General inputs'!$H$30)^'MP Calculations'!$C$40)</f>
        <v>107523.84602883535</v>
      </c>
    </row>
    <row r="458" spans="3:17" x14ac:dyDescent="0.2">
      <c r="C458" s="159"/>
      <c r="D458" s="165" t="s">
        <v>291</v>
      </c>
      <c r="E458" s="162">
        <v>34880</v>
      </c>
      <c r="F458" s="166" t="str">
        <f t="shared" si="19"/>
        <v>Date check - OK</v>
      </c>
      <c r="G458" s="68"/>
      <c r="H458" s="162" t="s">
        <v>279</v>
      </c>
      <c r="I458" s="173">
        <v>28910.598612097718</v>
      </c>
      <c r="J458" s="168">
        <f>IFERROR(MIN('MP Calculations'!$E$30/I458,1),"-")</f>
        <v>0.88008742324680189</v>
      </c>
      <c r="K458" s="12"/>
      <c r="L458" s="159">
        <v>37.236046999999999</v>
      </c>
      <c r="M458" s="187" t="s">
        <v>339</v>
      </c>
      <c r="N458" s="187">
        <v>833.55921999999998</v>
      </c>
      <c r="O458" s="186">
        <f t="shared" si="20"/>
        <v>31038.450293203339</v>
      </c>
      <c r="P458" s="186">
        <f t="shared" si="21"/>
        <v>27316.54974011927</v>
      </c>
      <c r="Q458" s="215">
        <f>IF(P458="-",0,P458/(1+'General inputs'!$H$30)^'MP Calculations'!$C$40)</f>
        <v>60677.951607837225</v>
      </c>
    </row>
    <row r="459" spans="3:17" x14ac:dyDescent="0.2">
      <c r="C459" s="159"/>
      <c r="D459" s="165" t="s">
        <v>292</v>
      </c>
      <c r="E459" s="162">
        <v>34880</v>
      </c>
      <c r="F459" s="166" t="str">
        <f t="shared" si="19"/>
        <v>Date check - OK</v>
      </c>
      <c r="G459" s="68"/>
      <c r="H459" s="162" t="s">
        <v>279</v>
      </c>
      <c r="I459" s="173">
        <v>28910.598612097718</v>
      </c>
      <c r="J459" s="168">
        <f>IFERROR(MIN('MP Calculations'!$E$30/I459,1),"-")</f>
        <v>0.88008742324680189</v>
      </c>
      <c r="K459" s="12"/>
      <c r="L459" s="159">
        <v>20.998947999999999</v>
      </c>
      <c r="M459" s="187" t="s">
        <v>339</v>
      </c>
      <c r="N459" s="187">
        <v>480.89954999999998</v>
      </c>
      <c r="O459" s="186">
        <f t="shared" si="20"/>
        <v>10098.384643673398</v>
      </c>
      <c r="P459" s="186">
        <f t="shared" si="21"/>
        <v>8887.4613200055956</v>
      </c>
      <c r="Q459" s="215">
        <f>IF(P459="-",0,P459/(1+'General inputs'!$H$30)^'MP Calculations'!$C$40)</f>
        <v>19741.62011755845</v>
      </c>
    </row>
    <row r="460" spans="3:17" x14ac:dyDescent="0.2">
      <c r="C460" s="159"/>
      <c r="D460" s="165" t="s">
        <v>285</v>
      </c>
      <c r="E460" s="162">
        <v>34880</v>
      </c>
      <c r="F460" s="166" t="str">
        <f t="shared" si="19"/>
        <v>Date check - OK</v>
      </c>
      <c r="G460" s="68"/>
      <c r="H460" s="162" t="s">
        <v>279</v>
      </c>
      <c r="I460" s="173">
        <v>28910.598612097718</v>
      </c>
      <c r="J460" s="168">
        <f>IFERROR(MIN('MP Calculations'!$E$30/I460,1),"-")</f>
        <v>0.88008742324680189</v>
      </c>
      <c r="K460" s="12"/>
      <c r="L460" s="159">
        <v>8.0001759999999997</v>
      </c>
      <c r="M460" s="187" t="s">
        <v>339</v>
      </c>
      <c r="N460" s="187">
        <v>657.22938499999998</v>
      </c>
      <c r="O460" s="186">
        <f t="shared" si="20"/>
        <v>5257.9507523717593</v>
      </c>
      <c r="P460" s="186">
        <f t="shared" si="21"/>
        <v>4627.4563292134453</v>
      </c>
      <c r="Q460" s="215">
        <f>IF(P460="-",0,P460/(1+'General inputs'!$H$30)^'MP Calculations'!$C$40)</f>
        <v>10278.917867837856</v>
      </c>
    </row>
    <row r="461" spans="3:17" x14ac:dyDescent="0.2">
      <c r="C461" s="159"/>
      <c r="D461" s="165" t="s">
        <v>285</v>
      </c>
      <c r="E461" s="162">
        <v>34880</v>
      </c>
      <c r="F461" s="166" t="str">
        <f t="shared" si="19"/>
        <v>Date check - OK</v>
      </c>
      <c r="G461" s="68"/>
      <c r="H461" s="162" t="s">
        <v>279</v>
      </c>
      <c r="I461" s="173">
        <v>28910.598612097718</v>
      </c>
      <c r="J461" s="168">
        <f>IFERROR(MIN('MP Calculations'!$E$30/I461,1),"-")</f>
        <v>0.88008742324680189</v>
      </c>
      <c r="K461" s="12"/>
      <c r="L461" s="159">
        <v>1.3834439999999999</v>
      </c>
      <c r="M461" s="187" t="s">
        <v>339</v>
      </c>
      <c r="N461" s="187">
        <v>657.22938499999998</v>
      </c>
      <c r="O461" s="186">
        <f t="shared" si="20"/>
        <v>909.24004930193985</v>
      </c>
      <c r="P461" s="186">
        <f t="shared" si="21"/>
        <v>800.21073210293935</v>
      </c>
      <c r="Q461" s="215">
        <f>IF(P461="-",0,P461/(1+'General inputs'!$H$30)^'MP Calculations'!$C$40)</f>
        <v>1777.4993013595042</v>
      </c>
    </row>
    <row r="462" spans="3:17" x14ac:dyDescent="0.2">
      <c r="C462" s="159"/>
      <c r="D462" s="165" t="s">
        <v>285</v>
      </c>
      <c r="E462" s="162">
        <v>34880</v>
      </c>
      <c r="F462" s="166" t="str">
        <f t="shared" si="19"/>
        <v>Date check - OK</v>
      </c>
      <c r="G462" s="68"/>
      <c r="H462" s="162" t="s">
        <v>279</v>
      </c>
      <c r="I462" s="173">
        <v>28910.598612097718</v>
      </c>
      <c r="J462" s="168">
        <f>IFERROR(MIN('MP Calculations'!$E$30/I462,1),"-")</f>
        <v>0.88008742324680189</v>
      </c>
      <c r="K462" s="12"/>
      <c r="L462" s="159">
        <v>31.036206</v>
      </c>
      <c r="M462" s="187" t="s">
        <v>339</v>
      </c>
      <c r="N462" s="187">
        <v>657.22938499999998</v>
      </c>
      <c r="O462" s="186">
        <f t="shared" si="20"/>
        <v>20397.906582113308</v>
      </c>
      <c r="P462" s="186">
        <f t="shared" si="21"/>
        <v>17951.941043481082</v>
      </c>
      <c r="Q462" s="215">
        <f>IF(P462="-",0,P462/(1+'General inputs'!$H$30)^'MP Calculations'!$C$40)</f>
        <v>39876.449268528151</v>
      </c>
    </row>
    <row r="463" spans="3:17" x14ac:dyDescent="0.2">
      <c r="C463" s="159"/>
      <c r="D463" s="165" t="s">
        <v>285</v>
      </c>
      <c r="E463" s="162">
        <v>34880</v>
      </c>
      <c r="F463" s="166" t="str">
        <f t="shared" si="19"/>
        <v>Date check - OK</v>
      </c>
      <c r="G463" s="68"/>
      <c r="H463" s="162" t="s">
        <v>279</v>
      </c>
      <c r="I463" s="173">
        <v>28910.598612097718</v>
      </c>
      <c r="J463" s="168">
        <f>IFERROR(MIN('MP Calculations'!$E$30/I463,1),"-")</f>
        <v>0.88008742324680189</v>
      </c>
      <c r="K463" s="12"/>
      <c r="L463" s="159">
        <v>45.961041000000002</v>
      </c>
      <c r="M463" s="187" t="s">
        <v>339</v>
      </c>
      <c r="N463" s="187">
        <v>657.22938499999998</v>
      </c>
      <c r="O463" s="186">
        <f t="shared" si="20"/>
        <v>30206.946710389784</v>
      </c>
      <c r="P463" s="186">
        <f t="shared" si="21"/>
        <v>26584.753894500405</v>
      </c>
      <c r="Q463" s="215">
        <f>IF(P463="-",0,P463/(1+'General inputs'!$H$30)^'MP Calculations'!$C$40)</f>
        <v>59052.421541642128</v>
      </c>
    </row>
    <row r="464" spans="3:17" x14ac:dyDescent="0.2">
      <c r="C464" s="159"/>
      <c r="D464" s="165" t="s">
        <v>285</v>
      </c>
      <c r="E464" s="162">
        <v>34880</v>
      </c>
      <c r="F464" s="166" t="str">
        <f t="shared" si="19"/>
        <v>Date check - OK</v>
      </c>
      <c r="G464" s="68"/>
      <c r="H464" s="162" t="s">
        <v>279</v>
      </c>
      <c r="I464" s="173">
        <v>28910.598612097718</v>
      </c>
      <c r="J464" s="168">
        <f>IFERROR(MIN('MP Calculations'!$E$30/I464,1),"-")</f>
        <v>0.88008742324680189</v>
      </c>
      <c r="K464" s="12"/>
      <c r="L464" s="159">
        <v>20.609003999999999</v>
      </c>
      <c r="M464" s="187" t="s">
        <v>339</v>
      </c>
      <c r="N464" s="187">
        <v>657.22938499999998</v>
      </c>
      <c r="O464" s="186">
        <f t="shared" si="20"/>
        <v>13544.843024382539</v>
      </c>
      <c r="P464" s="186">
        <f t="shared" si="21"/>
        <v>11920.645995611247</v>
      </c>
      <c r="Q464" s="215">
        <f>IF(P464="-",0,P464/(1+'General inputs'!$H$30)^'MP Calculations'!$C$40)</f>
        <v>26479.199889345164</v>
      </c>
    </row>
    <row r="465" spans="3:17" x14ac:dyDescent="0.2">
      <c r="C465" s="159"/>
      <c r="D465" s="165" t="s">
        <v>292</v>
      </c>
      <c r="E465" s="162">
        <v>34880</v>
      </c>
      <c r="F465" s="166" t="str">
        <f t="shared" si="19"/>
        <v>Date check - OK</v>
      </c>
      <c r="G465" s="68"/>
      <c r="H465" s="162" t="s">
        <v>279</v>
      </c>
      <c r="I465" s="173">
        <v>28910.598612097718</v>
      </c>
      <c r="J465" s="168">
        <f>IFERROR(MIN('MP Calculations'!$E$30/I465,1),"-")</f>
        <v>0.88008742324680189</v>
      </c>
      <c r="K465" s="12"/>
      <c r="L465" s="159">
        <v>41.128658000000001</v>
      </c>
      <c r="M465" s="187" t="s">
        <v>339</v>
      </c>
      <c r="N465" s="187">
        <v>480.89954999999998</v>
      </c>
      <c r="O465" s="186">
        <f t="shared" si="20"/>
        <v>19778.753124303901</v>
      </c>
      <c r="P465" s="186">
        <f t="shared" si="21"/>
        <v>17407.031872203253</v>
      </c>
      <c r="Q465" s="215">
        <f>IF(P465="-",0,P465/(1+'General inputs'!$H$30)^'MP Calculations'!$C$40)</f>
        <v>38666.04851733437</v>
      </c>
    </row>
    <row r="466" spans="3:17" x14ac:dyDescent="0.2">
      <c r="C466" s="159"/>
      <c r="D466" s="165" t="s">
        <v>285</v>
      </c>
      <c r="E466" s="162">
        <v>34880</v>
      </c>
      <c r="F466" s="166" t="str">
        <f t="shared" si="19"/>
        <v>Date check - OK</v>
      </c>
      <c r="G466" s="68"/>
      <c r="H466" s="162" t="s">
        <v>279</v>
      </c>
      <c r="I466" s="173">
        <v>28910.598612097718</v>
      </c>
      <c r="J466" s="168">
        <f>IFERROR(MIN('MP Calculations'!$E$30/I466,1),"-")</f>
        <v>0.88008742324680189</v>
      </c>
      <c r="K466" s="12"/>
      <c r="L466" s="159">
        <v>73.020392000000001</v>
      </c>
      <c r="M466" s="187" t="s">
        <v>339</v>
      </c>
      <c r="N466" s="187">
        <v>657.22938499999998</v>
      </c>
      <c r="O466" s="186">
        <f t="shared" si="20"/>
        <v>47991.14732661892</v>
      </c>
      <c r="P466" s="186">
        <f t="shared" si="21"/>
        <v>42236.405189341691</v>
      </c>
      <c r="Q466" s="215">
        <f>IF(P466="-",0,P466/(1+'General inputs'!$H$30)^'MP Calculations'!$C$40)</f>
        <v>93819.262481890968</v>
      </c>
    </row>
    <row r="467" spans="3:17" x14ac:dyDescent="0.2">
      <c r="C467" s="159"/>
      <c r="D467" s="165" t="s">
        <v>305</v>
      </c>
      <c r="E467" s="162">
        <v>34880</v>
      </c>
      <c r="F467" s="166" t="str">
        <f t="shared" si="19"/>
        <v>Date check - OK</v>
      </c>
      <c r="G467" s="68"/>
      <c r="H467" s="162" t="s">
        <v>279</v>
      </c>
      <c r="I467" s="173">
        <v>28910.598612097718</v>
      </c>
      <c r="J467" s="168">
        <f>IFERROR(MIN('MP Calculations'!$E$30/I467,1),"-")</f>
        <v>0.88008742324680189</v>
      </c>
      <c r="K467" s="12"/>
      <c r="L467" s="159">
        <v>71.134656000000007</v>
      </c>
      <c r="M467" s="187" t="s">
        <v>339</v>
      </c>
      <c r="N467" s="187">
        <v>304.56971499999997</v>
      </c>
      <c r="O467" s="186">
        <f t="shared" si="20"/>
        <v>21665.461904543041</v>
      </c>
      <c r="P467" s="186">
        <f t="shared" si="21"/>
        <v>19067.500541021032</v>
      </c>
      <c r="Q467" s="215">
        <f>IF(P467="-",0,P467/(1+'General inputs'!$H$30)^'MP Calculations'!$C$40)</f>
        <v>42354.429315473011</v>
      </c>
    </row>
    <row r="468" spans="3:17" x14ac:dyDescent="0.2">
      <c r="C468" s="159"/>
      <c r="D468" s="165" t="s">
        <v>292</v>
      </c>
      <c r="E468" s="162">
        <v>34880</v>
      </c>
      <c r="F468" s="166" t="str">
        <f t="shared" si="19"/>
        <v>Date check - OK</v>
      </c>
      <c r="G468" s="68"/>
      <c r="H468" s="162" t="s">
        <v>279</v>
      </c>
      <c r="I468" s="173">
        <v>28910.598612097718</v>
      </c>
      <c r="J468" s="168">
        <f>IFERROR(MIN('MP Calculations'!$E$30/I468,1),"-")</f>
        <v>0.88008742324680189</v>
      </c>
      <c r="K468" s="12"/>
      <c r="L468" s="159">
        <v>65.332448999999997</v>
      </c>
      <c r="M468" s="187" t="s">
        <v>339</v>
      </c>
      <c r="N468" s="187">
        <v>480.89954999999998</v>
      </c>
      <c r="O468" s="186">
        <f t="shared" si="20"/>
        <v>31418.345324497946</v>
      </c>
      <c r="P468" s="186">
        <f t="shared" si="21"/>
        <v>27650.890579315605</v>
      </c>
      <c r="Q468" s="215">
        <f>IF(P468="-",0,P468/(1+'General inputs'!$H$30)^'MP Calculations'!$C$40)</f>
        <v>61420.619238057145</v>
      </c>
    </row>
    <row r="469" spans="3:17" x14ac:dyDescent="0.2">
      <c r="C469" s="159"/>
      <c r="D469" s="165" t="s">
        <v>285</v>
      </c>
      <c r="E469" s="162">
        <v>34880</v>
      </c>
      <c r="F469" s="166" t="str">
        <f t="shared" si="19"/>
        <v>Date check - OK</v>
      </c>
      <c r="G469" s="68"/>
      <c r="H469" s="162" t="s">
        <v>279</v>
      </c>
      <c r="I469" s="173">
        <v>28910.598612097718</v>
      </c>
      <c r="J469" s="168">
        <f>IFERROR(MIN('MP Calculations'!$E$30/I469,1),"-")</f>
        <v>0.88008742324680189</v>
      </c>
      <c r="K469" s="12"/>
      <c r="L469" s="159">
        <v>71.635789000000003</v>
      </c>
      <c r="M469" s="187" t="s">
        <v>339</v>
      </c>
      <c r="N469" s="187">
        <v>657.22938499999998</v>
      </c>
      <c r="O469" s="186">
        <f t="shared" si="20"/>
        <v>47081.145548459768</v>
      </c>
      <c r="P469" s="186">
        <f t="shared" si="21"/>
        <v>41435.524069251594</v>
      </c>
      <c r="Q469" s="215">
        <f>IF(P469="-",0,P469/(1+'General inputs'!$H$30)^'MP Calculations'!$C$40)</f>
        <v>92040.274055066126</v>
      </c>
    </row>
    <row r="470" spans="3:17" x14ac:dyDescent="0.2">
      <c r="C470" s="159"/>
      <c r="D470" s="165" t="s">
        <v>285</v>
      </c>
      <c r="E470" s="162">
        <v>34880</v>
      </c>
      <c r="F470" s="166" t="str">
        <f t="shared" si="19"/>
        <v>Date check - OK</v>
      </c>
      <c r="G470" s="68"/>
      <c r="H470" s="162" t="s">
        <v>279</v>
      </c>
      <c r="I470" s="173">
        <v>28910.598612097718</v>
      </c>
      <c r="J470" s="168">
        <f>IFERROR(MIN('MP Calculations'!$E$30/I470,1),"-")</f>
        <v>0.88008742324680189</v>
      </c>
      <c r="K470" s="12"/>
      <c r="L470" s="159">
        <v>15.972771</v>
      </c>
      <c r="M470" s="187" t="s">
        <v>339</v>
      </c>
      <c r="N470" s="187">
        <v>657.22938499999998</v>
      </c>
      <c r="O470" s="186">
        <f t="shared" si="20"/>
        <v>10497.774461075835</v>
      </c>
      <c r="P470" s="186">
        <f t="shared" si="21"/>
        <v>9238.9592752743156</v>
      </c>
      <c r="Q470" s="215">
        <f>IF(P470="-",0,P470/(1+'General inputs'!$H$30)^'MP Calculations'!$C$40)</f>
        <v>20522.398661077248</v>
      </c>
    </row>
    <row r="471" spans="3:17" x14ac:dyDescent="0.2">
      <c r="C471" s="159"/>
      <c r="D471" s="165" t="s">
        <v>285</v>
      </c>
      <c r="E471" s="162">
        <v>34880</v>
      </c>
      <c r="F471" s="166" t="str">
        <f t="shared" ref="F471:F534" si="22">IF(E471="","-",IF(OR(E471&lt;$E$15,E471&gt;$E$16),"ERROR - date outside of range","Date check - OK"))</f>
        <v>Date check - OK</v>
      </c>
      <c r="G471" s="68"/>
      <c r="H471" s="162" t="s">
        <v>279</v>
      </c>
      <c r="I471" s="173">
        <v>28910.598612097718</v>
      </c>
      <c r="J471" s="168">
        <f>IFERROR(MIN('MP Calculations'!$E$30/I471,1),"-")</f>
        <v>0.88008742324680189</v>
      </c>
      <c r="K471" s="12"/>
      <c r="L471" s="159">
        <v>14.177026</v>
      </c>
      <c r="M471" s="187" t="s">
        <v>339</v>
      </c>
      <c r="N471" s="187">
        <v>657.22938499999998</v>
      </c>
      <c r="O471" s="186">
        <f t="shared" ref="O471:O534" si="23">IF(N471="","-",L471*N471)</f>
        <v>9317.5580791090088</v>
      </c>
      <c r="P471" s="186">
        <f t="shared" ref="P471:P534" si="24">IF(O471="-","-",IF(OR(E471&lt;$E$15,E471&gt;$E$16),0,O471*J471))</f>
        <v>8200.2656807954681</v>
      </c>
      <c r="Q471" s="215">
        <f>IF(P471="-",0,P471/(1+'General inputs'!$H$30)^'MP Calculations'!$C$40)</f>
        <v>18215.159999505238</v>
      </c>
    </row>
    <row r="472" spans="3:17" x14ac:dyDescent="0.2">
      <c r="C472" s="159"/>
      <c r="D472" s="165" t="s">
        <v>285</v>
      </c>
      <c r="E472" s="162">
        <v>34880</v>
      </c>
      <c r="F472" s="166" t="str">
        <f t="shared" si="22"/>
        <v>Date check - OK</v>
      </c>
      <c r="G472" s="68"/>
      <c r="H472" s="162" t="s">
        <v>279</v>
      </c>
      <c r="I472" s="173">
        <v>28910.598612097718</v>
      </c>
      <c r="J472" s="168">
        <f>IFERROR(MIN('MP Calculations'!$E$30/I472,1),"-")</f>
        <v>0.88008742324680189</v>
      </c>
      <c r="K472" s="12"/>
      <c r="L472" s="159">
        <v>67.054967000000005</v>
      </c>
      <c r="M472" s="187" t="s">
        <v>339</v>
      </c>
      <c r="N472" s="187">
        <v>657.22938499999998</v>
      </c>
      <c r="O472" s="186">
        <f t="shared" si="23"/>
        <v>44070.494722605297</v>
      </c>
      <c r="P472" s="186">
        <f t="shared" si="24"/>
        <v>38785.888141629475</v>
      </c>
      <c r="Q472" s="215">
        <f>IF(P472="-",0,P472/(1+'General inputs'!$H$30)^'MP Calculations'!$C$40)</f>
        <v>86154.666900275421</v>
      </c>
    </row>
    <row r="473" spans="3:17" x14ac:dyDescent="0.2">
      <c r="C473" s="159"/>
      <c r="D473" s="165" t="s">
        <v>292</v>
      </c>
      <c r="E473" s="162">
        <v>34880</v>
      </c>
      <c r="F473" s="166" t="str">
        <f t="shared" si="22"/>
        <v>Date check - OK</v>
      </c>
      <c r="G473" s="68"/>
      <c r="H473" s="162" t="s">
        <v>279</v>
      </c>
      <c r="I473" s="173">
        <v>28910.598612097718</v>
      </c>
      <c r="J473" s="168">
        <f>IFERROR(MIN('MP Calculations'!$E$30/I473,1),"-")</f>
        <v>0.88008742324680189</v>
      </c>
      <c r="K473" s="12"/>
      <c r="L473" s="159">
        <v>42.839193000000002</v>
      </c>
      <c r="M473" s="187" t="s">
        <v>339</v>
      </c>
      <c r="N473" s="187">
        <v>480.89954999999998</v>
      </c>
      <c r="O473" s="186">
        <f t="shared" si="23"/>
        <v>20601.34863606315</v>
      </c>
      <c r="P473" s="186">
        <f t="shared" si="24"/>
        <v>18130.987836521836</v>
      </c>
      <c r="Q473" s="215">
        <f>IF(P473="-",0,P473/(1+'General inputs'!$H$30)^'MP Calculations'!$C$40)</f>
        <v>40274.163941392173</v>
      </c>
    </row>
    <row r="474" spans="3:17" x14ac:dyDescent="0.2">
      <c r="C474" s="159"/>
      <c r="D474" s="165" t="s">
        <v>292</v>
      </c>
      <c r="E474" s="162">
        <v>34880</v>
      </c>
      <c r="F474" s="166" t="str">
        <f t="shared" si="22"/>
        <v>Date check - OK</v>
      </c>
      <c r="G474" s="68"/>
      <c r="H474" s="162" t="s">
        <v>279</v>
      </c>
      <c r="I474" s="173">
        <v>28910.598612097718</v>
      </c>
      <c r="J474" s="168">
        <f>IFERROR(MIN('MP Calculations'!$E$30/I474,1),"-")</f>
        <v>0.88008742324680189</v>
      </c>
      <c r="K474" s="12"/>
      <c r="L474" s="159">
        <v>47.727575000000002</v>
      </c>
      <c r="M474" s="187" t="s">
        <v>339</v>
      </c>
      <c r="N474" s="187">
        <v>480.89954999999998</v>
      </c>
      <c r="O474" s="186">
        <f t="shared" si="23"/>
        <v>22952.169340091248</v>
      </c>
      <c r="P474" s="186">
        <f t="shared" si="24"/>
        <v>20199.915572445156</v>
      </c>
      <c r="Q474" s="215">
        <f>IF(P474="-",0,P474/(1+'General inputs'!$H$30)^'MP Calculations'!$C$40)</f>
        <v>44869.850374517802</v>
      </c>
    </row>
    <row r="475" spans="3:17" x14ac:dyDescent="0.2">
      <c r="C475" s="159"/>
      <c r="D475" s="165" t="s">
        <v>285</v>
      </c>
      <c r="E475" s="162">
        <v>34880</v>
      </c>
      <c r="F475" s="166" t="str">
        <f t="shared" si="22"/>
        <v>Date check - OK</v>
      </c>
      <c r="G475" s="68"/>
      <c r="H475" s="162" t="s">
        <v>279</v>
      </c>
      <c r="I475" s="173">
        <v>28910.598612097718</v>
      </c>
      <c r="J475" s="168">
        <f>IFERROR(MIN('MP Calculations'!$E$30/I475,1),"-")</f>
        <v>0.88008742324680189</v>
      </c>
      <c r="K475" s="12"/>
      <c r="L475" s="159">
        <v>34.856350999999997</v>
      </c>
      <c r="M475" s="187" t="s">
        <v>339</v>
      </c>
      <c r="N475" s="187">
        <v>657.22938499999998</v>
      </c>
      <c r="O475" s="186">
        <f t="shared" si="23"/>
        <v>22908.61813107413</v>
      </c>
      <c r="P475" s="186">
        <f t="shared" si="24"/>
        <v>20161.586701121996</v>
      </c>
      <c r="Q475" s="215">
        <f>IF(P475="-",0,P475/(1+'General inputs'!$H$30)^'MP Calculations'!$C$40)</f>
        <v>44784.710874051751</v>
      </c>
    </row>
    <row r="476" spans="3:17" x14ac:dyDescent="0.2">
      <c r="C476" s="159"/>
      <c r="D476" s="165" t="s">
        <v>292</v>
      </c>
      <c r="E476" s="162">
        <v>34880</v>
      </c>
      <c r="F476" s="166" t="str">
        <f t="shared" si="22"/>
        <v>Date check - OK</v>
      </c>
      <c r="G476" s="68"/>
      <c r="H476" s="162" t="s">
        <v>279</v>
      </c>
      <c r="I476" s="173">
        <v>28910.598612097718</v>
      </c>
      <c r="J476" s="168">
        <f>IFERROR(MIN('MP Calculations'!$E$30/I476,1),"-")</f>
        <v>0.88008742324680189</v>
      </c>
      <c r="K476" s="12"/>
      <c r="L476" s="159">
        <v>16.470227000000001</v>
      </c>
      <c r="M476" s="187" t="s">
        <v>339</v>
      </c>
      <c r="N476" s="187">
        <v>480.89954999999998</v>
      </c>
      <c r="O476" s="186">
        <f t="shared" si="23"/>
        <v>7920.5247526978501</v>
      </c>
      <c r="P476" s="186">
        <f t="shared" si="24"/>
        <v>6970.7542203643634</v>
      </c>
      <c r="Q476" s="215">
        <f>IF(P476="-",0,P476/(1+'General inputs'!$H$30)^'MP Calculations'!$C$40)</f>
        <v>15484.059710227122</v>
      </c>
    </row>
    <row r="477" spans="3:17" x14ac:dyDescent="0.2">
      <c r="C477" s="159"/>
      <c r="D477" s="165" t="s">
        <v>292</v>
      </c>
      <c r="E477" s="162">
        <v>34880</v>
      </c>
      <c r="F477" s="166" t="str">
        <f t="shared" si="22"/>
        <v>Date check - OK</v>
      </c>
      <c r="G477" s="68"/>
      <c r="H477" s="162" t="s">
        <v>279</v>
      </c>
      <c r="I477" s="173">
        <v>28910.598612097718</v>
      </c>
      <c r="J477" s="168">
        <f>IFERROR(MIN('MP Calculations'!$E$30/I477,1),"-")</f>
        <v>0.88008742324680189</v>
      </c>
      <c r="K477" s="12"/>
      <c r="L477" s="159">
        <v>52.337121000000003</v>
      </c>
      <c r="M477" s="187" t="s">
        <v>339</v>
      </c>
      <c r="N477" s="187">
        <v>480.89954999999998</v>
      </c>
      <c r="O477" s="186">
        <f t="shared" si="23"/>
        <v>25168.89793719555</v>
      </c>
      <c r="P477" s="186">
        <f t="shared" si="24"/>
        <v>22150.830531508178</v>
      </c>
      <c r="Q477" s="215">
        <f>IF(P477="-",0,P477/(1+'General inputs'!$H$30)^'MP Calculations'!$C$40)</f>
        <v>49203.396323886838</v>
      </c>
    </row>
    <row r="478" spans="3:17" x14ac:dyDescent="0.2">
      <c r="C478" s="159"/>
      <c r="D478" s="165" t="s">
        <v>292</v>
      </c>
      <c r="E478" s="162">
        <v>34880</v>
      </c>
      <c r="F478" s="166" t="str">
        <f t="shared" si="22"/>
        <v>Date check - OK</v>
      </c>
      <c r="G478" s="68"/>
      <c r="H478" s="162" t="s">
        <v>279</v>
      </c>
      <c r="I478" s="173">
        <v>28910.598612097718</v>
      </c>
      <c r="J478" s="168">
        <f>IFERROR(MIN('MP Calculations'!$E$30/I478,1),"-")</f>
        <v>0.88008742324680189</v>
      </c>
      <c r="K478" s="12"/>
      <c r="L478" s="159">
        <v>6.7573169999999996</v>
      </c>
      <c r="M478" s="187" t="s">
        <v>339</v>
      </c>
      <c r="N478" s="187">
        <v>480.89954999999998</v>
      </c>
      <c r="O478" s="186">
        <f t="shared" si="23"/>
        <v>3249.5907045073495</v>
      </c>
      <c r="P478" s="186">
        <f t="shared" si="24"/>
        <v>2859.923909736633</v>
      </c>
      <c r="Q478" s="215">
        <f>IF(P478="-",0,P478/(1+'General inputs'!$H$30)^'MP Calculations'!$C$40)</f>
        <v>6352.717537465197</v>
      </c>
    </row>
    <row r="479" spans="3:17" x14ac:dyDescent="0.2">
      <c r="C479" s="159"/>
      <c r="D479" s="165" t="s">
        <v>285</v>
      </c>
      <c r="E479" s="162">
        <v>34880</v>
      </c>
      <c r="F479" s="166" t="str">
        <f t="shared" si="22"/>
        <v>Date check - OK</v>
      </c>
      <c r="G479" s="68"/>
      <c r="H479" s="162" t="s">
        <v>279</v>
      </c>
      <c r="I479" s="173">
        <v>28910.598612097718</v>
      </c>
      <c r="J479" s="168">
        <f>IFERROR(MIN('MP Calculations'!$E$30/I479,1),"-")</f>
        <v>0.88008742324680189</v>
      </c>
      <c r="K479" s="12"/>
      <c r="L479" s="159">
        <v>7.0497880000000004</v>
      </c>
      <c r="M479" s="187" t="s">
        <v>339</v>
      </c>
      <c r="N479" s="187">
        <v>657.22938499999998</v>
      </c>
      <c r="O479" s="186">
        <f t="shared" si="23"/>
        <v>4633.3278316203805</v>
      </c>
      <c r="P479" s="186">
        <f t="shared" si="24"/>
        <v>4077.7335523884726</v>
      </c>
      <c r="Q479" s="215">
        <f>IF(P479="-",0,P479/(1+'General inputs'!$H$30)^'MP Calculations'!$C$40)</f>
        <v>9057.8247075650488</v>
      </c>
    </row>
    <row r="480" spans="3:17" x14ac:dyDescent="0.2">
      <c r="C480" s="159"/>
      <c r="D480" s="165" t="s">
        <v>292</v>
      </c>
      <c r="E480" s="162">
        <v>34880</v>
      </c>
      <c r="F480" s="166" t="str">
        <f t="shared" si="22"/>
        <v>Date check - OK</v>
      </c>
      <c r="G480" s="68"/>
      <c r="H480" s="162" t="s">
        <v>279</v>
      </c>
      <c r="I480" s="173">
        <v>28910.598612097718</v>
      </c>
      <c r="J480" s="168">
        <f>IFERROR(MIN('MP Calculations'!$E$30/I480,1),"-")</f>
        <v>0.88008742324680189</v>
      </c>
      <c r="K480" s="12"/>
      <c r="L480" s="159">
        <v>19.390782000000002</v>
      </c>
      <c r="M480" s="187" t="s">
        <v>339</v>
      </c>
      <c r="N480" s="187">
        <v>480.89954999999998</v>
      </c>
      <c r="O480" s="186">
        <f t="shared" si="23"/>
        <v>9325.0183379481005</v>
      </c>
      <c r="P480" s="186">
        <f t="shared" si="24"/>
        <v>8206.8313607739183</v>
      </c>
      <c r="Q480" s="215">
        <f>IF(P480="-",0,P480/(1+'General inputs'!$H$30)^'MP Calculations'!$C$40)</f>
        <v>18229.744272255462</v>
      </c>
    </row>
    <row r="481" spans="3:17" x14ac:dyDescent="0.2">
      <c r="C481" s="159"/>
      <c r="D481" s="165" t="s">
        <v>292</v>
      </c>
      <c r="E481" s="162">
        <v>34880</v>
      </c>
      <c r="F481" s="166" t="str">
        <f t="shared" si="22"/>
        <v>Date check - OK</v>
      </c>
      <c r="G481" s="68"/>
      <c r="H481" s="162" t="s">
        <v>279</v>
      </c>
      <c r="I481" s="173">
        <v>28910.598612097718</v>
      </c>
      <c r="J481" s="168">
        <f>IFERROR(MIN('MP Calculations'!$E$30/I481,1),"-")</f>
        <v>0.88008742324680189</v>
      </c>
      <c r="K481" s="12"/>
      <c r="L481" s="159">
        <v>48.822566000000002</v>
      </c>
      <c r="M481" s="187" t="s">
        <v>339</v>
      </c>
      <c r="N481" s="187">
        <v>480.89954999999998</v>
      </c>
      <c r="O481" s="186">
        <f t="shared" si="23"/>
        <v>23478.750019245301</v>
      </c>
      <c r="P481" s="186">
        <f t="shared" si="24"/>
        <v>20663.352605493397</v>
      </c>
      <c r="Q481" s="215">
        <f>IF(P481="-",0,P481/(1+'General inputs'!$H$30)^'MP Calculations'!$C$40)</f>
        <v>45899.277960801912</v>
      </c>
    </row>
    <row r="482" spans="3:17" x14ac:dyDescent="0.2">
      <c r="C482" s="159"/>
      <c r="D482" s="165" t="s">
        <v>285</v>
      </c>
      <c r="E482" s="162">
        <v>34880</v>
      </c>
      <c r="F482" s="166" t="str">
        <f t="shared" si="22"/>
        <v>Date check - OK</v>
      </c>
      <c r="G482" s="68"/>
      <c r="H482" s="162" t="s">
        <v>279</v>
      </c>
      <c r="I482" s="173">
        <v>28910.598612097718</v>
      </c>
      <c r="J482" s="168">
        <f>IFERROR(MIN('MP Calculations'!$E$30/I482,1),"-")</f>
        <v>0.88008742324680189</v>
      </c>
      <c r="K482" s="12"/>
      <c r="L482" s="159">
        <v>25.480060999999999</v>
      </c>
      <c r="M482" s="187" t="s">
        <v>339</v>
      </c>
      <c r="N482" s="187">
        <v>657.22938499999998</v>
      </c>
      <c r="O482" s="186">
        <f t="shared" si="23"/>
        <v>16746.244820792483</v>
      </c>
      <c r="P482" s="186">
        <f t="shared" si="24"/>
        <v>14738.159453391358</v>
      </c>
      <c r="Q482" s="215">
        <f>IF(P482="-",0,P482/(1+'General inputs'!$H$30)^'MP Calculations'!$C$40)</f>
        <v>32737.711556158076</v>
      </c>
    </row>
    <row r="483" spans="3:17" x14ac:dyDescent="0.2">
      <c r="C483" s="159"/>
      <c r="D483" s="165" t="s">
        <v>292</v>
      </c>
      <c r="E483" s="162">
        <v>34880</v>
      </c>
      <c r="F483" s="166" t="str">
        <f t="shared" si="22"/>
        <v>Date check - OK</v>
      </c>
      <c r="G483" s="68"/>
      <c r="H483" s="162" t="s">
        <v>279</v>
      </c>
      <c r="I483" s="173">
        <v>28910.598612097718</v>
      </c>
      <c r="J483" s="168">
        <f>IFERROR(MIN('MP Calculations'!$E$30/I483,1),"-")</f>
        <v>0.88008742324680189</v>
      </c>
      <c r="K483" s="12"/>
      <c r="L483" s="159">
        <v>48.542672000000003</v>
      </c>
      <c r="M483" s="187" t="s">
        <v>339</v>
      </c>
      <c r="N483" s="187">
        <v>480.89954999999998</v>
      </c>
      <c r="O483" s="186">
        <f t="shared" si="23"/>
        <v>23344.149120597602</v>
      </c>
      <c r="P483" s="186">
        <f t="shared" si="24"/>
        <v>20544.892047435838</v>
      </c>
      <c r="Q483" s="215">
        <f>IF(P483="-",0,P483/(1+'General inputs'!$H$30)^'MP Calculations'!$C$40)</f>
        <v>45636.14282559495</v>
      </c>
    </row>
    <row r="484" spans="3:17" x14ac:dyDescent="0.2">
      <c r="C484" s="159"/>
      <c r="D484" s="165" t="s">
        <v>292</v>
      </c>
      <c r="E484" s="162">
        <v>34880</v>
      </c>
      <c r="F484" s="166" t="str">
        <f t="shared" si="22"/>
        <v>Date check - OK</v>
      </c>
      <c r="G484" s="68"/>
      <c r="H484" s="162" t="s">
        <v>279</v>
      </c>
      <c r="I484" s="173">
        <v>28910.598612097718</v>
      </c>
      <c r="J484" s="168">
        <f>IFERROR(MIN('MP Calculations'!$E$30/I484,1),"-")</f>
        <v>0.88008742324680189</v>
      </c>
      <c r="K484" s="12"/>
      <c r="L484" s="159">
        <v>54.369965999999998</v>
      </c>
      <c r="M484" s="187" t="s">
        <v>339</v>
      </c>
      <c r="N484" s="187">
        <v>480.89954999999998</v>
      </c>
      <c r="O484" s="186">
        <f t="shared" si="23"/>
        <v>26146.492182915299</v>
      </c>
      <c r="P484" s="186">
        <f t="shared" si="24"/>
        <v>23011.198932204574</v>
      </c>
      <c r="Q484" s="215">
        <f>IF(P484="-",0,P484/(1+'General inputs'!$H$30)^'MP Calculations'!$C$40)</f>
        <v>51114.523193093723</v>
      </c>
    </row>
    <row r="485" spans="3:17" x14ac:dyDescent="0.2">
      <c r="C485" s="159"/>
      <c r="D485" s="165" t="s">
        <v>292</v>
      </c>
      <c r="E485" s="162">
        <v>34880</v>
      </c>
      <c r="F485" s="166" t="str">
        <f t="shared" si="22"/>
        <v>Date check - OK</v>
      </c>
      <c r="G485" s="68"/>
      <c r="H485" s="162" t="s">
        <v>279</v>
      </c>
      <c r="I485" s="173">
        <v>28910.598612097718</v>
      </c>
      <c r="J485" s="168">
        <f>IFERROR(MIN('MP Calculations'!$E$30/I485,1),"-")</f>
        <v>0.88008742324680189</v>
      </c>
      <c r="K485" s="12"/>
      <c r="L485" s="159">
        <v>8.7112859999999994</v>
      </c>
      <c r="M485" s="187" t="s">
        <v>339</v>
      </c>
      <c r="N485" s="187">
        <v>480.89954999999998</v>
      </c>
      <c r="O485" s="186">
        <f t="shared" si="23"/>
        <v>4189.2535173212991</v>
      </c>
      <c r="P485" s="186">
        <f t="shared" si="24"/>
        <v>3686.9093333869037</v>
      </c>
      <c r="Q485" s="215">
        <f>IF(P485="-",0,P485/(1+'General inputs'!$H$30)^'MP Calculations'!$C$40)</f>
        <v>8189.6911667863205</v>
      </c>
    </row>
    <row r="486" spans="3:17" x14ac:dyDescent="0.2">
      <c r="C486" s="159"/>
      <c r="D486" s="165" t="s">
        <v>292</v>
      </c>
      <c r="E486" s="162">
        <v>34880</v>
      </c>
      <c r="F486" s="166" t="str">
        <f t="shared" si="22"/>
        <v>Date check - OK</v>
      </c>
      <c r="G486" s="68"/>
      <c r="H486" s="162" t="s">
        <v>279</v>
      </c>
      <c r="I486" s="173">
        <v>28910.598612097718</v>
      </c>
      <c r="J486" s="168">
        <f>IFERROR(MIN('MP Calculations'!$E$30/I486,1),"-")</f>
        <v>0.88008742324680189</v>
      </c>
      <c r="K486" s="12"/>
      <c r="L486" s="159">
        <v>9.9625400000000006</v>
      </c>
      <c r="M486" s="187" t="s">
        <v>339</v>
      </c>
      <c r="N486" s="187">
        <v>480.89954999999998</v>
      </c>
      <c r="O486" s="186">
        <f t="shared" si="23"/>
        <v>4790.981002857</v>
      </c>
      <c r="P486" s="186">
        <f t="shared" si="24"/>
        <v>4216.482125628796</v>
      </c>
      <c r="Q486" s="215">
        <f>IF(P486="-",0,P486/(1+'General inputs'!$H$30)^'MP Calculations'!$C$40)</f>
        <v>9366.0253878423246</v>
      </c>
    </row>
    <row r="487" spans="3:17" x14ac:dyDescent="0.2">
      <c r="C487" s="159"/>
      <c r="D487" s="165" t="s">
        <v>285</v>
      </c>
      <c r="E487" s="162">
        <v>34880</v>
      </c>
      <c r="F487" s="166" t="str">
        <f t="shared" si="22"/>
        <v>Date check - OK</v>
      </c>
      <c r="G487" s="68"/>
      <c r="H487" s="162" t="s">
        <v>279</v>
      </c>
      <c r="I487" s="173">
        <v>28910.598612097718</v>
      </c>
      <c r="J487" s="168">
        <f>IFERROR(MIN('MP Calculations'!$E$30/I487,1),"-")</f>
        <v>0.88008742324680189</v>
      </c>
      <c r="K487" s="12"/>
      <c r="L487" s="159">
        <v>27.572402</v>
      </c>
      <c r="M487" s="187" t="s">
        <v>339</v>
      </c>
      <c r="N487" s="187">
        <v>657.22938499999998</v>
      </c>
      <c r="O487" s="186">
        <f t="shared" si="23"/>
        <v>18121.392809432771</v>
      </c>
      <c r="P487" s="186">
        <f t="shared" si="24"/>
        <v>15948.409903296812</v>
      </c>
      <c r="Q487" s="215">
        <f>IF(P487="-",0,P487/(1+'General inputs'!$H$30)^'MP Calculations'!$C$40)</f>
        <v>35426.027574519394</v>
      </c>
    </row>
    <row r="488" spans="3:17" x14ac:dyDescent="0.2">
      <c r="C488" s="159"/>
      <c r="D488" s="165" t="s">
        <v>292</v>
      </c>
      <c r="E488" s="162">
        <v>34880</v>
      </c>
      <c r="F488" s="166" t="str">
        <f t="shared" si="22"/>
        <v>Date check - OK</v>
      </c>
      <c r="G488" s="68"/>
      <c r="H488" s="162" t="s">
        <v>279</v>
      </c>
      <c r="I488" s="173">
        <v>28910.598612097718</v>
      </c>
      <c r="J488" s="168">
        <f>IFERROR(MIN('MP Calculations'!$E$30/I488,1),"-")</f>
        <v>0.88008742324680189</v>
      </c>
      <c r="K488" s="12"/>
      <c r="L488" s="159">
        <v>38.566313000000001</v>
      </c>
      <c r="M488" s="187" t="s">
        <v>339</v>
      </c>
      <c r="N488" s="187">
        <v>480.89954999999998</v>
      </c>
      <c r="O488" s="186">
        <f t="shared" si="23"/>
        <v>18546.522566859148</v>
      </c>
      <c r="P488" s="186">
        <f t="shared" si="24"/>
        <v>16322.561256055729</v>
      </c>
      <c r="Q488" s="215">
        <f>IF(P488="-",0,P488/(1+'General inputs'!$H$30)^'MP Calculations'!$C$40)</f>
        <v>36257.12586082198</v>
      </c>
    </row>
    <row r="489" spans="3:17" x14ac:dyDescent="0.2">
      <c r="C489" s="159"/>
      <c r="D489" s="165" t="s">
        <v>292</v>
      </c>
      <c r="E489" s="162">
        <v>34880</v>
      </c>
      <c r="F489" s="166" t="str">
        <f t="shared" si="22"/>
        <v>Date check - OK</v>
      </c>
      <c r="G489" s="68"/>
      <c r="H489" s="162" t="s">
        <v>279</v>
      </c>
      <c r="I489" s="173">
        <v>28910.598612097718</v>
      </c>
      <c r="J489" s="168">
        <f>IFERROR(MIN('MP Calculations'!$E$30/I489,1),"-")</f>
        <v>0.88008742324680189</v>
      </c>
      <c r="K489" s="12"/>
      <c r="L489" s="159">
        <v>36.049501999999997</v>
      </c>
      <c r="M489" s="187" t="s">
        <v>339</v>
      </c>
      <c r="N489" s="187">
        <v>480.89954999999998</v>
      </c>
      <c r="O489" s="186">
        <f t="shared" si="23"/>
        <v>17336.189289524096</v>
      </c>
      <c r="P489" s="186">
        <f t="shared" si="24"/>
        <v>15257.362160736067</v>
      </c>
      <c r="Q489" s="215">
        <f>IF(P489="-",0,P489/(1+'General inputs'!$H$30)^'MP Calculations'!$C$40)</f>
        <v>33891.010821645141</v>
      </c>
    </row>
    <row r="490" spans="3:17" x14ac:dyDescent="0.2">
      <c r="C490" s="159"/>
      <c r="D490" s="165" t="s">
        <v>292</v>
      </c>
      <c r="E490" s="162">
        <v>34880</v>
      </c>
      <c r="F490" s="166" t="str">
        <f t="shared" si="22"/>
        <v>Date check - OK</v>
      </c>
      <c r="G490" s="68"/>
      <c r="H490" s="162" t="s">
        <v>279</v>
      </c>
      <c r="I490" s="173">
        <v>28910.598612097718</v>
      </c>
      <c r="J490" s="168">
        <f>IFERROR(MIN('MP Calculations'!$E$30/I490,1),"-")</f>
        <v>0.88008742324680189</v>
      </c>
      <c r="K490" s="12"/>
      <c r="L490" s="159">
        <v>51.428721000000003</v>
      </c>
      <c r="M490" s="187" t="s">
        <v>339</v>
      </c>
      <c r="N490" s="187">
        <v>480.89954999999998</v>
      </c>
      <c r="O490" s="186">
        <f t="shared" si="23"/>
        <v>24732.048785975549</v>
      </c>
      <c r="P490" s="186">
        <f t="shared" si="24"/>
        <v>21766.365087663416</v>
      </c>
      <c r="Q490" s="215">
        <f>IF(P490="-",0,P490/(1+'General inputs'!$H$30)^'MP Calculations'!$C$40)</f>
        <v>48349.387460452825</v>
      </c>
    </row>
    <row r="491" spans="3:17" x14ac:dyDescent="0.2">
      <c r="C491" s="159"/>
      <c r="D491" s="165" t="s">
        <v>285</v>
      </c>
      <c r="E491" s="162">
        <v>34880</v>
      </c>
      <c r="F491" s="166" t="str">
        <f t="shared" si="22"/>
        <v>Date check - OK</v>
      </c>
      <c r="G491" s="68"/>
      <c r="H491" s="162" t="s">
        <v>279</v>
      </c>
      <c r="I491" s="173">
        <v>28910.598612097718</v>
      </c>
      <c r="J491" s="168">
        <f>IFERROR(MIN('MP Calculations'!$E$30/I491,1),"-")</f>
        <v>0.88008742324680189</v>
      </c>
      <c r="K491" s="12"/>
      <c r="L491" s="159">
        <v>42.287568999999998</v>
      </c>
      <c r="M491" s="187" t="s">
        <v>339</v>
      </c>
      <c r="N491" s="187">
        <v>657.22938499999998</v>
      </c>
      <c r="O491" s="186">
        <f t="shared" si="23"/>
        <v>27792.632967015063</v>
      </c>
      <c r="P491" s="186">
        <f t="shared" si="24"/>
        <v>24459.946733184406</v>
      </c>
      <c r="Q491" s="215">
        <f>IF(P491="-",0,P491/(1+'General inputs'!$H$30)^'MP Calculations'!$C$40)</f>
        <v>54332.610755254165</v>
      </c>
    </row>
    <row r="492" spans="3:17" x14ac:dyDescent="0.2">
      <c r="C492" s="159"/>
      <c r="D492" s="165" t="s">
        <v>291</v>
      </c>
      <c r="E492" s="162">
        <v>34880</v>
      </c>
      <c r="F492" s="166" t="str">
        <f t="shared" si="22"/>
        <v>Date check - OK</v>
      </c>
      <c r="G492" s="68"/>
      <c r="H492" s="162" t="s">
        <v>279</v>
      </c>
      <c r="I492" s="173">
        <v>28910.598612097718</v>
      </c>
      <c r="J492" s="168">
        <f>IFERROR(MIN('MP Calculations'!$E$30/I492,1),"-")</f>
        <v>0.88008742324680189</v>
      </c>
      <c r="K492" s="12"/>
      <c r="L492" s="159">
        <v>6.979266</v>
      </c>
      <c r="M492" s="187" t="s">
        <v>339</v>
      </c>
      <c r="N492" s="187">
        <v>833.55921999999998</v>
      </c>
      <c r="O492" s="186">
        <f t="shared" si="23"/>
        <v>5817.6315231325198</v>
      </c>
      <c r="P492" s="186">
        <f t="shared" si="24"/>
        <v>5120.0243365930664</v>
      </c>
      <c r="Q492" s="215">
        <f>IF(P492="-",0,P492/(1+'General inputs'!$H$30)^'MP Calculations'!$C$40)</f>
        <v>11373.053767125808</v>
      </c>
    </row>
    <row r="493" spans="3:17" x14ac:dyDescent="0.2">
      <c r="C493" s="159"/>
      <c r="D493" s="165" t="s">
        <v>285</v>
      </c>
      <c r="E493" s="162">
        <v>34880</v>
      </c>
      <c r="F493" s="166" t="str">
        <f t="shared" si="22"/>
        <v>Date check - OK</v>
      </c>
      <c r="G493" s="68"/>
      <c r="H493" s="162" t="s">
        <v>279</v>
      </c>
      <c r="I493" s="173">
        <v>28910.598612097718</v>
      </c>
      <c r="J493" s="168">
        <f>IFERROR(MIN('MP Calculations'!$E$30/I493,1),"-")</f>
        <v>0.88008742324680189</v>
      </c>
      <c r="K493" s="12"/>
      <c r="L493" s="159">
        <v>4.566611</v>
      </c>
      <c r="M493" s="187" t="s">
        <v>339</v>
      </c>
      <c r="N493" s="187">
        <v>657.22938499999998</v>
      </c>
      <c r="O493" s="186">
        <f t="shared" si="23"/>
        <v>3001.3109390642348</v>
      </c>
      <c r="P493" s="186">
        <f t="shared" si="24"/>
        <v>2641.4160107234816</v>
      </c>
      <c r="Q493" s="215">
        <f>IF(P493="-",0,P493/(1+'General inputs'!$H$30)^'MP Calculations'!$C$40)</f>
        <v>5867.3483437570494</v>
      </c>
    </row>
    <row r="494" spans="3:17" x14ac:dyDescent="0.2">
      <c r="C494" s="159"/>
      <c r="D494" s="165" t="s">
        <v>285</v>
      </c>
      <c r="E494" s="162">
        <v>34880</v>
      </c>
      <c r="F494" s="166" t="str">
        <f t="shared" si="22"/>
        <v>Date check - OK</v>
      </c>
      <c r="G494" s="68"/>
      <c r="H494" s="162" t="s">
        <v>279</v>
      </c>
      <c r="I494" s="173">
        <v>28910.598612097718</v>
      </c>
      <c r="J494" s="168">
        <f>IFERROR(MIN('MP Calculations'!$E$30/I494,1),"-")</f>
        <v>0.88008742324680189</v>
      </c>
      <c r="K494" s="12"/>
      <c r="L494" s="159">
        <v>6.9996840000000002</v>
      </c>
      <c r="M494" s="187" t="s">
        <v>339</v>
      </c>
      <c r="N494" s="187">
        <v>657.22938499999998</v>
      </c>
      <c r="O494" s="186">
        <f t="shared" si="23"/>
        <v>4600.3980105143401</v>
      </c>
      <c r="P494" s="186">
        <f t="shared" si="24"/>
        <v>4048.7524309832793</v>
      </c>
      <c r="Q494" s="215">
        <f>IF(P494="-",0,P494/(1+'General inputs'!$H$30)^'MP Calculations'!$C$40)</f>
        <v>8993.4492612185986</v>
      </c>
    </row>
    <row r="495" spans="3:17" x14ac:dyDescent="0.2">
      <c r="C495" s="159"/>
      <c r="D495" s="165" t="s">
        <v>306</v>
      </c>
      <c r="E495" s="162">
        <v>34880</v>
      </c>
      <c r="F495" s="166" t="str">
        <f t="shared" si="22"/>
        <v>Date check - OK</v>
      </c>
      <c r="G495" s="68"/>
      <c r="H495" s="162" t="s">
        <v>279</v>
      </c>
      <c r="I495" s="173">
        <v>28910.598612097718</v>
      </c>
      <c r="J495" s="168">
        <f>IFERROR(MIN('MP Calculations'!$E$30/I495,1),"-")</f>
        <v>0.88008742324680189</v>
      </c>
      <c r="K495" s="12"/>
      <c r="L495" s="159">
        <v>271.74370900000002</v>
      </c>
      <c r="M495" s="187" t="s">
        <v>339</v>
      </c>
      <c r="N495" s="187">
        <v>219.07646199999999</v>
      </c>
      <c r="O495" s="186">
        <f t="shared" si="23"/>
        <v>59532.650338477564</v>
      </c>
      <c r="P495" s="186">
        <f t="shared" si="24"/>
        <v>52393.936835443565</v>
      </c>
      <c r="Q495" s="215">
        <f>IF(P495="-",0,P495/(1+'General inputs'!$H$30)^'MP Calculations'!$C$40)</f>
        <v>116382.07585110798</v>
      </c>
    </row>
    <row r="496" spans="3:17" x14ac:dyDescent="0.2">
      <c r="C496" s="159"/>
      <c r="D496" s="165" t="s">
        <v>306</v>
      </c>
      <c r="E496" s="162">
        <v>34880</v>
      </c>
      <c r="F496" s="166" t="str">
        <f t="shared" si="22"/>
        <v>Date check - OK</v>
      </c>
      <c r="G496" s="68"/>
      <c r="H496" s="162" t="s">
        <v>279</v>
      </c>
      <c r="I496" s="173">
        <v>28910.598612097718</v>
      </c>
      <c r="J496" s="168">
        <f>IFERROR(MIN('MP Calculations'!$E$30/I496,1),"-")</f>
        <v>0.88008742324680189</v>
      </c>
      <c r="K496" s="12"/>
      <c r="L496" s="159">
        <v>76.074248999999995</v>
      </c>
      <c r="M496" s="187" t="s">
        <v>339</v>
      </c>
      <c r="N496" s="187">
        <v>219.07646199999999</v>
      </c>
      <c r="O496" s="186">
        <f t="shared" si="23"/>
        <v>16666.077320227036</v>
      </c>
      <c r="P496" s="186">
        <f t="shared" si="24"/>
        <v>14667.605044390577</v>
      </c>
      <c r="Q496" s="215">
        <f>IF(P496="-",0,P496/(1+'General inputs'!$H$30)^'MP Calculations'!$C$40)</f>
        <v>32580.989823150143</v>
      </c>
    </row>
    <row r="497" spans="3:17" x14ac:dyDescent="0.2">
      <c r="C497" s="159"/>
      <c r="D497" s="165" t="s">
        <v>306</v>
      </c>
      <c r="E497" s="162">
        <v>34880</v>
      </c>
      <c r="F497" s="166" t="str">
        <f t="shared" si="22"/>
        <v>Date check - OK</v>
      </c>
      <c r="G497" s="68"/>
      <c r="H497" s="162" t="s">
        <v>279</v>
      </c>
      <c r="I497" s="173">
        <v>28910.598612097718</v>
      </c>
      <c r="J497" s="168">
        <f>IFERROR(MIN('MP Calculations'!$E$30/I497,1),"-")</f>
        <v>0.88008742324680189</v>
      </c>
      <c r="K497" s="12"/>
      <c r="L497" s="159">
        <v>21.891786</v>
      </c>
      <c r="M497" s="187" t="s">
        <v>339</v>
      </c>
      <c r="N497" s="187">
        <v>219.07646199999999</v>
      </c>
      <c r="O497" s="186">
        <f t="shared" si="23"/>
        <v>4795.9750237411317</v>
      </c>
      <c r="P497" s="186">
        <f t="shared" si="24"/>
        <v>4220.8773006003521</v>
      </c>
      <c r="Q497" s="215">
        <f>IF(P497="-",0,P497/(1+'General inputs'!$H$30)^'MP Calculations'!$C$40)</f>
        <v>9375.7883416841978</v>
      </c>
    </row>
    <row r="498" spans="3:17" x14ac:dyDescent="0.2">
      <c r="C498" s="159"/>
      <c r="D498" s="165" t="s">
        <v>298</v>
      </c>
      <c r="E498" s="162">
        <v>34880</v>
      </c>
      <c r="F498" s="166" t="str">
        <f t="shared" si="22"/>
        <v>Date check - OK</v>
      </c>
      <c r="G498" s="68"/>
      <c r="H498" s="162" t="s">
        <v>279</v>
      </c>
      <c r="I498" s="173">
        <v>28910.598612097718</v>
      </c>
      <c r="J498" s="168">
        <f>IFERROR(MIN('MP Calculations'!$E$30/I498,1),"-")</f>
        <v>0.88008742324680189</v>
      </c>
      <c r="K498" s="12"/>
      <c r="L498" s="159">
        <v>74.327690000000004</v>
      </c>
      <c r="M498" s="187" t="s">
        <v>339</v>
      </c>
      <c r="N498" s="187">
        <v>137.14542700000001</v>
      </c>
      <c r="O498" s="186">
        <f t="shared" si="23"/>
        <v>10193.702782973631</v>
      </c>
      <c r="P498" s="186">
        <f t="shared" si="24"/>
        <v>8971.3496156110159</v>
      </c>
      <c r="Q498" s="215">
        <f>IF(P498="-",0,P498/(1+'General inputs'!$H$30)^'MP Calculations'!$C$40)</f>
        <v>19927.960266282789</v>
      </c>
    </row>
    <row r="499" spans="3:17" x14ac:dyDescent="0.2">
      <c r="C499" s="159"/>
      <c r="D499" s="165" t="s">
        <v>306</v>
      </c>
      <c r="E499" s="162">
        <v>34880</v>
      </c>
      <c r="F499" s="166" t="str">
        <f t="shared" si="22"/>
        <v>Date check - OK</v>
      </c>
      <c r="G499" s="68"/>
      <c r="H499" s="162" t="s">
        <v>279</v>
      </c>
      <c r="I499" s="173">
        <v>28910.598612097718</v>
      </c>
      <c r="J499" s="168">
        <f>IFERROR(MIN('MP Calculations'!$E$30/I499,1),"-")</f>
        <v>0.88008742324680189</v>
      </c>
      <c r="K499" s="12"/>
      <c r="L499" s="159">
        <v>5.8084930000000004</v>
      </c>
      <c r="M499" s="187" t="s">
        <v>339</v>
      </c>
      <c r="N499" s="187">
        <v>219.07646199999999</v>
      </c>
      <c r="O499" s="186">
        <f t="shared" si="23"/>
        <v>1272.504095991766</v>
      </c>
      <c r="P499" s="186">
        <f t="shared" si="24"/>
        <v>1119.9148509123943</v>
      </c>
      <c r="Q499" s="215">
        <f>IF(P499="-",0,P499/(1+'General inputs'!$H$30)^'MP Calculations'!$C$40)</f>
        <v>2487.6545455064411</v>
      </c>
    </row>
    <row r="500" spans="3:17" x14ac:dyDescent="0.2">
      <c r="C500" s="159"/>
      <c r="D500" s="165" t="s">
        <v>306</v>
      </c>
      <c r="E500" s="162">
        <v>34880</v>
      </c>
      <c r="F500" s="166" t="str">
        <f t="shared" si="22"/>
        <v>Date check - OK</v>
      </c>
      <c r="G500" s="68"/>
      <c r="H500" s="162" t="s">
        <v>279</v>
      </c>
      <c r="I500" s="173">
        <v>28910.598612097718</v>
      </c>
      <c r="J500" s="168">
        <f>IFERROR(MIN('MP Calculations'!$E$30/I500,1),"-")</f>
        <v>0.88008742324680189</v>
      </c>
      <c r="K500" s="12"/>
      <c r="L500" s="159">
        <v>5.724081</v>
      </c>
      <c r="M500" s="187" t="s">
        <v>339</v>
      </c>
      <c r="N500" s="187">
        <v>219.07646199999999</v>
      </c>
      <c r="O500" s="186">
        <f t="shared" si="23"/>
        <v>1254.011413681422</v>
      </c>
      <c r="P500" s="186">
        <f t="shared" si="24"/>
        <v>1103.639673788962</v>
      </c>
      <c r="Q500" s="215">
        <f>IF(P500="-",0,P500/(1+'General inputs'!$H$30)^'MP Calculations'!$C$40)</f>
        <v>2451.5026734984544</v>
      </c>
    </row>
    <row r="501" spans="3:17" x14ac:dyDescent="0.2">
      <c r="C501" s="159"/>
      <c r="D501" s="165" t="s">
        <v>284</v>
      </c>
      <c r="E501" s="162">
        <v>34880</v>
      </c>
      <c r="F501" s="166" t="str">
        <f t="shared" si="22"/>
        <v>Date check - OK</v>
      </c>
      <c r="G501" s="68"/>
      <c r="H501" s="162" t="s">
        <v>279</v>
      </c>
      <c r="I501" s="173">
        <v>28910.598612097718</v>
      </c>
      <c r="J501" s="168">
        <f>IFERROR(MIN('MP Calculations'!$E$30/I501,1),"-")</f>
        <v>0.88008742324680189</v>
      </c>
      <c r="K501" s="12"/>
      <c r="L501" s="159">
        <v>6.4240709999999996</v>
      </c>
      <c r="M501" s="187" t="s">
        <v>339</v>
      </c>
      <c r="N501" s="187">
        <v>356.22188899999998</v>
      </c>
      <c r="O501" s="186">
        <f t="shared" si="23"/>
        <v>2288.3947066901187</v>
      </c>
      <c r="P501" s="186">
        <f t="shared" si="24"/>
        <v>2013.9874007825276</v>
      </c>
      <c r="Q501" s="215">
        <f>IF(P501="-",0,P501/(1+'General inputs'!$H$30)^'MP Calculations'!$C$40)</f>
        <v>4473.6480707150431</v>
      </c>
    </row>
    <row r="502" spans="3:17" x14ac:dyDescent="0.2">
      <c r="C502" s="159"/>
      <c r="D502" s="165" t="s">
        <v>306</v>
      </c>
      <c r="E502" s="162">
        <v>34880</v>
      </c>
      <c r="F502" s="166" t="str">
        <f t="shared" si="22"/>
        <v>Date check - OK</v>
      </c>
      <c r="G502" s="68"/>
      <c r="H502" s="162" t="s">
        <v>279</v>
      </c>
      <c r="I502" s="173">
        <v>28910.598612097718</v>
      </c>
      <c r="J502" s="168">
        <f>IFERROR(MIN('MP Calculations'!$E$30/I502,1),"-")</f>
        <v>0.88008742324680189</v>
      </c>
      <c r="K502" s="12"/>
      <c r="L502" s="159">
        <v>5.719843</v>
      </c>
      <c r="M502" s="187" t="s">
        <v>339</v>
      </c>
      <c r="N502" s="187">
        <v>219.07646199999999</v>
      </c>
      <c r="O502" s="186">
        <f t="shared" si="23"/>
        <v>1253.082967635466</v>
      </c>
      <c r="P502" s="186">
        <f t="shared" si="24"/>
        <v>1102.822560100753</v>
      </c>
      <c r="Q502" s="215">
        <f>IF(P502="-",0,P502/(1+'General inputs'!$H$30)^'MP Calculations'!$C$40)</f>
        <v>2449.6876278465347</v>
      </c>
    </row>
    <row r="503" spans="3:17" x14ac:dyDescent="0.2">
      <c r="C503" s="159"/>
      <c r="D503" s="165" t="s">
        <v>284</v>
      </c>
      <c r="E503" s="162">
        <v>34880</v>
      </c>
      <c r="F503" s="166" t="str">
        <f t="shared" si="22"/>
        <v>Date check - OK</v>
      </c>
      <c r="G503" s="68"/>
      <c r="H503" s="162" t="s">
        <v>279</v>
      </c>
      <c r="I503" s="173">
        <v>28910.598612097718</v>
      </c>
      <c r="J503" s="168">
        <f>IFERROR(MIN('MP Calculations'!$E$30/I503,1),"-")</f>
        <v>0.88008742324680189</v>
      </c>
      <c r="K503" s="12"/>
      <c r="L503" s="159">
        <v>6.4700139999999999</v>
      </c>
      <c r="M503" s="187" t="s">
        <v>339</v>
      </c>
      <c r="N503" s="187">
        <v>356.22188899999998</v>
      </c>
      <c r="O503" s="186">
        <f t="shared" si="23"/>
        <v>2304.7606089364458</v>
      </c>
      <c r="P503" s="186">
        <f t="shared" si="24"/>
        <v>2028.3908255196066</v>
      </c>
      <c r="Q503" s="215">
        <f>IF(P503="-",0,P503/(1+'General inputs'!$H$30)^'MP Calculations'!$C$40)</f>
        <v>4505.642239726074</v>
      </c>
    </row>
    <row r="504" spans="3:17" x14ac:dyDescent="0.2">
      <c r="C504" s="159"/>
      <c r="D504" s="165" t="s">
        <v>306</v>
      </c>
      <c r="E504" s="162">
        <v>34880</v>
      </c>
      <c r="F504" s="166" t="str">
        <f t="shared" si="22"/>
        <v>Date check - OK</v>
      </c>
      <c r="G504" s="68"/>
      <c r="H504" s="162" t="s">
        <v>279</v>
      </c>
      <c r="I504" s="173">
        <v>28910.598612097718</v>
      </c>
      <c r="J504" s="168">
        <f>IFERROR(MIN('MP Calculations'!$E$30/I504,1),"-")</f>
        <v>0.88008742324680189</v>
      </c>
      <c r="K504" s="12"/>
      <c r="L504" s="159">
        <v>3.0279539999999998</v>
      </c>
      <c r="M504" s="187" t="s">
        <v>339</v>
      </c>
      <c r="N504" s="187">
        <v>219.07646199999999</v>
      </c>
      <c r="O504" s="186">
        <f t="shared" si="23"/>
        <v>663.35344941874791</v>
      </c>
      <c r="P504" s="186">
        <f t="shared" si="24"/>
        <v>583.80902800082356</v>
      </c>
      <c r="Q504" s="215">
        <f>IF(P504="-",0,P504/(1+'General inputs'!$H$30)^'MP Calculations'!$C$40)</f>
        <v>1296.8085752508284</v>
      </c>
    </row>
    <row r="505" spans="3:17" x14ac:dyDescent="0.2">
      <c r="C505" s="159"/>
      <c r="D505" s="165" t="s">
        <v>306</v>
      </c>
      <c r="E505" s="162">
        <v>34880</v>
      </c>
      <c r="F505" s="166" t="str">
        <f t="shared" si="22"/>
        <v>Date check - OK</v>
      </c>
      <c r="G505" s="68"/>
      <c r="H505" s="162" t="s">
        <v>279</v>
      </c>
      <c r="I505" s="173">
        <v>28910.598612097718</v>
      </c>
      <c r="J505" s="168">
        <f>IFERROR(MIN('MP Calculations'!$E$30/I505,1),"-")</f>
        <v>0.88008742324680189</v>
      </c>
      <c r="K505" s="12"/>
      <c r="L505" s="159">
        <v>2.7188119999999998</v>
      </c>
      <c r="M505" s="187" t="s">
        <v>339</v>
      </c>
      <c r="N505" s="187">
        <v>219.07646199999999</v>
      </c>
      <c r="O505" s="186">
        <f t="shared" si="23"/>
        <v>595.62771380314393</v>
      </c>
      <c r="P505" s="186">
        <f t="shared" si="24"/>
        <v>524.20445985539254</v>
      </c>
      <c r="Q505" s="215">
        <f>IF(P505="-",0,P505/(1+'General inputs'!$H$30)^'MP Calculations'!$C$40)</f>
        <v>1164.4096033476255</v>
      </c>
    </row>
    <row r="506" spans="3:17" x14ac:dyDescent="0.2">
      <c r="C506" s="159"/>
      <c r="D506" s="165" t="s">
        <v>284</v>
      </c>
      <c r="E506" s="162">
        <v>34880</v>
      </c>
      <c r="F506" s="166" t="str">
        <f t="shared" si="22"/>
        <v>Date check - OK</v>
      </c>
      <c r="G506" s="68"/>
      <c r="H506" s="162" t="s">
        <v>279</v>
      </c>
      <c r="I506" s="173">
        <v>28910.598612097718</v>
      </c>
      <c r="J506" s="168">
        <f>IFERROR(MIN('MP Calculations'!$E$30/I506,1),"-")</f>
        <v>0.88008742324680189</v>
      </c>
      <c r="K506" s="12"/>
      <c r="L506" s="159">
        <v>4.0692820000000003</v>
      </c>
      <c r="M506" s="187" t="s">
        <v>339</v>
      </c>
      <c r="N506" s="187">
        <v>356.22188899999998</v>
      </c>
      <c r="O506" s="186">
        <f t="shared" si="23"/>
        <v>1449.567320913698</v>
      </c>
      <c r="P506" s="186">
        <f t="shared" si="24"/>
        <v>1275.7459682857066</v>
      </c>
      <c r="Q506" s="215">
        <f>IF(P506="-",0,P506/(1+'General inputs'!$H$30)^'MP Calculations'!$C$40)</f>
        <v>2833.8004932534923</v>
      </c>
    </row>
    <row r="507" spans="3:17" x14ac:dyDescent="0.2">
      <c r="C507" s="159"/>
      <c r="D507" s="165" t="s">
        <v>284</v>
      </c>
      <c r="E507" s="162">
        <v>34880</v>
      </c>
      <c r="F507" s="166" t="str">
        <f t="shared" si="22"/>
        <v>Date check - OK</v>
      </c>
      <c r="G507" s="68"/>
      <c r="H507" s="162" t="s">
        <v>279</v>
      </c>
      <c r="I507" s="173">
        <v>28910.598612097718</v>
      </c>
      <c r="J507" s="168">
        <f>IFERROR(MIN('MP Calculations'!$E$30/I507,1),"-")</f>
        <v>0.88008742324680189</v>
      </c>
      <c r="K507" s="12"/>
      <c r="L507" s="159">
        <v>3.649203</v>
      </c>
      <c r="M507" s="187" t="s">
        <v>339</v>
      </c>
      <c r="N507" s="187">
        <v>356.22188899999998</v>
      </c>
      <c r="O507" s="186">
        <f t="shared" si="23"/>
        <v>1299.9259860044669</v>
      </c>
      <c r="P507" s="186">
        <f t="shared" si="24"/>
        <v>1144.0485114342296</v>
      </c>
      <c r="Q507" s="215">
        <f>IF(P507="-",0,P507/(1+'General inputs'!$H$30)^'MP Calculations'!$C$40)</f>
        <v>2541.2623802877565</v>
      </c>
    </row>
    <row r="508" spans="3:17" x14ac:dyDescent="0.2">
      <c r="C508" s="159"/>
      <c r="D508" s="165" t="s">
        <v>306</v>
      </c>
      <c r="E508" s="162">
        <v>34880</v>
      </c>
      <c r="F508" s="166" t="str">
        <f t="shared" si="22"/>
        <v>Date check - OK</v>
      </c>
      <c r="G508" s="68"/>
      <c r="H508" s="162" t="s">
        <v>279</v>
      </c>
      <c r="I508" s="173">
        <v>28910.598612097718</v>
      </c>
      <c r="J508" s="168">
        <f>IFERROR(MIN('MP Calculations'!$E$30/I508,1),"-")</f>
        <v>0.88008742324680189</v>
      </c>
      <c r="K508" s="12"/>
      <c r="L508" s="159">
        <v>5.7463680000000004</v>
      </c>
      <c r="M508" s="187" t="s">
        <v>339</v>
      </c>
      <c r="N508" s="187">
        <v>219.07646199999999</v>
      </c>
      <c r="O508" s="186">
        <f t="shared" si="23"/>
        <v>1258.8939707900161</v>
      </c>
      <c r="P508" s="186">
        <f t="shared" si="24"/>
        <v>1107.93675089352</v>
      </c>
      <c r="Q508" s="215">
        <f>IF(P508="-",0,P508/(1+'General inputs'!$H$30)^'MP Calculations'!$C$40)</f>
        <v>2461.0477236268962</v>
      </c>
    </row>
    <row r="509" spans="3:17" x14ac:dyDescent="0.2">
      <c r="C509" s="159"/>
      <c r="D509" s="165" t="s">
        <v>306</v>
      </c>
      <c r="E509" s="162">
        <v>34880</v>
      </c>
      <c r="F509" s="166" t="str">
        <f t="shared" si="22"/>
        <v>Date check - OK</v>
      </c>
      <c r="G509" s="68"/>
      <c r="H509" s="162" t="s">
        <v>279</v>
      </c>
      <c r="I509" s="173">
        <v>28910.598612097718</v>
      </c>
      <c r="J509" s="168">
        <f>IFERROR(MIN('MP Calculations'!$E$30/I509,1),"-")</f>
        <v>0.88008742324680189</v>
      </c>
      <c r="K509" s="12"/>
      <c r="L509" s="159">
        <v>3.097264</v>
      </c>
      <c r="M509" s="187" t="s">
        <v>339</v>
      </c>
      <c r="N509" s="187">
        <v>219.07646199999999</v>
      </c>
      <c r="O509" s="186">
        <f t="shared" si="23"/>
        <v>678.53763899996795</v>
      </c>
      <c r="P509" s="186">
        <f t="shared" si="24"/>
        <v>597.17244228345044</v>
      </c>
      <c r="Q509" s="215">
        <f>IF(P509="-",0,P509/(1+'General inputs'!$H$30)^'MP Calculations'!$C$40)</f>
        <v>1326.4925804737068</v>
      </c>
    </row>
    <row r="510" spans="3:17" x14ac:dyDescent="0.2">
      <c r="C510" s="159"/>
      <c r="D510" s="165" t="s">
        <v>298</v>
      </c>
      <c r="E510" s="162">
        <v>34880</v>
      </c>
      <c r="F510" s="166" t="str">
        <f t="shared" si="22"/>
        <v>Date check - OK</v>
      </c>
      <c r="G510" s="68"/>
      <c r="H510" s="162" t="s">
        <v>279</v>
      </c>
      <c r="I510" s="173">
        <v>28910.598612097718</v>
      </c>
      <c r="J510" s="168">
        <f>IFERROR(MIN('MP Calculations'!$E$30/I510,1),"-")</f>
        <v>0.88008742324680189</v>
      </c>
      <c r="K510" s="12"/>
      <c r="L510" s="159">
        <v>2.173953</v>
      </c>
      <c r="M510" s="187" t="s">
        <v>339</v>
      </c>
      <c r="N510" s="187">
        <v>137.14542700000001</v>
      </c>
      <c r="O510" s="186">
        <f t="shared" si="23"/>
        <v>298.14771246293105</v>
      </c>
      <c r="P510" s="186">
        <f t="shared" si="24"/>
        <v>262.39605200842942</v>
      </c>
      <c r="Q510" s="215">
        <f>IF(P510="-",0,P510/(1+'General inputs'!$H$30)^'MP Calculations'!$C$40)</f>
        <v>582.85746543133905</v>
      </c>
    </row>
    <row r="511" spans="3:17" x14ac:dyDescent="0.2">
      <c r="C511" s="159"/>
      <c r="D511" s="165" t="s">
        <v>298</v>
      </c>
      <c r="E511" s="162">
        <v>34880</v>
      </c>
      <c r="F511" s="166" t="str">
        <f t="shared" si="22"/>
        <v>Date check - OK</v>
      </c>
      <c r="G511" s="68"/>
      <c r="H511" s="162" t="s">
        <v>279</v>
      </c>
      <c r="I511" s="173">
        <v>28910.598612097718</v>
      </c>
      <c r="J511" s="168">
        <f>IFERROR(MIN('MP Calculations'!$E$30/I511,1),"-")</f>
        <v>0.88008742324680189</v>
      </c>
      <c r="K511" s="12"/>
      <c r="L511" s="159">
        <v>4.0367879999999996</v>
      </c>
      <c r="M511" s="187" t="s">
        <v>339</v>
      </c>
      <c r="N511" s="187">
        <v>137.14542700000001</v>
      </c>
      <c r="O511" s="186">
        <f t="shared" si="23"/>
        <v>553.62701396847604</v>
      </c>
      <c r="P511" s="186">
        <f t="shared" si="24"/>
        <v>487.24017216333726</v>
      </c>
      <c r="Q511" s="215">
        <f>IF(P511="-",0,P511/(1+'General inputs'!$H$30)^'MP Calculations'!$C$40)</f>
        <v>1082.3012374985308</v>
      </c>
    </row>
    <row r="512" spans="3:17" x14ac:dyDescent="0.2">
      <c r="C512" s="159"/>
      <c r="D512" s="165" t="s">
        <v>306</v>
      </c>
      <c r="E512" s="162">
        <v>34880</v>
      </c>
      <c r="F512" s="166" t="str">
        <f t="shared" si="22"/>
        <v>Date check - OK</v>
      </c>
      <c r="G512" s="68"/>
      <c r="H512" s="162" t="s">
        <v>279</v>
      </c>
      <c r="I512" s="173">
        <v>28910.598612097718</v>
      </c>
      <c r="J512" s="168">
        <f>IFERROR(MIN('MP Calculations'!$E$30/I512,1),"-")</f>
        <v>0.88008742324680189</v>
      </c>
      <c r="K512" s="12"/>
      <c r="L512" s="159">
        <v>2.7777660000000002</v>
      </c>
      <c r="M512" s="187" t="s">
        <v>339</v>
      </c>
      <c r="N512" s="187">
        <v>219.07646199999999</v>
      </c>
      <c r="O512" s="186">
        <f t="shared" si="23"/>
        <v>608.54314754389202</v>
      </c>
      <c r="P512" s="186">
        <f t="shared" si="24"/>
        <v>535.57117065640227</v>
      </c>
      <c r="Q512" s="215">
        <f>IF(P512="-",0,P512/(1+'General inputs'!$H$30)^'MP Calculations'!$C$40)</f>
        <v>1189.6583530794039</v>
      </c>
    </row>
    <row r="513" spans="3:17" x14ac:dyDescent="0.2">
      <c r="C513" s="159"/>
      <c r="D513" s="165" t="s">
        <v>298</v>
      </c>
      <c r="E513" s="162">
        <v>34880</v>
      </c>
      <c r="F513" s="166" t="str">
        <f t="shared" si="22"/>
        <v>Date check - OK</v>
      </c>
      <c r="G513" s="68"/>
      <c r="H513" s="162" t="s">
        <v>279</v>
      </c>
      <c r="I513" s="173">
        <v>28910.598612097718</v>
      </c>
      <c r="J513" s="168">
        <f>IFERROR(MIN('MP Calculations'!$E$30/I513,1),"-")</f>
        <v>0.88008742324680189</v>
      </c>
      <c r="K513" s="12"/>
      <c r="L513" s="159">
        <v>4.0311310000000002</v>
      </c>
      <c r="M513" s="187" t="s">
        <v>339</v>
      </c>
      <c r="N513" s="187">
        <v>137.14542700000001</v>
      </c>
      <c r="O513" s="186">
        <f t="shared" si="23"/>
        <v>552.85118228793704</v>
      </c>
      <c r="P513" s="186">
        <f t="shared" si="24"/>
        <v>486.55737245873848</v>
      </c>
      <c r="Q513" s="215">
        <f>IF(P513="-",0,P513/(1+'General inputs'!$H$30)^'MP Calculations'!$C$40)</f>
        <v>1080.7845420216991</v>
      </c>
    </row>
    <row r="514" spans="3:17" x14ac:dyDescent="0.2">
      <c r="C514" s="159"/>
      <c r="D514" s="165" t="s">
        <v>298</v>
      </c>
      <c r="E514" s="162">
        <v>34880</v>
      </c>
      <c r="F514" s="166" t="str">
        <f t="shared" si="22"/>
        <v>Date check - OK</v>
      </c>
      <c r="G514" s="68"/>
      <c r="H514" s="162" t="s">
        <v>279</v>
      </c>
      <c r="I514" s="173">
        <v>28910.598612097718</v>
      </c>
      <c r="J514" s="168">
        <f>IFERROR(MIN('MP Calculations'!$E$30/I514,1),"-")</f>
        <v>0.88008742324680189</v>
      </c>
      <c r="K514" s="12"/>
      <c r="L514" s="159">
        <v>2.4160149999999998</v>
      </c>
      <c r="M514" s="187" t="s">
        <v>339</v>
      </c>
      <c r="N514" s="187">
        <v>137.14542700000001</v>
      </c>
      <c r="O514" s="186">
        <f t="shared" si="23"/>
        <v>331.34540881340502</v>
      </c>
      <c r="P514" s="186">
        <f t="shared" si="24"/>
        <v>291.61292704724781</v>
      </c>
      <c r="Q514" s="215">
        <f>IF(P514="-",0,P514/(1+'General inputs'!$H$30)^'MP Calculations'!$C$40)</f>
        <v>647.75658873218345</v>
      </c>
    </row>
    <row r="515" spans="3:17" x14ac:dyDescent="0.2">
      <c r="C515" s="159"/>
      <c r="D515" s="165" t="s">
        <v>306</v>
      </c>
      <c r="E515" s="162">
        <v>34880</v>
      </c>
      <c r="F515" s="166" t="str">
        <f t="shared" si="22"/>
        <v>Date check - OK</v>
      </c>
      <c r="G515" s="68"/>
      <c r="H515" s="162" t="s">
        <v>279</v>
      </c>
      <c r="I515" s="173">
        <v>28910.598612097718</v>
      </c>
      <c r="J515" s="168">
        <f>IFERROR(MIN('MP Calculations'!$E$30/I515,1),"-")</f>
        <v>0.88008742324680189</v>
      </c>
      <c r="K515" s="12"/>
      <c r="L515" s="159">
        <v>5.7468180000000002</v>
      </c>
      <c r="M515" s="187" t="s">
        <v>339</v>
      </c>
      <c r="N515" s="187">
        <v>219.07646199999999</v>
      </c>
      <c r="O515" s="186">
        <f t="shared" si="23"/>
        <v>1258.9925551979161</v>
      </c>
      <c r="P515" s="186">
        <f t="shared" si="24"/>
        <v>1108.0235137910411</v>
      </c>
      <c r="Q515" s="215">
        <f>IF(P515="-",0,P515/(1+'General inputs'!$H$30)^'MP Calculations'!$C$40)</f>
        <v>2461.2404490972513</v>
      </c>
    </row>
    <row r="516" spans="3:17" x14ac:dyDescent="0.2">
      <c r="C516" s="159"/>
      <c r="D516" s="165" t="s">
        <v>298</v>
      </c>
      <c r="E516" s="162">
        <v>34880</v>
      </c>
      <c r="F516" s="166" t="str">
        <f t="shared" si="22"/>
        <v>Date check - OK</v>
      </c>
      <c r="G516" s="68"/>
      <c r="H516" s="162" t="s">
        <v>279</v>
      </c>
      <c r="I516" s="173">
        <v>28910.598612097718</v>
      </c>
      <c r="J516" s="168">
        <f>IFERROR(MIN('MP Calculations'!$E$30/I516,1),"-")</f>
        <v>0.88008742324680189</v>
      </c>
      <c r="K516" s="12"/>
      <c r="L516" s="159">
        <v>0.62575999999999998</v>
      </c>
      <c r="M516" s="187" t="s">
        <v>339</v>
      </c>
      <c r="N516" s="187">
        <v>137.14542700000001</v>
      </c>
      <c r="O516" s="186">
        <f t="shared" si="23"/>
        <v>85.820122399520002</v>
      </c>
      <c r="P516" s="186">
        <f t="shared" si="24"/>
        <v>75.529210385318706</v>
      </c>
      <c r="Q516" s="215">
        <f>IF(P516="-",0,P516/(1+'General inputs'!$H$30)^'MP Calculations'!$C$40)</f>
        <v>167.77220462830365</v>
      </c>
    </row>
    <row r="517" spans="3:17" x14ac:dyDescent="0.2">
      <c r="C517" s="159"/>
      <c r="D517" s="165" t="s">
        <v>298</v>
      </c>
      <c r="E517" s="162">
        <v>34880</v>
      </c>
      <c r="F517" s="166" t="str">
        <f t="shared" si="22"/>
        <v>Date check - OK</v>
      </c>
      <c r="G517" s="68"/>
      <c r="H517" s="162" t="s">
        <v>279</v>
      </c>
      <c r="I517" s="173">
        <v>28910.598612097718</v>
      </c>
      <c r="J517" s="168">
        <f>IFERROR(MIN('MP Calculations'!$E$30/I517,1),"-")</f>
        <v>0.88008742324680189</v>
      </c>
      <c r="K517" s="12"/>
      <c r="L517" s="159">
        <v>0.64607800000000004</v>
      </c>
      <c r="M517" s="187" t="s">
        <v>339</v>
      </c>
      <c r="N517" s="187">
        <v>137.14542700000001</v>
      </c>
      <c r="O517" s="186">
        <f t="shared" si="23"/>
        <v>88.606643185306012</v>
      </c>
      <c r="P517" s="186">
        <f t="shared" si="24"/>
        <v>77.981592283504767</v>
      </c>
      <c r="Q517" s="215">
        <f>IF(P517="-",0,P517/(1+'General inputs'!$H$30)^'MP Calculations'!$C$40)</f>
        <v>173.21965357620363</v>
      </c>
    </row>
    <row r="518" spans="3:17" x14ac:dyDescent="0.2">
      <c r="C518" s="159"/>
      <c r="D518" s="165" t="s">
        <v>306</v>
      </c>
      <c r="E518" s="162">
        <v>34880</v>
      </c>
      <c r="F518" s="166" t="str">
        <f t="shared" si="22"/>
        <v>Date check - OK</v>
      </c>
      <c r="G518" s="68"/>
      <c r="H518" s="162" t="s">
        <v>279</v>
      </c>
      <c r="I518" s="173">
        <v>28910.598612097718</v>
      </c>
      <c r="J518" s="168">
        <f>IFERROR(MIN('MP Calculations'!$E$30/I518,1),"-")</f>
        <v>0.88008742324680189</v>
      </c>
      <c r="K518" s="12"/>
      <c r="L518" s="159">
        <v>1.1231199999999999</v>
      </c>
      <c r="M518" s="187" t="s">
        <v>339</v>
      </c>
      <c r="N518" s="187">
        <v>219.07646199999999</v>
      </c>
      <c r="O518" s="186">
        <f t="shared" si="23"/>
        <v>246.04915600143997</v>
      </c>
      <c r="P518" s="186">
        <f t="shared" si="24"/>
        <v>216.54476769735768</v>
      </c>
      <c r="Q518" s="215">
        <f>IF(P518="-",0,P518/(1+'General inputs'!$H$30)^'MP Calculations'!$C$40)</f>
        <v>481.00851169988397</v>
      </c>
    </row>
    <row r="519" spans="3:17" x14ac:dyDescent="0.2">
      <c r="C519" s="159"/>
      <c r="D519" s="165" t="s">
        <v>306</v>
      </c>
      <c r="E519" s="162">
        <v>34880</v>
      </c>
      <c r="F519" s="166" t="str">
        <f t="shared" si="22"/>
        <v>Date check - OK</v>
      </c>
      <c r="G519" s="68"/>
      <c r="H519" s="162" t="s">
        <v>279</v>
      </c>
      <c r="I519" s="173">
        <v>28910.598612097718</v>
      </c>
      <c r="J519" s="168">
        <f>IFERROR(MIN('MP Calculations'!$E$30/I519,1),"-")</f>
        <v>0.88008742324680189</v>
      </c>
      <c r="K519" s="12"/>
      <c r="L519" s="159">
        <v>1.10985</v>
      </c>
      <c r="M519" s="187" t="s">
        <v>339</v>
      </c>
      <c r="N519" s="187">
        <v>219.07646199999999</v>
      </c>
      <c r="O519" s="186">
        <f t="shared" si="23"/>
        <v>243.14201135069999</v>
      </c>
      <c r="P519" s="186">
        <f t="shared" si="24"/>
        <v>213.9862262526822</v>
      </c>
      <c r="Q519" s="215">
        <f>IF(P519="-",0,P519/(1+'General inputs'!$H$30)^'MP Calculations'!$C$40)</f>
        <v>475.32525171853075</v>
      </c>
    </row>
    <row r="520" spans="3:17" x14ac:dyDescent="0.2">
      <c r="C520" s="159"/>
      <c r="D520" s="165" t="s">
        <v>284</v>
      </c>
      <c r="E520" s="162">
        <v>34880</v>
      </c>
      <c r="F520" s="166" t="str">
        <f t="shared" si="22"/>
        <v>Date check - OK</v>
      </c>
      <c r="G520" s="68"/>
      <c r="H520" s="162" t="s">
        <v>279</v>
      </c>
      <c r="I520" s="173">
        <v>28910.598612097718</v>
      </c>
      <c r="J520" s="168">
        <f>IFERROR(MIN('MP Calculations'!$E$30/I520,1),"-")</f>
        <v>0.88008742324680189</v>
      </c>
      <c r="K520" s="12"/>
      <c r="L520" s="159">
        <v>1.1207339999999999</v>
      </c>
      <c r="M520" s="187" t="s">
        <v>339</v>
      </c>
      <c r="N520" s="187">
        <v>356.22188899999998</v>
      </c>
      <c r="O520" s="186">
        <f t="shared" si="23"/>
        <v>399.22998254652595</v>
      </c>
      <c r="P520" s="186">
        <f t="shared" si="24"/>
        <v>351.35728662223772</v>
      </c>
      <c r="Q520" s="215">
        <f>IF(P520="-",0,P520/(1+'General inputs'!$H$30)^'MP Calculations'!$C$40)</f>
        <v>780.46607780093859</v>
      </c>
    </row>
    <row r="521" spans="3:17" x14ac:dyDescent="0.2">
      <c r="C521" s="159"/>
      <c r="D521" s="165" t="s">
        <v>284</v>
      </c>
      <c r="E521" s="162">
        <v>34880</v>
      </c>
      <c r="F521" s="166" t="str">
        <f t="shared" si="22"/>
        <v>Date check - OK</v>
      </c>
      <c r="G521" s="68"/>
      <c r="H521" s="162" t="s">
        <v>279</v>
      </c>
      <c r="I521" s="173">
        <v>28910.598612097718</v>
      </c>
      <c r="J521" s="168">
        <f>IFERROR(MIN('MP Calculations'!$E$30/I521,1),"-")</f>
        <v>0.88008742324680189</v>
      </c>
      <c r="K521" s="12"/>
      <c r="L521" s="159">
        <v>1.17415</v>
      </c>
      <c r="M521" s="187" t="s">
        <v>339</v>
      </c>
      <c r="N521" s="187">
        <v>356.22188899999998</v>
      </c>
      <c r="O521" s="186">
        <f t="shared" si="23"/>
        <v>418.25793096934996</v>
      </c>
      <c r="P521" s="186">
        <f t="shared" si="24"/>
        <v>368.10354471935392</v>
      </c>
      <c r="Q521" s="215">
        <f>IF(P521="-",0,P521/(1+'General inputs'!$H$30)^'MP Calculations'!$C$40)</f>
        <v>817.66435679650294</v>
      </c>
    </row>
    <row r="522" spans="3:17" x14ac:dyDescent="0.2">
      <c r="C522" s="159"/>
      <c r="D522" s="165" t="s">
        <v>306</v>
      </c>
      <c r="E522" s="162">
        <v>34880</v>
      </c>
      <c r="F522" s="166" t="str">
        <f t="shared" si="22"/>
        <v>Date check - OK</v>
      </c>
      <c r="G522" s="68"/>
      <c r="H522" s="162" t="s">
        <v>279</v>
      </c>
      <c r="I522" s="173">
        <v>28910.598612097718</v>
      </c>
      <c r="J522" s="168">
        <f>IFERROR(MIN('MP Calculations'!$E$30/I522,1),"-")</f>
        <v>0.88008742324680189</v>
      </c>
      <c r="K522" s="12"/>
      <c r="L522" s="159">
        <v>1.16964</v>
      </c>
      <c r="M522" s="187" t="s">
        <v>339</v>
      </c>
      <c r="N522" s="187">
        <v>219.07646199999999</v>
      </c>
      <c r="O522" s="186">
        <f t="shared" si="23"/>
        <v>256.24059301367998</v>
      </c>
      <c r="P522" s="186">
        <f t="shared" si="24"/>
        <v>225.51412323664209</v>
      </c>
      <c r="Q522" s="215">
        <f>IF(P522="-",0,P522/(1+'General inputs'!$H$30)^'MP Calculations'!$C$40)</f>
        <v>500.93204254634622</v>
      </c>
    </row>
    <row r="523" spans="3:17" x14ac:dyDescent="0.2">
      <c r="C523" s="159"/>
      <c r="D523" s="165" t="s">
        <v>306</v>
      </c>
      <c r="E523" s="162">
        <v>34880</v>
      </c>
      <c r="F523" s="166" t="str">
        <f t="shared" si="22"/>
        <v>Date check - OK</v>
      </c>
      <c r="G523" s="68"/>
      <c r="H523" s="162" t="s">
        <v>279</v>
      </c>
      <c r="I523" s="173">
        <v>28910.598612097718</v>
      </c>
      <c r="J523" s="168">
        <f>IFERROR(MIN('MP Calculations'!$E$30/I523,1),"-")</f>
        <v>0.88008742324680189</v>
      </c>
      <c r="K523" s="12"/>
      <c r="L523" s="159">
        <v>1.181189</v>
      </c>
      <c r="M523" s="187" t="s">
        <v>339</v>
      </c>
      <c r="N523" s="187">
        <v>219.07646199999999</v>
      </c>
      <c r="O523" s="186">
        <f t="shared" si="23"/>
        <v>258.77070707331802</v>
      </c>
      <c r="P523" s="186">
        <f t="shared" si="24"/>
        <v>227.74084479990944</v>
      </c>
      <c r="Q523" s="215">
        <f>IF(P523="-",0,P523/(1+'General inputs'!$H$30)^'MP Calculations'!$C$40)</f>
        <v>505.87823467329798</v>
      </c>
    </row>
    <row r="524" spans="3:17" x14ac:dyDescent="0.2">
      <c r="C524" s="159"/>
      <c r="D524" s="165" t="s">
        <v>307</v>
      </c>
      <c r="E524" s="162">
        <v>34880</v>
      </c>
      <c r="F524" s="166" t="str">
        <f t="shared" si="22"/>
        <v>Date check - OK</v>
      </c>
      <c r="G524" s="68"/>
      <c r="H524" s="162" t="s">
        <v>279</v>
      </c>
      <c r="I524" s="173">
        <v>28910.598612097718</v>
      </c>
      <c r="J524" s="168">
        <f>IFERROR(MIN('MP Calculations'!$E$30/I524,1),"-")</f>
        <v>0.88008742324680189</v>
      </c>
      <c r="K524" s="12"/>
      <c r="L524" s="159">
        <v>1</v>
      </c>
      <c r="M524" s="187" t="s">
        <v>338</v>
      </c>
      <c r="N524" s="187">
        <v>32498.577181000001</v>
      </c>
      <c r="O524" s="186">
        <f t="shared" si="23"/>
        <v>32498.577181000001</v>
      </c>
      <c r="P524" s="186">
        <f t="shared" si="24"/>
        <v>28601.589050413604</v>
      </c>
      <c r="Q524" s="215">
        <f>IF(P524="-",0,P524/(1+'General inputs'!$H$30)^'MP Calculations'!$C$40)</f>
        <v>63532.395299519485</v>
      </c>
    </row>
    <row r="525" spans="3:17" x14ac:dyDescent="0.2">
      <c r="C525" s="159"/>
      <c r="D525" s="165" t="s">
        <v>308</v>
      </c>
      <c r="E525" s="162">
        <v>34880</v>
      </c>
      <c r="F525" s="166" t="str">
        <f t="shared" si="22"/>
        <v>Date check - OK</v>
      </c>
      <c r="G525" s="68"/>
      <c r="H525" s="162" t="s">
        <v>279</v>
      </c>
      <c r="I525" s="173">
        <v>28910.598612097718</v>
      </c>
      <c r="J525" s="168">
        <f>IFERROR(MIN('MP Calculations'!$E$30/I525,1),"-")</f>
        <v>0.88008742324680189</v>
      </c>
      <c r="K525" s="12"/>
      <c r="L525" s="159">
        <v>1</v>
      </c>
      <c r="M525" s="187" t="s">
        <v>338</v>
      </c>
      <c r="N525" s="187">
        <v>345299.02502</v>
      </c>
      <c r="O525" s="186">
        <f t="shared" si="23"/>
        <v>345299.02502</v>
      </c>
      <c r="P525" s="186">
        <f t="shared" si="24"/>
        <v>303893.3291794848</v>
      </c>
      <c r="Q525" s="215">
        <f>IF(P525="-",0,P525/(1+'General inputs'!$H$30)^'MP Calculations'!$C$40)</f>
        <v>675034.91097250173</v>
      </c>
    </row>
    <row r="526" spans="3:17" x14ac:dyDescent="0.2">
      <c r="C526" s="159"/>
      <c r="D526" s="165" t="s">
        <v>309</v>
      </c>
      <c r="E526" s="162">
        <v>34880</v>
      </c>
      <c r="F526" s="166" t="str">
        <f t="shared" si="22"/>
        <v>Date check - OK</v>
      </c>
      <c r="G526" s="68"/>
      <c r="H526" s="162" t="s">
        <v>279</v>
      </c>
      <c r="I526" s="173">
        <v>28910.598612097718</v>
      </c>
      <c r="J526" s="168">
        <f>IFERROR(MIN('MP Calculations'!$E$30/I526,1),"-")</f>
        <v>0.88008742324680189</v>
      </c>
      <c r="K526" s="12"/>
      <c r="L526" s="159">
        <v>1</v>
      </c>
      <c r="M526" s="187" t="s">
        <v>338</v>
      </c>
      <c r="N526" s="187">
        <v>19492.959140999999</v>
      </c>
      <c r="O526" s="186">
        <f t="shared" si="23"/>
        <v>19492.959140999999</v>
      </c>
      <c r="P526" s="186">
        <f t="shared" si="24"/>
        <v>17155.508181857884</v>
      </c>
      <c r="Q526" s="215">
        <f>IF(P526="-",0,P526/(1+'General inputs'!$H$30)^'MP Calculations'!$C$40)</f>
        <v>38107.341709329768</v>
      </c>
    </row>
    <row r="527" spans="3:17" x14ac:dyDescent="0.2">
      <c r="C527" s="159"/>
      <c r="D527" s="165" t="s">
        <v>310</v>
      </c>
      <c r="E527" s="162">
        <v>34880</v>
      </c>
      <c r="F527" s="166" t="str">
        <f t="shared" si="22"/>
        <v>Date check - OK</v>
      </c>
      <c r="G527" s="68"/>
      <c r="H527" s="162" t="s">
        <v>279</v>
      </c>
      <c r="I527" s="173">
        <v>28910.598612097718</v>
      </c>
      <c r="J527" s="168">
        <f>IFERROR(MIN('MP Calculations'!$E$30/I527,1),"-")</f>
        <v>0.88008742324680189</v>
      </c>
      <c r="K527" s="12"/>
      <c r="L527" s="159">
        <v>1</v>
      </c>
      <c r="M527" s="187" t="s">
        <v>338</v>
      </c>
      <c r="N527" s="187">
        <v>187926.37127500001</v>
      </c>
      <c r="O527" s="186">
        <f t="shared" si="23"/>
        <v>187926.37127500001</v>
      </c>
      <c r="P527" s="186">
        <f t="shared" si="24"/>
        <v>165391.63585553656</v>
      </c>
      <c r="Q527" s="215">
        <f>IF(P527="-",0,P527/(1+'General inputs'!$H$30)^'MP Calculations'!$C$40)</f>
        <v>367382.62233916606</v>
      </c>
    </row>
    <row r="528" spans="3:17" x14ac:dyDescent="0.2">
      <c r="C528" s="159"/>
      <c r="D528" s="165" t="s">
        <v>311</v>
      </c>
      <c r="E528" s="162">
        <v>34880</v>
      </c>
      <c r="F528" s="166" t="str">
        <f t="shared" si="22"/>
        <v>Date check - OK</v>
      </c>
      <c r="G528" s="68"/>
      <c r="H528" s="162" t="s">
        <v>279</v>
      </c>
      <c r="I528" s="173">
        <v>28910.598612097718</v>
      </c>
      <c r="J528" s="168">
        <f>IFERROR(MIN('MP Calculations'!$E$30/I528,1),"-")</f>
        <v>0.88008742324680189</v>
      </c>
      <c r="K528" s="12"/>
      <c r="L528" s="159">
        <v>1</v>
      </c>
      <c r="M528" s="187" t="s">
        <v>338</v>
      </c>
      <c r="N528" s="187">
        <v>32498.577181000001</v>
      </c>
      <c r="O528" s="186">
        <f t="shared" si="23"/>
        <v>32498.577181000001</v>
      </c>
      <c r="P528" s="186">
        <f t="shared" si="24"/>
        <v>28601.589050413604</v>
      </c>
      <c r="Q528" s="215">
        <f>IF(P528="-",0,P528/(1+'General inputs'!$H$30)^'MP Calculations'!$C$40)</f>
        <v>63532.395299519485</v>
      </c>
    </row>
    <row r="529" spans="3:17" x14ac:dyDescent="0.2">
      <c r="C529" s="159"/>
      <c r="D529" s="165" t="s">
        <v>312</v>
      </c>
      <c r="E529" s="162">
        <v>34880</v>
      </c>
      <c r="F529" s="166" t="str">
        <f t="shared" si="22"/>
        <v>Date check - OK</v>
      </c>
      <c r="G529" s="68"/>
      <c r="H529" s="162" t="s">
        <v>279</v>
      </c>
      <c r="I529" s="173">
        <v>28910.598612097718</v>
      </c>
      <c r="J529" s="168">
        <f>IFERROR(MIN('MP Calculations'!$E$30/I529,1),"-")</f>
        <v>0.88008742324680189</v>
      </c>
      <c r="K529" s="12"/>
      <c r="L529" s="159">
        <v>1</v>
      </c>
      <c r="M529" s="187" t="s">
        <v>338</v>
      </c>
      <c r="N529" s="187">
        <v>21508.269584000001</v>
      </c>
      <c r="O529" s="186">
        <f t="shared" si="23"/>
        <v>21508.269584000001</v>
      </c>
      <c r="P529" s="186">
        <f t="shared" si="24"/>
        <v>18929.157556680126</v>
      </c>
      <c r="Q529" s="215">
        <f>IF(P529="-",0,P529/(1+'General inputs'!$H$30)^'MP Calculations'!$C$40)</f>
        <v>42047.129565358795</v>
      </c>
    </row>
    <row r="530" spans="3:17" x14ac:dyDescent="0.2">
      <c r="C530" s="159"/>
      <c r="D530" s="165" t="s">
        <v>313</v>
      </c>
      <c r="E530" s="162">
        <v>34880</v>
      </c>
      <c r="F530" s="166" t="str">
        <f t="shared" si="22"/>
        <v>Date check - OK</v>
      </c>
      <c r="G530" s="68"/>
      <c r="H530" s="162" t="s">
        <v>279</v>
      </c>
      <c r="I530" s="173">
        <v>28910.598612097718</v>
      </c>
      <c r="J530" s="168">
        <f>IFERROR(MIN('MP Calculations'!$E$30/I530,1),"-")</f>
        <v>0.88008742324680189</v>
      </c>
      <c r="K530" s="12"/>
      <c r="L530" s="159">
        <v>1</v>
      </c>
      <c r="M530" s="187" t="s">
        <v>338</v>
      </c>
      <c r="N530" s="187">
        <v>79491.743033999999</v>
      </c>
      <c r="O530" s="186">
        <f t="shared" si="23"/>
        <v>79491.743033999999</v>
      </c>
      <c r="P530" s="186">
        <f t="shared" si="24"/>
        <v>69959.683296189978</v>
      </c>
      <c r="Q530" s="215">
        <f>IF(P530="-",0,P530/(1+'General inputs'!$H$30)^'MP Calculations'!$C$40)</f>
        <v>155400.67533899687</v>
      </c>
    </row>
    <row r="531" spans="3:17" x14ac:dyDescent="0.2">
      <c r="C531" s="159"/>
      <c r="D531" s="165" t="s">
        <v>314</v>
      </c>
      <c r="E531" s="162">
        <v>34880</v>
      </c>
      <c r="F531" s="166" t="str">
        <f t="shared" si="22"/>
        <v>Date check - OK</v>
      </c>
      <c r="G531" s="68"/>
      <c r="H531" s="162" t="s">
        <v>279</v>
      </c>
      <c r="I531" s="173">
        <v>28910.598612097718</v>
      </c>
      <c r="J531" s="168">
        <f>IFERROR(MIN('MP Calculations'!$E$30/I531,1),"-")</f>
        <v>0.88008742324680189</v>
      </c>
      <c r="K531" s="12"/>
      <c r="L531" s="159">
        <v>1</v>
      </c>
      <c r="M531" s="187" t="s">
        <v>338</v>
      </c>
      <c r="N531" s="187">
        <v>79868.490523</v>
      </c>
      <c r="O531" s="186">
        <f t="shared" si="23"/>
        <v>79868.490523</v>
      </c>
      <c r="P531" s="186">
        <f t="shared" si="24"/>
        <v>70291.254022998692</v>
      </c>
      <c r="Q531" s="215">
        <f>IF(P531="-",0,P531/(1+'General inputs'!$H$30)^'MP Calculations'!$C$40)</f>
        <v>156137.18974902597</v>
      </c>
    </row>
    <row r="532" spans="3:17" x14ac:dyDescent="0.2">
      <c r="C532" s="159"/>
      <c r="D532" s="165" t="s">
        <v>315</v>
      </c>
      <c r="E532" s="162">
        <v>34880</v>
      </c>
      <c r="F532" s="166" t="str">
        <f t="shared" si="22"/>
        <v>Date check - OK</v>
      </c>
      <c r="G532" s="68"/>
      <c r="H532" s="162" t="s">
        <v>279</v>
      </c>
      <c r="I532" s="173">
        <v>28910.598612097718</v>
      </c>
      <c r="J532" s="168">
        <f>IFERROR(MIN('MP Calculations'!$E$30/I532,1),"-")</f>
        <v>0.88008742324680189</v>
      </c>
      <c r="K532" s="12"/>
      <c r="L532" s="159">
        <v>1</v>
      </c>
      <c r="M532" s="187" t="s">
        <v>338</v>
      </c>
      <c r="N532" s="187">
        <v>998256.72818900004</v>
      </c>
      <c r="O532" s="186">
        <f t="shared" si="23"/>
        <v>998256.72818900004</v>
      </c>
      <c r="P532" s="186">
        <f t="shared" si="24"/>
        <v>878553.1916506401</v>
      </c>
      <c r="Q532" s="215">
        <f>IF(P532="-",0,P532/(1+'General inputs'!$H$30)^'MP Calculations'!$C$40)</f>
        <v>1951520.5454221366</v>
      </c>
    </row>
    <row r="533" spans="3:17" x14ac:dyDescent="0.2">
      <c r="C533" s="159"/>
      <c r="D533" s="165" t="s">
        <v>316</v>
      </c>
      <c r="E533" s="162">
        <v>34880</v>
      </c>
      <c r="F533" s="166" t="str">
        <f t="shared" si="22"/>
        <v>Date check - OK</v>
      </c>
      <c r="G533" s="68"/>
      <c r="H533" s="162" t="s">
        <v>279</v>
      </c>
      <c r="I533" s="173">
        <v>28910.598612097718</v>
      </c>
      <c r="J533" s="168">
        <f>IFERROR(MIN('MP Calculations'!$E$30/I533,1),"-")</f>
        <v>0.88008742324680189</v>
      </c>
      <c r="K533" s="12"/>
      <c r="L533" s="159">
        <v>1</v>
      </c>
      <c r="M533" s="187" t="s">
        <v>338</v>
      </c>
      <c r="N533" s="187">
        <v>20926.678249000001</v>
      </c>
      <c r="O533" s="186">
        <f t="shared" si="23"/>
        <v>20926.678249000001</v>
      </c>
      <c r="P533" s="186">
        <f t="shared" si="24"/>
        <v>18417.306337277307</v>
      </c>
      <c r="Q533" s="215">
        <f>IF(P533="-",0,P533/(1+'General inputs'!$H$30)^'MP Calculations'!$C$40)</f>
        <v>40910.16007921163</v>
      </c>
    </row>
    <row r="534" spans="3:17" x14ac:dyDescent="0.2">
      <c r="C534" s="159"/>
      <c r="D534" s="165" t="s">
        <v>317</v>
      </c>
      <c r="E534" s="162">
        <v>34880</v>
      </c>
      <c r="F534" s="166" t="str">
        <f t="shared" si="22"/>
        <v>Date check - OK</v>
      </c>
      <c r="G534" s="68"/>
      <c r="H534" s="162" t="s">
        <v>279</v>
      </c>
      <c r="I534" s="173">
        <v>28910.598612097718</v>
      </c>
      <c r="J534" s="168">
        <f>IFERROR(MIN('MP Calculations'!$E$30/I534,1),"-")</f>
        <v>0.88008742324680189</v>
      </c>
      <c r="K534" s="12"/>
      <c r="L534" s="159">
        <v>1</v>
      </c>
      <c r="M534" s="187" t="s">
        <v>338</v>
      </c>
      <c r="N534" s="187">
        <v>497125.25012799999</v>
      </c>
      <c r="O534" s="186">
        <f t="shared" si="23"/>
        <v>497125.25012799999</v>
      </c>
      <c r="P534" s="186">
        <f t="shared" si="24"/>
        <v>437513.68041607336</v>
      </c>
      <c r="Q534" s="215">
        <f>IF(P534="-",0,P534/(1+'General inputs'!$H$30)^'MP Calculations'!$C$40)</f>
        <v>971844.32809475844</v>
      </c>
    </row>
    <row r="535" spans="3:17" x14ac:dyDescent="0.2">
      <c r="C535" s="159"/>
      <c r="D535" s="165" t="s">
        <v>318</v>
      </c>
      <c r="E535" s="162">
        <v>34880</v>
      </c>
      <c r="F535" s="166" t="str">
        <f t="shared" ref="F535:F598" si="25">IF(E535="","-",IF(OR(E535&lt;$E$15,E535&gt;$E$16),"ERROR - date outside of range","Date check - OK"))</f>
        <v>Date check - OK</v>
      </c>
      <c r="G535" s="68"/>
      <c r="H535" s="162" t="s">
        <v>279</v>
      </c>
      <c r="I535" s="173">
        <v>28910.598612097718</v>
      </c>
      <c r="J535" s="168">
        <f>IFERROR(MIN('MP Calculations'!$E$30/I535,1),"-")</f>
        <v>0.88008742324680189</v>
      </c>
      <c r="K535" s="12"/>
      <c r="L535" s="159">
        <v>1</v>
      </c>
      <c r="M535" s="187" t="s">
        <v>338</v>
      </c>
      <c r="N535" s="187">
        <v>13357.888661999999</v>
      </c>
      <c r="O535" s="186">
        <f t="shared" ref="O535:O598" si="26">IF(N535="","-",L535*N535)</f>
        <v>13357.888661999999</v>
      </c>
      <c r="P535" s="186">
        <f t="shared" ref="P535:P598" si="27">IF(O535="-","-",IF(OR(E535&lt;$E$15,E535&gt;$E$16),0,O535*J535))</f>
        <v>11756.10981255725</v>
      </c>
      <c r="Q535" s="215">
        <f>IF(P535="-",0,P535/(1+'General inputs'!$H$30)^'MP Calculations'!$C$40)</f>
        <v>26113.717474908841</v>
      </c>
    </row>
    <row r="536" spans="3:17" x14ac:dyDescent="0.2">
      <c r="C536" s="159"/>
      <c r="D536" s="165" t="s">
        <v>319</v>
      </c>
      <c r="E536" s="162">
        <v>34880</v>
      </c>
      <c r="F536" s="166" t="str">
        <f t="shared" si="25"/>
        <v>Date check - OK</v>
      </c>
      <c r="G536" s="68"/>
      <c r="H536" s="162" t="s">
        <v>279</v>
      </c>
      <c r="I536" s="173">
        <v>28910.598612097718</v>
      </c>
      <c r="J536" s="168">
        <f>IFERROR(MIN('MP Calculations'!$E$30/I536,1),"-")</f>
        <v>0.88008742324680189</v>
      </c>
      <c r="K536" s="12"/>
      <c r="L536" s="159">
        <v>1</v>
      </c>
      <c r="M536" s="187" t="s">
        <v>338</v>
      </c>
      <c r="N536" s="187">
        <v>22484.472009000001</v>
      </c>
      <c r="O536" s="186">
        <f t="shared" si="26"/>
        <v>22484.472009000001</v>
      </c>
      <c r="P536" s="186">
        <f t="shared" si="27"/>
        <v>19788.301033465654</v>
      </c>
      <c r="Q536" s="215">
        <f>IF(P536="-",0,P536/(1+'General inputs'!$H$30)^'MP Calculations'!$C$40)</f>
        <v>43955.535524549807</v>
      </c>
    </row>
    <row r="537" spans="3:17" x14ac:dyDescent="0.2">
      <c r="C537" s="159"/>
      <c r="D537" s="165" t="s">
        <v>320</v>
      </c>
      <c r="E537" s="162">
        <v>34880</v>
      </c>
      <c r="F537" s="166" t="str">
        <f t="shared" si="25"/>
        <v>Date check - OK</v>
      </c>
      <c r="G537" s="68"/>
      <c r="H537" s="162" t="s">
        <v>279</v>
      </c>
      <c r="I537" s="173">
        <v>28910.598612097718</v>
      </c>
      <c r="J537" s="168">
        <f>IFERROR(MIN('MP Calculations'!$E$30/I537,1),"-")</f>
        <v>0.88008742324680189</v>
      </c>
      <c r="K537" s="12"/>
      <c r="L537" s="159">
        <v>1</v>
      </c>
      <c r="M537" s="187" t="s">
        <v>338</v>
      </c>
      <c r="N537" s="187">
        <v>269823.71490199998</v>
      </c>
      <c r="O537" s="186">
        <f t="shared" si="26"/>
        <v>269823.71490199998</v>
      </c>
      <c r="P537" s="186">
        <f t="shared" si="27"/>
        <v>237468.45797898085</v>
      </c>
      <c r="Q537" s="215">
        <f>IF(P537="-",0,P537/(1+'General inputs'!$H$30)^'MP Calculations'!$C$40)</f>
        <v>527486.07487840869</v>
      </c>
    </row>
    <row r="538" spans="3:17" x14ac:dyDescent="0.2">
      <c r="C538" s="159"/>
      <c r="D538" s="165" t="s">
        <v>321</v>
      </c>
      <c r="E538" s="162">
        <v>34880</v>
      </c>
      <c r="F538" s="166" t="str">
        <f t="shared" si="25"/>
        <v>Date check - OK</v>
      </c>
      <c r="G538" s="68"/>
      <c r="H538" s="162" t="s">
        <v>279</v>
      </c>
      <c r="I538" s="173">
        <v>28910.598612097718</v>
      </c>
      <c r="J538" s="168">
        <f>IFERROR(MIN('MP Calculations'!$E$30/I538,1),"-")</f>
        <v>0.88008742324680189</v>
      </c>
      <c r="K538" s="12"/>
      <c r="L538" s="159">
        <v>1</v>
      </c>
      <c r="M538" s="187" t="s">
        <v>338</v>
      </c>
      <c r="N538" s="187">
        <v>2540168.8316549999</v>
      </c>
      <c r="O538" s="186">
        <f t="shared" si="26"/>
        <v>2540168.8316549999</v>
      </c>
      <c r="P538" s="186">
        <f t="shared" si="27"/>
        <v>2235570.641663088</v>
      </c>
      <c r="Q538" s="215">
        <f>IF(P538="-",0,P538/(1+'General inputs'!$H$30)^'MP Calculations'!$C$40)</f>
        <v>4965848.4875016352</v>
      </c>
    </row>
    <row r="539" spans="3:17" x14ac:dyDescent="0.2">
      <c r="C539" s="159"/>
      <c r="D539" s="165" t="s">
        <v>322</v>
      </c>
      <c r="E539" s="162">
        <v>34880</v>
      </c>
      <c r="F539" s="166" t="str">
        <f t="shared" si="25"/>
        <v>Date check - OK</v>
      </c>
      <c r="G539" s="68"/>
      <c r="H539" s="162" t="s">
        <v>279</v>
      </c>
      <c r="I539" s="173">
        <v>28910.598612097718</v>
      </c>
      <c r="J539" s="168">
        <f>IFERROR(MIN('MP Calculations'!$E$30/I539,1),"-")</f>
        <v>0.88008742324680189</v>
      </c>
      <c r="K539" s="12"/>
      <c r="L539" s="159">
        <v>1</v>
      </c>
      <c r="M539" s="187" t="s">
        <v>338</v>
      </c>
      <c r="N539" s="187">
        <v>289414.44843400002</v>
      </c>
      <c r="O539" s="186">
        <f t="shared" si="26"/>
        <v>289414.44843400002</v>
      </c>
      <c r="P539" s="186">
        <f t="shared" si="27"/>
        <v>254710.0161726735</v>
      </c>
      <c r="Q539" s="215">
        <f>IF(P539="-",0,P539/(1+'General inputs'!$H$30)^'MP Calculations'!$C$40)</f>
        <v>565784.55853295617</v>
      </c>
    </row>
    <row r="540" spans="3:17" x14ac:dyDescent="0.2">
      <c r="C540" s="159"/>
      <c r="D540" s="165" t="s">
        <v>323</v>
      </c>
      <c r="E540" s="162">
        <v>34880</v>
      </c>
      <c r="F540" s="166" t="str">
        <f t="shared" si="25"/>
        <v>Date check - OK</v>
      </c>
      <c r="G540" s="68"/>
      <c r="H540" s="162" t="s">
        <v>279</v>
      </c>
      <c r="I540" s="173">
        <v>28910.598612097718</v>
      </c>
      <c r="J540" s="168">
        <f>IFERROR(MIN('MP Calculations'!$E$30/I540,1),"-")</f>
        <v>0.88008742324680189</v>
      </c>
      <c r="K540" s="12"/>
      <c r="L540" s="159">
        <v>1</v>
      </c>
      <c r="M540" s="187" t="s">
        <v>338</v>
      </c>
      <c r="N540" s="187">
        <v>52762.874601000003</v>
      </c>
      <c r="O540" s="186">
        <f t="shared" si="26"/>
        <v>52762.874601000003</v>
      </c>
      <c r="P540" s="186">
        <f t="shared" si="27"/>
        <v>46435.942350688223</v>
      </c>
      <c r="Q540" s="215">
        <f>IF(P540="-",0,P540/(1+'General inputs'!$H$30)^'MP Calculations'!$C$40)</f>
        <v>103147.64820687332</v>
      </c>
    </row>
    <row r="541" spans="3:17" x14ac:dyDescent="0.2">
      <c r="C541" s="159"/>
      <c r="D541" s="165" t="s">
        <v>323</v>
      </c>
      <c r="E541" s="162">
        <v>34880</v>
      </c>
      <c r="F541" s="166" t="str">
        <f t="shared" si="25"/>
        <v>Date check - OK</v>
      </c>
      <c r="G541" s="68"/>
      <c r="H541" s="162" t="s">
        <v>279</v>
      </c>
      <c r="I541" s="173">
        <v>28910.598612097718</v>
      </c>
      <c r="J541" s="168">
        <f>IFERROR(MIN('MP Calculations'!$E$30/I541,1),"-")</f>
        <v>0.88008742324680189</v>
      </c>
      <c r="K541" s="12"/>
      <c r="L541" s="159">
        <v>1</v>
      </c>
      <c r="M541" s="187" t="s">
        <v>338</v>
      </c>
      <c r="N541" s="187">
        <v>52762.874601000003</v>
      </c>
      <c r="O541" s="186">
        <f t="shared" si="26"/>
        <v>52762.874601000003</v>
      </c>
      <c r="P541" s="186">
        <f t="shared" si="27"/>
        <v>46435.942350688223</v>
      </c>
      <c r="Q541" s="215">
        <f>IF(P541="-",0,P541/(1+'General inputs'!$H$30)^'MP Calculations'!$C$40)</f>
        <v>103147.64820687332</v>
      </c>
    </row>
    <row r="542" spans="3:17" x14ac:dyDescent="0.2">
      <c r="C542" s="159"/>
      <c r="D542" s="165" t="s">
        <v>324</v>
      </c>
      <c r="E542" s="162">
        <v>34880</v>
      </c>
      <c r="F542" s="166" t="str">
        <f t="shared" si="25"/>
        <v>Date check - OK</v>
      </c>
      <c r="G542" s="68"/>
      <c r="H542" s="162" t="s">
        <v>279</v>
      </c>
      <c r="I542" s="173">
        <v>28910.598612097718</v>
      </c>
      <c r="J542" s="168">
        <f>IFERROR(MIN('MP Calculations'!$E$30/I542,1),"-")</f>
        <v>0.88008742324680189</v>
      </c>
      <c r="K542" s="12"/>
      <c r="L542" s="159">
        <v>1</v>
      </c>
      <c r="M542" s="187" t="s">
        <v>338</v>
      </c>
      <c r="N542" s="187">
        <v>760714.51394199999</v>
      </c>
      <c r="O542" s="186">
        <f t="shared" si="26"/>
        <v>760714.51394199999</v>
      </c>
      <c r="P542" s="186">
        <f t="shared" si="27"/>
        <v>669495.27640165808</v>
      </c>
      <c r="Q542" s="215">
        <f>IF(P542="-",0,P542/(1+'General inputs'!$H$30)^'MP Calculations'!$C$40)</f>
        <v>1487142.4967521555</v>
      </c>
    </row>
    <row r="543" spans="3:17" x14ac:dyDescent="0.2">
      <c r="C543" s="159"/>
      <c r="D543" s="165" t="s">
        <v>325</v>
      </c>
      <c r="E543" s="162">
        <v>34880</v>
      </c>
      <c r="F543" s="166" t="str">
        <f t="shared" si="25"/>
        <v>Date check - OK</v>
      </c>
      <c r="G543" s="68"/>
      <c r="H543" s="162" t="s">
        <v>279</v>
      </c>
      <c r="I543" s="173">
        <v>28910.598612097718</v>
      </c>
      <c r="J543" s="168">
        <f>IFERROR(MIN('MP Calculations'!$E$30/I543,1),"-")</f>
        <v>0.88008742324680189</v>
      </c>
      <c r="K543" s="12"/>
      <c r="L543" s="159">
        <v>1</v>
      </c>
      <c r="M543" s="187" t="s">
        <v>338</v>
      </c>
      <c r="N543" s="187">
        <v>68479.137856999994</v>
      </c>
      <c r="O543" s="186">
        <f t="shared" si="26"/>
        <v>68479.137856999994</v>
      </c>
      <c r="P543" s="186">
        <f t="shared" si="27"/>
        <v>60267.627982729646</v>
      </c>
      <c r="Q543" s="215">
        <f>IF(P543="-",0,P543/(1+'General inputs'!$H$30)^'MP Calculations'!$C$40)</f>
        <v>133871.8194298296</v>
      </c>
    </row>
    <row r="544" spans="3:17" x14ac:dyDescent="0.2">
      <c r="C544" s="159"/>
      <c r="D544" s="165" t="s">
        <v>326</v>
      </c>
      <c r="E544" s="162">
        <v>34880</v>
      </c>
      <c r="F544" s="166" t="str">
        <f t="shared" si="25"/>
        <v>Date check - OK</v>
      </c>
      <c r="G544" s="68"/>
      <c r="H544" s="162" t="s">
        <v>279</v>
      </c>
      <c r="I544" s="173">
        <v>28910.598612097718</v>
      </c>
      <c r="J544" s="168">
        <f>IFERROR(MIN('MP Calculations'!$E$30/I544,1),"-")</f>
        <v>0.88008742324680189</v>
      </c>
      <c r="K544" s="12"/>
      <c r="L544" s="159">
        <v>1</v>
      </c>
      <c r="M544" s="187" t="s">
        <v>338</v>
      </c>
      <c r="N544" s="187">
        <v>89050.571381999995</v>
      </c>
      <c r="O544" s="186">
        <f t="shared" si="26"/>
        <v>89050.571381999995</v>
      </c>
      <c r="P544" s="186">
        <f t="shared" si="27"/>
        <v>78372.28790623977</v>
      </c>
      <c r="Q544" s="215">
        <f>IF(P544="-",0,P544/(1+'General inputs'!$H$30)^'MP Calculations'!$C$40)</f>
        <v>174087.50146750925</v>
      </c>
    </row>
    <row r="545" spans="3:17" x14ac:dyDescent="0.2">
      <c r="C545" s="159"/>
      <c r="D545" s="165" t="s">
        <v>327</v>
      </c>
      <c r="E545" s="162">
        <v>34880</v>
      </c>
      <c r="F545" s="166" t="str">
        <f t="shared" si="25"/>
        <v>Date check - OK</v>
      </c>
      <c r="G545" s="68"/>
      <c r="H545" s="162" t="s">
        <v>279</v>
      </c>
      <c r="I545" s="173">
        <v>28910.598612097718</v>
      </c>
      <c r="J545" s="168">
        <f>IFERROR(MIN('MP Calculations'!$E$30/I545,1),"-")</f>
        <v>0.88008742324680189</v>
      </c>
      <c r="K545" s="12"/>
      <c r="L545" s="159">
        <v>1</v>
      </c>
      <c r="M545" s="187" t="s">
        <v>338</v>
      </c>
      <c r="N545" s="187">
        <v>101739.70047900001</v>
      </c>
      <c r="O545" s="186">
        <f t="shared" si="26"/>
        <v>101739.70047900001</v>
      </c>
      <c r="P545" s="186">
        <f t="shared" si="27"/>
        <v>89539.830836464535</v>
      </c>
      <c r="Q545" s="215">
        <f>IF(P545="-",0,P545/(1+'General inputs'!$H$30)^'MP Calculations'!$C$40)</f>
        <v>198893.84179765027</v>
      </c>
    </row>
    <row r="546" spans="3:17" x14ac:dyDescent="0.2">
      <c r="C546" s="159"/>
      <c r="D546" s="165" t="s">
        <v>328</v>
      </c>
      <c r="E546" s="162">
        <v>34880</v>
      </c>
      <c r="F546" s="166" t="str">
        <f t="shared" si="25"/>
        <v>Date check - OK</v>
      </c>
      <c r="G546" s="68"/>
      <c r="H546" s="162" t="s">
        <v>279</v>
      </c>
      <c r="I546" s="173">
        <v>28910.598612097718</v>
      </c>
      <c r="J546" s="168">
        <f>IFERROR(MIN('MP Calculations'!$E$30/I546,1),"-")</f>
        <v>0.88008742324680189</v>
      </c>
      <c r="K546" s="12"/>
      <c r="L546" s="159">
        <v>1</v>
      </c>
      <c r="M546" s="187" t="s">
        <v>338</v>
      </c>
      <c r="N546" s="187">
        <v>199696.69190000001</v>
      </c>
      <c r="O546" s="186">
        <f t="shared" si="26"/>
        <v>199696.69190000001</v>
      </c>
      <c r="P546" s="186">
        <f t="shared" si="27"/>
        <v>175750.54700518149</v>
      </c>
      <c r="Q546" s="215">
        <f>IF(P546="-",0,P546/(1+'General inputs'!$H$30)^'MP Calculations'!$C$40)</f>
        <v>390392.75778555049</v>
      </c>
    </row>
    <row r="547" spans="3:17" x14ac:dyDescent="0.2">
      <c r="C547" s="159"/>
      <c r="D547" s="165" t="s">
        <v>329</v>
      </c>
      <c r="E547" s="162">
        <v>34880</v>
      </c>
      <c r="F547" s="166" t="str">
        <f t="shared" si="25"/>
        <v>Date check - OK</v>
      </c>
      <c r="G547" s="68"/>
      <c r="H547" s="162" t="s">
        <v>279</v>
      </c>
      <c r="I547" s="173">
        <v>28910.598612097718</v>
      </c>
      <c r="J547" s="168">
        <f>IFERROR(MIN('MP Calculations'!$E$30/I547,1),"-")</f>
        <v>0.88008742324680189</v>
      </c>
      <c r="K547" s="12"/>
      <c r="L547" s="159">
        <v>1</v>
      </c>
      <c r="M547" s="187" t="s">
        <v>338</v>
      </c>
      <c r="N547" s="187">
        <v>140254.01419799999</v>
      </c>
      <c r="O547" s="186">
        <f t="shared" si="26"/>
        <v>140254.01419799999</v>
      </c>
      <c r="P547" s="186">
        <f t="shared" si="27"/>
        <v>123435.79395553817</v>
      </c>
      <c r="Q547" s="215">
        <f>IF(P547="-",0,P547/(1+'General inputs'!$H$30)^'MP Calculations'!$C$40)</f>
        <v>274186.57200725999</v>
      </c>
    </row>
    <row r="548" spans="3:17" x14ac:dyDescent="0.2">
      <c r="C548" s="159"/>
      <c r="D548" s="165" t="s">
        <v>330</v>
      </c>
      <c r="E548" s="162">
        <v>34880</v>
      </c>
      <c r="F548" s="166" t="str">
        <f t="shared" si="25"/>
        <v>Date check - OK</v>
      </c>
      <c r="G548" s="68"/>
      <c r="H548" s="162" t="s">
        <v>279</v>
      </c>
      <c r="I548" s="173">
        <v>28910.598612097718</v>
      </c>
      <c r="J548" s="168">
        <f>IFERROR(MIN('MP Calculations'!$E$30/I548,1),"-")</f>
        <v>0.88008742324680189</v>
      </c>
      <c r="K548" s="12"/>
      <c r="L548" s="159">
        <v>1</v>
      </c>
      <c r="M548" s="187" t="s">
        <v>338</v>
      </c>
      <c r="N548" s="187">
        <v>60109.815145</v>
      </c>
      <c r="O548" s="186">
        <f t="shared" si="26"/>
        <v>60109.815145</v>
      </c>
      <c r="P548" s="186">
        <f t="shared" si="27"/>
        <v>52901.892322804641</v>
      </c>
      <c r="Q548" s="215">
        <f>IF(P548="-",0,P548/(1+'General inputs'!$H$30)^'MP Calculations'!$C$40)</f>
        <v>117510.39179050217</v>
      </c>
    </row>
    <row r="549" spans="3:17" x14ac:dyDescent="0.2">
      <c r="C549" s="159"/>
      <c r="D549" s="165" t="s">
        <v>331</v>
      </c>
      <c r="E549" s="162">
        <v>34880</v>
      </c>
      <c r="F549" s="166" t="str">
        <f t="shared" si="25"/>
        <v>Date check - OK</v>
      </c>
      <c r="G549" s="68"/>
      <c r="H549" s="162" t="s">
        <v>279</v>
      </c>
      <c r="I549" s="173">
        <v>28910.598612097718</v>
      </c>
      <c r="J549" s="168">
        <f>IFERROR(MIN('MP Calculations'!$E$30/I549,1),"-")</f>
        <v>0.88008742324680189</v>
      </c>
      <c r="K549" s="12"/>
      <c r="L549" s="159">
        <v>1</v>
      </c>
      <c r="M549" s="187" t="s">
        <v>338</v>
      </c>
      <c r="N549" s="187">
        <v>524953.56461799995</v>
      </c>
      <c r="O549" s="186">
        <f t="shared" si="26"/>
        <v>524953.56461799995</v>
      </c>
      <c r="P549" s="186">
        <f t="shared" si="27"/>
        <v>462005.03000887908</v>
      </c>
      <c r="Q549" s="215">
        <f>IF(P549="-",0,P549/(1+'General inputs'!$H$30)^'MP Calculations'!$C$40)</f>
        <v>1026246.6936768328</v>
      </c>
    </row>
    <row r="550" spans="3:17" x14ac:dyDescent="0.2">
      <c r="C550" s="159"/>
      <c r="D550" s="165" t="s">
        <v>332</v>
      </c>
      <c r="E550" s="162">
        <v>34880</v>
      </c>
      <c r="F550" s="166" t="str">
        <f t="shared" si="25"/>
        <v>Date check - OK</v>
      </c>
      <c r="G550" s="68"/>
      <c r="H550" s="162" t="s">
        <v>279</v>
      </c>
      <c r="I550" s="173">
        <v>28910.598612097718</v>
      </c>
      <c r="J550" s="168">
        <f>IFERROR(MIN('MP Calculations'!$E$30/I550,1),"-")</f>
        <v>0.88008742324680189</v>
      </c>
      <c r="K550" s="12"/>
      <c r="L550" s="159">
        <v>1</v>
      </c>
      <c r="M550" s="187" t="s">
        <v>338</v>
      </c>
      <c r="N550" s="187">
        <v>1450189.5472309999</v>
      </c>
      <c r="O550" s="186">
        <f t="shared" si="26"/>
        <v>1450189.5472309999</v>
      </c>
      <c r="P550" s="186">
        <f t="shared" si="27"/>
        <v>1276293.5818419771</v>
      </c>
      <c r="Q550" s="215">
        <f>IF(P550="-",0,P550/(1+'General inputs'!$H$30)^'MP Calculations'!$C$40)</f>
        <v>2835016.9012253373</v>
      </c>
    </row>
    <row r="551" spans="3:17" x14ac:dyDescent="0.2">
      <c r="C551" s="159"/>
      <c r="D551" s="165" t="s">
        <v>333</v>
      </c>
      <c r="E551" s="162">
        <v>34880</v>
      </c>
      <c r="F551" s="166" t="str">
        <f t="shared" si="25"/>
        <v>Date check - OK</v>
      </c>
      <c r="G551" s="68"/>
      <c r="H551" s="162" t="s">
        <v>279</v>
      </c>
      <c r="I551" s="173">
        <v>28910.598612097718</v>
      </c>
      <c r="J551" s="168">
        <f>IFERROR(MIN('MP Calculations'!$E$30/I551,1),"-")</f>
        <v>0.88008742324680189</v>
      </c>
      <c r="K551" s="12"/>
      <c r="L551" s="159">
        <v>1</v>
      </c>
      <c r="M551" s="187" t="s">
        <v>338</v>
      </c>
      <c r="N551" s="187">
        <v>762273.94572600001</v>
      </c>
      <c r="O551" s="186">
        <f t="shared" si="26"/>
        <v>762273.94572600001</v>
      </c>
      <c r="P551" s="186">
        <f t="shared" si="27"/>
        <v>670867.71270216792</v>
      </c>
      <c r="Q551" s="215">
        <f>IF(P551="-",0,P551/(1+'General inputs'!$H$30)^'MP Calculations'!$C$40)</f>
        <v>1490191.0744173233</v>
      </c>
    </row>
    <row r="552" spans="3:17" x14ac:dyDescent="0.2">
      <c r="C552" s="159"/>
      <c r="D552" s="165" t="s">
        <v>334</v>
      </c>
      <c r="E552" s="162">
        <v>34880</v>
      </c>
      <c r="F552" s="166" t="str">
        <f t="shared" si="25"/>
        <v>Date check - OK</v>
      </c>
      <c r="G552" s="68"/>
      <c r="H552" s="162" t="s">
        <v>279</v>
      </c>
      <c r="I552" s="173">
        <v>28910.598612097718</v>
      </c>
      <c r="J552" s="168">
        <f>IFERROR(MIN('MP Calculations'!$E$30/I552,1),"-")</f>
        <v>0.88008742324680189</v>
      </c>
      <c r="K552" s="12"/>
      <c r="L552" s="159">
        <v>1</v>
      </c>
      <c r="M552" s="187" t="s">
        <v>338</v>
      </c>
      <c r="N552" s="187">
        <v>263367.41477099998</v>
      </c>
      <c r="O552" s="186">
        <f t="shared" si="26"/>
        <v>263367.41477099998</v>
      </c>
      <c r="P552" s="186">
        <f t="shared" si="27"/>
        <v>231786.34943298108</v>
      </c>
      <c r="Q552" s="215">
        <f>IF(P552="-",0,P552/(1+'General inputs'!$H$30)^'MP Calculations'!$C$40)</f>
        <v>514864.46963672311</v>
      </c>
    </row>
    <row r="553" spans="3:17" x14ac:dyDescent="0.2">
      <c r="C553" s="159"/>
      <c r="D553" s="165" t="s">
        <v>335</v>
      </c>
      <c r="E553" s="162">
        <v>34880</v>
      </c>
      <c r="F553" s="166" t="str">
        <f t="shared" si="25"/>
        <v>Date check - OK</v>
      </c>
      <c r="G553" s="68"/>
      <c r="H553" s="162" t="s">
        <v>279</v>
      </c>
      <c r="I553" s="173">
        <v>28910.598612097718</v>
      </c>
      <c r="J553" s="168">
        <f>IFERROR(MIN('MP Calculations'!$E$30/I553,1),"-")</f>
        <v>0.88008742324680189</v>
      </c>
      <c r="K553" s="12"/>
      <c r="L553" s="159">
        <v>1</v>
      </c>
      <c r="M553" s="187" t="s">
        <v>338</v>
      </c>
      <c r="N553" s="187">
        <v>297345.75087300001</v>
      </c>
      <c r="O553" s="186">
        <f t="shared" si="26"/>
        <v>297345.75087300001</v>
      </c>
      <c r="P553" s="186">
        <f t="shared" si="27"/>
        <v>261690.25569920408</v>
      </c>
      <c r="Q553" s="215">
        <f>IF(P553="-",0,P553/(1+'General inputs'!$H$30)^'MP Calculations'!$C$40)</f>
        <v>581289.68784948473</v>
      </c>
    </row>
    <row r="554" spans="3:17" x14ac:dyDescent="0.2">
      <c r="C554" s="159"/>
      <c r="D554" s="165" t="s">
        <v>336</v>
      </c>
      <c r="E554" s="162">
        <v>34880</v>
      </c>
      <c r="F554" s="166" t="str">
        <f t="shared" si="25"/>
        <v>Date check - OK</v>
      </c>
      <c r="G554" s="68"/>
      <c r="H554" s="162" t="s">
        <v>279</v>
      </c>
      <c r="I554" s="173">
        <v>28910.598612097718</v>
      </c>
      <c r="J554" s="168">
        <f>IFERROR(MIN('MP Calculations'!$E$30/I554,1),"-")</f>
        <v>0.88008742324680189</v>
      </c>
      <c r="K554" s="12"/>
      <c r="L554" s="159">
        <v>1</v>
      </c>
      <c r="M554" s="187" t="s">
        <v>338</v>
      </c>
      <c r="N554" s="187">
        <v>3645817</v>
      </c>
      <c r="O554" s="186">
        <f t="shared" si="26"/>
        <v>3645817</v>
      </c>
      <c r="P554" s="186">
        <f t="shared" si="27"/>
        <v>3208637.6891593854</v>
      </c>
      <c r="Q554" s="215">
        <f>IF(P554="-",0,P554/(1+'General inputs'!$H$30)^'MP Calculations'!$C$40)</f>
        <v>7127311.6217877734</v>
      </c>
    </row>
    <row r="555" spans="3:17" x14ac:dyDescent="0.2">
      <c r="C555" s="159"/>
      <c r="D555" s="165" t="s">
        <v>337</v>
      </c>
      <c r="E555" s="162">
        <v>34883</v>
      </c>
      <c r="F555" s="166" t="str">
        <f t="shared" si="25"/>
        <v>Date check - OK</v>
      </c>
      <c r="G555" s="68"/>
      <c r="H555" s="162" t="s">
        <v>279</v>
      </c>
      <c r="I555" s="173">
        <v>28910.598612097718</v>
      </c>
      <c r="J555" s="168">
        <f>IFERROR(MIN('MP Calculations'!$E$30/I555,1),"-")</f>
        <v>0.88008742324680189</v>
      </c>
      <c r="K555" s="12"/>
      <c r="L555" s="159">
        <v>75.762434999999996</v>
      </c>
      <c r="M555" s="187" t="s">
        <v>339</v>
      </c>
      <c r="N555" s="187">
        <v>480.89954999999998</v>
      </c>
      <c r="O555" s="186">
        <f t="shared" si="26"/>
        <v>36434.120898404246</v>
      </c>
      <c r="P555" s="186">
        <f t="shared" si="27"/>
        <v>32065.211579739047</v>
      </c>
      <c r="Q555" s="215">
        <f>IF(P555="-",0,P555/(1+'General inputs'!$H$30)^'MP Calculations'!$C$40)</f>
        <v>71226.101943355185</v>
      </c>
    </row>
    <row r="556" spans="3:17" x14ac:dyDescent="0.2">
      <c r="C556" s="159"/>
      <c r="D556" s="165" t="s">
        <v>285</v>
      </c>
      <c r="E556" s="162">
        <v>34883</v>
      </c>
      <c r="F556" s="166" t="str">
        <f t="shared" si="25"/>
        <v>Date check - OK</v>
      </c>
      <c r="G556" s="68"/>
      <c r="H556" s="162" t="s">
        <v>279</v>
      </c>
      <c r="I556" s="173">
        <v>28910.598612097718</v>
      </c>
      <c r="J556" s="168">
        <f>IFERROR(MIN('MP Calculations'!$E$30/I556,1),"-")</f>
        <v>0.88008742324680189</v>
      </c>
      <c r="K556" s="12"/>
      <c r="L556" s="159">
        <v>36.772514000000001</v>
      </c>
      <c r="M556" s="187" t="s">
        <v>339</v>
      </c>
      <c r="N556" s="187">
        <v>657.22938499999998</v>
      </c>
      <c r="O556" s="186">
        <f t="shared" si="26"/>
        <v>24167.976761123889</v>
      </c>
      <c r="P556" s="186">
        <f t="shared" si="27"/>
        <v>21269.932392786111</v>
      </c>
      <c r="Q556" s="215">
        <f>IF(P556="-",0,P556/(1+'General inputs'!$H$30)^'MP Calculations'!$C$40)</f>
        <v>47246.6669733163</v>
      </c>
    </row>
    <row r="557" spans="3:17" x14ac:dyDescent="0.2">
      <c r="C557" s="159"/>
      <c r="D557" s="165" t="s">
        <v>337</v>
      </c>
      <c r="E557" s="162">
        <v>34883</v>
      </c>
      <c r="F557" s="166" t="str">
        <f t="shared" si="25"/>
        <v>Date check - OK</v>
      </c>
      <c r="G557" s="68"/>
      <c r="H557" s="162" t="s">
        <v>279</v>
      </c>
      <c r="I557" s="173">
        <v>28910.598612097718</v>
      </c>
      <c r="J557" s="168">
        <f>IFERROR(MIN('MP Calculations'!$E$30/I557,1),"-")</f>
        <v>0.88008742324680189</v>
      </c>
      <c r="K557" s="12"/>
      <c r="L557" s="159">
        <v>57.146540999999999</v>
      </c>
      <c r="M557" s="187" t="s">
        <v>339</v>
      </c>
      <c r="N557" s="187">
        <v>480.89954999999998</v>
      </c>
      <c r="O557" s="186">
        <f t="shared" si="26"/>
        <v>27481.745850956548</v>
      </c>
      <c r="P557" s="186">
        <f t="shared" si="27"/>
        <v>24186.338892291838</v>
      </c>
      <c r="Q557" s="215">
        <f>IF(P557="-",0,P557/(1+'General inputs'!$H$30)^'MP Calculations'!$C$40)</f>
        <v>53724.848666441714</v>
      </c>
    </row>
    <row r="558" spans="3:17" x14ac:dyDescent="0.2">
      <c r="C558" s="159"/>
      <c r="D558" s="165" t="s">
        <v>337</v>
      </c>
      <c r="E558" s="162">
        <v>34883</v>
      </c>
      <c r="F558" s="166" t="str">
        <f t="shared" si="25"/>
        <v>Date check - OK</v>
      </c>
      <c r="G558" s="68"/>
      <c r="H558" s="162" t="s">
        <v>279</v>
      </c>
      <c r="I558" s="173">
        <v>28910.598612097718</v>
      </c>
      <c r="J558" s="168">
        <f>IFERROR(MIN('MP Calculations'!$E$30/I558,1),"-")</f>
        <v>0.88008742324680189</v>
      </c>
      <c r="K558" s="12"/>
      <c r="L558" s="159">
        <v>63.190249999999999</v>
      </c>
      <c r="M558" s="187" t="s">
        <v>339</v>
      </c>
      <c r="N558" s="187">
        <v>480.89954999999998</v>
      </c>
      <c r="O558" s="186">
        <f t="shared" si="26"/>
        <v>30388.162789387497</v>
      </c>
      <c r="P558" s="186">
        <f t="shared" si="27"/>
        <v>26744.239886516389</v>
      </c>
      <c r="Q558" s="215">
        <f>IF(P558="-",0,P558/(1+'General inputs'!$H$30)^'MP Calculations'!$C$40)</f>
        <v>59406.686022249676</v>
      </c>
    </row>
    <row r="559" spans="3:17" x14ac:dyDescent="0.2">
      <c r="C559" s="159"/>
      <c r="D559" s="165" t="s">
        <v>337</v>
      </c>
      <c r="E559" s="162">
        <v>34883</v>
      </c>
      <c r="F559" s="166" t="str">
        <f t="shared" si="25"/>
        <v>Date check - OK</v>
      </c>
      <c r="G559" s="68"/>
      <c r="H559" s="162" t="s">
        <v>279</v>
      </c>
      <c r="I559" s="173">
        <v>28910.598612097718</v>
      </c>
      <c r="J559" s="168">
        <f>IFERROR(MIN('MP Calculations'!$E$30/I559,1),"-")</f>
        <v>0.88008742324680189</v>
      </c>
      <c r="K559" s="12"/>
      <c r="L559" s="159">
        <v>55.662317000000002</v>
      </c>
      <c r="M559" s="187" t="s">
        <v>339</v>
      </c>
      <c r="N559" s="187">
        <v>480.89954999999998</v>
      </c>
      <c r="O559" s="186">
        <f t="shared" si="26"/>
        <v>26767.983197257348</v>
      </c>
      <c r="P559" s="186">
        <f t="shared" si="27"/>
        <v>23558.16535758791</v>
      </c>
      <c r="Q559" s="215">
        <f>IF(P559="-",0,P559/(1+'General inputs'!$H$30)^'MP Calculations'!$C$40)</f>
        <v>52329.493700213738</v>
      </c>
    </row>
    <row r="560" spans="3:17" x14ac:dyDescent="0.2">
      <c r="C560" s="159"/>
      <c r="D560" s="165" t="s">
        <v>285</v>
      </c>
      <c r="E560" s="162">
        <v>34883</v>
      </c>
      <c r="F560" s="166" t="str">
        <f t="shared" si="25"/>
        <v>Date check - OK</v>
      </c>
      <c r="G560" s="68"/>
      <c r="H560" s="162" t="s">
        <v>279</v>
      </c>
      <c r="I560" s="173">
        <v>28910.598612097718</v>
      </c>
      <c r="J560" s="168">
        <f>IFERROR(MIN('MP Calculations'!$E$30/I560,1),"-")</f>
        <v>0.88008742324680189</v>
      </c>
      <c r="K560" s="12"/>
      <c r="L560" s="159">
        <v>29.441148999999999</v>
      </c>
      <c r="M560" s="187" t="s">
        <v>339</v>
      </c>
      <c r="N560" s="187">
        <v>657.22938499999998</v>
      </c>
      <c r="O560" s="186">
        <f t="shared" si="26"/>
        <v>19349.588250963363</v>
      </c>
      <c r="P560" s="186">
        <f t="shared" si="27"/>
        <v>17029.329264676937</v>
      </c>
      <c r="Q560" s="215">
        <f>IF(P560="-",0,P560/(1+'General inputs'!$H$30)^'MP Calculations'!$C$40)</f>
        <v>37827.061867860983</v>
      </c>
    </row>
    <row r="561" spans="3:17" x14ac:dyDescent="0.2">
      <c r="C561" s="159"/>
      <c r="D561" s="165" t="s">
        <v>337</v>
      </c>
      <c r="E561" s="162">
        <v>34883</v>
      </c>
      <c r="F561" s="166" t="str">
        <f t="shared" si="25"/>
        <v>Date check - OK</v>
      </c>
      <c r="G561" s="68"/>
      <c r="H561" s="162" t="s">
        <v>279</v>
      </c>
      <c r="I561" s="173">
        <v>28910.598612097718</v>
      </c>
      <c r="J561" s="168">
        <f>IFERROR(MIN('MP Calculations'!$E$30/I561,1),"-")</f>
        <v>0.88008742324680189</v>
      </c>
      <c r="K561" s="12"/>
      <c r="L561" s="159">
        <v>6.4454650000000004</v>
      </c>
      <c r="M561" s="187" t="s">
        <v>339</v>
      </c>
      <c r="N561" s="187">
        <v>480.89954999999998</v>
      </c>
      <c r="O561" s="186">
        <f t="shared" si="26"/>
        <v>3099.6212180407501</v>
      </c>
      <c r="P561" s="186">
        <f t="shared" si="27"/>
        <v>2727.9376508265973</v>
      </c>
      <c r="Q561" s="215">
        <f>IF(P561="-",0,P561/(1+'General inputs'!$H$30)^'MP Calculations'!$C$40)</f>
        <v>6059.5379116619988</v>
      </c>
    </row>
    <row r="562" spans="3:17" x14ac:dyDescent="0.2">
      <c r="C562" s="159"/>
      <c r="D562" s="165" t="s">
        <v>285</v>
      </c>
      <c r="E562" s="162">
        <v>34883</v>
      </c>
      <c r="F562" s="166" t="str">
        <f t="shared" si="25"/>
        <v>Date check - OK</v>
      </c>
      <c r="G562" s="68"/>
      <c r="H562" s="162" t="s">
        <v>279</v>
      </c>
      <c r="I562" s="173">
        <v>28910.598612097718</v>
      </c>
      <c r="J562" s="168">
        <f>IFERROR(MIN('MP Calculations'!$E$30/I562,1),"-")</f>
        <v>0.88008742324680189</v>
      </c>
      <c r="K562" s="12"/>
      <c r="L562" s="159">
        <v>34.546892</v>
      </c>
      <c r="M562" s="187" t="s">
        <v>339</v>
      </c>
      <c r="N562" s="187">
        <v>657.22938499999998</v>
      </c>
      <c r="O562" s="186">
        <f t="shared" si="26"/>
        <v>22705.23258282142</v>
      </c>
      <c r="P562" s="186">
        <f t="shared" si="27"/>
        <v>19982.589638034631</v>
      </c>
      <c r="Q562" s="215">
        <f>IF(P562="-",0,P562/(1+'General inputs'!$H$30)^'MP Calculations'!$C$40)</f>
        <v>44387.106665786443</v>
      </c>
    </row>
    <row r="563" spans="3:17" x14ac:dyDescent="0.2">
      <c r="C563" s="159"/>
      <c r="D563" s="165" t="s">
        <v>285</v>
      </c>
      <c r="E563" s="162">
        <v>34883</v>
      </c>
      <c r="F563" s="166" t="str">
        <f t="shared" si="25"/>
        <v>Date check - OK</v>
      </c>
      <c r="G563" s="68"/>
      <c r="H563" s="162" t="s">
        <v>279</v>
      </c>
      <c r="I563" s="173">
        <v>28910.598612097718</v>
      </c>
      <c r="J563" s="168">
        <f>IFERROR(MIN('MP Calculations'!$E$30/I563,1),"-")</f>
        <v>0.88008742324680189</v>
      </c>
      <c r="K563" s="12"/>
      <c r="L563" s="159">
        <v>26.368383000000001</v>
      </c>
      <c r="M563" s="187" t="s">
        <v>339</v>
      </c>
      <c r="N563" s="187">
        <v>657.22938499999998</v>
      </c>
      <c r="O563" s="186">
        <f t="shared" si="26"/>
        <v>17330.076142534457</v>
      </c>
      <c r="P563" s="186">
        <f t="shared" si="27"/>
        <v>15251.982056954026</v>
      </c>
      <c r="Q563" s="215">
        <f>IF(P563="-",0,P563/(1+'General inputs'!$H$30)^'MP Calculations'!$C$40)</f>
        <v>33879.060056265262</v>
      </c>
    </row>
    <row r="564" spans="3:17" x14ac:dyDescent="0.2">
      <c r="C564" s="159"/>
      <c r="D564" s="165" t="s">
        <v>292</v>
      </c>
      <c r="E564" s="162">
        <v>34883</v>
      </c>
      <c r="F564" s="166" t="str">
        <f t="shared" si="25"/>
        <v>Date check - OK</v>
      </c>
      <c r="G564" s="68"/>
      <c r="H564" s="162" t="s">
        <v>279</v>
      </c>
      <c r="I564" s="173">
        <v>28910.598612097718</v>
      </c>
      <c r="J564" s="168">
        <f>IFERROR(MIN('MP Calculations'!$E$30/I564,1),"-")</f>
        <v>0.88008742324680189</v>
      </c>
      <c r="K564" s="12"/>
      <c r="L564" s="159">
        <v>51.192903999999999</v>
      </c>
      <c r="M564" s="187" t="s">
        <v>339</v>
      </c>
      <c r="N564" s="187">
        <v>480.89954999999998</v>
      </c>
      <c r="O564" s="186">
        <f t="shared" si="26"/>
        <v>24618.644496793197</v>
      </c>
      <c r="P564" s="186">
        <f t="shared" si="27"/>
        <v>21666.559399011785</v>
      </c>
      <c r="Q564" s="215">
        <f>IF(P564="-",0,P564/(1+'General inputs'!$H$30)^'MP Calculations'!$C$40)</f>
        <v>48127.690181557591</v>
      </c>
    </row>
    <row r="565" spans="3:17" x14ac:dyDescent="0.2">
      <c r="C565" s="159"/>
      <c r="D565" s="165" t="s">
        <v>337</v>
      </c>
      <c r="E565" s="162">
        <v>34883</v>
      </c>
      <c r="F565" s="166" t="str">
        <f t="shared" si="25"/>
        <v>Date check - OK</v>
      </c>
      <c r="G565" s="68"/>
      <c r="H565" s="162" t="s">
        <v>279</v>
      </c>
      <c r="I565" s="173">
        <v>28910.598612097718</v>
      </c>
      <c r="J565" s="168">
        <f>IFERROR(MIN('MP Calculations'!$E$30/I565,1),"-")</f>
        <v>0.88008742324680189</v>
      </c>
      <c r="K565" s="12"/>
      <c r="L565" s="159">
        <v>4.3951349999999998</v>
      </c>
      <c r="M565" s="187" t="s">
        <v>339</v>
      </c>
      <c r="N565" s="187">
        <v>480.89954999999998</v>
      </c>
      <c r="O565" s="186">
        <f t="shared" si="26"/>
        <v>2113.6184436892499</v>
      </c>
      <c r="P565" s="186">
        <f t="shared" si="27"/>
        <v>1860.1690098333877</v>
      </c>
      <c r="Q565" s="215">
        <f>IF(P565="-",0,P565/(1+'General inputs'!$H$30)^'MP Calculations'!$C$40)</f>
        <v>4131.9729700452262</v>
      </c>
    </row>
    <row r="566" spans="3:17" x14ac:dyDescent="0.2">
      <c r="C566" s="159"/>
      <c r="D566" s="165" t="s">
        <v>285</v>
      </c>
      <c r="E566" s="162">
        <v>34883</v>
      </c>
      <c r="F566" s="166" t="str">
        <f t="shared" si="25"/>
        <v>Date check - OK</v>
      </c>
      <c r="G566" s="68"/>
      <c r="H566" s="162" t="s">
        <v>279</v>
      </c>
      <c r="I566" s="173">
        <v>28910.598612097718</v>
      </c>
      <c r="J566" s="168">
        <f>IFERROR(MIN('MP Calculations'!$E$30/I566,1),"-")</f>
        <v>0.88008742324680189</v>
      </c>
      <c r="K566" s="12"/>
      <c r="L566" s="159">
        <v>16.257867000000001</v>
      </c>
      <c r="M566" s="187" t="s">
        <v>339</v>
      </c>
      <c r="N566" s="187">
        <v>657.22938499999998</v>
      </c>
      <c r="O566" s="186">
        <f t="shared" si="26"/>
        <v>10685.147929821795</v>
      </c>
      <c r="P566" s="186">
        <f t="shared" si="27"/>
        <v>9403.8643085677631</v>
      </c>
      <c r="Q566" s="215">
        <f>IF(P566="-",0,P566/(1+'General inputs'!$H$30)^'MP Calculations'!$C$40)</f>
        <v>20888.700398495166</v>
      </c>
    </row>
    <row r="567" spans="3:17" x14ac:dyDescent="0.2">
      <c r="C567" s="159"/>
      <c r="D567" s="165" t="s">
        <v>285</v>
      </c>
      <c r="E567" s="162">
        <v>34883</v>
      </c>
      <c r="F567" s="166" t="str">
        <f t="shared" si="25"/>
        <v>Date check - OK</v>
      </c>
      <c r="G567" s="68"/>
      <c r="H567" s="162" t="s">
        <v>279</v>
      </c>
      <c r="I567" s="173">
        <v>28910.598612097718</v>
      </c>
      <c r="J567" s="168">
        <f>IFERROR(MIN('MP Calculations'!$E$30/I567,1),"-")</f>
        <v>0.88008742324680189</v>
      </c>
      <c r="K567" s="12"/>
      <c r="L567" s="159">
        <v>7.1841390000000001</v>
      </c>
      <c r="M567" s="187" t="s">
        <v>339</v>
      </c>
      <c r="N567" s="187">
        <v>657.22938499999998</v>
      </c>
      <c r="O567" s="186">
        <f t="shared" si="26"/>
        <v>4721.6272567245151</v>
      </c>
      <c r="P567" s="186">
        <f t="shared" si="27"/>
        <v>4155.4447659025445</v>
      </c>
      <c r="Q567" s="215">
        <f>IF(P567="-",0,P567/(1+'General inputs'!$H$30)^'MP Calculations'!$C$40)</f>
        <v>9230.443771753371</v>
      </c>
    </row>
    <row r="568" spans="3:17" x14ac:dyDescent="0.2">
      <c r="C568" s="159"/>
      <c r="D568" s="165" t="s">
        <v>298</v>
      </c>
      <c r="E568" s="162">
        <v>34883</v>
      </c>
      <c r="F568" s="166" t="str">
        <f t="shared" si="25"/>
        <v>Date check - OK</v>
      </c>
      <c r="G568" s="68"/>
      <c r="H568" s="162" t="s">
        <v>279</v>
      </c>
      <c r="I568" s="173">
        <v>28910.598612097718</v>
      </c>
      <c r="J568" s="168">
        <f>IFERROR(MIN('MP Calculations'!$E$30/I568,1),"-")</f>
        <v>0.88008742324680189</v>
      </c>
      <c r="K568" s="12"/>
      <c r="L568" s="159">
        <v>2.596543</v>
      </c>
      <c r="M568" s="187" t="s">
        <v>339</v>
      </c>
      <c r="N568" s="187">
        <v>137.14542700000001</v>
      </c>
      <c r="O568" s="186">
        <f t="shared" si="26"/>
        <v>356.10399845886104</v>
      </c>
      <c r="P568" s="186">
        <f t="shared" si="27"/>
        <v>313.40265041154214</v>
      </c>
      <c r="Q568" s="215">
        <f>IF(P568="-",0,P568/(1+'General inputs'!$H$30)^'MP Calculations'!$C$40)</f>
        <v>696.15786167570559</v>
      </c>
    </row>
    <row r="569" spans="3:17" x14ac:dyDescent="0.2">
      <c r="C569" s="159"/>
      <c r="D569" s="165" t="s">
        <v>306</v>
      </c>
      <c r="E569" s="162">
        <v>34883</v>
      </c>
      <c r="F569" s="166" t="str">
        <f t="shared" si="25"/>
        <v>Date check - OK</v>
      </c>
      <c r="G569" s="68"/>
      <c r="H569" s="162" t="s">
        <v>279</v>
      </c>
      <c r="I569" s="173">
        <v>28910.598612097718</v>
      </c>
      <c r="J569" s="168">
        <f>IFERROR(MIN('MP Calculations'!$E$30/I569,1),"-")</f>
        <v>0.88008742324680189</v>
      </c>
      <c r="K569" s="12"/>
      <c r="L569" s="159">
        <v>137.62247300000001</v>
      </c>
      <c r="M569" s="187" t="s">
        <v>339</v>
      </c>
      <c r="N569" s="187">
        <v>219.07646199999999</v>
      </c>
      <c r="O569" s="186">
        <f t="shared" si="26"/>
        <v>30149.844476530528</v>
      </c>
      <c r="P569" s="186">
        <f t="shared" si="27"/>
        <v>26534.498936641576</v>
      </c>
      <c r="Q569" s="215">
        <f>IF(P569="-",0,P569/(1+'General inputs'!$H$30)^'MP Calculations'!$C$40)</f>
        <v>58940.790756274917</v>
      </c>
    </row>
    <row r="570" spans="3:17" x14ac:dyDescent="0.2">
      <c r="C570" s="159"/>
      <c r="D570" s="165" t="s">
        <v>298</v>
      </c>
      <c r="E570" s="162">
        <v>34883</v>
      </c>
      <c r="F570" s="166" t="str">
        <f t="shared" si="25"/>
        <v>Date check - OK</v>
      </c>
      <c r="G570" s="68"/>
      <c r="H570" s="162" t="s">
        <v>279</v>
      </c>
      <c r="I570" s="173">
        <v>28910.598612097718</v>
      </c>
      <c r="J570" s="168">
        <f>IFERROR(MIN('MP Calculations'!$E$30/I570,1),"-")</f>
        <v>0.88008742324680189</v>
      </c>
      <c r="K570" s="12"/>
      <c r="L570" s="159">
        <v>2.314997</v>
      </c>
      <c r="M570" s="187" t="s">
        <v>339</v>
      </c>
      <c r="N570" s="187">
        <v>137.14542700000001</v>
      </c>
      <c r="O570" s="186">
        <f t="shared" si="26"/>
        <v>317.49125206871901</v>
      </c>
      <c r="P570" s="186">
        <f t="shared" si="27"/>
        <v>279.42005793655977</v>
      </c>
      <c r="Q570" s="215">
        <f>IF(P570="-",0,P570/(1+'General inputs'!$H$30)^'MP Calculations'!$C$40)</f>
        <v>620.67270263025614</v>
      </c>
    </row>
    <row r="571" spans="3:17" x14ac:dyDescent="0.2">
      <c r="C571" s="159"/>
      <c r="D571" s="165" t="s">
        <v>298</v>
      </c>
      <c r="E571" s="162">
        <v>34883</v>
      </c>
      <c r="F571" s="166" t="str">
        <f t="shared" si="25"/>
        <v>Date check - OK</v>
      </c>
      <c r="G571" s="68"/>
      <c r="H571" s="162" t="s">
        <v>279</v>
      </c>
      <c r="I571" s="173">
        <v>28910.598612097718</v>
      </c>
      <c r="J571" s="168">
        <f>IFERROR(MIN('MP Calculations'!$E$30/I571,1),"-")</f>
        <v>0.88008742324680189</v>
      </c>
      <c r="K571" s="12"/>
      <c r="L571" s="159">
        <v>97.286496999999997</v>
      </c>
      <c r="M571" s="187" t="s">
        <v>339</v>
      </c>
      <c r="N571" s="187">
        <v>137.14542700000001</v>
      </c>
      <c r="O571" s="186">
        <f t="shared" si="26"/>
        <v>13342.39817239922</v>
      </c>
      <c r="P571" s="186">
        <f t="shared" si="27"/>
        <v>11742.476827479668</v>
      </c>
      <c r="Q571" s="215">
        <f>IF(P571="-",0,P571/(1+'General inputs'!$H$30)^'MP Calculations'!$C$40)</f>
        <v>26083.434675042907</v>
      </c>
    </row>
    <row r="572" spans="3:17" x14ac:dyDescent="0.2">
      <c r="C572" s="159"/>
      <c r="D572" s="165" t="s">
        <v>306</v>
      </c>
      <c r="E572" s="162">
        <v>34883</v>
      </c>
      <c r="F572" s="166" t="str">
        <f t="shared" si="25"/>
        <v>Date check - OK</v>
      </c>
      <c r="G572" s="68"/>
      <c r="H572" s="162" t="s">
        <v>279</v>
      </c>
      <c r="I572" s="173">
        <v>28910.598612097718</v>
      </c>
      <c r="J572" s="168">
        <f>IFERROR(MIN('MP Calculations'!$E$30/I572,1),"-")</f>
        <v>0.88008742324680189</v>
      </c>
      <c r="K572" s="12"/>
      <c r="L572" s="159">
        <v>68.233423999999999</v>
      </c>
      <c r="M572" s="187" t="s">
        <v>339</v>
      </c>
      <c r="N572" s="187">
        <v>219.07646199999999</v>
      </c>
      <c r="O572" s="186">
        <f t="shared" si="26"/>
        <v>14948.337120065888</v>
      </c>
      <c r="P572" s="186">
        <f t="shared" si="27"/>
        <v>13155.843497823307</v>
      </c>
      <c r="Q572" s="215">
        <f>IF(P572="-",0,P572/(1+'General inputs'!$H$30)^'MP Calculations'!$C$40)</f>
        <v>29222.930520716531</v>
      </c>
    </row>
    <row r="573" spans="3:17" x14ac:dyDescent="0.2">
      <c r="C573" s="159"/>
      <c r="D573" s="165" t="s">
        <v>306</v>
      </c>
      <c r="E573" s="162">
        <v>34883</v>
      </c>
      <c r="F573" s="166" t="str">
        <f t="shared" si="25"/>
        <v>Date check - OK</v>
      </c>
      <c r="G573" s="68"/>
      <c r="H573" s="162" t="s">
        <v>279</v>
      </c>
      <c r="I573" s="173">
        <v>28910.598612097718</v>
      </c>
      <c r="J573" s="168">
        <f>IFERROR(MIN('MP Calculations'!$E$30/I573,1),"-")</f>
        <v>0.88008742324680189</v>
      </c>
      <c r="K573" s="12"/>
      <c r="L573" s="159">
        <v>544.01860399999998</v>
      </c>
      <c r="M573" s="187" t="s">
        <v>339</v>
      </c>
      <c r="N573" s="187">
        <v>219.07646199999999</v>
      </c>
      <c r="O573" s="186">
        <f t="shared" si="26"/>
        <v>119181.67102649904</v>
      </c>
      <c r="P573" s="186">
        <f t="shared" si="27"/>
        <v>104890.28975195957</v>
      </c>
      <c r="Q573" s="215">
        <f>IF(P573="-",0,P573/(1+'General inputs'!$H$30)^'MP Calculations'!$C$40)</f>
        <v>232991.64741709575</v>
      </c>
    </row>
    <row r="574" spans="3:17" x14ac:dyDescent="0.2">
      <c r="C574" s="159"/>
      <c r="D574" s="165" t="s">
        <v>298</v>
      </c>
      <c r="E574" s="162">
        <v>34883</v>
      </c>
      <c r="F574" s="166" t="str">
        <f t="shared" si="25"/>
        <v>Date check - OK</v>
      </c>
      <c r="G574" s="68"/>
      <c r="H574" s="162" t="s">
        <v>279</v>
      </c>
      <c r="I574" s="173">
        <v>28910.598612097718</v>
      </c>
      <c r="J574" s="168">
        <f>IFERROR(MIN('MP Calculations'!$E$30/I574,1),"-")</f>
        <v>0.88008742324680189</v>
      </c>
      <c r="K574" s="12"/>
      <c r="L574" s="159">
        <v>48.352254000000002</v>
      </c>
      <c r="M574" s="187" t="s">
        <v>339</v>
      </c>
      <c r="N574" s="187">
        <v>137.14542700000001</v>
      </c>
      <c r="O574" s="186">
        <f t="shared" si="26"/>
        <v>6631.2905212424585</v>
      </c>
      <c r="P574" s="186">
        <f t="shared" si="27"/>
        <v>5836.1153876412172</v>
      </c>
      <c r="Q574" s="215">
        <f>IF(P574="-",0,P574/(1+'General inputs'!$H$30)^'MP Calculations'!$C$40)</f>
        <v>12963.698945806242</v>
      </c>
    </row>
    <row r="575" spans="3:17" x14ac:dyDescent="0.2">
      <c r="C575" s="159"/>
      <c r="D575" s="165" t="s">
        <v>306</v>
      </c>
      <c r="E575" s="162">
        <v>34883</v>
      </c>
      <c r="F575" s="166" t="str">
        <f t="shared" si="25"/>
        <v>Date check - OK</v>
      </c>
      <c r="G575" s="68"/>
      <c r="H575" s="162" t="s">
        <v>279</v>
      </c>
      <c r="I575" s="173">
        <v>28910.598612097718</v>
      </c>
      <c r="J575" s="168">
        <f>IFERROR(MIN('MP Calculations'!$E$30/I575,1),"-")</f>
        <v>0.88008742324680189</v>
      </c>
      <c r="K575" s="12"/>
      <c r="L575" s="159">
        <v>6.2928620000000004</v>
      </c>
      <c r="M575" s="187" t="s">
        <v>339</v>
      </c>
      <c r="N575" s="187">
        <v>219.07646199999999</v>
      </c>
      <c r="O575" s="186">
        <f t="shared" si="26"/>
        <v>1378.6179428142441</v>
      </c>
      <c r="P575" s="186">
        <f t="shared" si="27"/>
        <v>1213.304312933195</v>
      </c>
      <c r="Q575" s="215">
        <f>IF(P575="-",0,P575/(1+'General inputs'!$H$30)^'MP Calculations'!$C$40)</f>
        <v>2695.0995307293574</v>
      </c>
    </row>
    <row r="576" spans="3:17" x14ac:dyDescent="0.2">
      <c r="C576" s="159"/>
      <c r="D576" s="165" t="s">
        <v>298</v>
      </c>
      <c r="E576" s="162">
        <v>34883</v>
      </c>
      <c r="F576" s="166" t="str">
        <f t="shared" si="25"/>
        <v>Date check - OK</v>
      </c>
      <c r="G576" s="68"/>
      <c r="H576" s="162" t="s">
        <v>279</v>
      </c>
      <c r="I576" s="173">
        <v>28910.598612097718</v>
      </c>
      <c r="J576" s="168">
        <f>IFERROR(MIN('MP Calculations'!$E$30/I576,1),"-")</f>
        <v>0.88008742324680189</v>
      </c>
      <c r="K576" s="12"/>
      <c r="L576" s="159">
        <v>1.3628739999999999</v>
      </c>
      <c r="M576" s="187" t="s">
        <v>339</v>
      </c>
      <c r="N576" s="187">
        <v>137.14542700000001</v>
      </c>
      <c r="O576" s="186">
        <f t="shared" si="26"/>
        <v>186.91193667719801</v>
      </c>
      <c r="P576" s="186">
        <f t="shared" si="27"/>
        <v>164.4988447243046</v>
      </c>
      <c r="Q576" s="215">
        <f>IF(P576="-",0,P576/(1+'General inputs'!$H$30)^'MP Calculations'!$C$40)</f>
        <v>365.39947521508998</v>
      </c>
    </row>
    <row r="577" spans="3:17" x14ac:dyDescent="0.2">
      <c r="C577" s="159"/>
      <c r="D577" s="165" t="s">
        <v>298</v>
      </c>
      <c r="E577" s="162">
        <v>34883</v>
      </c>
      <c r="F577" s="166" t="str">
        <f t="shared" si="25"/>
        <v>Date check - OK</v>
      </c>
      <c r="G577" s="68"/>
      <c r="H577" s="162" t="s">
        <v>279</v>
      </c>
      <c r="I577" s="173">
        <v>28910.598612097718</v>
      </c>
      <c r="J577" s="168">
        <f>IFERROR(MIN('MP Calculations'!$E$30/I577,1),"-")</f>
        <v>0.88008742324680189</v>
      </c>
      <c r="K577" s="12"/>
      <c r="L577" s="159">
        <v>4.5771559999999996</v>
      </c>
      <c r="M577" s="187" t="s">
        <v>339</v>
      </c>
      <c r="N577" s="187">
        <v>137.14542700000001</v>
      </c>
      <c r="O577" s="186">
        <f t="shared" si="26"/>
        <v>627.73601406561204</v>
      </c>
      <c r="P577" s="186">
        <f t="shared" si="27"/>
        <v>552.46257109822272</v>
      </c>
      <c r="Q577" s="215">
        <f>IF(P577="-",0,P577/(1+'General inputs'!$H$30)^'MP Calculations'!$C$40)</f>
        <v>1227.1790351695024</v>
      </c>
    </row>
    <row r="578" spans="3:17" x14ac:dyDescent="0.2">
      <c r="C578" s="159"/>
      <c r="D578" s="165" t="s">
        <v>298</v>
      </c>
      <c r="E578" s="162">
        <v>34883</v>
      </c>
      <c r="F578" s="166" t="str">
        <f t="shared" si="25"/>
        <v>Date check - OK</v>
      </c>
      <c r="G578" s="68"/>
      <c r="H578" s="162" t="s">
        <v>279</v>
      </c>
      <c r="I578" s="173">
        <v>28910.598612097718</v>
      </c>
      <c r="J578" s="168">
        <f>IFERROR(MIN('MP Calculations'!$E$30/I578,1),"-")</f>
        <v>0.88008742324680189</v>
      </c>
      <c r="K578" s="12"/>
      <c r="L578" s="159">
        <v>4.5913969999999997</v>
      </c>
      <c r="M578" s="187" t="s">
        <v>339</v>
      </c>
      <c r="N578" s="187">
        <v>137.14542700000001</v>
      </c>
      <c r="O578" s="186">
        <f t="shared" si="26"/>
        <v>629.68910209151898</v>
      </c>
      <c r="P578" s="186">
        <f t="shared" si="27"/>
        <v>554.18145930631727</v>
      </c>
      <c r="Q578" s="215">
        <f>IF(P578="-",0,P578/(1+'General inputs'!$H$30)^'MP Calculations'!$C$40)</f>
        <v>1230.9971826479471</v>
      </c>
    </row>
    <row r="579" spans="3:17" x14ac:dyDescent="0.2">
      <c r="C579" s="159"/>
      <c r="D579" s="165" t="s">
        <v>306</v>
      </c>
      <c r="E579" s="162">
        <v>34883</v>
      </c>
      <c r="F579" s="166" t="str">
        <f t="shared" si="25"/>
        <v>Date check - OK</v>
      </c>
      <c r="G579" s="68"/>
      <c r="H579" s="162" t="s">
        <v>279</v>
      </c>
      <c r="I579" s="173">
        <v>28910.598612097718</v>
      </c>
      <c r="J579" s="168">
        <f>IFERROR(MIN('MP Calculations'!$E$30/I579,1),"-")</f>
        <v>0.88008742324680189</v>
      </c>
      <c r="K579" s="12"/>
      <c r="L579" s="159">
        <v>3.3257500000000002</v>
      </c>
      <c r="M579" s="187" t="s">
        <v>339</v>
      </c>
      <c r="N579" s="187">
        <v>219.07646199999999</v>
      </c>
      <c r="O579" s="186">
        <f t="shared" si="26"/>
        <v>728.59354349650005</v>
      </c>
      <c r="P579" s="186">
        <f t="shared" si="27"/>
        <v>641.22601429009137</v>
      </c>
      <c r="Q579" s="215">
        <f>IF(P579="-",0,P579/(1+'General inputs'!$H$30)^'MP Calculations'!$C$40)</f>
        <v>1424.3482956281514</v>
      </c>
    </row>
    <row r="580" spans="3:17" x14ac:dyDescent="0.2">
      <c r="C580" s="159"/>
      <c r="D580" s="165" t="s">
        <v>298</v>
      </c>
      <c r="E580" s="162">
        <v>34883</v>
      </c>
      <c r="F580" s="166" t="str">
        <f t="shared" si="25"/>
        <v>Date check - OK</v>
      </c>
      <c r="G580" s="68"/>
      <c r="H580" s="162" t="s">
        <v>279</v>
      </c>
      <c r="I580" s="173">
        <v>28910.598612097718</v>
      </c>
      <c r="J580" s="168">
        <f>IFERROR(MIN('MP Calculations'!$E$30/I580,1),"-")</f>
        <v>0.88008742324680189</v>
      </c>
      <c r="K580" s="12"/>
      <c r="L580" s="159">
        <v>4.5747910000000003</v>
      </c>
      <c r="M580" s="187" t="s">
        <v>339</v>
      </c>
      <c r="N580" s="187">
        <v>137.14542700000001</v>
      </c>
      <c r="O580" s="186">
        <f t="shared" si="26"/>
        <v>627.41166513075711</v>
      </c>
      <c r="P580" s="186">
        <f t="shared" si="27"/>
        <v>552.17711567991341</v>
      </c>
      <c r="Q580" s="215">
        <f>IF(P580="-",0,P580/(1+'General inputs'!$H$30)^'MP Calculations'!$C$40)</f>
        <v>1226.5449561872317</v>
      </c>
    </row>
    <row r="581" spans="3:17" x14ac:dyDescent="0.2">
      <c r="C581" s="159"/>
      <c r="D581" s="165" t="s">
        <v>298</v>
      </c>
      <c r="E581" s="162">
        <v>34883</v>
      </c>
      <c r="F581" s="166" t="str">
        <f t="shared" si="25"/>
        <v>Date check - OK</v>
      </c>
      <c r="G581" s="68"/>
      <c r="H581" s="162" t="s">
        <v>279</v>
      </c>
      <c r="I581" s="173">
        <v>28910.598612097718</v>
      </c>
      <c r="J581" s="168">
        <f>IFERROR(MIN('MP Calculations'!$E$30/I581,1),"-")</f>
        <v>0.88008742324680189</v>
      </c>
      <c r="K581" s="12"/>
      <c r="L581" s="159">
        <v>4.5871190000000004</v>
      </c>
      <c r="M581" s="187" t="s">
        <v>339</v>
      </c>
      <c r="N581" s="187">
        <v>137.14542700000001</v>
      </c>
      <c r="O581" s="186">
        <f t="shared" si="26"/>
        <v>629.10239395481312</v>
      </c>
      <c r="P581" s="186">
        <f t="shared" si="27"/>
        <v>553.66510485408594</v>
      </c>
      <c r="Q581" s="215">
        <f>IF(P581="-",0,P581/(1+'General inputs'!$H$30)^'MP Calculations'!$C$40)</f>
        <v>1229.8502101802285</v>
      </c>
    </row>
    <row r="582" spans="3:17" x14ac:dyDescent="0.2">
      <c r="C582" s="159"/>
      <c r="D582" s="165" t="s">
        <v>306</v>
      </c>
      <c r="E582" s="162">
        <v>34883</v>
      </c>
      <c r="F582" s="166" t="str">
        <f t="shared" si="25"/>
        <v>Date check - OK</v>
      </c>
      <c r="G582" s="68"/>
      <c r="H582" s="162" t="s">
        <v>279</v>
      </c>
      <c r="I582" s="173">
        <v>28910.598612097718</v>
      </c>
      <c r="J582" s="168">
        <f>IFERROR(MIN('MP Calculations'!$E$30/I582,1),"-")</f>
        <v>0.88008742324680189</v>
      </c>
      <c r="K582" s="12"/>
      <c r="L582" s="159">
        <v>6.2592590000000001</v>
      </c>
      <c r="M582" s="187" t="s">
        <v>339</v>
      </c>
      <c r="N582" s="187">
        <v>219.07646199999999</v>
      </c>
      <c r="O582" s="186">
        <f t="shared" si="26"/>
        <v>1371.2563164616579</v>
      </c>
      <c r="P582" s="186">
        <f t="shared" si="27"/>
        <v>1206.8254381656416</v>
      </c>
      <c r="Q582" s="215">
        <f>IF(P582="-",0,P582/(1+'General inputs'!$H$30)^'MP Calculations'!$C$40)</f>
        <v>2680.708077439725</v>
      </c>
    </row>
    <row r="583" spans="3:17" x14ac:dyDescent="0.2">
      <c r="C583" s="159"/>
      <c r="D583" s="165" t="s">
        <v>298</v>
      </c>
      <c r="E583" s="162">
        <v>34883</v>
      </c>
      <c r="F583" s="166" t="str">
        <f t="shared" si="25"/>
        <v>Date check - OK</v>
      </c>
      <c r="G583" s="68"/>
      <c r="H583" s="162" t="s">
        <v>279</v>
      </c>
      <c r="I583" s="173">
        <v>28910.598612097718</v>
      </c>
      <c r="J583" s="168">
        <f>IFERROR(MIN('MP Calculations'!$E$30/I583,1),"-")</f>
        <v>0.88008742324680189</v>
      </c>
      <c r="K583" s="12"/>
      <c r="L583" s="159">
        <v>1.1225240000000001</v>
      </c>
      <c r="M583" s="187" t="s">
        <v>339</v>
      </c>
      <c r="N583" s="187">
        <v>137.14542700000001</v>
      </c>
      <c r="O583" s="186">
        <f t="shared" si="26"/>
        <v>153.94903329774803</v>
      </c>
      <c r="P583" s="186">
        <f t="shared" si="27"/>
        <v>135.48860802635116</v>
      </c>
      <c r="Q583" s="215">
        <f>IF(P583="-",0,P583/(1+'General inputs'!$H$30)^'MP Calculations'!$C$40)</f>
        <v>300.95935538893815</v>
      </c>
    </row>
    <row r="584" spans="3:17" x14ac:dyDescent="0.2">
      <c r="C584" s="159"/>
      <c r="D584" s="165" t="s">
        <v>306</v>
      </c>
      <c r="E584" s="162">
        <v>34883</v>
      </c>
      <c r="F584" s="166" t="str">
        <f t="shared" si="25"/>
        <v>Date check - OK</v>
      </c>
      <c r="G584" s="68"/>
      <c r="H584" s="162" t="s">
        <v>279</v>
      </c>
      <c r="I584" s="173">
        <v>28910.598612097718</v>
      </c>
      <c r="J584" s="168">
        <f>IFERROR(MIN('MP Calculations'!$E$30/I584,1),"-")</f>
        <v>0.88008742324680189</v>
      </c>
      <c r="K584" s="12"/>
      <c r="L584" s="159">
        <v>3.117953</v>
      </c>
      <c r="M584" s="187" t="s">
        <v>339</v>
      </c>
      <c r="N584" s="187">
        <v>219.07646199999999</v>
      </c>
      <c r="O584" s="186">
        <f t="shared" si="26"/>
        <v>683.07011192228595</v>
      </c>
      <c r="P584" s="186">
        <f t="shared" si="27"/>
        <v>601.16141469858917</v>
      </c>
      <c r="Q584" s="215">
        <f>IF(P584="-",0,P584/(1+'General inputs'!$H$30)^'MP Calculations'!$C$40)</f>
        <v>1335.3532410429771</v>
      </c>
    </row>
    <row r="585" spans="3:17" x14ac:dyDescent="0.2">
      <c r="C585" s="159"/>
      <c r="D585" s="165" t="s">
        <v>306</v>
      </c>
      <c r="E585" s="162">
        <v>34883</v>
      </c>
      <c r="F585" s="166" t="str">
        <f t="shared" si="25"/>
        <v>Date check - OK</v>
      </c>
      <c r="G585" s="68"/>
      <c r="H585" s="162" t="s">
        <v>279</v>
      </c>
      <c r="I585" s="173">
        <v>28910.598612097718</v>
      </c>
      <c r="J585" s="168">
        <f>IFERROR(MIN('MP Calculations'!$E$30/I585,1),"-")</f>
        <v>0.88008742324680189</v>
      </c>
      <c r="K585" s="12"/>
      <c r="L585" s="159">
        <v>0.94089400000000001</v>
      </c>
      <c r="M585" s="187" t="s">
        <v>339</v>
      </c>
      <c r="N585" s="187">
        <v>219.07646199999999</v>
      </c>
      <c r="O585" s="186">
        <f t="shared" si="26"/>
        <v>206.12772863702799</v>
      </c>
      <c r="P585" s="186">
        <f t="shared" si="27"/>
        <v>181.41042155587797</v>
      </c>
      <c r="Q585" s="215">
        <f>IF(P585="-",0,P585/(1+'General inputs'!$H$30)^'MP Calculations'!$C$40)</f>
        <v>402.96497489791892</v>
      </c>
    </row>
    <row r="586" spans="3:17" x14ac:dyDescent="0.2">
      <c r="C586" s="159"/>
      <c r="D586" s="165" t="s">
        <v>306</v>
      </c>
      <c r="E586" s="162">
        <v>34883</v>
      </c>
      <c r="F586" s="166" t="str">
        <f t="shared" si="25"/>
        <v>Date check - OK</v>
      </c>
      <c r="G586" s="68"/>
      <c r="H586" s="162" t="s">
        <v>279</v>
      </c>
      <c r="I586" s="173">
        <v>28910.598612097718</v>
      </c>
      <c r="J586" s="168">
        <f>IFERROR(MIN('MP Calculations'!$E$30/I586,1),"-")</f>
        <v>0.88008742324680189</v>
      </c>
      <c r="K586" s="12"/>
      <c r="L586" s="159">
        <v>0.96209199999999995</v>
      </c>
      <c r="M586" s="187" t="s">
        <v>339</v>
      </c>
      <c r="N586" s="187">
        <v>219.07646199999999</v>
      </c>
      <c r="O586" s="186">
        <f t="shared" si="26"/>
        <v>210.77171147850399</v>
      </c>
      <c r="P586" s="186">
        <f t="shared" si="27"/>
        <v>185.49753244843495</v>
      </c>
      <c r="Q586" s="215">
        <f>IF(P586="-",0,P586/(1+'General inputs'!$H$30)^'MP Calculations'!$C$40)</f>
        <v>412.04362938810175</v>
      </c>
    </row>
    <row r="587" spans="3:17" x14ac:dyDescent="0.2">
      <c r="C587" s="159"/>
      <c r="D587" s="165" t="s">
        <v>298</v>
      </c>
      <c r="E587" s="162">
        <v>34883</v>
      </c>
      <c r="F587" s="166" t="str">
        <f t="shared" si="25"/>
        <v>Date check - OK</v>
      </c>
      <c r="G587" s="68"/>
      <c r="H587" s="162" t="s">
        <v>279</v>
      </c>
      <c r="I587" s="173">
        <v>28910.598612097718</v>
      </c>
      <c r="J587" s="168">
        <f>IFERROR(MIN('MP Calculations'!$E$30/I587,1),"-")</f>
        <v>0.88008742324680189</v>
      </c>
      <c r="K587" s="12"/>
      <c r="L587" s="159">
        <v>0.66080399999999995</v>
      </c>
      <c r="M587" s="187" t="s">
        <v>339</v>
      </c>
      <c r="N587" s="187">
        <v>137.14542700000001</v>
      </c>
      <c r="O587" s="186">
        <f t="shared" si="26"/>
        <v>90.626246743308002</v>
      </c>
      <c r="P587" s="186">
        <f t="shared" si="27"/>
        <v>79.759019974846808</v>
      </c>
      <c r="Q587" s="215">
        <f>IF(P587="-",0,P587/(1+'General inputs'!$H$30)^'MP Calculations'!$C$40)</f>
        <v>177.16783416517765</v>
      </c>
    </row>
    <row r="588" spans="3:17" x14ac:dyDescent="0.2">
      <c r="C588" s="159"/>
      <c r="D588" s="165" t="s">
        <v>298</v>
      </c>
      <c r="E588" s="162">
        <v>34883</v>
      </c>
      <c r="F588" s="166" t="str">
        <f t="shared" si="25"/>
        <v>Date check - OK</v>
      </c>
      <c r="G588" s="68"/>
      <c r="H588" s="162" t="s">
        <v>279</v>
      </c>
      <c r="I588" s="173">
        <v>28910.598612097718</v>
      </c>
      <c r="J588" s="168">
        <f>IFERROR(MIN('MP Calculations'!$E$30/I588,1),"-")</f>
        <v>0.88008742324680189</v>
      </c>
      <c r="K588" s="12"/>
      <c r="L588" s="159">
        <v>0.67033799999999999</v>
      </c>
      <c r="M588" s="187" t="s">
        <v>339</v>
      </c>
      <c r="N588" s="187">
        <v>137.14542700000001</v>
      </c>
      <c r="O588" s="186">
        <f t="shared" si="26"/>
        <v>91.933791244326002</v>
      </c>
      <c r="P588" s="186">
        <f t="shared" si="27"/>
        <v>80.909773445528273</v>
      </c>
      <c r="Q588" s="215">
        <f>IF(P588="-",0,P588/(1+'General inputs'!$H$30)^'MP Calculations'!$C$40)</f>
        <v>179.72399019772408</v>
      </c>
    </row>
    <row r="589" spans="3:17" x14ac:dyDescent="0.2">
      <c r="C589" s="159"/>
      <c r="D589" s="165" t="s">
        <v>292</v>
      </c>
      <c r="E589" s="162">
        <v>34921</v>
      </c>
      <c r="F589" s="166" t="str">
        <f t="shared" si="25"/>
        <v>Date check - OK</v>
      </c>
      <c r="G589" s="68"/>
      <c r="H589" s="162" t="s">
        <v>279</v>
      </c>
      <c r="I589" s="173">
        <v>28910.598612097718</v>
      </c>
      <c r="J589" s="168">
        <f>IFERROR(MIN('MP Calculations'!$E$30/I589,1),"-")</f>
        <v>0.88008742324680189</v>
      </c>
      <c r="K589" s="12"/>
      <c r="L589" s="159">
        <v>79.496515000000002</v>
      </c>
      <c r="M589" s="187" t="s">
        <v>339</v>
      </c>
      <c r="N589" s="187">
        <v>480.89954999999998</v>
      </c>
      <c r="O589" s="186">
        <f t="shared" si="26"/>
        <v>38229.838290068248</v>
      </c>
      <c r="P589" s="186">
        <f t="shared" si="27"/>
        <v>33645.599871848084</v>
      </c>
      <c r="Q589" s="215">
        <f>IF(P589="-",0,P589/(1+'General inputs'!$H$30)^'MP Calculations'!$C$40)</f>
        <v>74736.601081148779</v>
      </c>
    </row>
    <row r="590" spans="3:17" x14ac:dyDescent="0.2">
      <c r="C590" s="159"/>
      <c r="D590" s="165" t="s">
        <v>285</v>
      </c>
      <c r="E590" s="162">
        <v>34921</v>
      </c>
      <c r="F590" s="166" t="str">
        <f t="shared" si="25"/>
        <v>Date check - OK</v>
      </c>
      <c r="G590" s="68"/>
      <c r="H590" s="162" t="s">
        <v>279</v>
      </c>
      <c r="I590" s="173">
        <v>28910.598612097718</v>
      </c>
      <c r="J590" s="168">
        <f>IFERROR(MIN('MP Calculations'!$E$30/I590,1),"-")</f>
        <v>0.88008742324680189</v>
      </c>
      <c r="K590" s="12"/>
      <c r="L590" s="159">
        <v>18.958385</v>
      </c>
      <c r="M590" s="187" t="s">
        <v>339</v>
      </c>
      <c r="N590" s="187">
        <v>657.22938499999998</v>
      </c>
      <c r="O590" s="186">
        <f t="shared" si="26"/>
        <v>12460.007714143225</v>
      </c>
      <c r="P590" s="186">
        <f t="shared" si="27"/>
        <v>10965.896082775585</v>
      </c>
      <c r="Q590" s="215">
        <f>IF(P590="-",0,P590/(1+'General inputs'!$H$30)^'MP Calculations'!$C$40)</f>
        <v>24358.424404894246</v>
      </c>
    </row>
    <row r="591" spans="3:17" x14ac:dyDescent="0.2">
      <c r="C591" s="159"/>
      <c r="D591" s="165" t="s">
        <v>292</v>
      </c>
      <c r="E591" s="162">
        <v>34921</v>
      </c>
      <c r="F591" s="166" t="str">
        <f t="shared" si="25"/>
        <v>Date check - OK</v>
      </c>
      <c r="G591" s="68"/>
      <c r="H591" s="162" t="s">
        <v>279</v>
      </c>
      <c r="I591" s="173">
        <v>28910.598612097718</v>
      </c>
      <c r="J591" s="168">
        <f>IFERROR(MIN('MP Calculations'!$E$30/I591,1),"-")</f>
        <v>0.88008742324680189</v>
      </c>
      <c r="K591" s="12"/>
      <c r="L591" s="159">
        <v>52.398074999999999</v>
      </c>
      <c r="M591" s="187" t="s">
        <v>339</v>
      </c>
      <c r="N591" s="187">
        <v>480.89954999999998</v>
      </c>
      <c r="O591" s="186">
        <f t="shared" si="26"/>
        <v>25198.210688366249</v>
      </c>
      <c r="P591" s="186">
        <f t="shared" si="27"/>
        <v>22176.628315154274</v>
      </c>
      <c r="Q591" s="215">
        <f>IF(P591="-",0,P591/(1+'General inputs'!$H$30)^'MP Calculations'!$C$40)</f>
        <v>49260.700657067988</v>
      </c>
    </row>
    <row r="592" spans="3:17" x14ac:dyDescent="0.2">
      <c r="C592" s="159"/>
      <c r="D592" s="165" t="s">
        <v>292</v>
      </c>
      <c r="E592" s="162">
        <v>34921</v>
      </c>
      <c r="F592" s="166" t="str">
        <f t="shared" si="25"/>
        <v>Date check - OK</v>
      </c>
      <c r="G592" s="68"/>
      <c r="H592" s="162" t="s">
        <v>279</v>
      </c>
      <c r="I592" s="173">
        <v>28910.598612097718</v>
      </c>
      <c r="J592" s="168">
        <f>IFERROR(MIN('MP Calculations'!$E$30/I592,1),"-")</f>
        <v>0.88008742324680189</v>
      </c>
      <c r="K592" s="12"/>
      <c r="L592" s="159">
        <v>89.075609999999998</v>
      </c>
      <c r="M592" s="187" t="s">
        <v>339</v>
      </c>
      <c r="N592" s="187">
        <v>480.89954999999998</v>
      </c>
      <c r="O592" s="186">
        <f t="shared" si="26"/>
        <v>42836.420764975497</v>
      </c>
      <c r="P592" s="186">
        <f t="shared" si="27"/>
        <v>37699.795172163082</v>
      </c>
      <c r="Q592" s="215">
        <f>IF(P592="-",0,P592/(1+'General inputs'!$H$30)^'MP Calculations'!$C$40)</f>
        <v>83742.140528172677</v>
      </c>
    </row>
    <row r="593" spans="3:17" x14ac:dyDescent="0.2">
      <c r="C593" s="159"/>
      <c r="D593" s="165" t="s">
        <v>292</v>
      </c>
      <c r="E593" s="162">
        <v>34921</v>
      </c>
      <c r="F593" s="166" t="str">
        <f t="shared" si="25"/>
        <v>Date check - OK</v>
      </c>
      <c r="G593" s="68"/>
      <c r="H593" s="162" t="s">
        <v>279</v>
      </c>
      <c r="I593" s="173">
        <v>28910.598612097718</v>
      </c>
      <c r="J593" s="168">
        <f>IFERROR(MIN('MP Calculations'!$E$30/I593,1),"-")</f>
        <v>0.88008742324680189</v>
      </c>
      <c r="K593" s="12"/>
      <c r="L593" s="159">
        <v>62.162573000000002</v>
      </c>
      <c r="M593" s="187" t="s">
        <v>339</v>
      </c>
      <c r="N593" s="187">
        <v>480.89954999999998</v>
      </c>
      <c r="O593" s="186">
        <f t="shared" si="26"/>
        <v>29893.953382542149</v>
      </c>
      <c r="P593" s="186">
        <f t="shared" si="27"/>
        <v>26309.292403101539</v>
      </c>
      <c r="Q593" s="215">
        <f>IF(P593="-",0,P593/(1+'General inputs'!$H$30)^'MP Calculations'!$C$40)</f>
        <v>58440.541959339862</v>
      </c>
    </row>
    <row r="594" spans="3:17" x14ac:dyDescent="0.2">
      <c r="C594" s="159"/>
      <c r="D594" s="165" t="s">
        <v>292</v>
      </c>
      <c r="E594" s="162">
        <v>34921</v>
      </c>
      <c r="F594" s="166" t="str">
        <f t="shared" si="25"/>
        <v>Date check - OK</v>
      </c>
      <c r="G594" s="68"/>
      <c r="H594" s="162" t="s">
        <v>279</v>
      </c>
      <c r="I594" s="173">
        <v>28910.598612097718</v>
      </c>
      <c r="J594" s="168">
        <f>IFERROR(MIN('MP Calculations'!$E$30/I594,1),"-")</f>
        <v>0.88008742324680189</v>
      </c>
      <c r="K594" s="12"/>
      <c r="L594" s="159">
        <v>66.521236000000002</v>
      </c>
      <c r="M594" s="187" t="s">
        <v>339</v>
      </c>
      <c r="N594" s="187">
        <v>480.89954999999998</v>
      </c>
      <c r="O594" s="186">
        <f t="shared" si="26"/>
        <v>31990.032457843798</v>
      </c>
      <c r="P594" s="186">
        <f t="shared" si="27"/>
        <v>28154.025235405305</v>
      </c>
      <c r="Q594" s="215">
        <f>IF(P594="-",0,P594/(1+'General inputs'!$H$30)^'MP Calculations'!$C$40)</f>
        <v>62538.226717950514</v>
      </c>
    </row>
    <row r="595" spans="3:17" x14ac:dyDescent="0.2">
      <c r="C595" s="159"/>
      <c r="D595" s="165" t="s">
        <v>292</v>
      </c>
      <c r="E595" s="162">
        <v>34921</v>
      </c>
      <c r="F595" s="166" t="str">
        <f t="shared" si="25"/>
        <v>Date check - OK</v>
      </c>
      <c r="G595" s="68"/>
      <c r="H595" s="162" t="s">
        <v>279</v>
      </c>
      <c r="I595" s="173">
        <v>28910.598612097718</v>
      </c>
      <c r="J595" s="168">
        <f>IFERROR(MIN('MP Calculations'!$E$30/I595,1),"-")</f>
        <v>0.88008742324680189</v>
      </c>
      <c r="K595" s="12"/>
      <c r="L595" s="159">
        <v>45.341422000000001</v>
      </c>
      <c r="M595" s="187" t="s">
        <v>339</v>
      </c>
      <c r="N595" s="187">
        <v>480.89954999999998</v>
      </c>
      <c r="O595" s="186">
        <f t="shared" si="26"/>
        <v>21804.6694361601</v>
      </c>
      <c r="P595" s="186">
        <f t="shared" si="27"/>
        <v>19190.015338818441</v>
      </c>
      <c r="Q595" s="215">
        <f>IF(P595="-",0,P595/(1+'General inputs'!$H$30)^'MP Calculations'!$C$40)</f>
        <v>42626.570088840046</v>
      </c>
    </row>
    <row r="596" spans="3:17" x14ac:dyDescent="0.2">
      <c r="C596" s="159"/>
      <c r="D596" s="165" t="s">
        <v>285</v>
      </c>
      <c r="E596" s="162">
        <v>34921</v>
      </c>
      <c r="F596" s="166" t="str">
        <f t="shared" si="25"/>
        <v>Date check - OK</v>
      </c>
      <c r="G596" s="68"/>
      <c r="H596" s="162" t="s">
        <v>279</v>
      </c>
      <c r="I596" s="173">
        <v>28910.598612097718</v>
      </c>
      <c r="J596" s="168">
        <f>IFERROR(MIN('MP Calculations'!$E$30/I596,1),"-")</f>
        <v>0.88008742324680189</v>
      </c>
      <c r="K596" s="12"/>
      <c r="L596" s="159">
        <v>58.316113000000001</v>
      </c>
      <c r="M596" s="187" t="s">
        <v>339</v>
      </c>
      <c r="N596" s="187">
        <v>657.22938499999998</v>
      </c>
      <c r="O596" s="186">
        <f t="shared" si="26"/>
        <v>38327.063082580506</v>
      </c>
      <c r="P596" s="186">
        <f t="shared" si="27"/>
        <v>33731.166188965908</v>
      </c>
      <c r="Q596" s="215">
        <f>IF(P596="-",0,P596/(1+'General inputs'!$H$30)^'MP Calculations'!$C$40)</f>
        <v>74926.66860060973</v>
      </c>
    </row>
    <row r="597" spans="3:17" x14ac:dyDescent="0.2">
      <c r="C597" s="159"/>
      <c r="D597" s="165" t="s">
        <v>292</v>
      </c>
      <c r="E597" s="162">
        <v>34921</v>
      </c>
      <c r="F597" s="166" t="str">
        <f t="shared" si="25"/>
        <v>Date check - OK</v>
      </c>
      <c r="G597" s="68"/>
      <c r="H597" s="162" t="s">
        <v>279</v>
      </c>
      <c r="I597" s="173">
        <v>28910.598612097718</v>
      </c>
      <c r="J597" s="168">
        <f>IFERROR(MIN('MP Calculations'!$E$30/I597,1),"-")</f>
        <v>0.88008742324680189</v>
      </c>
      <c r="K597" s="12"/>
      <c r="L597" s="159">
        <v>8.9987580000000005</v>
      </c>
      <c r="M597" s="187" t="s">
        <v>339</v>
      </c>
      <c r="N597" s="187">
        <v>480.89954999999998</v>
      </c>
      <c r="O597" s="186">
        <f t="shared" si="26"/>
        <v>4327.4986727589003</v>
      </c>
      <c r="P597" s="186">
        <f t="shared" si="27"/>
        <v>3808.5771560123358</v>
      </c>
      <c r="Q597" s="215">
        <f>IF(P597="-",0,P597/(1+'General inputs'!$H$30)^'MP Calculations'!$C$40)</f>
        <v>8459.950563515853</v>
      </c>
    </row>
    <row r="598" spans="3:17" x14ac:dyDescent="0.2">
      <c r="C598" s="159"/>
      <c r="D598" s="165" t="s">
        <v>292</v>
      </c>
      <c r="E598" s="162">
        <v>34921</v>
      </c>
      <c r="F598" s="166" t="str">
        <f t="shared" si="25"/>
        <v>Date check - OK</v>
      </c>
      <c r="G598" s="68"/>
      <c r="H598" s="162" t="s">
        <v>279</v>
      </c>
      <c r="I598" s="173">
        <v>28910.598612097718</v>
      </c>
      <c r="J598" s="168">
        <f>IFERROR(MIN('MP Calculations'!$E$30/I598,1),"-")</f>
        <v>0.88008742324680189</v>
      </c>
      <c r="K598" s="12"/>
      <c r="L598" s="159">
        <v>2.3853620000000002</v>
      </c>
      <c r="M598" s="187" t="s">
        <v>339</v>
      </c>
      <c r="N598" s="187">
        <v>480.89954999999998</v>
      </c>
      <c r="O598" s="186">
        <f t="shared" si="26"/>
        <v>1147.1195123871</v>
      </c>
      <c r="P598" s="186">
        <f t="shared" si="27"/>
        <v>1009.5654558128907</v>
      </c>
      <c r="Q598" s="215">
        <f>IF(P598="-",0,P598/(1+'General inputs'!$H$30)^'MP Calculations'!$C$40)</f>
        <v>2242.5366474005968</v>
      </c>
    </row>
    <row r="599" spans="3:17" x14ac:dyDescent="0.2">
      <c r="C599" s="159"/>
      <c r="D599" s="165" t="s">
        <v>285</v>
      </c>
      <c r="E599" s="162">
        <v>34921</v>
      </c>
      <c r="F599" s="166" t="str">
        <f t="shared" ref="F599:F662" si="28">IF(E599="","-",IF(OR(E599&lt;$E$15,E599&gt;$E$16),"ERROR - date outside of range","Date check - OK"))</f>
        <v>Date check - OK</v>
      </c>
      <c r="G599" s="68"/>
      <c r="H599" s="162" t="s">
        <v>279</v>
      </c>
      <c r="I599" s="173">
        <v>28910.598612097718</v>
      </c>
      <c r="J599" s="168">
        <f>IFERROR(MIN('MP Calculations'!$E$30/I599,1),"-")</f>
        <v>0.88008742324680189</v>
      </c>
      <c r="K599" s="12"/>
      <c r="L599" s="159">
        <v>55.171669000000001</v>
      </c>
      <c r="M599" s="187" t="s">
        <v>339</v>
      </c>
      <c r="N599" s="187">
        <v>657.22938499999998</v>
      </c>
      <c r="O599" s="186">
        <f t="shared" ref="O599:O662" si="29">IF(N599="","-",L599*N599)</f>
        <v>36260.442086293566</v>
      </c>
      <c r="P599" s="186">
        <f t="shared" ref="P599:P662" si="30">IF(O599="-","-",IF(OR(E599&lt;$E$15,E599&gt;$E$16),0,O599*J599))</f>
        <v>31912.359041515992</v>
      </c>
      <c r="Q599" s="215">
        <f>IF(P599="-",0,P599/(1+'General inputs'!$H$30)^'MP Calculations'!$C$40)</f>
        <v>70886.572280726818</v>
      </c>
    </row>
    <row r="600" spans="3:17" x14ac:dyDescent="0.2">
      <c r="C600" s="159"/>
      <c r="D600" s="165" t="s">
        <v>292</v>
      </c>
      <c r="E600" s="162">
        <v>34921</v>
      </c>
      <c r="F600" s="166" t="str">
        <f t="shared" si="28"/>
        <v>Date check - OK</v>
      </c>
      <c r="G600" s="68"/>
      <c r="H600" s="162" t="s">
        <v>279</v>
      </c>
      <c r="I600" s="173">
        <v>28910.598612097718</v>
      </c>
      <c r="J600" s="168">
        <f>IFERROR(MIN('MP Calculations'!$E$30/I600,1),"-")</f>
        <v>0.88008742324680189</v>
      </c>
      <c r="K600" s="12"/>
      <c r="L600" s="159">
        <v>48.772173000000002</v>
      </c>
      <c r="M600" s="187" t="s">
        <v>339</v>
      </c>
      <c r="N600" s="187">
        <v>480.89954999999998</v>
      </c>
      <c r="O600" s="186">
        <f t="shared" si="29"/>
        <v>23454.516048222151</v>
      </c>
      <c r="P600" s="186">
        <f t="shared" si="30"/>
        <v>20642.024592380596</v>
      </c>
      <c r="Q600" s="215">
        <f>IF(P600="-",0,P600/(1+'General inputs'!$H$30)^'MP Calculations'!$C$40)</f>
        <v>45851.902279763788</v>
      </c>
    </row>
    <row r="601" spans="3:17" x14ac:dyDescent="0.2">
      <c r="C601" s="159"/>
      <c r="D601" s="165" t="s">
        <v>292</v>
      </c>
      <c r="E601" s="162">
        <v>34921</v>
      </c>
      <c r="F601" s="166" t="str">
        <f t="shared" si="28"/>
        <v>Date check - OK</v>
      </c>
      <c r="G601" s="68"/>
      <c r="H601" s="162" t="s">
        <v>279</v>
      </c>
      <c r="I601" s="173">
        <v>28910.598612097718</v>
      </c>
      <c r="J601" s="168">
        <f>IFERROR(MIN('MP Calculations'!$E$30/I601,1),"-")</f>
        <v>0.88008742324680189</v>
      </c>
      <c r="K601" s="12"/>
      <c r="L601" s="159">
        <v>64.407743999999994</v>
      </c>
      <c r="M601" s="187" t="s">
        <v>339</v>
      </c>
      <c r="N601" s="187">
        <v>480.89954999999998</v>
      </c>
      <c r="O601" s="186">
        <f t="shared" si="29"/>
        <v>30973.655106115195</v>
      </c>
      <c r="P601" s="186">
        <f t="shared" si="30"/>
        <v>27259.52431087607</v>
      </c>
      <c r="Q601" s="215">
        <f>IF(P601="-",0,P601/(1+'General inputs'!$H$30)^'MP Calculations'!$C$40)</f>
        <v>60551.281648821387</v>
      </c>
    </row>
    <row r="602" spans="3:17" x14ac:dyDescent="0.2">
      <c r="C602" s="159"/>
      <c r="D602" s="165" t="s">
        <v>292</v>
      </c>
      <c r="E602" s="162">
        <v>34921</v>
      </c>
      <c r="F602" s="166" t="str">
        <f t="shared" si="28"/>
        <v>Date check - OK</v>
      </c>
      <c r="G602" s="68"/>
      <c r="H602" s="162" t="s">
        <v>279</v>
      </c>
      <c r="I602" s="173">
        <v>28910.598612097718</v>
      </c>
      <c r="J602" s="168">
        <f>IFERROR(MIN('MP Calculations'!$E$30/I602,1),"-")</f>
        <v>0.88008742324680189</v>
      </c>
      <c r="K602" s="12"/>
      <c r="L602" s="159">
        <v>25.03736</v>
      </c>
      <c r="M602" s="187" t="s">
        <v>339</v>
      </c>
      <c r="N602" s="187">
        <v>480.89954999999998</v>
      </c>
      <c r="O602" s="186">
        <f t="shared" si="29"/>
        <v>12040.455157187998</v>
      </c>
      <c r="P602" s="186">
        <f t="shared" si="30"/>
        <v>10596.653154008252</v>
      </c>
      <c r="Q602" s="215">
        <f>IF(P602="-",0,P602/(1+'General inputs'!$H$30)^'MP Calculations'!$C$40)</f>
        <v>23538.229146838843</v>
      </c>
    </row>
    <row r="603" spans="3:17" x14ac:dyDescent="0.2">
      <c r="C603" s="159"/>
      <c r="D603" s="165" t="s">
        <v>292</v>
      </c>
      <c r="E603" s="162">
        <v>34921</v>
      </c>
      <c r="F603" s="166" t="str">
        <f t="shared" si="28"/>
        <v>Date check - OK</v>
      </c>
      <c r="G603" s="68"/>
      <c r="H603" s="162" t="s">
        <v>279</v>
      </c>
      <c r="I603" s="173">
        <v>28910.598612097718</v>
      </c>
      <c r="J603" s="168">
        <f>IFERROR(MIN('MP Calculations'!$E$30/I603,1),"-")</f>
        <v>0.88008742324680189</v>
      </c>
      <c r="K603" s="12"/>
      <c r="L603" s="159">
        <v>25.994622</v>
      </c>
      <c r="M603" s="187" t="s">
        <v>339</v>
      </c>
      <c r="N603" s="187">
        <v>480.89954999999998</v>
      </c>
      <c r="O603" s="186">
        <f t="shared" si="29"/>
        <v>12500.802022220099</v>
      </c>
      <c r="P603" s="186">
        <f t="shared" si="30"/>
        <v>11001.798640254097</v>
      </c>
      <c r="Q603" s="215">
        <f>IF(P603="-",0,P603/(1+'General inputs'!$H$30)^'MP Calculations'!$C$40)</f>
        <v>24438.174361093112</v>
      </c>
    </row>
    <row r="604" spans="3:17" x14ac:dyDescent="0.2">
      <c r="C604" s="159"/>
      <c r="D604" s="165" t="s">
        <v>292</v>
      </c>
      <c r="E604" s="162">
        <v>34921</v>
      </c>
      <c r="F604" s="166" t="str">
        <f t="shared" si="28"/>
        <v>Date check - OK</v>
      </c>
      <c r="G604" s="68"/>
      <c r="H604" s="162" t="s">
        <v>279</v>
      </c>
      <c r="I604" s="173">
        <v>28910.598612097718</v>
      </c>
      <c r="J604" s="168">
        <f>IFERROR(MIN('MP Calculations'!$E$30/I604,1),"-")</f>
        <v>0.88008742324680189</v>
      </c>
      <c r="K604" s="12"/>
      <c r="L604" s="159">
        <v>94.649968999999999</v>
      </c>
      <c r="M604" s="187" t="s">
        <v>339</v>
      </c>
      <c r="N604" s="187">
        <v>480.89954999999998</v>
      </c>
      <c r="O604" s="186">
        <f t="shared" si="29"/>
        <v>45517.127499613947</v>
      </c>
      <c r="P604" s="186">
        <f t="shared" si="30"/>
        <v>40059.051454731387</v>
      </c>
      <c r="Q604" s="215">
        <f>IF(P604="-",0,P604/(1+'General inputs'!$H$30)^'MP Calculations'!$C$40)</f>
        <v>88982.730569963969</v>
      </c>
    </row>
    <row r="605" spans="3:17" x14ac:dyDescent="0.2">
      <c r="C605" s="159"/>
      <c r="D605" s="165" t="s">
        <v>285</v>
      </c>
      <c r="E605" s="162">
        <v>34921</v>
      </c>
      <c r="F605" s="166" t="str">
        <f t="shared" si="28"/>
        <v>Date check - OK</v>
      </c>
      <c r="G605" s="68"/>
      <c r="H605" s="162" t="s">
        <v>279</v>
      </c>
      <c r="I605" s="173">
        <v>28910.598612097718</v>
      </c>
      <c r="J605" s="168">
        <f>IFERROR(MIN('MP Calculations'!$E$30/I605,1),"-")</f>
        <v>0.88008742324680189</v>
      </c>
      <c r="K605" s="12"/>
      <c r="L605" s="159">
        <v>63.472819999999999</v>
      </c>
      <c r="M605" s="187" t="s">
        <v>339</v>
      </c>
      <c r="N605" s="187">
        <v>657.22938499999998</v>
      </c>
      <c r="O605" s="186">
        <f t="shared" si="29"/>
        <v>41716.202452815698</v>
      </c>
      <c r="P605" s="186">
        <f t="shared" si="30"/>
        <v>36713.905124340483</v>
      </c>
      <c r="Q605" s="215">
        <f>IF(P605="-",0,P605/(1+'General inputs'!$H$30)^'MP Calculations'!$C$40)</f>
        <v>81552.193804243303</v>
      </c>
    </row>
    <row r="606" spans="3:17" x14ac:dyDescent="0.2">
      <c r="C606" s="159"/>
      <c r="D606" s="165" t="s">
        <v>291</v>
      </c>
      <c r="E606" s="162">
        <v>34921</v>
      </c>
      <c r="F606" s="166" t="str">
        <f t="shared" si="28"/>
        <v>Date check - OK</v>
      </c>
      <c r="G606" s="68"/>
      <c r="H606" s="162" t="s">
        <v>279</v>
      </c>
      <c r="I606" s="173">
        <v>28910.598612097718</v>
      </c>
      <c r="J606" s="168">
        <f>IFERROR(MIN('MP Calculations'!$E$30/I606,1),"-")</f>
        <v>0.88008742324680189</v>
      </c>
      <c r="K606" s="12"/>
      <c r="L606" s="159">
        <v>18.973953999999999</v>
      </c>
      <c r="M606" s="187" t="s">
        <v>339</v>
      </c>
      <c r="N606" s="187">
        <v>833.55921999999998</v>
      </c>
      <c r="O606" s="186">
        <f t="shared" si="29"/>
        <v>15815.914296555879</v>
      </c>
      <c r="P606" s="186">
        <f t="shared" si="30"/>
        <v>13919.387259548119</v>
      </c>
      <c r="Q606" s="215">
        <f>IF(P606="-",0,P606/(1+'General inputs'!$H$30)^'MP Calculations'!$C$40)</f>
        <v>30918.981883907534</v>
      </c>
    </row>
    <row r="607" spans="3:17" x14ac:dyDescent="0.2">
      <c r="C607" s="159"/>
      <c r="D607" s="165" t="s">
        <v>285</v>
      </c>
      <c r="E607" s="162">
        <v>34921</v>
      </c>
      <c r="F607" s="166" t="str">
        <f t="shared" si="28"/>
        <v>Date check - OK</v>
      </c>
      <c r="G607" s="68"/>
      <c r="H607" s="162" t="s">
        <v>279</v>
      </c>
      <c r="I607" s="173">
        <v>28910.598612097718</v>
      </c>
      <c r="J607" s="168">
        <f>IFERROR(MIN('MP Calculations'!$E$30/I607,1),"-")</f>
        <v>0.88008742324680189</v>
      </c>
      <c r="K607" s="12"/>
      <c r="L607" s="159">
        <v>30.416539</v>
      </c>
      <c r="M607" s="187" t="s">
        <v>339</v>
      </c>
      <c r="N607" s="187">
        <v>657.22938499999998</v>
      </c>
      <c r="O607" s="186">
        <f t="shared" si="29"/>
        <v>19990.643220798516</v>
      </c>
      <c r="P607" s="186">
        <f t="shared" si="30"/>
        <v>17593.513681238714</v>
      </c>
      <c r="Q607" s="215">
        <f>IF(P607="-",0,P607/(1+'General inputs'!$H$30)^'MP Calculations'!$C$40)</f>
        <v>39080.278509483665</v>
      </c>
    </row>
    <row r="608" spans="3:17" x14ac:dyDescent="0.2">
      <c r="C608" s="159"/>
      <c r="D608" s="165" t="s">
        <v>292</v>
      </c>
      <c r="E608" s="162">
        <v>34921</v>
      </c>
      <c r="F608" s="166" t="str">
        <f t="shared" si="28"/>
        <v>Date check - OK</v>
      </c>
      <c r="G608" s="68"/>
      <c r="H608" s="162" t="s">
        <v>279</v>
      </c>
      <c r="I608" s="173">
        <v>28910.598612097718</v>
      </c>
      <c r="J608" s="168">
        <f>IFERROR(MIN('MP Calculations'!$E$30/I608,1),"-")</f>
        <v>0.88008742324680189</v>
      </c>
      <c r="K608" s="12"/>
      <c r="L608" s="159">
        <v>17.823684</v>
      </c>
      <c r="M608" s="187" t="s">
        <v>339</v>
      </c>
      <c r="N608" s="187">
        <v>480.89954999999998</v>
      </c>
      <c r="O608" s="186">
        <f t="shared" si="29"/>
        <v>8571.4016149422005</v>
      </c>
      <c r="P608" s="186">
        <f t="shared" si="30"/>
        <v>7543.5827609079579</v>
      </c>
      <c r="Q608" s="215">
        <f>IF(P608="-",0,P608/(1+'General inputs'!$H$30)^'MP Calculations'!$C$40)</f>
        <v>16756.477449413407</v>
      </c>
    </row>
    <row r="609" spans="3:17" x14ac:dyDescent="0.2">
      <c r="C609" s="159"/>
      <c r="D609" s="165" t="s">
        <v>285</v>
      </c>
      <c r="E609" s="162">
        <v>34921</v>
      </c>
      <c r="F609" s="166" t="str">
        <f t="shared" si="28"/>
        <v>Date check - OK</v>
      </c>
      <c r="G609" s="68"/>
      <c r="H609" s="162" t="s">
        <v>279</v>
      </c>
      <c r="I609" s="173">
        <v>28910.598612097718</v>
      </c>
      <c r="J609" s="168">
        <f>IFERROR(MIN('MP Calculations'!$E$30/I609,1),"-")</f>
        <v>0.88008742324680189</v>
      </c>
      <c r="K609" s="12"/>
      <c r="L609" s="159">
        <v>64.256978000000004</v>
      </c>
      <c r="M609" s="187" t="s">
        <v>339</v>
      </c>
      <c r="N609" s="187">
        <v>657.22938499999998</v>
      </c>
      <c r="O609" s="186">
        <f t="shared" si="29"/>
        <v>42231.574132898531</v>
      </c>
      <c r="P609" s="186">
        <f t="shared" si="30"/>
        <v>37167.477258278959</v>
      </c>
      <c r="Q609" s="215">
        <f>IF(P609="-",0,P609/(1+'General inputs'!$H$30)^'MP Calculations'!$C$40)</f>
        <v>82559.708598593847</v>
      </c>
    </row>
    <row r="610" spans="3:17" x14ac:dyDescent="0.2">
      <c r="C610" s="159"/>
      <c r="D610" s="165" t="s">
        <v>291</v>
      </c>
      <c r="E610" s="162">
        <v>34921</v>
      </c>
      <c r="F610" s="166" t="str">
        <f t="shared" si="28"/>
        <v>Date check - OK</v>
      </c>
      <c r="G610" s="68"/>
      <c r="H610" s="162" t="s">
        <v>279</v>
      </c>
      <c r="I610" s="173">
        <v>28910.598612097718</v>
      </c>
      <c r="J610" s="168">
        <f>IFERROR(MIN('MP Calculations'!$E$30/I610,1),"-")</f>
        <v>0.88008742324680189</v>
      </c>
      <c r="K610" s="12"/>
      <c r="L610" s="159">
        <v>9.4986169999999994</v>
      </c>
      <c r="M610" s="187" t="s">
        <v>339</v>
      </c>
      <c r="N610" s="187">
        <v>833.55921999999998</v>
      </c>
      <c r="O610" s="186">
        <f t="shared" si="29"/>
        <v>7917.6597775987393</v>
      </c>
      <c r="P610" s="186">
        <f t="shared" si="30"/>
        <v>6968.2327918117207</v>
      </c>
      <c r="Q610" s="215">
        <f>IF(P610="-",0,P610/(1+'General inputs'!$H$30)^'MP Calculations'!$C$40)</f>
        <v>15478.458888704807</v>
      </c>
    </row>
    <row r="611" spans="3:17" x14ac:dyDescent="0.2">
      <c r="C611" s="159"/>
      <c r="D611" s="165" t="s">
        <v>285</v>
      </c>
      <c r="E611" s="162">
        <v>34921</v>
      </c>
      <c r="F611" s="166" t="str">
        <f t="shared" si="28"/>
        <v>Date check - OK</v>
      </c>
      <c r="G611" s="68"/>
      <c r="H611" s="162" t="s">
        <v>279</v>
      </c>
      <c r="I611" s="173">
        <v>28910.598612097718</v>
      </c>
      <c r="J611" s="168">
        <f>IFERROR(MIN('MP Calculations'!$E$30/I611,1),"-")</f>
        <v>0.88008742324680189</v>
      </c>
      <c r="K611" s="12"/>
      <c r="L611" s="159">
        <v>85.560436999999993</v>
      </c>
      <c r="M611" s="187" t="s">
        <v>339</v>
      </c>
      <c r="N611" s="187">
        <v>657.22938499999998</v>
      </c>
      <c r="O611" s="186">
        <f t="shared" si="29"/>
        <v>56232.833389841238</v>
      </c>
      <c r="P611" s="186">
        <f t="shared" si="30"/>
        <v>49489.809439932098</v>
      </c>
      <c r="Q611" s="215">
        <f>IF(P611="-",0,P611/(1+'General inputs'!$H$30)^'MP Calculations'!$C$40)</f>
        <v>109931.16959668326</v>
      </c>
    </row>
    <row r="612" spans="3:17" x14ac:dyDescent="0.2">
      <c r="C612" s="159"/>
      <c r="D612" s="165" t="s">
        <v>290</v>
      </c>
      <c r="E612" s="162">
        <v>34921</v>
      </c>
      <c r="F612" s="166" t="str">
        <f t="shared" si="28"/>
        <v>Date check - OK</v>
      </c>
      <c r="G612" s="68"/>
      <c r="H612" s="162" t="s">
        <v>279</v>
      </c>
      <c r="I612" s="173">
        <v>28910.598612097718</v>
      </c>
      <c r="J612" s="168">
        <f>IFERROR(MIN('MP Calculations'!$E$30/I612,1),"-")</f>
        <v>0.88008742324680189</v>
      </c>
      <c r="K612" s="12"/>
      <c r="L612" s="159">
        <v>29.832691000000001</v>
      </c>
      <c r="M612" s="187" t="s">
        <v>339</v>
      </c>
      <c r="N612" s="187">
        <v>1009.889055</v>
      </c>
      <c r="O612" s="186">
        <f t="shared" si="29"/>
        <v>30127.708122097007</v>
      </c>
      <c r="P612" s="186">
        <f t="shared" si="30"/>
        <v>26515.017009508098</v>
      </c>
      <c r="Q612" s="215">
        <f>IF(P612="-",0,P612/(1+'General inputs'!$H$30)^'MP Calculations'!$C$40)</f>
        <v>58897.515765725999</v>
      </c>
    </row>
    <row r="613" spans="3:17" x14ac:dyDescent="0.2">
      <c r="C613" s="159"/>
      <c r="D613" s="165" t="s">
        <v>291</v>
      </c>
      <c r="E613" s="162">
        <v>34921</v>
      </c>
      <c r="F613" s="166" t="str">
        <f t="shared" si="28"/>
        <v>Date check - OK</v>
      </c>
      <c r="G613" s="68"/>
      <c r="H613" s="162" t="s">
        <v>279</v>
      </c>
      <c r="I613" s="173">
        <v>28910.598612097718</v>
      </c>
      <c r="J613" s="168">
        <f>IFERROR(MIN('MP Calculations'!$E$30/I613,1),"-")</f>
        <v>0.88008742324680189</v>
      </c>
      <c r="K613" s="12"/>
      <c r="L613" s="159">
        <v>15.667007</v>
      </c>
      <c r="M613" s="187" t="s">
        <v>339</v>
      </c>
      <c r="N613" s="187">
        <v>833.55921999999998</v>
      </c>
      <c r="O613" s="186">
        <f t="shared" si="29"/>
        <v>13059.37813465454</v>
      </c>
      <c r="P613" s="186">
        <f t="shared" si="30"/>
        <v>11493.39445173374</v>
      </c>
      <c r="Q613" s="215">
        <f>IF(P613="-",0,P613/(1+'General inputs'!$H$30)^'MP Calculations'!$C$40)</f>
        <v>25530.150732317183</v>
      </c>
    </row>
    <row r="614" spans="3:17" x14ac:dyDescent="0.2">
      <c r="C614" s="159"/>
      <c r="D614" s="165" t="s">
        <v>291</v>
      </c>
      <c r="E614" s="162">
        <v>34921</v>
      </c>
      <c r="F614" s="166" t="str">
        <f t="shared" si="28"/>
        <v>Date check - OK</v>
      </c>
      <c r="G614" s="68"/>
      <c r="H614" s="162" t="s">
        <v>279</v>
      </c>
      <c r="I614" s="173">
        <v>28910.598612097718</v>
      </c>
      <c r="J614" s="168">
        <f>IFERROR(MIN('MP Calculations'!$E$30/I614,1),"-")</f>
        <v>0.88008742324680189</v>
      </c>
      <c r="K614" s="12"/>
      <c r="L614" s="159">
        <v>37.002847000000003</v>
      </c>
      <c r="M614" s="187" t="s">
        <v>339</v>
      </c>
      <c r="N614" s="187">
        <v>833.55921999999998</v>
      </c>
      <c r="O614" s="186">
        <f t="shared" si="29"/>
        <v>30844.064283099342</v>
      </c>
      <c r="P614" s="186">
        <f t="shared" si="30"/>
        <v>27145.473057371615</v>
      </c>
      <c r="Q614" s="215">
        <f>IF(P614="-",0,P614/(1+'General inputs'!$H$30)^'MP Calculations'!$C$40)</f>
        <v>60297.940853340442</v>
      </c>
    </row>
    <row r="615" spans="3:17" x14ac:dyDescent="0.2">
      <c r="C615" s="159"/>
      <c r="D615" s="165" t="s">
        <v>292</v>
      </c>
      <c r="E615" s="162">
        <v>34921</v>
      </c>
      <c r="F615" s="166" t="str">
        <f t="shared" si="28"/>
        <v>Date check - OK</v>
      </c>
      <c r="G615" s="68"/>
      <c r="H615" s="162" t="s">
        <v>279</v>
      </c>
      <c r="I615" s="173">
        <v>28910.598612097718</v>
      </c>
      <c r="J615" s="168">
        <f>IFERROR(MIN('MP Calculations'!$E$30/I615,1),"-")</f>
        <v>0.88008742324680189</v>
      </c>
      <c r="K615" s="12"/>
      <c r="L615" s="159">
        <v>18.203188000000001</v>
      </c>
      <c r="M615" s="187" t="s">
        <v>339</v>
      </c>
      <c r="N615" s="187">
        <v>480.89954999999998</v>
      </c>
      <c r="O615" s="186">
        <f t="shared" si="29"/>
        <v>8753.9049177653997</v>
      </c>
      <c r="P615" s="186">
        <f t="shared" si="30"/>
        <v>7704.2016224236577</v>
      </c>
      <c r="Q615" s="215">
        <f>IF(P615="-",0,P615/(1+'General inputs'!$H$30)^'MP Calculations'!$C$40)</f>
        <v>17113.258360585427</v>
      </c>
    </row>
    <row r="616" spans="3:17" x14ac:dyDescent="0.2">
      <c r="C616" s="159"/>
      <c r="D616" s="165" t="s">
        <v>285</v>
      </c>
      <c r="E616" s="162">
        <v>34921</v>
      </c>
      <c r="F616" s="166" t="str">
        <f t="shared" si="28"/>
        <v>Date check - OK</v>
      </c>
      <c r="G616" s="68"/>
      <c r="H616" s="162" t="s">
        <v>279</v>
      </c>
      <c r="I616" s="173">
        <v>28910.598612097718</v>
      </c>
      <c r="J616" s="168">
        <f>IFERROR(MIN('MP Calculations'!$E$30/I616,1),"-")</f>
        <v>0.88008742324680189</v>
      </c>
      <c r="K616" s="12"/>
      <c r="L616" s="159">
        <v>23.562560999999999</v>
      </c>
      <c r="M616" s="187" t="s">
        <v>339</v>
      </c>
      <c r="N616" s="187">
        <v>657.22938499999998</v>
      </c>
      <c r="O616" s="186">
        <f t="shared" si="29"/>
        <v>15486.007475054983</v>
      </c>
      <c r="P616" s="186">
        <f t="shared" si="30"/>
        <v>13629.040415101852</v>
      </c>
      <c r="Q616" s="215">
        <f>IF(P616="-",0,P616/(1+'General inputs'!$H$30)^'MP Calculations'!$C$40)</f>
        <v>30274.037630537052</v>
      </c>
    </row>
    <row r="617" spans="3:17" x14ac:dyDescent="0.2">
      <c r="C617" s="159"/>
      <c r="D617" s="165" t="s">
        <v>291</v>
      </c>
      <c r="E617" s="162">
        <v>34921</v>
      </c>
      <c r="F617" s="166" t="str">
        <f t="shared" si="28"/>
        <v>Date check - OK</v>
      </c>
      <c r="G617" s="68"/>
      <c r="H617" s="162" t="s">
        <v>279</v>
      </c>
      <c r="I617" s="173">
        <v>28910.598612097718</v>
      </c>
      <c r="J617" s="168">
        <f>IFERROR(MIN('MP Calculations'!$E$30/I617,1),"-")</f>
        <v>0.88008742324680189</v>
      </c>
      <c r="K617" s="12"/>
      <c r="L617" s="159">
        <v>46.851343</v>
      </c>
      <c r="M617" s="187" t="s">
        <v>339</v>
      </c>
      <c r="N617" s="187">
        <v>833.55921999999998</v>
      </c>
      <c r="O617" s="186">
        <f t="shared" si="29"/>
        <v>39053.368927032461</v>
      </c>
      <c r="P617" s="186">
        <f t="shared" si="30"/>
        <v>34370.378828098721</v>
      </c>
      <c r="Q617" s="215">
        <f>IF(P617="-",0,P617/(1+'General inputs'!$H$30)^'MP Calculations'!$C$40)</f>
        <v>76346.54460813693</v>
      </c>
    </row>
    <row r="618" spans="3:17" x14ac:dyDescent="0.2">
      <c r="C618" s="159"/>
      <c r="D618" s="165" t="s">
        <v>285</v>
      </c>
      <c r="E618" s="162">
        <v>34921</v>
      </c>
      <c r="F618" s="166" t="str">
        <f t="shared" si="28"/>
        <v>Date check - OK</v>
      </c>
      <c r="G618" s="68"/>
      <c r="H618" s="162" t="s">
        <v>279</v>
      </c>
      <c r="I618" s="173">
        <v>28910.598612097718</v>
      </c>
      <c r="J618" s="168">
        <f>IFERROR(MIN('MP Calculations'!$E$30/I618,1),"-")</f>
        <v>0.88008742324680189</v>
      </c>
      <c r="K618" s="12"/>
      <c r="L618" s="159">
        <v>15.385094</v>
      </c>
      <c r="M618" s="187" t="s">
        <v>339</v>
      </c>
      <c r="N618" s="187">
        <v>657.22938499999998</v>
      </c>
      <c r="O618" s="186">
        <f t="shared" si="29"/>
        <v>10111.53586778719</v>
      </c>
      <c r="P618" s="186">
        <f t="shared" si="30"/>
        <v>8899.0355469484421</v>
      </c>
      <c r="Q618" s="215">
        <f>IF(P618="-",0,P618/(1+'General inputs'!$H$30)^'MP Calculations'!$C$40)</f>
        <v>19767.32982061457</v>
      </c>
    </row>
    <row r="619" spans="3:17" x14ac:dyDescent="0.2">
      <c r="C619" s="159"/>
      <c r="D619" s="165" t="s">
        <v>292</v>
      </c>
      <c r="E619" s="162">
        <v>34921</v>
      </c>
      <c r="F619" s="166" t="str">
        <f t="shared" si="28"/>
        <v>Date check - OK</v>
      </c>
      <c r="G619" s="68"/>
      <c r="H619" s="162" t="s">
        <v>279</v>
      </c>
      <c r="I619" s="173">
        <v>28910.598612097718</v>
      </c>
      <c r="J619" s="168">
        <f>IFERROR(MIN('MP Calculations'!$E$30/I619,1),"-")</f>
        <v>0.88008742324680189</v>
      </c>
      <c r="K619" s="12"/>
      <c r="L619" s="159">
        <v>54.097318000000001</v>
      </c>
      <c r="M619" s="187" t="s">
        <v>339</v>
      </c>
      <c r="N619" s="187">
        <v>480.89954999999998</v>
      </c>
      <c r="O619" s="186">
        <f t="shared" si="29"/>
        <v>26015.375882406901</v>
      </c>
      <c r="P619" s="186">
        <f t="shared" si="30"/>
        <v>22895.805125144485</v>
      </c>
      <c r="Q619" s="215">
        <f>IF(P619="-",0,P619/(1+'General inputs'!$H$30)^'MP Calculations'!$C$40)</f>
        <v>50858.200198160266</v>
      </c>
    </row>
    <row r="620" spans="3:17" x14ac:dyDescent="0.2">
      <c r="C620" s="159"/>
      <c r="D620" s="165" t="s">
        <v>292</v>
      </c>
      <c r="E620" s="162">
        <v>34921</v>
      </c>
      <c r="F620" s="166" t="str">
        <f t="shared" si="28"/>
        <v>Date check - OK</v>
      </c>
      <c r="G620" s="68"/>
      <c r="H620" s="162" t="s">
        <v>279</v>
      </c>
      <c r="I620" s="173">
        <v>28910.598612097718</v>
      </c>
      <c r="J620" s="168">
        <f>IFERROR(MIN('MP Calculations'!$E$30/I620,1),"-")</f>
        <v>0.88008742324680189</v>
      </c>
      <c r="K620" s="12"/>
      <c r="L620" s="159">
        <v>72.307282000000001</v>
      </c>
      <c r="M620" s="187" t="s">
        <v>339</v>
      </c>
      <c r="N620" s="187">
        <v>480.89954999999998</v>
      </c>
      <c r="O620" s="186">
        <f t="shared" si="29"/>
        <v>34772.539375523098</v>
      </c>
      <c r="P620" s="186">
        <f t="shared" si="30"/>
        <v>30602.874578752082</v>
      </c>
      <c r="Q620" s="215">
        <f>IF(P620="-",0,P620/(1+'General inputs'!$H$30)^'MP Calculations'!$C$40)</f>
        <v>67977.82884062441</v>
      </c>
    </row>
    <row r="621" spans="3:17" x14ac:dyDescent="0.2">
      <c r="C621" s="159"/>
      <c r="D621" s="165" t="s">
        <v>285</v>
      </c>
      <c r="E621" s="162">
        <v>34921</v>
      </c>
      <c r="F621" s="166" t="str">
        <f t="shared" si="28"/>
        <v>Date check - OK</v>
      </c>
      <c r="G621" s="68"/>
      <c r="H621" s="162" t="s">
        <v>279</v>
      </c>
      <c r="I621" s="173">
        <v>28910.598612097718</v>
      </c>
      <c r="J621" s="168">
        <f>IFERROR(MIN('MP Calculations'!$E$30/I621,1),"-")</f>
        <v>0.88008742324680189</v>
      </c>
      <c r="K621" s="12"/>
      <c r="L621" s="159">
        <v>50.716313999999997</v>
      </c>
      <c r="M621" s="187" t="s">
        <v>339</v>
      </c>
      <c r="N621" s="187">
        <v>657.22938499999998</v>
      </c>
      <c r="O621" s="186">
        <f t="shared" si="29"/>
        <v>33332.25185968689</v>
      </c>
      <c r="P621" s="186">
        <f t="shared" si="30"/>
        <v>29335.295650205255</v>
      </c>
      <c r="Q621" s="215">
        <f>IF(P621="-",0,P621/(1+'General inputs'!$H$30)^'MP Calculations'!$C$40)</f>
        <v>65162.169702950938</v>
      </c>
    </row>
    <row r="622" spans="3:17" x14ac:dyDescent="0.2">
      <c r="C622" s="159"/>
      <c r="D622" s="165" t="s">
        <v>291</v>
      </c>
      <c r="E622" s="162">
        <v>34921</v>
      </c>
      <c r="F622" s="166" t="str">
        <f t="shared" si="28"/>
        <v>Date check - OK</v>
      </c>
      <c r="G622" s="68"/>
      <c r="H622" s="162" t="s">
        <v>279</v>
      </c>
      <c r="I622" s="173">
        <v>28910.598612097718</v>
      </c>
      <c r="J622" s="168">
        <f>IFERROR(MIN('MP Calculations'!$E$30/I622,1),"-")</f>
        <v>0.88008742324680189</v>
      </c>
      <c r="K622" s="12"/>
      <c r="L622" s="159">
        <v>21.623387999999998</v>
      </c>
      <c r="M622" s="187" t="s">
        <v>339</v>
      </c>
      <c r="N622" s="187">
        <v>833.55921999999998</v>
      </c>
      <c r="O622" s="186">
        <f t="shared" si="29"/>
        <v>18024.37443503736</v>
      </c>
      <c r="P622" s="186">
        <f t="shared" si="30"/>
        <v>15863.025252167561</v>
      </c>
      <c r="Q622" s="215">
        <f>IF(P622="-",0,P622/(1+'General inputs'!$H$30)^'MP Calculations'!$C$40)</f>
        <v>35236.363587721549</v>
      </c>
    </row>
    <row r="623" spans="3:17" x14ac:dyDescent="0.2">
      <c r="C623" s="159"/>
      <c r="D623" s="165" t="s">
        <v>285</v>
      </c>
      <c r="E623" s="162">
        <v>34921</v>
      </c>
      <c r="F623" s="166" t="str">
        <f t="shared" si="28"/>
        <v>Date check - OK</v>
      </c>
      <c r="G623" s="68"/>
      <c r="H623" s="162" t="s">
        <v>279</v>
      </c>
      <c r="I623" s="173">
        <v>28910.598612097718</v>
      </c>
      <c r="J623" s="168">
        <f>IFERROR(MIN('MP Calculations'!$E$30/I623,1),"-")</f>
        <v>0.88008742324680189</v>
      </c>
      <c r="K623" s="12"/>
      <c r="L623" s="159">
        <v>110.38132</v>
      </c>
      <c r="M623" s="187" t="s">
        <v>339</v>
      </c>
      <c r="N623" s="187">
        <v>657.22938499999998</v>
      </c>
      <c r="O623" s="186">
        <f t="shared" si="29"/>
        <v>72545.847059088206</v>
      </c>
      <c r="P623" s="186">
        <f t="shared" si="30"/>
        <v>63846.687605489518</v>
      </c>
      <c r="Q623" s="215">
        <f>IF(P623="-",0,P623/(1+'General inputs'!$H$30)^'MP Calculations'!$C$40)</f>
        <v>141821.94522014618</v>
      </c>
    </row>
    <row r="624" spans="3:17" x14ac:dyDescent="0.2">
      <c r="C624" s="159"/>
      <c r="D624" s="165" t="s">
        <v>285</v>
      </c>
      <c r="E624" s="162">
        <v>34921</v>
      </c>
      <c r="F624" s="166" t="str">
        <f t="shared" si="28"/>
        <v>Date check - OK</v>
      </c>
      <c r="G624" s="68"/>
      <c r="H624" s="162" t="s">
        <v>279</v>
      </c>
      <c r="I624" s="173">
        <v>28910.598612097718</v>
      </c>
      <c r="J624" s="168">
        <f>IFERROR(MIN('MP Calculations'!$E$30/I624,1),"-")</f>
        <v>0.88008742324680189</v>
      </c>
      <c r="K624" s="12"/>
      <c r="L624" s="159">
        <v>57.957630000000002</v>
      </c>
      <c r="M624" s="187" t="s">
        <v>339</v>
      </c>
      <c r="N624" s="187">
        <v>657.22938499999998</v>
      </c>
      <c r="O624" s="186">
        <f t="shared" si="29"/>
        <v>38091.457520957549</v>
      </c>
      <c r="P624" s="186">
        <f t="shared" si="30"/>
        <v>33523.812697334542</v>
      </c>
      <c r="Q624" s="215">
        <f>IF(P624="-",0,P624/(1+'General inputs'!$H$30)^'MP Calculations'!$C$40)</f>
        <v>74466.076569382392</v>
      </c>
    </row>
    <row r="625" spans="3:17" x14ac:dyDescent="0.2">
      <c r="C625" s="159"/>
      <c r="D625" s="165" t="s">
        <v>292</v>
      </c>
      <c r="E625" s="162">
        <v>34921</v>
      </c>
      <c r="F625" s="166" t="str">
        <f t="shared" si="28"/>
        <v>Date check - OK</v>
      </c>
      <c r="G625" s="68"/>
      <c r="H625" s="162" t="s">
        <v>279</v>
      </c>
      <c r="I625" s="173">
        <v>28910.598612097718</v>
      </c>
      <c r="J625" s="168">
        <f>IFERROR(MIN('MP Calculations'!$E$30/I625,1),"-")</f>
        <v>0.88008742324680189</v>
      </c>
      <c r="K625" s="12"/>
      <c r="L625" s="159">
        <v>46.119259999999997</v>
      </c>
      <c r="M625" s="187" t="s">
        <v>339</v>
      </c>
      <c r="N625" s="187">
        <v>480.89954999999998</v>
      </c>
      <c r="O625" s="186">
        <f t="shared" ref="O625:O628" si="31">IF(N625="","-",L625*N625)</f>
        <v>22178.731380332996</v>
      </c>
      <c r="P625" s="186">
        <f t="shared" ref="P625:P628" si="32">IF(O625="-","-",IF(OR(E625&lt;$E$15,E625&gt;$E$16),0,O625*J625))</f>
        <v>19519.222551400253</v>
      </c>
      <c r="Q625" s="215">
        <f>IF(P625="-",0,P625/(1+'General inputs'!$H$30)^'MP Calculations'!$C$40)</f>
        <v>43357.834450702423</v>
      </c>
    </row>
    <row r="626" spans="3:17" x14ac:dyDescent="0.2">
      <c r="C626" s="159"/>
      <c r="D626" s="165" t="s">
        <v>292</v>
      </c>
      <c r="E626" s="162">
        <v>34921</v>
      </c>
      <c r="F626" s="166" t="str">
        <f t="shared" si="28"/>
        <v>Date check - OK</v>
      </c>
      <c r="G626" s="68"/>
      <c r="H626" s="162" t="s">
        <v>279</v>
      </c>
      <c r="I626" s="173">
        <v>28910.598612097718</v>
      </c>
      <c r="J626" s="168">
        <f>IFERROR(MIN('MP Calculations'!$E$30/I626,1),"-")</f>
        <v>0.88008742324680189</v>
      </c>
      <c r="K626" s="12"/>
      <c r="L626" s="159">
        <v>29.403963000000001</v>
      </c>
      <c r="M626" s="187" t="s">
        <v>339</v>
      </c>
      <c r="N626" s="187">
        <v>480.89954999999998</v>
      </c>
      <c r="O626" s="186">
        <f t="shared" si="31"/>
        <v>14140.352574916649</v>
      </c>
      <c r="P626" s="186">
        <f t="shared" si="32"/>
        <v>12444.746461459674</v>
      </c>
      <c r="Q626" s="215">
        <f>IF(P626="-",0,P626/(1+'General inputs'!$H$30)^'MP Calculations'!$C$40)</f>
        <v>27643.378491948471</v>
      </c>
    </row>
    <row r="627" spans="3:17" x14ac:dyDescent="0.2">
      <c r="C627" s="159"/>
      <c r="D627" s="165" t="s">
        <v>292</v>
      </c>
      <c r="E627" s="162">
        <v>34921</v>
      </c>
      <c r="F627" s="166" t="str">
        <f t="shared" si="28"/>
        <v>Date check - OK</v>
      </c>
      <c r="G627" s="68"/>
      <c r="H627" s="162" t="s">
        <v>279</v>
      </c>
      <c r="I627" s="173">
        <v>28910.598612097718</v>
      </c>
      <c r="J627" s="168">
        <f>IFERROR(MIN('MP Calculations'!$E$30/I627,1),"-")</f>
        <v>0.88008742324680189</v>
      </c>
      <c r="K627" s="12"/>
      <c r="L627" s="159">
        <v>22.182576999999998</v>
      </c>
      <c r="M627" s="187" t="s">
        <v>339</v>
      </c>
      <c r="N627" s="187">
        <v>480.89954999999998</v>
      </c>
      <c r="O627" s="186">
        <f t="shared" si="31"/>
        <v>10667.591297140349</v>
      </c>
      <c r="P627" s="186">
        <f t="shared" si="32"/>
        <v>9388.4129369502589</v>
      </c>
      <c r="Q627" s="215">
        <f>IF(P627="-",0,P627/(1+'General inputs'!$H$30)^'MP Calculations'!$C$40)</f>
        <v>20854.378436600226</v>
      </c>
    </row>
    <row r="628" spans="3:17" x14ac:dyDescent="0.2">
      <c r="C628" s="159"/>
      <c r="D628" s="165" t="s">
        <v>292</v>
      </c>
      <c r="E628" s="162">
        <v>34921</v>
      </c>
      <c r="F628" s="166" t="str">
        <f t="shared" si="28"/>
        <v>Date check - OK</v>
      </c>
      <c r="G628" s="68"/>
      <c r="H628" s="162" t="s">
        <v>279</v>
      </c>
      <c r="I628" s="173">
        <v>28910.598612097718</v>
      </c>
      <c r="J628" s="168">
        <f>IFERROR(MIN('MP Calculations'!$E$30/I628,1),"-")</f>
        <v>0.88008742324680189</v>
      </c>
      <c r="K628" s="12"/>
      <c r="L628" s="159">
        <v>49.952246000000002</v>
      </c>
      <c r="M628" s="187" t="s">
        <v>339</v>
      </c>
      <c r="N628" s="187">
        <v>480.89954999999998</v>
      </c>
      <c r="O628" s="186">
        <f t="shared" si="31"/>
        <v>24022.012622889299</v>
      </c>
      <c r="P628" s="186">
        <f t="shared" si="32"/>
        <v>21141.471190480792</v>
      </c>
      <c r="Q628" s="215">
        <f>IF(P628="-",0,P628/(1+'General inputs'!$H$30)^'MP Calculations'!$C$40)</f>
        <v>46961.317516993171</v>
      </c>
    </row>
    <row r="629" spans="3:17" x14ac:dyDescent="0.2">
      <c r="C629" s="159"/>
      <c r="D629" s="165" t="s">
        <v>292</v>
      </c>
      <c r="E629" s="162">
        <v>34921</v>
      </c>
      <c r="F629" s="166" t="str">
        <f t="shared" si="28"/>
        <v>Date check - OK</v>
      </c>
      <c r="G629" s="68"/>
      <c r="H629" s="162" t="s">
        <v>279</v>
      </c>
      <c r="I629" s="173">
        <v>28910.598612097718</v>
      </c>
      <c r="J629" s="168">
        <f>IFERROR(MIN('MP Calculations'!$E$30/I629,1),"-")</f>
        <v>0.88008742324680189</v>
      </c>
      <c r="K629" s="12"/>
      <c r="L629" s="159">
        <v>25.245830999999999</v>
      </c>
      <c r="M629" s="187" t="s">
        <v>339</v>
      </c>
      <c r="N629" s="187">
        <v>480.89954999999998</v>
      </c>
      <c r="O629" s="186">
        <f t="shared" si="29"/>
        <v>12140.708767276048</v>
      </c>
      <c r="P629" s="186">
        <f t="shared" si="30"/>
        <v>10684.885095381835</v>
      </c>
      <c r="Q629" s="215">
        <f>IF(P629="-",0,P629/(1+'General inputs'!$H$30)^'MP Calculations'!$C$40)</f>
        <v>23734.217788152091</v>
      </c>
    </row>
    <row r="630" spans="3:17" x14ac:dyDescent="0.2">
      <c r="C630" s="159"/>
      <c r="D630" s="165" t="s">
        <v>292</v>
      </c>
      <c r="E630" s="162">
        <v>34921</v>
      </c>
      <c r="F630" s="166" t="str">
        <f t="shared" si="28"/>
        <v>Date check - OK</v>
      </c>
      <c r="G630" s="68"/>
      <c r="H630" s="162" t="s">
        <v>279</v>
      </c>
      <c r="I630" s="173">
        <v>28910.598612097718</v>
      </c>
      <c r="J630" s="168">
        <f>IFERROR(MIN('MP Calculations'!$E$30/I630,1),"-")</f>
        <v>0.88008742324680189</v>
      </c>
      <c r="K630" s="12"/>
      <c r="L630" s="159">
        <v>19.027307</v>
      </c>
      <c r="M630" s="187" t="s">
        <v>339</v>
      </c>
      <c r="N630" s="187">
        <v>480.89954999999998</v>
      </c>
      <c r="O630" s="186">
        <f t="shared" si="29"/>
        <v>9150.22337401185</v>
      </c>
      <c r="P630" s="186">
        <f t="shared" si="30"/>
        <v>8052.9965113667467</v>
      </c>
      <c r="Q630" s="215">
        <f>IF(P630="-",0,P630/(1+'General inputs'!$H$30)^'MP Calculations'!$C$40)</f>
        <v>17888.032612593772</v>
      </c>
    </row>
    <row r="631" spans="3:17" x14ac:dyDescent="0.2">
      <c r="C631" s="159"/>
      <c r="D631" s="165" t="s">
        <v>285</v>
      </c>
      <c r="E631" s="162">
        <v>34921</v>
      </c>
      <c r="F631" s="166" t="str">
        <f t="shared" si="28"/>
        <v>Date check - OK</v>
      </c>
      <c r="G631" s="68"/>
      <c r="H631" s="162" t="s">
        <v>279</v>
      </c>
      <c r="I631" s="173">
        <v>28910.598612097718</v>
      </c>
      <c r="J631" s="168">
        <f>IFERROR(MIN('MP Calculations'!$E$30/I631,1),"-")</f>
        <v>0.88008742324680189</v>
      </c>
      <c r="K631" s="12"/>
      <c r="L631" s="159">
        <v>3.3867449999999999</v>
      </c>
      <c r="M631" s="187" t="s">
        <v>339</v>
      </c>
      <c r="N631" s="187">
        <v>657.22938499999998</v>
      </c>
      <c r="O631" s="186">
        <f t="shared" si="29"/>
        <v>2225.868333501825</v>
      </c>
      <c r="P631" s="186">
        <f t="shared" si="30"/>
        <v>1958.9587261182742</v>
      </c>
      <c r="Q631" s="215">
        <f>IF(P631="-",0,P631/(1+'General inputs'!$H$30)^'MP Calculations'!$C$40)</f>
        <v>4351.4134806922402</v>
      </c>
    </row>
    <row r="632" spans="3:17" x14ac:dyDescent="0.2">
      <c r="C632" s="159"/>
      <c r="D632" s="165" t="s">
        <v>285</v>
      </c>
      <c r="E632" s="162">
        <v>34921</v>
      </c>
      <c r="F632" s="166" t="str">
        <f t="shared" si="28"/>
        <v>Date check - OK</v>
      </c>
      <c r="G632" s="68"/>
      <c r="H632" s="162" t="s">
        <v>279</v>
      </c>
      <c r="I632" s="173">
        <v>28910.598612097718</v>
      </c>
      <c r="J632" s="168">
        <f>IFERROR(MIN('MP Calculations'!$E$30/I632,1),"-")</f>
        <v>0.88008742324680189</v>
      </c>
      <c r="K632" s="12"/>
      <c r="L632" s="159">
        <v>4.1984810000000001</v>
      </c>
      <c r="M632" s="187" t="s">
        <v>339</v>
      </c>
      <c r="N632" s="187">
        <v>657.22938499999998</v>
      </c>
      <c r="O632" s="186">
        <f t="shared" si="29"/>
        <v>2759.3650855641849</v>
      </c>
      <c r="P632" s="186">
        <f t="shared" si="30"/>
        <v>2428.4825079513744</v>
      </c>
      <c r="Q632" s="215">
        <f>IF(P632="-",0,P632/(1+'General inputs'!$H$30)^'MP Calculations'!$C$40)</f>
        <v>5394.3614951318259</v>
      </c>
    </row>
    <row r="633" spans="3:17" x14ac:dyDescent="0.2">
      <c r="C633" s="159"/>
      <c r="D633" s="165" t="s">
        <v>292</v>
      </c>
      <c r="E633" s="162">
        <v>34921</v>
      </c>
      <c r="F633" s="166" t="str">
        <f t="shared" si="28"/>
        <v>Date check - OK</v>
      </c>
      <c r="G633" s="68"/>
      <c r="H633" s="162" t="s">
        <v>279</v>
      </c>
      <c r="I633" s="173">
        <v>28910.598612097718</v>
      </c>
      <c r="J633" s="168">
        <f>IFERROR(MIN('MP Calculations'!$E$30/I633,1),"-")</f>
        <v>0.88008742324680189</v>
      </c>
      <c r="K633" s="12"/>
      <c r="L633" s="159">
        <v>59.128006999999997</v>
      </c>
      <c r="M633" s="187" t="s">
        <v>339</v>
      </c>
      <c r="N633" s="187">
        <v>480.89954999999998</v>
      </c>
      <c r="O633" s="186">
        <f t="shared" si="29"/>
        <v>28434.631958696846</v>
      </c>
      <c r="P633" s="186">
        <f t="shared" si="30"/>
        <v>25024.96197150067</v>
      </c>
      <c r="Q633" s="215">
        <f>IF(P633="-",0,P633/(1+'General inputs'!$H$30)^'MP Calculations'!$C$40)</f>
        <v>55587.672892105686</v>
      </c>
    </row>
    <row r="634" spans="3:17" x14ac:dyDescent="0.2">
      <c r="C634" s="159"/>
      <c r="D634" s="165" t="s">
        <v>285</v>
      </c>
      <c r="E634" s="162">
        <v>34921</v>
      </c>
      <c r="F634" s="166" t="str">
        <f t="shared" si="28"/>
        <v>Date check - OK</v>
      </c>
      <c r="G634" s="68"/>
      <c r="H634" s="162" t="s">
        <v>279</v>
      </c>
      <c r="I634" s="173">
        <v>28910.598612097718</v>
      </c>
      <c r="J634" s="168">
        <f>IFERROR(MIN('MP Calculations'!$E$30/I634,1),"-")</f>
        <v>0.88008742324680189</v>
      </c>
      <c r="K634" s="12"/>
      <c r="L634" s="159">
        <v>41.026468999999999</v>
      </c>
      <c r="M634" s="187" t="s">
        <v>339</v>
      </c>
      <c r="N634" s="187">
        <v>657.22938499999998</v>
      </c>
      <c r="O634" s="186">
        <f t="shared" si="29"/>
        <v>26963.800989591564</v>
      </c>
      <c r="P634" s="186">
        <f t="shared" si="30"/>
        <v>23730.502133869206</v>
      </c>
      <c r="Q634" s="215">
        <f>IF(P634="-",0,P634/(1+'General inputs'!$H$30)^'MP Calculations'!$C$40)</f>
        <v>52712.303486622783</v>
      </c>
    </row>
    <row r="635" spans="3:17" x14ac:dyDescent="0.2">
      <c r="C635" s="159"/>
      <c r="D635" s="165" t="s">
        <v>285</v>
      </c>
      <c r="E635" s="162">
        <v>34921</v>
      </c>
      <c r="F635" s="166" t="str">
        <f t="shared" si="28"/>
        <v>Date check - OK</v>
      </c>
      <c r="G635" s="68"/>
      <c r="H635" s="162" t="s">
        <v>279</v>
      </c>
      <c r="I635" s="173">
        <v>28910.598612097718</v>
      </c>
      <c r="J635" s="168">
        <f>IFERROR(MIN('MP Calculations'!$E$30/I635,1),"-")</f>
        <v>0.88008742324680189</v>
      </c>
      <c r="K635" s="12"/>
      <c r="L635" s="159">
        <v>2.6001210000000001</v>
      </c>
      <c r="M635" s="187" t="s">
        <v>339</v>
      </c>
      <c r="N635" s="187">
        <v>657.22938499999998</v>
      </c>
      <c r="O635" s="186">
        <f t="shared" si="29"/>
        <v>1708.8759257555851</v>
      </c>
      <c r="P635" s="186">
        <f t="shared" si="30"/>
        <v>1503.960210146726</v>
      </c>
      <c r="Q635" s="215">
        <f>IF(P635="-",0,P635/(1+'General inputs'!$H$30)^'MP Calculations'!$C$40)</f>
        <v>3340.7302796139033</v>
      </c>
    </row>
    <row r="636" spans="3:17" x14ac:dyDescent="0.2">
      <c r="C636" s="159"/>
      <c r="D636" s="165" t="s">
        <v>285</v>
      </c>
      <c r="E636" s="162">
        <v>34921</v>
      </c>
      <c r="F636" s="166" t="str">
        <f t="shared" si="28"/>
        <v>Date check - OK</v>
      </c>
      <c r="G636" s="68"/>
      <c r="H636" s="162" t="s">
        <v>279</v>
      </c>
      <c r="I636" s="173">
        <v>28910.598612097718</v>
      </c>
      <c r="J636" s="168">
        <f>IFERROR(MIN('MP Calculations'!$E$30/I636,1),"-")</f>
        <v>0.88008742324680189</v>
      </c>
      <c r="K636" s="12"/>
      <c r="L636" s="159">
        <v>6.7747200000000003</v>
      </c>
      <c r="M636" s="187" t="s">
        <v>339</v>
      </c>
      <c r="N636" s="187">
        <v>657.22938499999998</v>
      </c>
      <c r="O636" s="186">
        <f t="shared" si="29"/>
        <v>4452.5450591471999</v>
      </c>
      <c r="P636" s="186">
        <f t="shared" si="30"/>
        <v>3918.6289079951384</v>
      </c>
      <c r="Q636" s="215">
        <f>IF(P636="-",0,P636/(1+'General inputs'!$H$30)^'MP Calculations'!$C$40)</f>
        <v>8704.4073102389848</v>
      </c>
    </row>
    <row r="637" spans="3:17" x14ac:dyDescent="0.2">
      <c r="C637" s="159"/>
      <c r="D637" s="165" t="s">
        <v>290</v>
      </c>
      <c r="E637" s="162">
        <v>34921</v>
      </c>
      <c r="F637" s="166" t="str">
        <f t="shared" si="28"/>
        <v>Date check - OK</v>
      </c>
      <c r="G637" s="68"/>
      <c r="H637" s="162" t="s">
        <v>279</v>
      </c>
      <c r="I637" s="173">
        <v>28910.598612097718</v>
      </c>
      <c r="J637" s="168">
        <f>IFERROR(MIN('MP Calculations'!$E$30/I637,1),"-")</f>
        <v>0.88008742324680189</v>
      </c>
      <c r="K637" s="12"/>
      <c r="L637" s="159">
        <v>6.1884779999999999</v>
      </c>
      <c r="M637" s="187" t="s">
        <v>339</v>
      </c>
      <c r="N637" s="187">
        <v>1009.889055</v>
      </c>
      <c r="O637" s="186">
        <f t="shared" si="29"/>
        <v>6249.6761993082901</v>
      </c>
      <c r="P637" s="186">
        <f t="shared" si="30"/>
        <v>5500.2614223760993</v>
      </c>
      <c r="Q637" s="215">
        <f>IF(P637="-",0,P637/(1+'General inputs'!$H$30)^'MP Calculations'!$C$40)</f>
        <v>12217.670225285694</v>
      </c>
    </row>
    <row r="638" spans="3:17" x14ac:dyDescent="0.2">
      <c r="C638" s="159"/>
      <c r="D638" s="165" t="s">
        <v>294</v>
      </c>
      <c r="E638" s="162">
        <v>34921</v>
      </c>
      <c r="F638" s="166" t="str">
        <f t="shared" si="28"/>
        <v>Date check - OK</v>
      </c>
      <c r="G638" s="68"/>
      <c r="H638" s="162" t="s">
        <v>279</v>
      </c>
      <c r="I638" s="173">
        <v>28910.598612097718</v>
      </c>
      <c r="J638" s="168">
        <f>IFERROR(MIN('MP Calculations'!$E$30/I638,1),"-")</f>
        <v>0.88008742324680189</v>
      </c>
      <c r="K638" s="12"/>
      <c r="L638" s="159">
        <v>752.97910999999999</v>
      </c>
      <c r="M638" s="187" t="s">
        <v>339</v>
      </c>
      <c r="N638" s="187">
        <v>439.934033</v>
      </c>
      <c r="O638" s="186">
        <f t="shared" si="29"/>
        <v>331261.13662705064</v>
      </c>
      <c r="P638" s="186">
        <f t="shared" si="30"/>
        <v>291538.76015590777</v>
      </c>
      <c r="Q638" s="215">
        <f>IF(P638="-",0,P638/(1+'General inputs'!$H$30)^'MP Calculations'!$C$40)</f>
        <v>647591.84263187251</v>
      </c>
    </row>
    <row r="639" spans="3:17" x14ac:dyDescent="0.2">
      <c r="C639" s="159"/>
      <c r="D639" s="165" t="s">
        <v>294</v>
      </c>
      <c r="E639" s="162">
        <v>34921</v>
      </c>
      <c r="F639" s="166" t="str">
        <f t="shared" si="28"/>
        <v>Date check - OK</v>
      </c>
      <c r="G639" s="68"/>
      <c r="H639" s="162" t="s">
        <v>279</v>
      </c>
      <c r="I639" s="173">
        <v>28910.598612097718</v>
      </c>
      <c r="J639" s="168">
        <f>IFERROR(MIN('MP Calculations'!$E$30/I639,1),"-")</f>
        <v>0.88008742324680189</v>
      </c>
      <c r="K639" s="12"/>
      <c r="L639" s="159">
        <v>131.300828</v>
      </c>
      <c r="M639" s="187" t="s">
        <v>339</v>
      </c>
      <c r="N639" s="187">
        <v>439.934033</v>
      </c>
      <c r="O639" s="186">
        <f t="shared" si="29"/>
        <v>57763.702798279322</v>
      </c>
      <c r="P639" s="186">
        <f t="shared" si="30"/>
        <v>50837.108352931726</v>
      </c>
      <c r="Q639" s="215">
        <f>IF(P639="-",0,P639/(1+'General inputs'!$H$30)^'MP Calculations'!$C$40)</f>
        <v>112923.90985934596</v>
      </c>
    </row>
    <row r="640" spans="3:17" x14ac:dyDescent="0.2">
      <c r="C640" s="159"/>
      <c r="D640" s="165" t="s">
        <v>294</v>
      </c>
      <c r="E640" s="162">
        <v>34921</v>
      </c>
      <c r="F640" s="166" t="str">
        <f t="shared" si="28"/>
        <v>Date check - OK</v>
      </c>
      <c r="G640" s="68"/>
      <c r="H640" s="162" t="s">
        <v>279</v>
      </c>
      <c r="I640" s="173">
        <v>28910.598612097718</v>
      </c>
      <c r="J640" s="168">
        <f>IFERROR(MIN('MP Calculations'!$E$30/I640,1),"-")</f>
        <v>0.88008742324680189</v>
      </c>
      <c r="K640" s="12"/>
      <c r="L640" s="159">
        <v>140.90382099999999</v>
      </c>
      <c r="M640" s="187" t="s">
        <v>339</v>
      </c>
      <c r="N640" s="187">
        <v>439.934033</v>
      </c>
      <c r="O640" s="186">
        <f t="shared" si="29"/>
        <v>61988.386237640087</v>
      </c>
      <c r="P640" s="186">
        <f t="shared" si="30"/>
        <v>54555.199115112184</v>
      </c>
      <c r="Q640" s="215">
        <f>IF(P640="-",0,P640/(1+'General inputs'!$H$30)^'MP Calculations'!$C$40)</f>
        <v>121182.86399108937</v>
      </c>
    </row>
    <row r="641" spans="3:17" x14ac:dyDescent="0.2">
      <c r="C641" s="159"/>
      <c r="D641" s="165" t="s">
        <v>294</v>
      </c>
      <c r="E641" s="162">
        <v>34921</v>
      </c>
      <c r="F641" s="166" t="str">
        <f t="shared" si="28"/>
        <v>Date check - OK</v>
      </c>
      <c r="G641" s="68"/>
      <c r="H641" s="162" t="s">
        <v>279</v>
      </c>
      <c r="I641" s="173">
        <v>28910.598612097718</v>
      </c>
      <c r="J641" s="168">
        <f>IFERROR(MIN('MP Calculations'!$E$30/I641,1),"-")</f>
        <v>0.88008742324680189</v>
      </c>
      <c r="K641" s="12"/>
      <c r="L641" s="159">
        <v>411.13653199999999</v>
      </c>
      <c r="M641" s="187" t="s">
        <v>339</v>
      </c>
      <c r="N641" s="187">
        <v>439.934033</v>
      </c>
      <c r="O641" s="186">
        <f t="shared" si="29"/>
        <v>180872.95263639354</v>
      </c>
      <c r="P641" s="186">
        <f t="shared" si="30"/>
        <v>159184.01082080443</v>
      </c>
      <c r="Q641" s="215">
        <f>IF(P641="-",0,P641/(1+'General inputs'!$H$30)^'MP Calculations'!$C$40)</f>
        <v>353593.69309881353</v>
      </c>
    </row>
    <row r="642" spans="3:17" x14ac:dyDescent="0.2">
      <c r="C642" s="159"/>
      <c r="D642" s="165" t="s">
        <v>294</v>
      </c>
      <c r="E642" s="162">
        <v>34921</v>
      </c>
      <c r="F642" s="166" t="str">
        <f t="shared" si="28"/>
        <v>Date check - OK</v>
      </c>
      <c r="G642" s="68"/>
      <c r="H642" s="162" t="s">
        <v>279</v>
      </c>
      <c r="I642" s="173">
        <v>28910.598612097718</v>
      </c>
      <c r="J642" s="168">
        <f>IFERROR(MIN('MP Calculations'!$E$30/I642,1),"-")</f>
        <v>0.88008742324680189</v>
      </c>
      <c r="K642" s="12"/>
      <c r="L642" s="159">
        <v>489.86211800000001</v>
      </c>
      <c r="M642" s="187" t="s">
        <v>339</v>
      </c>
      <c r="N642" s="187">
        <v>439.934033</v>
      </c>
      <c r="O642" s="186">
        <f t="shared" si="29"/>
        <v>215507.01718566188</v>
      </c>
      <c r="P642" s="186">
        <f t="shared" si="30"/>
        <v>189665.01544653342</v>
      </c>
      <c r="Q642" s="215">
        <f>IF(P642="-",0,P642/(1+'General inputs'!$H$30)^'MP Calculations'!$C$40)</f>
        <v>421300.81355267839</v>
      </c>
    </row>
    <row r="643" spans="3:17" x14ac:dyDescent="0.2">
      <c r="C643" s="159"/>
      <c r="D643" s="165" t="s">
        <v>284</v>
      </c>
      <c r="E643" s="162">
        <v>34921</v>
      </c>
      <c r="F643" s="166" t="str">
        <f t="shared" si="28"/>
        <v>Date check - OK</v>
      </c>
      <c r="G643" s="68"/>
      <c r="H643" s="162" t="s">
        <v>279</v>
      </c>
      <c r="I643" s="173">
        <v>28910.598612097718</v>
      </c>
      <c r="J643" s="168">
        <f>IFERROR(MIN('MP Calculations'!$E$30/I643,1),"-")</f>
        <v>0.88008742324680189</v>
      </c>
      <c r="K643" s="12"/>
      <c r="L643" s="159">
        <v>0.65632000000000001</v>
      </c>
      <c r="M643" s="187" t="s">
        <v>339</v>
      </c>
      <c r="N643" s="187">
        <v>356.22188899999998</v>
      </c>
      <c r="O643" s="186">
        <f t="shared" si="29"/>
        <v>233.79555018847998</v>
      </c>
      <c r="P643" s="186">
        <f t="shared" si="30"/>
        <v>205.7605233319477</v>
      </c>
      <c r="Q643" s="215">
        <f>IF(P643="-",0,P643/(1+'General inputs'!$H$30)^'MP Calculations'!$C$40)</f>
        <v>457.05358825761687</v>
      </c>
    </row>
    <row r="644" spans="3:17" x14ac:dyDescent="0.2">
      <c r="C644" s="159"/>
      <c r="D644" s="165" t="s">
        <v>298</v>
      </c>
      <c r="E644" s="162">
        <v>34921</v>
      </c>
      <c r="F644" s="166" t="str">
        <f t="shared" si="28"/>
        <v>Date check - OK</v>
      </c>
      <c r="G644" s="68"/>
      <c r="H644" s="162" t="s">
        <v>279</v>
      </c>
      <c r="I644" s="173">
        <v>28910.598612097718</v>
      </c>
      <c r="J644" s="168">
        <f>IFERROR(MIN('MP Calculations'!$E$30/I644,1),"-")</f>
        <v>0.88008742324680189</v>
      </c>
      <c r="K644" s="12"/>
      <c r="L644" s="159">
        <v>20.392223999999999</v>
      </c>
      <c r="M644" s="187" t="s">
        <v>339</v>
      </c>
      <c r="N644" s="187">
        <v>137.14542700000001</v>
      </c>
      <c r="O644" s="186">
        <f t="shared" si="29"/>
        <v>2796.700267959648</v>
      </c>
      <c r="P644" s="186">
        <f t="shared" si="30"/>
        <v>2461.3407324222471</v>
      </c>
      <c r="Q644" s="215">
        <f>IF(P644="-",0,P644/(1+'General inputs'!$H$30)^'MP Calculations'!$C$40)</f>
        <v>5467.3491078915313</v>
      </c>
    </row>
    <row r="645" spans="3:17" x14ac:dyDescent="0.2">
      <c r="C645" s="159"/>
      <c r="D645" s="165" t="s">
        <v>303</v>
      </c>
      <c r="E645" s="162">
        <v>34921</v>
      </c>
      <c r="F645" s="166" t="str">
        <f t="shared" si="28"/>
        <v>Date check - OK</v>
      </c>
      <c r="G645" s="68"/>
      <c r="H645" s="162" t="s">
        <v>279</v>
      </c>
      <c r="I645" s="173">
        <v>28910.598612097718</v>
      </c>
      <c r="J645" s="168">
        <f>IFERROR(MIN('MP Calculations'!$E$30/I645,1),"-")</f>
        <v>0.88008742324680189</v>
      </c>
      <c r="K645" s="12"/>
      <c r="L645" s="159">
        <v>46.400132999999997</v>
      </c>
      <c r="M645" s="187" t="s">
        <v>339</v>
      </c>
      <c r="N645" s="187">
        <v>276.07196399999998</v>
      </c>
      <c r="O645" s="186">
        <f t="shared" si="29"/>
        <v>12809.77584717121</v>
      </c>
      <c r="P645" s="186">
        <f t="shared" si="30"/>
        <v>11273.722617706029</v>
      </c>
      <c r="Q645" s="215">
        <f>IF(P645="-",0,P645/(1+'General inputs'!$H$30)^'MP Calculations'!$C$40)</f>
        <v>25042.196102557995</v>
      </c>
    </row>
    <row r="646" spans="3:17" x14ac:dyDescent="0.2">
      <c r="C646" s="159"/>
      <c r="D646" s="165" t="s">
        <v>306</v>
      </c>
      <c r="E646" s="162">
        <v>34921</v>
      </c>
      <c r="F646" s="166" t="str">
        <f t="shared" si="28"/>
        <v>Date check - OK</v>
      </c>
      <c r="G646" s="68"/>
      <c r="H646" s="162" t="s">
        <v>279</v>
      </c>
      <c r="I646" s="173">
        <v>28910.598612097718</v>
      </c>
      <c r="J646" s="168">
        <f>IFERROR(MIN('MP Calculations'!$E$30/I646,1),"-")</f>
        <v>0.88008742324680189</v>
      </c>
      <c r="K646" s="12"/>
      <c r="L646" s="159">
        <v>5.0966469999999999</v>
      </c>
      <c r="M646" s="187" t="s">
        <v>339</v>
      </c>
      <c r="N646" s="187">
        <v>219.07646199999999</v>
      </c>
      <c r="O646" s="186">
        <f t="shared" si="29"/>
        <v>1116.555392822914</v>
      </c>
      <c r="P646" s="186">
        <f t="shared" si="30"/>
        <v>982.66635858183906</v>
      </c>
      <c r="Q646" s="215">
        <f>IF(P646="-",0,P646/(1+'General inputs'!$H$30)^'MP Calculations'!$C$40)</f>
        <v>2182.7859784614993</v>
      </c>
    </row>
    <row r="647" spans="3:17" x14ac:dyDescent="0.2">
      <c r="C647" s="159"/>
      <c r="D647" s="165" t="s">
        <v>306</v>
      </c>
      <c r="E647" s="162">
        <v>34921</v>
      </c>
      <c r="F647" s="166" t="str">
        <f t="shared" si="28"/>
        <v>Date check - OK</v>
      </c>
      <c r="G647" s="68"/>
      <c r="H647" s="162" t="s">
        <v>279</v>
      </c>
      <c r="I647" s="173">
        <v>28910.598612097718</v>
      </c>
      <c r="J647" s="168">
        <f>IFERROR(MIN('MP Calculations'!$E$30/I647,1),"-")</f>
        <v>0.88008742324680189</v>
      </c>
      <c r="K647" s="12"/>
      <c r="L647" s="159">
        <v>2.8234249999999999</v>
      </c>
      <c r="M647" s="187" t="s">
        <v>339</v>
      </c>
      <c r="N647" s="187">
        <v>219.07646199999999</v>
      </c>
      <c r="O647" s="186">
        <f t="shared" si="29"/>
        <v>618.54595972234995</v>
      </c>
      <c r="P647" s="186">
        <f t="shared" si="30"/>
        <v>544.37451985176313</v>
      </c>
      <c r="Q647" s="215">
        <f>IF(P647="-",0,P647/(1+'General inputs'!$H$30)^'MP Calculations'!$C$40)</f>
        <v>1209.2131358592537</v>
      </c>
    </row>
    <row r="648" spans="3:17" x14ac:dyDescent="0.2">
      <c r="C648" s="159"/>
      <c r="D648" s="165" t="s">
        <v>306</v>
      </c>
      <c r="E648" s="162">
        <v>34921</v>
      </c>
      <c r="F648" s="166" t="str">
        <f t="shared" si="28"/>
        <v>Date check - OK</v>
      </c>
      <c r="G648" s="68"/>
      <c r="H648" s="162" t="s">
        <v>279</v>
      </c>
      <c r="I648" s="173">
        <v>28910.598612097718</v>
      </c>
      <c r="J648" s="168">
        <f>IFERROR(MIN('MP Calculations'!$E$30/I648,1),"-")</f>
        <v>0.88008742324680189</v>
      </c>
      <c r="K648" s="12"/>
      <c r="L648" s="159">
        <v>5.0860589999999997</v>
      </c>
      <c r="M648" s="187" t="s">
        <v>339</v>
      </c>
      <c r="N648" s="187">
        <v>219.07646199999999</v>
      </c>
      <c r="O648" s="186">
        <f t="shared" si="29"/>
        <v>1114.2358112432578</v>
      </c>
      <c r="P648" s="186">
        <f t="shared" si="30"/>
        <v>980.62492400638871</v>
      </c>
      <c r="Q648" s="215">
        <f>IF(P648="-",0,P648/(1+'General inputs'!$H$30)^'MP Calculations'!$C$40)</f>
        <v>2178.2513622834604</v>
      </c>
    </row>
    <row r="649" spans="3:17" x14ac:dyDescent="0.2">
      <c r="C649" s="159"/>
      <c r="D649" s="165" t="s">
        <v>306</v>
      </c>
      <c r="E649" s="162">
        <v>34921</v>
      </c>
      <c r="F649" s="166" t="str">
        <f t="shared" si="28"/>
        <v>Date check - OK</v>
      </c>
      <c r="G649" s="68"/>
      <c r="H649" s="162" t="s">
        <v>279</v>
      </c>
      <c r="I649" s="173">
        <v>28910.598612097718</v>
      </c>
      <c r="J649" s="168">
        <f>IFERROR(MIN('MP Calculations'!$E$30/I649,1),"-")</f>
        <v>0.88008742324680189</v>
      </c>
      <c r="K649" s="12"/>
      <c r="L649" s="159">
        <v>3.1271100000000001</v>
      </c>
      <c r="M649" s="187" t="s">
        <v>339</v>
      </c>
      <c r="N649" s="187">
        <v>219.07646199999999</v>
      </c>
      <c r="O649" s="186">
        <f t="shared" si="29"/>
        <v>685.07619508482003</v>
      </c>
      <c r="P649" s="186">
        <f t="shared" si="30"/>
        <v>602.92694325992261</v>
      </c>
      <c r="Q649" s="215">
        <f>IF(P649="-",0,P649/(1+'General inputs'!$H$30)^'MP Calculations'!$C$40)</f>
        <v>1339.2749902252872</v>
      </c>
    </row>
    <row r="650" spans="3:17" x14ac:dyDescent="0.2">
      <c r="C650" s="159"/>
      <c r="D650" s="165" t="s">
        <v>298</v>
      </c>
      <c r="E650" s="162">
        <v>34921</v>
      </c>
      <c r="F650" s="166" t="str">
        <f t="shared" si="28"/>
        <v>Date check - OK</v>
      </c>
      <c r="G650" s="68"/>
      <c r="H650" s="162" t="s">
        <v>279</v>
      </c>
      <c r="I650" s="173">
        <v>28910.598612097718</v>
      </c>
      <c r="J650" s="168">
        <f>IFERROR(MIN('MP Calculations'!$E$30/I650,1),"-")</f>
        <v>0.88008742324680189</v>
      </c>
      <c r="K650" s="12"/>
      <c r="L650" s="159">
        <v>3.861154</v>
      </c>
      <c r="M650" s="187" t="s">
        <v>339</v>
      </c>
      <c r="N650" s="187">
        <v>137.14542700000001</v>
      </c>
      <c r="O650" s="186">
        <f t="shared" si="29"/>
        <v>529.53961404275799</v>
      </c>
      <c r="P650" s="186">
        <f t="shared" si="30"/>
        <v>466.04115442999688</v>
      </c>
      <c r="Q650" s="215">
        <f>IF(P650="-",0,P650/(1+'General inputs'!$H$30)^'MP Calculations'!$C$40)</f>
        <v>1035.212092478575</v>
      </c>
    </row>
    <row r="651" spans="3:17" x14ac:dyDescent="0.2">
      <c r="C651" s="159"/>
      <c r="D651" s="165" t="s">
        <v>284</v>
      </c>
      <c r="E651" s="162">
        <v>34921</v>
      </c>
      <c r="F651" s="166" t="str">
        <f t="shared" si="28"/>
        <v>Date check - OK</v>
      </c>
      <c r="G651" s="68"/>
      <c r="H651" s="162" t="s">
        <v>279</v>
      </c>
      <c r="I651" s="173">
        <v>28910.598612097718</v>
      </c>
      <c r="J651" s="168">
        <f>IFERROR(MIN('MP Calculations'!$E$30/I651,1),"-")</f>
        <v>0.88008742324680189</v>
      </c>
      <c r="K651" s="12"/>
      <c r="L651" s="159">
        <v>3.6475249999999999</v>
      </c>
      <c r="M651" s="187" t="s">
        <v>339</v>
      </c>
      <c r="N651" s="187">
        <v>356.22188899999998</v>
      </c>
      <c r="O651" s="186">
        <f t="shared" si="29"/>
        <v>1299.3282456747249</v>
      </c>
      <c r="P651" s="186">
        <f t="shared" si="30"/>
        <v>1143.5224476876563</v>
      </c>
      <c r="Q651" s="215">
        <f>IF(P651="-",0,P651/(1+'General inputs'!$H$30)^'MP Calculations'!$C$40)</f>
        <v>2540.0938406712644</v>
      </c>
    </row>
    <row r="652" spans="3:17" x14ac:dyDescent="0.2">
      <c r="C652" s="159"/>
      <c r="D652" s="165" t="s">
        <v>298</v>
      </c>
      <c r="E652" s="162">
        <v>34921</v>
      </c>
      <c r="F652" s="166" t="str">
        <f t="shared" si="28"/>
        <v>Date check - OK</v>
      </c>
      <c r="G652" s="68"/>
      <c r="H652" s="162" t="s">
        <v>279</v>
      </c>
      <c r="I652" s="173">
        <v>28910.598612097718</v>
      </c>
      <c r="J652" s="168">
        <f>IFERROR(MIN('MP Calculations'!$E$30/I652,1),"-")</f>
        <v>0.88008742324680189</v>
      </c>
      <c r="K652" s="12"/>
      <c r="L652" s="159">
        <v>2.1264530000000001</v>
      </c>
      <c r="M652" s="187" t="s">
        <v>339</v>
      </c>
      <c r="N652" s="187">
        <v>137.14542700000001</v>
      </c>
      <c r="O652" s="186">
        <f t="shared" si="29"/>
        <v>291.63330468043102</v>
      </c>
      <c r="P652" s="186">
        <f t="shared" si="30"/>
        <v>256.66280364915002</v>
      </c>
      <c r="Q652" s="215">
        <f>IF(P652="-",0,P652/(1+'General inputs'!$H$30)^'MP Calculations'!$C$40)</f>
        <v>570.12226388466854</v>
      </c>
    </row>
    <row r="653" spans="3:17" x14ac:dyDescent="0.2">
      <c r="C653" s="159"/>
      <c r="D653" s="165" t="s">
        <v>284</v>
      </c>
      <c r="E653" s="162">
        <v>34921</v>
      </c>
      <c r="F653" s="166" t="str">
        <f t="shared" si="28"/>
        <v>Date check - OK</v>
      </c>
      <c r="G653" s="68"/>
      <c r="H653" s="162" t="s">
        <v>279</v>
      </c>
      <c r="I653" s="173">
        <v>28910.598612097718</v>
      </c>
      <c r="J653" s="168">
        <f>IFERROR(MIN('MP Calculations'!$E$30/I653,1),"-")</f>
        <v>0.88008742324680189</v>
      </c>
      <c r="K653" s="12"/>
      <c r="L653" s="159">
        <v>5.7675900000000002</v>
      </c>
      <c r="M653" s="187" t="s">
        <v>339</v>
      </c>
      <c r="N653" s="187">
        <v>356.22188899999998</v>
      </c>
      <c r="O653" s="186">
        <f t="shared" si="29"/>
        <v>2054.5418047775102</v>
      </c>
      <c r="P653" s="186">
        <f t="shared" si="30"/>
        <v>1808.1764029194728</v>
      </c>
      <c r="Q653" s="215">
        <f>IF(P653="-",0,P653/(1+'General inputs'!$H$30)^'MP Calculations'!$C$40)</f>
        <v>4016.4823639364167</v>
      </c>
    </row>
    <row r="654" spans="3:17" x14ac:dyDescent="0.2">
      <c r="C654" s="159"/>
      <c r="D654" s="165" t="s">
        <v>284</v>
      </c>
      <c r="E654" s="162">
        <v>34921</v>
      </c>
      <c r="F654" s="166" t="str">
        <f t="shared" si="28"/>
        <v>Date check - OK</v>
      </c>
      <c r="G654" s="68"/>
      <c r="H654" s="162" t="s">
        <v>279</v>
      </c>
      <c r="I654" s="173">
        <v>28910.598612097718</v>
      </c>
      <c r="J654" s="168">
        <f>IFERROR(MIN('MP Calculations'!$E$30/I654,1),"-")</f>
        <v>0.88008742324680189</v>
      </c>
      <c r="K654" s="12"/>
      <c r="L654" s="159">
        <v>5.8794940000000002</v>
      </c>
      <c r="M654" s="187" t="s">
        <v>339</v>
      </c>
      <c r="N654" s="187">
        <v>356.22188899999998</v>
      </c>
      <c r="O654" s="186">
        <f t="shared" si="29"/>
        <v>2094.4044590441658</v>
      </c>
      <c r="P654" s="186">
        <f t="shared" si="30"/>
        <v>1843.2590235967918</v>
      </c>
      <c r="Q654" s="215">
        <f>IF(P654="-",0,P654/(1+'General inputs'!$H$30)^'MP Calculations'!$C$40)</f>
        <v>4094.4110035335334</v>
      </c>
    </row>
    <row r="655" spans="3:17" x14ac:dyDescent="0.2">
      <c r="C655" s="159"/>
      <c r="D655" s="165" t="s">
        <v>284</v>
      </c>
      <c r="E655" s="162">
        <v>34921</v>
      </c>
      <c r="F655" s="166" t="str">
        <f t="shared" si="28"/>
        <v>Date check - OK</v>
      </c>
      <c r="G655" s="68"/>
      <c r="H655" s="162" t="s">
        <v>279</v>
      </c>
      <c r="I655" s="173">
        <v>28910.598612097718</v>
      </c>
      <c r="J655" s="168">
        <f>IFERROR(MIN('MP Calculations'!$E$30/I655,1),"-")</f>
        <v>0.88008742324680189</v>
      </c>
      <c r="K655" s="12"/>
      <c r="L655" s="159">
        <v>5.8750629999999999</v>
      </c>
      <c r="M655" s="187" t="s">
        <v>339</v>
      </c>
      <c r="N655" s="187">
        <v>356.22188899999998</v>
      </c>
      <c r="O655" s="186">
        <f t="shared" si="29"/>
        <v>2092.8260398540069</v>
      </c>
      <c r="P655" s="186">
        <f t="shared" si="30"/>
        <v>1841.8698767189217</v>
      </c>
      <c r="Q655" s="215">
        <f>IF(P655="-",0,P655/(1+'General inputs'!$H$30)^'MP Calculations'!$C$40)</f>
        <v>4091.3253068465983</v>
      </c>
    </row>
    <row r="656" spans="3:17" x14ac:dyDescent="0.2">
      <c r="C656" s="159"/>
      <c r="D656" s="165" t="s">
        <v>284</v>
      </c>
      <c r="E656" s="162">
        <v>34921</v>
      </c>
      <c r="F656" s="166" t="str">
        <f t="shared" si="28"/>
        <v>Date check - OK</v>
      </c>
      <c r="G656" s="68"/>
      <c r="H656" s="162" t="s">
        <v>279</v>
      </c>
      <c r="I656" s="173">
        <v>28910.598612097718</v>
      </c>
      <c r="J656" s="168">
        <f>IFERROR(MIN('MP Calculations'!$E$30/I656,1),"-")</f>
        <v>0.88008742324680189</v>
      </c>
      <c r="K656" s="12"/>
      <c r="L656" s="159">
        <v>3.1456590000000002</v>
      </c>
      <c r="M656" s="187" t="s">
        <v>339</v>
      </c>
      <c r="N656" s="187">
        <v>356.22188899999998</v>
      </c>
      <c r="O656" s="186">
        <f t="shared" si="29"/>
        <v>1120.552591129851</v>
      </c>
      <c r="P656" s="186">
        <f t="shared" si="30"/>
        <v>986.18424253999763</v>
      </c>
      <c r="Q656" s="215">
        <f>IF(P656="-",0,P656/(1+'General inputs'!$H$30)^'MP Calculations'!$C$40)</f>
        <v>2190.6002154206285</v>
      </c>
    </row>
    <row r="657" spans="3:17" x14ac:dyDescent="0.2">
      <c r="C657" s="159"/>
      <c r="D657" s="165" t="s">
        <v>298</v>
      </c>
      <c r="E657" s="162">
        <v>34921</v>
      </c>
      <c r="F657" s="166" t="str">
        <f t="shared" si="28"/>
        <v>Date check - OK</v>
      </c>
      <c r="G657" s="68"/>
      <c r="H657" s="162" t="s">
        <v>279</v>
      </c>
      <c r="I657" s="173">
        <v>28910.598612097718</v>
      </c>
      <c r="J657" s="168">
        <f>IFERROR(MIN('MP Calculations'!$E$30/I657,1),"-")</f>
        <v>0.88008742324680189</v>
      </c>
      <c r="K657" s="12"/>
      <c r="L657" s="159">
        <v>3.8449759999999999</v>
      </c>
      <c r="M657" s="187" t="s">
        <v>339</v>
      </c>
      <c r="N657" s="187">
        <v>137.14542700000001</v>
      </c>
      <c r="O657" s="186">
        <f t="shared" si="29"/>
        <v>527.32087532475202</v>
      </c>
      <c r="P657" s="186">
        <f t="shared" si="30"/>
        <v>464.08847038880907</v>
      </c>
      <c r="Q657" s="215">
        <f>IF(P657="-",0,P657/(1+'General inputs'!$H$30)^'MP Calculations'!$C$40)</f>
        <v>1030.8746168865323</v>
      </c>
    </row>
    <row r="658" spans="3:17" x14ac:dyDescent="0.2">
      <c r="C658" s="159"/>
      <c r="D658" s="165" t="s">
        <v>284</v>
      </c>
      <c r="E658" s="162">
        <v>34921</v>
      </c>
      <c r="F658" s="166" t="str">
        <f t="shared" si="28"/>
        <v>Date check - OK</v>
      </c>
      <c r="G658" s="68"/>
      <c r="H658" s="162" t="s">
        <v>279</v>
      </c>
      <c r="I658" s="173">
        <v>28910.598612097718</v>
      </c>
      <c r="J658" s="168">
        <f>IFERROR(MIN('MP Calculations'!$E$30/I658,1),"-")</f>
        <v>0.88008742324680189</v>
      </c>
      <c r="K658" s="12"/>
      <c r="L658" s="159">
        <v>3.0764550000000002</v>
      </c>
      <c r="M658" s="187" t="s">
        <v>339</v>
      </c>
      <c r="N658" s="187">
        <v>356.22188899999998</v>
      </c>
      <c r="O658" s="186">
        <f t="shared" si="29"/>
        <v>1095.9006115234949</v>
      </c>
      <c r="P658" s="186">
        <f t="shared" si="30"/>
        <v>964.48834533030708</v>
      </c>
      <c r="Q658" s="215">
        <f>IF(P658="-",0,P658/(1+'General inputs'!$H$30)^'MP Calculations'!$C$40)</f>
        <v>2142.4073574827626</v>
      </c>
    </row>
    <row r="659" spans="3:17" x14ac:dyDescent="0.2">
      <c r="C659" s="159"/>
      <c r="D659" s="165" t="s">
        <v>298</v>
      </c>
      <c r="E659" s="162">
        <v>34921</v>
      </c>
      <c r="F659" s="166" t="str">
        <f t="shared" si="28"/>
        <v>Date check - OK</v>
      </c>
      <c r="G659" s="68"/>
      <c r="H659" s="162" t="s">
        <v>279</v>
      </c>
      <c r="I659" s="173">
        <v>28910.598612097718</v>
      </c>
      <c r="J659" s="168">
        <f>IFERROR(MIN('MP Calculations'!$E$30/I659,1),"-")</f>
        <v>0.88008742324680189</v>
      </c>
      <c r="K659" s="12"/>
      <c r="L659" s="159">
        <v>1.8021510000000001</v>
      </c>
      <c r="M659" s="187" t="s">
        <v>339</v>
      </c>
      <c r="N659" s="187">
        <v>137.14542700000001</v>
      </c>
      <c r="O659" s="186">
        <f t="shared" si="29"/>
        <v>247.15676841347704</v>
      </c>
      <c r="P659" s="186">
        <f t="shared" si="30"/>
        <v>217.51956345102357</v>
      </c>
      <c r="Q659" s="215">
        <f>IF(P659="-",0,P659/(1+'General inputs'!$H$30)^'MP Calculations'!$C$40)</f>
        <v>483.17381479017848</v>
      </c>
    </row>
    <row r="660" spans="3:17" x14ac:dyDescent="0.2">
      <c r="C660" s="159"/>
      <c r="D660" s="165" t="s">
        <v>306</v>
      </c>
      <c r="E660" s="162">
        <v>34921</v>
      </c>
      <c r="F660" s="166" t="str">
        <f t="shared" si="28"/>
        <v>Date check - OK</v>
      </c>
      <c r="G660" s="68"/>
      <c r="H660" s="162" t="s">
        <v>279</v>
      </c>
      <c r="I660" s="173">
        <v>28910.598612097718</v>
      </c>
      <c r="J660" s="168">
        <f>IFERROR(MIN('MP Calculations'!$E$30/I660,1),"-")</f>
        <v>0.88008742324680189</v>
      </c>
      <c r="K660" s="12"/>
      <c r="L660" s="159">
        <v>0.44737500000000002</v>
      </c>
      <c r="M660" s="187" t="s">
        <v>339</v>
      </c>
      <c r="N660" s="187">
        <v>219.07646199999999</v>
      </c>
      <c r="O660" s="186">
        <f t="shared" si="29"/>
        <v>98.009332187249996</v>
      </c>
      <c r="P660" s="186">
        <f t="shared" si="30"/>
        <v>86.256780618816691</v>
      </c>
      <c r="Q660" s="215">
        <f>IF(P660="-",0,P660/(1+'General inputs'!$H$30)^'MP Calculations'!$C$40)</f>
        <v>191.6012384444544</v>
      </c>
    </row>
    <row r="661" spans="3:17" x14ac:dyDescent="0.2">
      <c r="C661" s="159"/>
      <c r="D661" s="165" t="s">
        <v>306</v>
      </c>
      <c r="E661" s="162">
        <v>34921</v>
      </c>
      <c r="F661" s="166" t="str">
        <f t="shared" si="28"/>
        <v>Date check - OK</v>
      </c>
      <c r="G661" s="68"/>
      <c r="H661" s="162" t="s">
        <v>279</v>
      </c>
      <c r="I661" s="173">
        <v>28910.598612097718</v>
      </c>
      <c r="J661" s="168">
        <f>IFERROR(MIN('MP Calculations'!$E$30/I661,1),"-")</f>
        <v>0.88008742324680189</v>
      </c>
      <c r="K661" s="12"/>
      <c r="L661" s="159">
        <v>0.42721500000000001</v>
      </c>
      <c r="M661" s="187" t="s">
        <v>339</v>
      </c>
      <c r="N661" s="187">
        <v>219.07646199999999</v>
      </c>
      <c r="O661" s="186">
        <f t="shared" si="29"/>
        <v>93.592750713330005</v>
      </c>
      <c r="P661" s="186">
        <f t="shared" si="30"/>
        <v>82.369802809874884</v>
      </c>
      <c r="Q661" s="215">
        <f>IF(P661="-",0,P661/(1+'General inputs'!$H$30)^'MP Calculations'!$C$40)</f>
        <v>182.96713737255678</v>
      </c>
    </row>
    <row r="662" spans="3:17" x14ac:dyDescent="0.2">
      <c r="C662" s="159"/>
      <c r="D662" s="165" t="s">
        <v>284</v>
      </c>
      <c r="E662" s="162">
        <v>34921</v>
      </c>
      <c r="F662" s="166" t="str">
        <f t="shared" si="28"/>
        <v>Date check - OK</v>
      </c>
      <c r="G662" s="68"/>
      <c r="H662" s="162" t="s">
        <v>279</v>
      </c>
      <c r="I662" s="173">
        <v>28910.598612097718</v>
      </c>
      <c r="J662" s="168">
        <f>IFERROR(MIN('MP Calculations'!$E$30/I662,1),"-")</f>
        <v>0.88008742324680189</v>
      </c>
      <c r="K662" s="12"/>
      <c r="L662" s="159">
        <v>0.502162</v>
      </c>
      <c r="M662" s="187" t="s">
        <v>339</v>
      </c>
      <c r="N662" s="187">
        <v>356.22188899999998</v>
      </c>
      <c r="O662" s="186">
        <f t="shared" si="29"/>
        <v>178.88109622401799</v>
      </c>
      <c r="P662" s="186">
        <f t="shared" si="30"/>
        <v>157.43100304335923</v>
      </c>
      <c r="Q662" s="215">
        <f>IF(P662="-",0,P662/(1+'General inputs'!$H$30)^'MP Calculations'!$C$40)</f>
        <v>349.69975619609556</v>
      </c>
    </row>
    <row r="663" spans="3:17" x14ac:dyDescent="0.2">
      <c r="C663" s="159"/>
      <c r="D663" s="165" t="s">
        <v>284</v>
      </c>
      <c r="E663" s="162">
        <v>34921</v>
      </c>
      <c r="F663" s="166" t="str">
        <f t="shared" ref="F663:F726" si="33">IF(E663="","-",IF(OR(E663&lt;$E$15,E663&gt;$E$16),"ERROR - date outside of range","Date check - OK"))</f>
        <v>Date check - OK</v>
      </c>
      <c r="G663" s="68"/>
      <c r="H663" s="162" t="s">
        <v>279</v>
      </c>
      <c r="I663" s="173">
        <v>28910.598612097718</v>
      </c>
      <c r="J663" s="168">
        <f>IFERROR(MIN('MP Calculations'!$E$30/I663,1),"-")</f>
        <v>0.88008742324680189</v>
      </c>
      <c r="K663" s="12"/>
      <c r="L663" s="159">
        <v>0.50451599999999996</v>
      </c>
      <c r="M663" s="187" t="s">
        <v>339</v>
      </c>
      <c r="N663" s="187">
        <v>356.22188899999998</v>
      </c>
      <c r="O663" s="186">
        <f t="shared" ref="O663:O726" si="34">IF(N663="","-",L663*N663)</f>
        <v>179.71964255072399</v>
      </c>
      <c r="P663" s="186">
        <f t="shared" ref="P663:P726" si="35">IF(O663="-","-",IF(OR(E663&lt;$E$15,E663&gt;$E$16),0,O663*J663))</f>
        <v>158.16899711930296</v>
      </c>
      <c r="Q663" s="215">
        <f>IF(P663="-",0,P663/(1+'General inputs'!$H$30)^'MP Calculations'!$C$40)</f>
        <v>351.33905432316527</v>
      </c>
    </row>
    <row r="664" spans="3:17" x14ac:dyDescent="0.2">
      <c r="C664" s="159"/>
      <c r="D664" s="165" t="s">
        <v>284</v>
      </c>
      <c r="E664" s="162">
        <v>34921</v>
      </c>
      <c r="F664" s="166" t="str">
        <f t="shared" si="33"/>
        <v>Date check - OK</v>
      </c>
      <c r="G664" s="68"/>
      <c r="H664" s="162" t="s">
        <v>279</v>
      </c>
      <c r="I664" s="173">
        <v>28910.598612097718</v>
      </c>
      <c r="J664" s="168">
        <f>IFERROR(MIN('MP Calculations'!$E$30/I664,1),"-")</f>
        <v>0.88008742324680189</v>
      </c>
      <c r="K664" s="12"/>
      <c r="L664" s="159">
        <v>0.52487899999999998</v>
      </c>
      <c r="M664" s="187" t="s">
        <v>339</v>
      </c>
      <c r="N664" s="187">
        <v>356.22188899999998</v>
      </c>
      <c r="O664" s="186">
        <f t="shared" si="34"/>
        <v>186.97338887643099</v>
      </c>
      <c r="P664" s="186">
        <f t="shared" si="35"/>
        <v>164.5529280319804</v>
      </c>
      <c r="Q664" s="215">
        <f>IF(P664="-",0,P664/(1+'General inputs'!$H$30)^'MP Calculations'!$C$40)</f>
        <v>365.51960987181513</v>
      </c>
    </row>
    <row r="665" spans="3:17" x14ac:dyDescent="0.2">
      <c r="C665" s="159"/>
      <c r="D665" s="165" t="s">
        <v>298</v>
      </c>
      <c r="E665" s="162">
        <v>34921</v>
      </c>
      <c r="F665" s="166" t="str">
        <f t="shared" si="33"/>
        <v>Date check - OK</v>
      </c>
      <c r="G665" s="68"/>
      <c r="H665" s="162" t="s">
        <v>279</v>
      </c>
      <c r="I665" s="173">
        <v>28910.598612097718</v>
      </c>
      <c r="J665" s="168">
        <f>IFERROR(MIN('MP Calculations'!$E$30/I665,1),"-")</f>
        <v>0.88008742324680189</v>
      </c>
      <c r="K665" s="12"/>
      <c r="L665" s="159">
        <v>0.57442800000000005</v>
      </c>
      <c r="M665" s="187" t="s">
        <v>339</v>
      </c>
      <c r="N665" s="187">
        <v>137.14542700000001</v>
      </c>
      <c r="O665" s="186">
        <f t="shared" si="34"/>
        <v>78.780173340756008</v>
      </c>
      <c r="P665" s="186">
        <f t="shared" si="35"/>
        <v>69.333439758402349</v>
      </c>
      <c r="Q665" s="215">
        <f>IF(P665="-",0,P665/(1+'General inputs'!$H$30)^'MP Calculations'!$C$40)</f>
        <v>154.00960745369983</v>
      </c>
    </row>
    <row r="666" spans="3:17" x14ac:dyDescent="0.2">
      <c r="C666" s="159"/>
      <c r="D666" s="165" t="s">
        <v>298</v>
      </c>
      <c r="E666" s="162">
        <v>34921</v>
      </c>
      <c r="F666" s="166" t="str">
        <f t="shared" si="33"/>
        <v>Date check - OK</v>
      </c>
      <c r="G666" s="68"/>
      <c r="H666" s="162" t="s">
        <v>279</v>
      </c>
      <c r="I666" s="173">
        <v>28910.598612097718</v>
      </c>
      <c r="J666" s="168">
        <f>IFERROR(MIN('MP Calculations'!$E$30/I666,1),"-")</f>
        <v>0.88008742324680189</v>
      </c>
      <c r="K666" s="12"/>
      <c r="L666" s="159">
        <v>0.56346799999999997</v>
      </c>
      <c r="M666" s="187" t="s">
        <v>339</v>
      </c>
      <c r="N666" s="187">
        <v>137.14542700000001</v>
      </c>
      <c r="O666" s="186">
        <f t="shared" si="34"/>
        <v>77.277059460836</v>
      </c>
      <c r="P666" s="186">
        <f t="shared" si="35"/>
        <v>68.010568136977042</v>
      </c>
      <c r="Q666" s="215">
        <f>IF(P666="-",0,P666/(1+'General inputs'!$H$30)^'MP Calculations'!$C$40)</f>
        <v>151.07112726524704</v>
      </c>
    </row>
    <row r="667" spans="3:17" x14ac:dyDescent="0.2">
      <c r="C667" s="159"/>
      <c r="D667" s="165" t="s">
        <v>303</v>
      </c>
      <c r="E667" s="162">
        <v>34921</v>
      </c>
      <c r="F667" s="166" t="str">
        <f t="shared" si="33"/>
        <v>Date check - OK</v>
      </c>
      <c r="G667" s="68"/>
      <c r="H667" s="162" t="s">
        <v>279</v>
      </c>
      <c r="I667" s="173">
        <v>28910.598612097718</v>
      </c>
      <c r="J667" s="168">
        <f>IFERROR(MIN('MP Calculations'!$E$30/I667,1),"-")</f>
        <v>0.88008742324680189</v>
      </c>
      <c r="K667" s="12"/>
      <c r="L667" s="159">
        <v>0.29496899999999998</v>
      </c>
      <c r="M667" s="187" t="s">
        <v>339</v>
      </c>
      <c r="N667" s="187">
        <v>276.07196399999998</v>
      </c>
      <c r="O667" s="186">
        <f t="shared" si="34"/>
        <v>81.43267114911599</v>
      </c>
      <c r="P667" s="186">
        <f t="shared" si="35"/>
        <v>71.66786971972968</v>
      </c>
      <c r="Q667" s="215">
        <f>IF(P667="-",0,P667/(1+'General inputs'!$H$30)^'MP Calculations'!$C$40)</f>
        <v>159.19505106106979</v>
      </c>
    </row>
    <row r="668" spans="3:17" x14ac:dyDescent="0.2">
      <c r="C668" s="159"/>
      <c r="D668" s="165"/>
      <c r="E668" s="162"/>
      <c r="F668" s="166" t="str">
        <f t="shared" si="33"/>
        <v>-</v>
      </c>
      <c r="G668" s="68"/>
      <c r="H668" s="162"/>
      <c r="I668" s="173"/>
      <c r="J668" s="168" t="str">
        <f>IFERROR(MIN('MP Calculations'!$E$30/I668,1),"-")</f>
        <v>-</v>
      </c>
      <c r="K668" s="12"/>
      <c r="L668" s="159"/>
      <c r="M668" s="187"/>
      <c r="N668" s="187"/>
      <c r="O668" s="186" t="str">
        <f t="shared" si="34"/>
        <v>-</v>
      </c>
      <c r="P668" s="186" t="str">
        <f t="shared" si="35"/>
        <v>-</v>
      </c>
      <c r="Q668" s="215">
        <f>IF(P668="-",0,P668/(1+'General inputs'!$H$30)^'MP Calculations'!$C$40)</f>
        <v>0</v>
      </c>
    </row>
    <row r="669" spans="3:17" x14ac:dyDescent="0.2">
      <c r="C669" s="159"/>
      <c r="D669" s="165"/>
      <c r="E669" s="162"/>
      <c r="F669" s="166" t="str">
        <f t="shared" si="33"/>
        <v>-</v>
      </c>
      <c r="G669" s="68"/>
      <c r="H669" s="162"/>
      <c r="I669" s="173"/>
      <c r="J669" s="168" t="str">
        <f>IFERROR(MIN('MP Calculations'!$E$30/I669,1),"-")</f>
        <v>-</v>
      </c>
      <c r="K669" s="12"/>
      <c r="L669" s="159"/>
      <c r="M669" s="187"/>
      <c r="N669" s="187"/>
      <c r="O669" s="186" t="str">
        <f t="shared" si="34"/>
        <v>-</v>
      </c>
      <c r="P669" s="186" t="str">
        <f t="shared" si="35"/>
        <v>-</v>
      </c>
      <c r="Q669" s="215">
        <f>IF(P669="-",0,P669/(1+'General inputs'!$H$30)^'MP Calculations'!$C$40)</f>
        <v>0</v>
      </c>
    </row>
    <row r="670" spans="3:17" x14ac:dyDescent="0.2">
      <c r="C670" s="159"/>
      <c r="D670" s="165"/>
      <c r="E670" s="162"/>
      <c r="F670" s="166" t="str">
        <f t="shared" si="33"/>
        <v>-</v>
      </c>
      <c r="G670" s="68"/>
      <c r="H670" s="162"/>
      <c r="I670" s="173"/>
      <c r="J670" s="168" t="str">
        <f>IFERROR(MIN('MP Calculations'!$E$30/I670,1),"-")</f>
        <v>-</v>
      </c>
      <c r="K670" s="12"/>
      <c r="L670" s="159"/>
      <c r="M670" s="187"/>
      <c r="N670" s="187"/>
      <c r="O670" s="186" t="str">
        <f t="shared" si="34"/>
        <v>-</v>
      </c>
      <c r="P670" s="186" t="str">
        <f t="shared" si="35"/>
        <v>-</v>
      </c>
      <c r="Q670" s="215">
        <f>IF(P670="-",0,P670/(1+'General inputs'!$H$30)^'MP Calculations'!$C$40)</f>
        <v>0</v>
      </c>
    </row>
    <row r="671" spans="3:17" x14ac:dyDescent="0.2">
      <c r="C671" s="159"/>
      <c r="D671" s="165"/>
      <c r="E671" s="162"/>
      <c r="F671" s="166" t="str">
        <f t="shared" si="33"/>
        <v>-</v>
      </c>
      <c r="G671" s="68"/>
      <c r="H671" s="162"/>
      <c r="I671" s="173"/>
      <c r="J671" s="168" t="str">
        <f>IFERROR(MIN('MP Calculations'!$E$30/I671,1),"-")</f>
        <v>-</v>
      </c>
      <c r="K671" s="12"/>
      <c r="L671" s="159"/>
      <c r="M671" s="187"/>
      <c r="N671" s="187"/>
      <c r="O671" s="186" t="str">
        <f t="shared" si="34"/>
        <v>-</v>
      </c>
      <c r="P671" s="186" t="str">
        <f t="shared" si="35"/>
        <v>-</v>
      </c>
      <c r="Q671" s="215">
        <f>IF(P671="-",0,P671/(1+'General inputs'!$H$30)^'MP Calculations'!$C$40)</f>
        <v>0</v>
      </c>
    </row>
    <row r="672" spans="3:17" x14ac:dyDescent="0.2">
      <c r="C672" s="159"/>
      <c r="D672" s="165"/>
      <c r="E672" s="162"/>
      <c r="F672" s="166" t="str">
        <f t="shared" si="33"/>
        <v>-</v>
      </c>
      <c r="G672" s="68"/>
      <c r="H672" s="162"/>
      <c r="I672" s="173"/>
      <c r="J672" s="168" t="str">
        <f>IFERROR(MIN('MP Calculations'!$E$30/I672,1),"-")</f>
        <v>-</v>
      </c>
      <c r="K672" s="12"/>
      <c r="L672" s="159"/>
      <c r="M672" s="187"/>
      <c r="N672" s="187"/>
      <c r="O672" s="186" t="str">
        <f t="shared" si="34"/>
        <v>-</v>
      </c>
      <c r="P672" s="186" t="str">
        <f t="shared" si="35"/>
        <v>-</v>
      </c>
      <c r="Q672" s="215">
        <f>IF(P672="-",0,P672/(1+'General inputs'!$H$30)^'MP Calculations'!$C$40)</f>
        <v>0</v>
      </c>
    </row>
    <row r="673" spans="3:17" x14ac:dyDescent="0.2">
      <c r="C673" s="159"/>
      <c r="D673" s="165"/>
      <c r="E673" s="162"/>
      <c r="F673" s="166" t="str">
        <f t="shared" si="33"/>
        <v>-</v>
      </c>
      <c r="G673" s="68"/>
      <c r="H673" s="162"/>
      <c r="I673" s="173"/>
      <c r="J673" s="168" t="str">
        <f>IFERROR(MIN('MP Calculations'!$E$30/I673,1),"-")</f>
        <v>-</v>
      </c>
      <c r="K673" s="12"/>
      <c r="L673" s="159"/>
      <c r="M673" s="187"/>
      <c r="N673" s="187"/>
      <c r="O673" s="186" t="str">
        <f t="shared" si="34"/>
        <v>-</v>
      </c>
      <c r="P673" s="186" t="str">
        <f t="shared" si="35"/>
        <v>-</v>
      </c>
      <c r="Q673" s="215">
        <f>IF(P673="-",0,P673/(1+'General inputs'!$H$30)^'MP Calculations'!$C$40)</f>
        <v>0</v>
      </c>
    </row>
    <row r="674" spans="3:17" x14ac:dyDescent="0.2">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x14ac:dyDescent="0.2">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x14ac:dyDescent="0.2">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x14ac:dyDescent="0.2">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x14ac:dyDescent="0.2">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x14ac:dyDescent="0.2">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x14ac:dyDescent="0.2">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x14ac:dyDescent="0.2">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x14ac:dyDescent="0.2">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x14ac:dyDescent="0.2">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x14ac:dyDescent="0.2">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x14ac:dyDescent="0.2">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x14ac:dyDescent="0.2">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x14ac:dyDescent="0.2">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x14ac:dyDescent="0.2">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x14ac:dyDescent="0.2">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x14ac:dyDescent="0.2">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x14ac:dyDescent="0.2">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x14ac:dyDescent="0.2">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x14ac:dyDescent="0.2">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x14ac:dyDescent="0.2">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x14ac:dyDescent="0.2">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x14ac:dyDescent="0.2">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x14ac:dyDescent="0.2">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x14ac:dyDescent="0.2">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x14ac:dyDescent="0.2">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x14ac:dyDescent="0.2">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x14ac:dyDescent="0.2">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x14ac:dyDescent="0.2">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x14ac:dyDescent="0.2">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x14ac:dyDescent="0.2">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x14ac:dyDescent="0.2">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x14ac:dyDescent="0.2">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x14ac:dyDescent="0.2">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x14ac:dyDescent="0.2">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x14ac:dyDescent="0.2">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x14ac:dyDescent="0.2">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x14ac:dyDescent="0.2">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x14ac:dyDescent="0.2">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x14ac:dyDescent="0.2">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x14ac:dyDescent="0.2">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x14ac:dyDescent="0.2">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x14ac:dyDescent="0.2">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x14ac:dyDescent="0.2">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x14ac:dyDescent="0.2">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x14ac:dyDescent="0.2">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x14ac:dyDescent="0.2">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x14ac:dyDescent="0.2">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x14ac:dyDescent="0.2">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x14ac:dyDescent="0.2">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x14ac:dyDescent="0.2">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x14ac:dyDescent="0.2">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x14ac:dyDescent="0.2">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x14ac:dyDescent="0.2">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x14ac:dyDescent="0.2">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x14ac:dyDescent="0.2">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x14ac:dyDescent="0.2">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x14ac:dyDescent="0.2">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x14ac:dyDescent="0.2">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x14ac:dyDescent="0.2">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x14ac:dyDescent="0.2">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x14ac:dyDescent="0.2">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x14ac:dyDescent="0.2">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x14ac:dyDescent="0.2">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x14ac:dyDescent="0.2">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x14ac:dyDescent="0.2">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x14ac:dyDescent="0.2">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x14ac:dyDescent="0.2">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x14ac:dyDescent="0.2">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x14ac:dyDescent="0.2">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x14ac:dyDescent="0.2">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x14ac:dyDescent="0.2">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x14ac:dyDescent="0.2">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x14ac:dyDescent="0.2">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x14ac:dyDescent="0.2">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x14ac:dyDescent="0.2">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x14ac:dyDescent="0.2">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x14ac:dyDescent="0.2">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x14ac:dyDescent="0.2">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x14ac:dyDescent="0.2">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x14ac:dyDescent="0.2">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x14ac:dyDescent="0.2">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x14ac:dyDescent="0.2">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x14ac:dyDescent="0.2">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x14ac:dyDescent="0.2">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x14ac:dyDescent="0.2">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x14ac:dyDescent="0.2">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x14ac:dyDescent="0.2">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x14ac:dyDescent="0.2">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x14ac:dyDescent="0.2">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x14ac:dyDescent="0.2">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x14ac:dyDescent="0.2">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x14ac:dyDescent="0.2">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x14ac:dyDescent="0.2">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x14ac:dyDescent="0.2">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x14ac:dyDescent="0.2">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x14ac:dyDescent="0.2">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x14ac:dyDescent="0.2">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x14ac:dyDescent="0.2">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x14ac:dyDescent="0.2">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x14ac:dyDescent="0.2">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x14ac:dyDescent="0.2">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x14ac:dyDescent="0.2">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x14ac:dyDescent="0.2">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x14ac:dyDescent="0.2">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x14ac:dyDescent="0.2">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x14ac:dyDescent="0.2">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x14ac:dyDescent="0.2">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x14ac:dyDescent="0.2">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x14ac:dyDescent="0.2">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x14ac:dyDescent="0.2">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x14ac:dyDescent="0.2">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x14ac:dyDescent="0.2">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x14ac:dyDescent="0.2">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x14ac:dyDescent="0.2">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x14ac:dyDescent="0.2">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x14ac:dyDescent="0.2">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x14ac:dyDescent="0.2">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x14ac:dyDescent="0.2">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x14ac:dyDescent="0.2">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x14ac:dyDescent="0.2">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x14ac:dyDescent="0.2">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x14ac:dyDescent="0.2">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x14ac:dyDescent="0.2">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x14ac:dyDescent="0.2">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x14ac:dyDescent="0.2">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x14ac:dyDescent="0.2">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x14ac:dyDescent="0.2">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x14ac:dyDescent="0.2">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x14ac:dyDescent="0.2">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x14ac:dyDescent="0.2">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x14ac:dyDescent="0.2">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x14ac:dyDescent="0.2">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x14ac:dyDescent="0.2">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x14ac:dyDescent="0.2">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x14ac:dyDescent="0.2">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x14ac:dyDescent="0.2">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x14ac:dyDescent="0.2">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x14ac:dyDescent="0.2">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x14ac:dyDescent="0.2">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x14ac:dyDescent="0.2">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x14ac:dyDescent="0.2">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x14ac:dyDescent="0.2">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x14ac:dyDescent="0.2">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x14ac:dyDescent="0.2">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x14ac:dyDescent="0.2">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x14ac:dyDescent="0.2">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x14ac:dyDescent="0.2">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x14ac:dyDescent="0.2">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x14ac:dyDescent="0.2">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x14ac:dyDescent="0.2">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x14ac:dyDescent="0.2">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x14ac:dyDescent="0.2">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x14ac:dyDescent="0.2">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x14ac:dyDescent="0.2">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x14ac:dyDescent="0.2">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x14ac:dyDescent="0.2">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x14ac:dyDescent="0.2">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x14ac:dyDescent="0.2">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x14ac:dyDescent="0.2">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x14ac:dyDescent="0.2">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x14ac:dyDescent="0.2">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x14ac:dyDescent="0.2">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x14ac:dyDescent="0.2">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x14ac:dyDescent="0.2">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x14ac:dyDescent="0.2">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x14ac:dyDescent="0.2">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x14ac:dyDescent="0.2">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x14ac:dyDescent="0.2">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x14ac:dyDescent="0.2">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x14ac:dyDescent="0.2">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x14ac:dyDescent="0.2">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x14ac:dyDescent="0.2">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x14ac:dyDescent="0.2">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x14ac:dyDescent="0.2">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x14ac:dyDescent="0.2">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x14ac:dyDescent="0.2">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x14ac:dyDescent="0.2">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x14ac:dyDescent="0.2">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x14ac:dyDescent="0.2">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x14ac:dyDescent="0.2">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x14ac:dyDescent="0.2">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x14ac:dyDescent="0.2">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x14ac:dyDescent="0.2">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x14ac:dyDescent="0.2">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x14ac:dyDescent="0.2">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x14ac:dyDescent="0.2">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x14ac:dyDescent="0.2">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x14ac:dyDescent="0.2">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x14ac:dyDescent="0.2">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x14ac:dyDescent="0.2">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x14ac:dyDescent="0.2">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x14ac:dyDescent="0.2">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x14ac:dyDescent="0.2">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x14ac:dyDescent="0.2">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x14ac:dyDescent="0.2">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x14ac:dyDescent="0.2">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x14ac:dyDescent="0.2">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x14ac:dyDescent="0.2">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x14ac:dyDescent="0.2">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x14ac:dyDescent="0.2">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x14ac:dyDescent="0.2">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x14ac:dyDescent="0.2">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x14ac:dyDescent="0.2">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x14ac:dyDescent="0.2">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x14ac:dyDescent="0.2">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x14ac:dyDescent="0.2">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x14ac:dyDescent="0.2">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x14ac:dyDescent="0.2">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x14ac:dyDescent="0.2">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x14ac:dyDescent="0.2">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x14ac:dyDescent="0.2">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x14ac:dyDescent="0.2">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x14ac:dyDescent="0.2">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x14ac:dyDescent="0.2">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x14ac:dyDescent="0.2">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x14ac:dyDescent="0.2">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x14ac:dyDescent="0.2">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x14ac:dyDescent="0.2">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x14ac:dyDescent="0.2">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x14ac:dyDescent="0.2">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x14ac:dyDescent="0.2">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x14ac:dyDescent="0.2">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x14ac:dyDescent="0.2">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x14ac:dyDescent="0.2">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x14ac:dyDescent="0.2">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x14ac:dyDescent="0.2">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x14ac:dyDescent="0.2">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x14ac:dyDescent="0.2">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x14ac:dyDescent="0.2">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x14ac:dyDescent="0.2">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x14ac:dyDescent="0.2">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x14ac:dyDescent="0.2">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x14ac:dyDescent="0.2">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x14ac:dyDescent="0.2">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x14ac:dyDescent="0.2">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x14ac:dyDescent="0.2">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x14ac:dyDescent="0.2">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x14ac:dyDescent="0.2">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x14ac:dyDescent="0.2">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x14ac:dyDescent="0.2">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x14ac:dyDescent="0.2">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x14ac:dyDescent="0.2">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x14ac:dyDescent="0.2">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x14ac:dyDescent="0.2">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x14ac:dyDescent="0.2">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x14ac:dyDescent="0.2">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x14ac:dyDescent="0.2">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x14ac:dyDescent="0.2">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x14ac:dyDescent="0.2">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x14ac:dyDescent="0.2">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x14ac:dyDescent="0.2">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x14ac:dyDescent="0.2">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x14ac:dyDescent="0.2">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x14ac:dyDescent="0.2">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x14ac:dyDescent="0.2">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x14ac:dyDescent="0.2">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x14ac:dyDescent="0.2">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x14ac:dyDescent="0.2">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x14ac:dyDescent="0.2">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x14ac:dyDescent="0.2">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x14ac:dyDescent="0.2">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x14ac:dyDescent="0.2">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x14ac:dyDescent="0.2">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x14ac:dyDescent="0.2">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x14ac:dyDescent="0.2">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x14ac:dyDescent="0.2">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x14ac:dyDescent="0.2">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x14ac:dyDescent="0.2">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x14ac:dyDescent="0.2">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x14ac:dyDescent="0.2">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x14ac:dyDescent="0.2">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x14ac:dyDescent="0.2">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x14ac:dyDescent="0.2">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x14ac:dyDescent="0.2">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x14ac:dyDescent="0.2">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x14ac:dyDescent="0.2">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x14ac:dyDescent="0.2">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x14ac:dyDescent="0.2">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x14ac:dyDescent="0.2">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x14ac:dyDescent="0.2">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x14ac:dyDescent="0.2">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x14ac:dyDescent="0.2">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x14ac:dyDescent="0.2">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x14ac:dyDescent="0.2">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x14ac:dyDescent="0.2">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x14ac:dyDescent="0.2">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x14ac:dyDescent="0.2">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x14ac:dyDescent="0.2">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x14ac:dyDescent="0.2">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x14ac:dyDescent="0.2">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x14ac:dyDescent="0.2">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x14ac:dyDescent="0.2">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x14ac:dyDescent="0.2">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x14ac:dyDescent="0.2">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x14ac:dyDescent="0.2">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x14ac:dyDescent="0.2">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x14ac:dyDescent="0.2">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x14ac:dyDescent="0.2">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x14ac:dyDescent="0.2">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x14ac:dyDescent="0.2">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x14ac:dyDescent="0.2">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x14ac:dyDescent="0.2">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x14ac:dyDescent="0.2">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x14ac:dyDescent="0.2">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x14ac:dyDescent="0.2">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x14ac:dyDescent="0.2">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x14ac:dyDescent="0.2">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x14ac:dyDescent="0.2">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x14ac:dyDescent="0.2">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x14ac:dyDescent="0.2">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x14ac:dyDescent="0.2">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x14ac:dyDescent="0.2">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x14ac:dyDescent="0.2">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x14ac:dyDescent="0.2">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x14ac:dyDescent="0.2">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x14ac:dyDescent="0.2">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x14ac:dyDescent="0.2">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x14ac:dyDescent="0.2">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x14ac:dyDescent="0.2">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x14ac:dyDescent="0.2">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x14ac:dyDescent="0.2">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x14ac:dyDescent="0.2">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x14ac:dyDescent="0.2">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x14ac:dyDescent="0.2">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x14ac:dyDescent="0.2">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x14ac:dyDescent="0.2">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x14ac:dyDescent="0.2">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x14ac:dyDescent="0.2">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x14ac:dyDescent="0.2">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x14ac:dyDescent="0.2">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x14ac:dyDescent="0.2">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x14ac:dyDescent="0.2">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x14ac:dyDescent="0.2">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x14ac:dyDescent="0.2">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x14ac:dyDescent="0.2">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x14ac:dyDescent="0.2">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x14ac:dyDescent="0.2">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x14ac:dyDescent="0.2">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x14ac:dyDescent="0.2">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x14ac:dyDescent="0.2">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x14ac:dyDescent="0.2">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x14ac:dyDescent="0.2">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x14ac:dyDescent="0.2">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x14ac:dyDescent="0.2">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x14ac:dyDescent="0.2">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x14ac:dyDescent="0.2">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x14ac:dyDescent="0.2">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x14ac:dyDescent="0.2">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x14ac:dyDescent="0.2">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x14ac:dyDescent="0.2">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x14ac:dyDescent="0.2">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x14ac:dyDescent="0.2">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x14ac:dyDescent="0.2">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x14ac:dyDescent="0.2">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x14ac:dyDescent="0.2">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x14ac:dyDescent="0.2">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x14ac:dyDescent="0.2">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x14ac:dyDescent="0.2">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x14ac:dyDescent="0.2">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x14ac:dyDescent="0.2">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x14ac:dyDescent="0.2">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x14ac:dyDescent="0.2">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x14ac:dyDescent="0.2">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x14ac:dyDescent="0.2">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x14ac:dyDescent="0.2">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x14ac:dyDescent="0.2">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x14ac:dyDescent="0.2">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x14ac:dyDescent="0.2">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x14ac:dyDescent="0.2">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x14ac:dyDescent="0.2">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x14ac:dyDescent="0.2">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x14ac:dyDescent="0.2">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x14ac:dyDescent="0.2">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x14ac:dyDescent="0.2">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x14ac:dyDescent="0.2">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x14ac:dyDescent="0.2">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x14ac:dyDescent="0.2">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x14ac:dyDescent="0.2">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x14ac:dyDescent="0.2">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x14ac:dyDescent="0.2">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x14ac:dyDescent="0.2">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x14ac:dyDescent="0.2">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x14ac:dyDescent="0.2">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x14ac:dyDescent="0.2">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x14ac:dyDescent="0.2">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x14ac:dyDescent="0.2">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x14ac:dyDescent="0.2">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x14ac:dyDescent="0.2">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x14ac:dyDescent="0.2">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x14ac:dyDescent="0.2">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x14ac:dyDescent="0.2">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x14ac:dyDescent="0.2">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x14ac:dyDescent="0.2">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x14ac:dyDescent="0.2">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x14ac:dyDescent="0.2">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x14ac:dyDescent="0.2">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x14ac:dyDescent="0.2">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x14ac:dyDescent="0.2">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x14ac:dyDescent="0.2">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x14ac:dyDescent="0.2">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x14ac:dyDescent="0.2">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x14ac:dyDescent="0.2">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x14ac:dyDescent="0.2">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x14ac:dyDescent="0.2">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x14ac:dyDescent="0.2">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x14ac:dyDescent="0.2">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x14ac:dyDescent="0.2">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x14ac:dyDescent="0.2">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x14ac:dyDescent="0.2">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x14ac:dyDescent="0.2">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x14ac:dyDescent="0.2">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x14ac:dyDescent="0.2">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x14ac:dyDescent="0.2">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x14ac:dyDescent="0.2">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x14ac:dyDescent="0.2">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x14ac:dyDescent="0.2">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x14ac:dyDescent="0.2">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x14ac:dyDescent="0.2">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x14ac:dyDescent="0.2">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x14ac:dyDescent="0.2">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x14ac:dyDescent="0.2">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x14ac:dyDescent="0.2">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x14ac:dyDescent="0.2">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x14ac:dyDescent="0.2">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x14ac:dyDescent="0.2">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x14ac:dyDescent="0.2">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x14ac:dyDescent="0.2">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x14ac:dyDescent="0.2">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x14ac:dyDescent="0.2">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x14ac:dyDescent="0.2">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x14ac:dyDescent="0.2">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x14ac:dyDescent="0.2">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x14ac:dyDescent="0.2">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x14ac:dyDescent="0.2">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x14ac:dyDescent="0.2">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x14ac:dyDescent="0.2">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x14ac:dyDescent="0.2">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x14ac:dyDescent="0.2">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x14ac:dyDescent="0.2">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x14ac:dyDescent="0.2">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x14ac:dyDescent="0.2">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x14ac:dyDescent="0.2">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x14ac:dyDescent="0.2">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x14ac:dyDescent="0.2">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x14ac:dyDescent="0.2">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x14ac:dyDescent="0.2">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x14ac:dyDescent="0.2">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x14ac:dyDescent="0.2">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x14ac:dyDescent="0.2">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x14ac:dyDescent="0.2">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x14ac:dyDescent="0.2">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x14ac:dyDescent="0.2">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x14ac:dyDescent="0.2">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x14ac:dyDescent="0.2">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x14ac:dyDescent="0.2">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x14ac:dyDescent="0.2">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x14ac:dyDescent="0.2">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x14ac:dyDescent="0.2">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x14ac:dyDescent="0.2">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x14ac:dyDescent="0.2">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x14ac:dyDescent="0.2">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x14ac:dyDescent="0.2">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x14ac:dyDescent="0.2">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x14ac:dyDescent="0.2">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x14ac:dyDescent="0.2">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x14ac:dyDescent="0.2">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x14ac:dyDescent="0.2">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x14ac:dyDescent="0.2">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x14ac:dyDescent="0.2">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x14ac:dyDescent="0.2">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x14ac:dyDescent="0.2">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x14ac:dyDescent="0.2">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x14ac:dyDescent="0.2">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x14ac:dyDescent="0.2">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x14ac:dyDescent="0.2">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x14ac:dyDescent="0.2">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x14ac:dyDescent="0.2">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x14ac:dyDescent="0.2">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x14ac:dyDescent="0.2">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x14ac:dyDescent="0.2">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x14ac:dyDescent="0.2">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x14ac:dyDescent="0.2">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x14ac:dyDescent="0.2">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x14ac:dyDescent="0.2">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x14ac:dyDescent="0.2">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x14ac:dyDescent="0.2">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x14ac:dyDescent="0.2">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x14ac:dyDescent="0.2">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x14ac:dyDescent="0.2">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x14ac:dyDescent="0.2">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x14ac:dyDescent="0.2">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x14ac:dyDescent="0.2">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x14ac:dyDescent="0.2">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x14ac:dyDescent="0.2">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x14ac:dyDescent="0.2">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x14ac:dyDescent="0.2">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x14ac:dyDescent="0.2">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x14ac:dyDescent="0.2">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x14ac:dyDescent="0.2">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x14ac:dyDescent="0.2">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x14ac:dyDescent="0.2">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x14ac:dyDescent="0.2">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x14ac:dyDescent="0.2">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x14ac:dyDescent="0.2">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x14ac:dyDescent="0.2">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x14ac:dyDescent="0.2">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x14ac:dyDescent="0.2">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x14ac:dyDescent="0.2">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x14ac:dyDescent="0.2">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x14ac:dyDescent="0.2">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x14ac:dyDescent="0.2">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x14ac:dyDescent="0.2">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x14ac:dyDescent="0.2">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x14ac:dyDescent="0.2">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x14ac:dyDescent="0.2">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x14ac:dyDescent="0.2">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x14ac:dyDescent="0.2">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x14ac:dyDescent="0.2">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x14ac:dyDescent="0.2">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x14ac:dyDescent="0.2">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x14ac:dyDescent="0.2">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x14ac:dyDescent="0.2">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x14ac:dyDescent="0.2">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x14ac:dyDescent="0.2">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x14ac:dyDescent="0.2">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x14ac:dyDescent="0.2">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x14ac:dyDescent="0.2">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x14ac:dyDescent="0.2">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x14ac:dyDescent="0.2">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x14ac:dyDescent="0.2">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x14ac:dyDescent="0.2">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x14ac:dyDescent="0.2">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x14ac:dyDescent="0.2">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x14ac:dyDescent="0.2">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x14ac:dyDescent="0.2">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x14ac:dyDescent="0.2">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x14ac:dyDescent="0.2">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x14ac:dyDescent="0.2">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x14ac:dyDescent="0.2">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x14ac:dyDescent="0.2">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x14ac:dyDescent="0.2">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x14ac:dyDescent="0.2">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x14ac:dyDescent="0.2">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x14ac:dyDescent="0.2">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x14ac:dyDescent="0.2">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x14ac:dyDescent="0.2">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x14ac:dyDescent="0.2">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x14ac:dyDescent="0.2">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x14ac:dyDescent="0.2">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x14ac:dyDescent="0.2">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x14ac:dyDescent="0.2">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x14ac:dyDescent="0.2">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x14ac:dyDescent="0.2">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x14ac:dyDescent="0.2">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x14ac:dyDescent="0.2">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x14ac:dyDescent="0.2">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x14ac:dyDescent="0.2">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x14ac:dyDescent="0.2">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x14ac:dyDescent="0.2">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x14ac:dyDescent="0.2">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x14ac:dyDescent="0.2">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x14ac:dyDescent="0.2">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x14ac:dyDescent="0.2">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x14ac:dyDescent="0.2">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x14ac:dyDescent="0.2">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x14ac:dyDescent="0.2">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x14ac:dyDescent="0.2">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x14ac:dyDescent="0.2">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x14ac:dyDescent="0.2">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x14ac:dyDescent="0.2">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x14ac:dyDescent="0.2">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x14ac:dyDescent="0.2">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x14ac:dyDescent="0.2">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x14ac:dyDescent="0.2">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x14ac:dyDescent="0.2">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x14ac:dyDescent="0.2">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x14ac:dyDescent="0.2">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x14ac:dyDescent="0.2">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x14ac:dyDescent="0.2">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x14ac:dyDescent="0.2">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x14ac:dyDescent="0.2">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x14ac:dyDescent="0.2">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x14ac:dyDescent="0.2">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x14ac:dyDescent="0.2">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x14ac:dyDescent="0.2">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x14ac:dyDescent="0.2">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x14ac:dyDescent="0.2">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x14ac:dyDescent="0.2">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x14ac:dyDescent="0.2">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x14ac:dyDescent="0.2">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x14ac:dyDescent="0.2">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x14ac:dyDescent="0.2">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x14ac:dyDescent="0.2">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x14ac:dyDescent="0.2">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x14ac:dyDescent="0.2">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x14ac:dyDescent="0.2">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x14ac:dyDescent="0.2">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x14ac:dyDescent="0.2">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x14ac:dyDescent="0.2">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x14ac:dyDescent="0.2">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x14ac:dyDescent="0.2">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x14ac:dyDescent="0.2">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x14ac:dyDescent="0.2">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x14ac:dyDescent="0.2">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x14ac:dyDescent="0.2">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x14ac:dyDescent="0.2">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x14ac:dyDescent="0.2">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x14ac:dyDescent="0.2">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x14ac:dyDescent="0.2">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x14ac:dyDescent="0.2">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x14ac:dyDescent="0.2">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x14ac:dyDescent="0.2">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x14ac:dyDescent="0.2">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x14ac:dyDescent="0.2">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x14ac:dyDescent="0.2">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x14ac:dyDescent="0.2">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x14ac:dyDescent="0.2">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x14ac:dyDescent="0.2">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x14ac:dyDescent="0.2">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x14ac:dyDescent="0.2">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x14ac:dyDescent="0.2">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x14ac:dyDescent="0.2">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x14ac:dyDescent="0.2">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x14ac:dyDescent="0.2">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x14ac:dyDescent="0.2">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x14ac:dyDescent="0.2">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x14ac:dyDescent="0.2">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x14ac:dyDescent="0.2">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x14ac:dyDescent="0.2">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x14ac:dyDescent="0.2">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x14ac:dyDescent="0.2">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x14ac:dyDescent="0.2">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x14ac:dyDescent="0.2">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x14ac:dyDescent="0.2">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x14ac:dyDescent="0.2">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x14ac:dyDescent="0.2">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x14ac:dyDescent="0.2">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x14ac:dyDescent="0.2">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x14ac:dyDescent="0.2">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x14ac:dyDescent="0.2">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x14ac:dyDescent="0.2">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x14ac:dyDescent="0.2">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x14ac:dyDescent="0.2">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x14ac:dyDescent="0.2">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x14ac:dyDescent="0.2">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x14ac:dyDescent="0.2">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x14ac:dyDescent="0.2">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x14ac:dyDescent="0.2">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x14ac:dyDescent="0.2">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x14ac:dyDescent="0.2">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x14ac:dyDescent="0.2">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x14ac:dyDescent="0.2">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x14ac:dyDescent="0.2">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x14ac:dyDescent="0.2">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x14ac:dyDescent="0.2">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x14ac:dyDescent="0.2">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x14ac:dyDescent="0.2">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x14ac:dyDescent="0.2">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x14ac:dyDescent="0.2">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x14ac:dyDescent="0.2">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x14ac:dyDescent="0.2">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x14ac:dyDescent="0.2">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x14ac:dyDescent="0.2">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x14ac:dyDescent="0.2">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x14ac:dyDescent="0.2">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x14ac:dyDescent="0.2">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x14ac:dyDescent="0.2">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x14ac:dyDescent="0.2">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x14ac:dyDescent="0.2">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x14ac:dyDescent="0.2">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x14ac:dyDescent="0.2">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x14ac:dyDescent="0.2">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x14ac:dyDescent="0.2">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x14ac:dyDescent="0.2">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x14ac:dyDescent="0.2">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x14ac:dyDescent="0.2">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x14ac:dyDescent="0.2">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x14ac:dyDescent="0.2">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x14ac:dyDescent="0.2">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x14ac:dyDescent="0.2">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x14ac:dyDescent="0.2">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x14ac:dyDescent="0.2">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x14ac:dyDescent="0.2">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x14ac:dyDescent="0.2">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x14ac:dyDescent="0.2">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x14ac:dyDescent="0.2">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x14ac:dyDescent="0.2">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x14ac:dyDescent="0.2">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x14ac:dyDescent="0.2">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x14ac:dyDescent="0.2">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x14ac:dyDescent="0.2">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x14ac:dyDescent="0.2">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x14ac:dyDescent="0.2">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x14ac:dyDescent="0.2">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x14ac:dyDescent="0.2">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x14ac:dyDescent="0.2">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x14ac:dyDescent="0.2">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x14ac:dyDescent="0.2">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x14ac:dyDescent="0.2">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x14ac:dyDescent="0.2">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x14ac:dyDescent="0.2">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x14ac:dyDescent="0.2">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x14ac:dyDescent="0.2">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x14ac:dyDescent="0.2">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x14ac:dyDescent="0.2">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x14ac:dyDescent="0.2">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x14ac:dyDescent="0.2">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x14ac:dyDescent="0.2">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x14ac:dyDescent="0.2">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x14ac:dyDescent="0.2">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x14ac:dyDescent="0.2">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x14ac:dyDescent="0.2">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x14ac:dyDescent="0.2">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x14ac:dyDescent="0.2">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x14ac:dyDescent="0.2">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x14ac:dyDescent="0.2">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x14ac:dyDescent="0.2">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x14ac:dyDescent="0.2">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x14ac:dyDescent="0.2">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x14ac:dyDescent="0.2">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x14ac:dyDescent="0.2">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x14ac:dyDescent="0.2">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x14ac:dyDescent="0.2">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x14ac:dyDescent="0.2">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x14ac:dyDescent="0.2">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x14ac:dyDescent="0.2">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x14ac:dyDescent="0.2">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x14ac:dyDescent="0.2">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x14ac:dyDescent="0.2">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x14ac:dyDescent="0.2">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x14ac:dyDescent="0.2">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x14ac:dyDescent="0.2">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x14ac:dyDescent="0.2">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x14ac:dyDescent="0.2">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x14ac:dyDescent="0.2">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x14ac:dyDescent="0.2">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x14ac:dyDescent="0.2">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x14ac:dyDescent="0.2">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x14ac:dyDescent="0.2">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x14ac:dyDescent="0.2">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x14ac:dyDescent="0.2">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x14ac:dyDescent="0.2">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x14ac:dyDescent="0.2">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x14ac:dyDescent="0.2">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x14ac:dyDescent="0.2">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x14ac:dyDescent="0.2">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x14ac:dyDescent="0.2">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x14ac:dyDescent="0.2">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x14ac:dyDescent="0.2">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x14ac:dyDescent="0.2">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x14ac:dyDescent="0.2">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x14ac:dyDescent="0.2">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x14ac:dyDescent="0.2">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x14ac:dyDescent="0.2">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x14ac:dyDescent="0.2">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x14ac:dyDescent="0.2">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x14ac:dyDescent="0.2">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x14ac:dyDescent="0.2">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x14ac:dyDescent="0.2">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x14ac:dyDescent="0.2">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x14ac:dyDescent="0.2">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x14ac:dyDescent="0.2">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x14ac:dyDescent="0.2">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x14ac:dyDescent="0.2">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x14ac:dyDescent="0.2">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x14ac:dyDescent="0.2">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x14ac:dyDescent="0.2">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x14ac:dyDescent="0.2">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x14ac:dyDescent="0.2">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x14ac:dyDescent="0.2">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x14ac:dyDescent="0.2">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x14ac:dyDescent="0.2">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x14ac:dyDescent="0.2">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x14ac:dyDescent="0.2">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x14ac:dyDescent="0.2">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x14ac:dyDescent="0.2">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x14ac:dyDescent="0.2">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x14ac:dyDescent="0.2">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x14ac:dyDescent="0.2">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x14ac:dyDescent="0.2">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x14ac:dyDescent="0.2">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x14ac:dyDescent="0.2">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x14ac:dyDescent="0.2">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x14ac:dyDescent="0.2">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x14ac:dyDescent="0.2">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x14ac:dyDescent="0.2">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x14ac:dyDescent="0.2">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x14ac:dyDescent="0.2">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x14ac:dyDescent="0.2">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x14ac:dyDescent="0.2">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x14ac:dyDescent="0.2">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x14ac:dyDescent="0.2">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x14ac:dyDescent="0.2">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x14ac:dyDescent="0.2">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x14ac:dyDescent="0.2">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x14ac:dyDescent="0.2">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x14ac:dyDescent="0.2">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x14ac:dyDescent="0.2">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x14ac:dyDescent="0.2">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x14ac:dyDescent="0.2">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x14ac:dyDescent="0.2">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x14ac:dyDescent="0.2">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x14ac:dyDescent="0.2">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x14ac:dyDescent="0.2">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x14ac:dyDescent="0.2">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x14ac:dyDescent="0.2">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x14ac:dyDescent="0.2">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x14ac:dyDescent="0.2">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x14ac:dyDescent="0.2">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x14ac:dyDescent="0.2">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x14ac:dyDescent="0.2">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x14ac:dyDescent="0.2">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x14ac:dyDescent="0.2">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x14ac:dyDescent="0.2">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x14ac:dyDescent="0.2">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x14ac:dyDescent="0.2">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x14ac:dyDescent="0.2">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x14ac:dyDescent="0.2">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x14ac:dyDescent="0.2">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x14ac:dyDescent="0.2">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x14ac:dyDescent="0.2">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x14ac:dyDescent="0.2">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x14ac:dyDescent="0.2">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x14ac:dyDescent="0.2">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x14ac:dyDescent="0.2">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x14ac:dyDescent="0.2">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x14ac:dyDescent="0.2">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x14ac:dyDescent="0.2">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x14ac:dyDescent="0.2">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x14ac:dyDescent="0.2">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x14ac:dyDescent="0.2">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x14ac:dyDescent="0.2">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x14ac:dyDescent="0.2">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x14ac:dyDescent="0.2">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x14ac:dyDescent="0.2">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x14ac:dyDescent="0.2">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x14ac:dyDescent="0.2">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x14ac:dyDescent="0.2">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x14ac:dyDescent="0.2">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x14ac:dyDescent="0.2">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x14ac:dyDescent="0.2">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x14ac:dyDescent="0.2">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x14ac:dyDescent="0.2">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x14ac:dyDescent="0.2">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x14ac:dyDescent="0.2">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x14ac:dyDescent="0.2">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x14ac:dyDescent="0.2">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x14ac:dyDescent="0.2">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x14ac:dyDescent="0.2">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x14ac:dyDescent="0.2">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x14ac:dyDescent="0.2">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x14ac:dyDescent="0.2">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x14ac:dyDescent="0.2">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x14ac:dyDescent="0.2">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x14ac:dyDescent="0.2">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x14ac:dyDescent="0.2">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x14ac:dyDescent="0.2">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x14ac:dyDescent="0.2">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x14ac:dyDescent="0.2">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x14ac:dyDescent="0.2">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x14ac:dyDescent="0.2">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x14ac:dyDescent="0.2">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x14ac:dyDescent="0.2">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x14ac:dyDescent="0.2">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x14ac:dyDescent="0.2">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x14ac:dyDescent="0.2">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x14ac:dyDescent="0.2">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x14ac:dyDescent="0.2">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x14ac:dyDescent="0.2">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x14ac:dyDescent="0.2">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x14ac:dyDescent="0.2">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x14ac:dyDescent="0.2">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x14ac:dyDescent="0.2">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x14ac:dyDescent="0.2">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x14ac:dyDescent="0.2">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x14ac:dyDescent="0.2">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x14ac:dyDescent="0.2">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x14ac:dyDescent="0.2">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x14ac:dyDescent="0.2">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x14ac:dyDescent="0.2">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x14ac:dyDescent="0.2">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x14ac:dyDescent="0.2">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x14ac:dyDescent="0.2">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x14ac:dyDescent="0.2">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x14ac:dyDescent="0.2">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x14ac:dyDescent="0.2">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x14ac:dyDescent="0.2">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x14ac:dyDescent="0.2">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x14ac:dyDescent="0.2">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x14ac:dyDescent="0.2">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x14ac:dyDescent="0.2">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x14ac:dyDescent="0.2">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x14ac:dyDescent="0.2">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x14ac:dyDescent="0.2">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x14ac:dyDescent="0.2">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x14ac:dyDescent="0.2">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x14ac:dyDescent="0.2">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x14ac:dyDescent="0.2">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x14ac:dyDescent="0.2">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x14ac:dyDescent="0.2">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x14ac:dyDescent="0.2">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x14ac:dyDescent="0.2">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x14ac:dyDescent="0.2">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x14ac:dyDescent="0.2">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x14ac:dyDescent="0.2">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x14ac:dyDescent="0.2">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x14ac:dyDescent="0.2">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x14ac:dyDescent="0.2">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x14ac:dyDescent="0.2">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x14ac:dyDescent="0.2">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x14ac:dyDescent="0.2">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x14ac:dyDescent="0.2">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x14ac:dyDescent="0.2">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x14ac:dyDescent="0.2">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x14ac:dyDescent="0.2">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x14ac:dyDescent="0.2">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x14ac:dyDescent="0.2">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x14ac:dyDescent="0.2">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x14ac:dyDescent="0.2">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x14ac:dyDescent="0.2">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x14ac:dyDescent="0.2">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x14ac:dyDescent="0.2">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x14ac:dyDescent="0.2">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x14ac:dyDescent="0.2">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x14ac:dyDescent="0.2">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x14ac:dyDescent="0.2">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x14ac:dyDescent="0.2">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x14ac:dyDescent="0.2">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x14ac:dyDescent="0.2">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x14ac:dyDescent="0.2">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x14ac:dyDescent="0.2">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x14ac:dyDescent="0.2">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x14ac:dyDescent="0.2">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x14ac:dyDescent="0.2">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x14ac:dyDescent="0.2">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x14ac:dyDescent="0.2">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x14ac:dyDescent="0.2">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x14ac:dyDescent="0.2">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x14ac:dyDescent="0.2">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x14ac:dyDescent="0.2">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x14ac:dyDescent="0.2">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x14ac:dyDescent="0.2">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x14ac:dyDescent="0.2">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x14ac:dyDescent="0.2">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x14ac:dyDescent="0.2">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x14ac:dyDescent="0.2">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x14ac:dyDescent="0.2">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x14ac:dyDescent="0.2">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x14ac:dyDescent="0.2">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x14ac:dyDescent="0.2">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x14ac:dyDescent="0.2">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x14ac:dyDescent="0.2">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x14ac:dyDescent="0.2">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x14ac:dyDescent="0.2">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x14ac:dyDescent="0.2">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x14ac:dyDescent="0.2">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x14ac:dyDescent="0.2">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x14ac:dyDescent="0.2">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x14ac:dyDescent="0.2">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x14ac:dyDescent="0.2">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x14ac:dyDescent="0.2">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x14ac:dyDescent="0.2">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x14ac:dyDescent="0.2">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x14ac:dyDescent="0.2">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x14ac:dyDescent="0.2">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x14ac:dyDescent="0.2">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x14ac:dyDescent="0.2">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x14ac:dyDescent="0.2">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x14ac:dyDescent="0.2">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x14ac:dyDescent="0.2">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x14ac:dyDescent="0.2">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x14ac:dyDescent="0.2">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x14ac:dyDescent="0.2">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x14ac:dyDescent="0.2">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x14ac:dyDescent="0.2">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x14ac:dyDescent="0.2">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x14ac:dyDescent="0.2">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x14ac:dyDescent="0.2">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x14ac:dyDescent="0.2">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x14ac:dyDescent="0.2">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x14ac:dyDescent="0.2">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x14ac:dyDescent="0.2">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x14ac:dyDescent="0.2">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x14ac:dyDescent="0.2">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x14ac:dyDescent="0.2">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x14ac:dyDescent="0.2">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x14ac:dyDescent="0.2">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x14ac:dyDescent="0.2">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x14ac:dyDescent="0.2">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x14ac:dyDescent="0.2">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x14ac:dyDescent="0.2">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x14ac:dyDescent="0.2">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x14ac:dyDescent="0.2">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x14ac:dyDescent="0.2">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x14ac:dyDescent="0.2">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x14ac:dyDescent="0.2">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x14ac:dyDescent="0.2">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x14ac:dyDescent="0.2">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x14ac:dyDescent="0.2">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x14ac:dyDescent="0.2">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x14ac:dyDescent="0.2">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x14ac:dyDescent="0.2">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x14ac:dyDescent="0.2">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x14ac:dyDescent="0.2">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x14ac:dyDescent="0.2">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x14ac:dyDescent="0.2">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x14ac:dyDescent="0.2">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x14ac:dyDescent="0.2">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x14ac:dyDescent="0.2">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x14ac:dyDescent="0.2">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x14ac:dyDescent="0.2">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x14ac:dyDescent="0.2">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x14ac:dyDescent="0.2">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x14ac:dyDescent="0.2">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x14ac:dyDescent="0.2">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x14ac:dyDescent="0.2">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x14ac:dyDescent="0.2">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x14ac:dyDescent="0.2">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x14ac:dyDescent="0.2">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x14ac:dyDescent="0.2">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x14ac:dyDescent="0.2">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x14ac:dyDescent="0.2">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x14ac:dyDescent="0.2">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x14ac:dyDescent="0.2">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x14ac:dyDescent="0.2">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x14ac:dyDescent="0.2">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x14ac:dyDescent="0.2">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x14ac:dyDescent="0.2">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x14ac:dyDescent="0.2">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x14ac:dyDescent="0.2">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x14ac:dyDescent="0.2">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x14ac:dyDescent="0.2">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x14ac:dyDescent="0.2">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x14ac:dyDescent="0.2">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x14ac:dyDescent="0.2">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x14ac:dyDescent="0.2">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x14ac:dyDescent="0.2">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x14ac:dyDescent="0.2">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x14ac:dyDescent="0.2">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x14ac:dyDescent="0.2">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x14ac:dyDescent="0.2">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x14ac:dyDescent="0.2">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x14ac:dyDescent="0.2">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x14ac:dyDescent="0.2">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x14ac:dyDescent="0.2">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x14ac:dyDescent="0.2">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x14ac:dyDescent="0.2">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x14ac:dyDescent="0.2">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x14ac:dyDescent="0.2">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x14ac:dyDescent="0.2">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x14ac:dyDescent="0.2">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x14ac:dyDescent="0.2">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x14ac:dyDescent="0.2">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x14ac:dyDescent="0.2">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x14ac:dyDescent="0.2">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x14ac:dyDescent="0.2">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x14ac:dyDescent="0.2">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x14ac:dyDescent="0.2">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x14ac:dyDescent="0.2">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x14ac:dyDescent="0.2">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x14ac:dyDescent="0.2">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x14ac:dyDescent="0.2">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x14ac:dyDescent="0.2">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x14ac:dyDescent="0.2">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x14ac:dyDescent="0.2">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x14ac:dyDescent="0.2">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x14ac:dyDescent="0.2">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x14ac:dyDescent="0.2">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x14ac:dyDescent="0.2">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x14ac:dyDescent="0.2">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x14ac:dyDescent="0.2">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x14ac:dyDescent="0.2">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x14ac:dyDescent="0.2">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x14ac:dyDescent="0.2">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x14ac:dyDescent="0.2">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x14ac:dyDescent="0.2">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x14ac:dyDescent="0.2">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x14ac:dyDescent="0.2">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x14ac:dyDescent="0.2">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x14ac:dyDescent="0.2">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x14ac:dyDescent="0.2">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x14ac:dyDescent="0.2">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x14ac:dyDescent="0.2">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x14ac:dyDescent="0.2">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x14ac:dyDescent="0.2">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x14ac:dyDescent="0.2">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x14ac:dyDescent="0.2">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x14ac:dyDescent="0.2">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x14ac:dyDescent="0.2">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x14ac:dyDescent="0.2">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x14ac:dyDescent="0.2">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x14ac:dyDescent="0.2">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x14ac:dyDescent="0.2">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x14ac:dyDescent="0.2">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x14ac:dyDescent="0.2">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x14ac:dyDescent="0.2">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x14ac:dyDescent="0.2">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x14ac:dyDescent="0.2">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x14ac:dyDescent="0.2">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x14ac:dyDescent="0.2">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x14ac:dyDescent="0.2">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x14ac:dyDescent="0.2">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x14ac:dyDescent="0.2">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x14ac:dyDescent="0.2">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x14ac:dyDescent="0.2">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x14ac:dyDescent="0.2">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x14ac:dyDescent="0.2">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x14ac:dyDescent="0.2">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x14ac:dyDescent="0.2">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x14ac:dyDescent="0.2">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x14ac:dyDescent="0.2">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x14ac:dyDescent="0.2">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x14ac:dyDescent="0.2">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x14ac:dyDescent="0.2">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x14ac:dyDescent="0.2">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x14ac:dyDescent="0.2">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x14ac:dyDescent="0.2">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x14ac:dyDescent="0.2">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x14ac:dyDescent="0.2">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x14ac:dyDescent="0.2">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x14ac:dyDescent="0.2">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x14ac:dyDescent="0.2">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x14ac:dyDescent="0.2">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x14ac:dyDescent="0.2">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x14ac:dyDescent="0.2">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x14ac:dyDescent="0.2">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x14ac:dyDescent="0.2">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x14ac:dyDescent="0.2">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x14ac:dyDescent="0.2">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x14ac:dyDescent="0.2">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x14ac:dyDescent="0.2">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x14ac:dyDescent="0.2">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x14ac:dyDescent="0.2">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x14ac:dyDescent="0.2">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x14ac:dyDescent="0.2">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x14ac:dyDescent="0.2">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x14ac:dyDescent="0.2">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x14ac:dyDescent="0.2">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x14ac:dyDescent="0.2">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x14ac:dyDescent="0.2">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x14ac:dyDescent="0.2">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x14ac:dyDescent="0.2">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x14ac:dyDescent="0.2">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x14ac:dyDescent="0.2">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x14ac:dyDescent="0.2">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x14ac:dyDescent="0.2">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x14ac:dyDescent="0.2">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x14ac:dyDescent="0.2">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x14ac:dyDescent="0.2">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x14ac:dyDescent="0.2">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x14ac:dyDescent="0.2">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x14ac:dyDescent="0.2">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x14ac:dyDescent="0.2">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x14ac:dyDescent="0.2">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x14ac:dyDescent="0.2">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x14ac:dyDescent="0.2">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x14ac:dyDescent="0.2">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x14ac:dyDescent="0.2">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x14ac:dyDescent="0.2">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x14ac:dyDescent="0.2">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x14ac:dyDescent="0.2">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x14ac:dyDescent="0.2">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x14ac:dyDescent="0.2">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x14ac:dyDescent="0.2">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x14ac:dyDescent="0.2">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x14ac:dyDescent="0.2">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x14ac:dyDescent="0.2">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x14ac:dyDescent="0.2">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x14ac:dyDescent="0.2">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x14ac:dyDescent="0.2">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x14ac:dyDescent="0.2">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x14ac:dyDescent="0.2">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x14ac:dyDescent="0.2">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x14ac:dyDescent="0.2">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x14ac:dyDescent="0.2">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x14ac:dyDescent="0.2">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x14ac:dyDescent="0.2">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x14ac:dyDescent="0.2">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x14ac:dyDescent="0.2">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x14ac:dyDescent="0.2">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x14ac:dyDescent="0.2">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x14ac:dyDescent="0.2">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x14ac:dyDescent="0.2">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x14ac:dyDescent="0.2">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x14ac:dyDescent="0.2">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x14ac:dyDescent="0.2">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x14ac:dyDescent="0.2">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x14ac:dyDescent="0.2">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x14ac:dyDescent="0.2">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x14ac:dyDescent="0.2">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x14ac:dyDescent="0.2">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x14ac:dyDescent="0.2">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x14ac:dyDescent="0.2">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x14ac:dyDescent="0.2">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x14ac:dyDescent="0.2">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x14ac:dyDescent="0.2">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x14ac:dyDescent="0.2">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x14ac:dyDescent="0.2">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x14ac:dyDescent="0.2">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x14ac:dyDescent="0.2">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x14ac:dyDescent="0.2">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x14ac:dyDescent="0.2">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x14ac:dyDescent="0.2">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x14ac:dyDescent="0.2">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x14ac:dyDescent="0.2">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x14ac:dyDescent="0.2">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x14ac:dyDescent="0.2">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x14ac:dyDescent="0.2">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x14ac:dyDescent="0.2">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x14ac:dyDescent="0.2">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x14ac:dyDescent="0.2">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x14ac:dyDescent="0.2">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x14ac:dyDescent="0.2">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x14ac:dyDescent="0.2">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x14ac:dyDescent="0.2">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x14ac:dyDescent="0.2">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x14ac:dyDescent="0.2">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x14ac:dyDescent="0.2">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x14ac:dyDescent="0.2">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x14ac:dyDescent="0.2">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x14ac:dyDescent="0.2">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x14ac:dyDescent="0.2">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x14ac:dyDescent="0.2">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x14ac:dyDescent="0.2">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x14ac:dyDescent="0.2">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x14ac:dyDescent="0.2">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x14ac:dyDescent="0.2">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x14ac:dyDescent="0.2">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x14ac:dyDescent="0.2">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x14ac:dyDescent="0.2">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x14ac:dyDescent="0.2">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x14ac:dyDescent="0.2">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x14ac:dyDescent="0.2">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x14ac:dyDescent="0.2">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x14ac:dyDescent="0.2">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x14ac:dyDescent="0.2">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x14ac:dyDescent="0.2">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x14ac:dyDescent="0.2">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x14ac:dyDescent="0.2">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x14ac:dyDescent="0.2">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x14ac:dyDescent="0.2">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x14ac:dyDescent="0.2">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x14ac:dyDescent="0.2">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x14ac:dyDescent="0.2">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x14ac:dyDescent="0.2">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x14ac:dyDescent="0.2">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x14ac:dyDescent="0.2">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x14ac:dyDescent="0.2">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x14ac:dyDescent="0.2">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x14ac:dyDescent="0.2">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x14ac:dyDescent="0.2">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x14ac:dyDescent="0.2">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x14ac:dyDescent="0.2">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x14ac:dyDescent="0.2">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x14ac:dyDescent="0.2">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x14ac:dyDescent="0.2">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x14ac:dyDescent="0.2">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x14ac:dyDescent="0.2">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x14ac:dyDescent="0.2">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x14ac:dyDescent="0.2">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x14ac:dyDescent="0.2">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x14ac:dyDescent="0.2">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x14ac:dyDescent="0.2">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x14ac:dyDescent="0.2">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x14ac:dyDescent="0.2">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x14ac:dyDescent="0.2">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x14ac:dyDescent="0.2">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x14ac:dyDescent="0.2">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x14ac:dyDescent="0.2">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x14ac:dyDescent="0.2">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x14ac:dyDescent="0.2">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x14ac:dyDescent="0.2">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x14ac:dyDescent="0.2">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x14ac:dyDescent="0.2">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x14ac:dyDescent="0.2">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x14ac:dyDescent="0.2">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x14ac:dyDescent="0.2">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x14ac:dyDescent="0.2">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x14ac:dyDescent="0.2">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x14ac:dyDescent="0.2">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x14ac:dyDescent="0.2">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x14ac:dyDescent="0.2">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x14ac:dyDescent="0.2">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x14ac:dyDescent="0.2">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x14ac:dyDescent="0.2">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x14ac:dyDescent="0.2">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x14ac:dyDescent="0.2">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x14ac:dyDescent="0.2">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x14ac:dyDescent="0.2">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x14ac:dyDescent="0.2">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x14ac:dyDescent="0.2">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x14ac:dyDescent="0.2">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x14ac:dyDescent="0.2">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x14ac:dyDescent="0.2">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x14ac:dyDescent="0.2">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x14ac:dyDescent="0.2">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x14ac:dyDescent="0.2">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x14ac:dyDescent="0.2">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x14ac:dyDescent="0.2">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x14ac:dyDescent="0.2">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x14ac:dyDescent="0.2">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x14ac:dyDescent="0.2">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x14ac:dyDescent="0.2">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x14ac:dyDescent="0.2">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x14ac:dyDescent="0.2">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x14ac:dyDescent="0.2">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x14ac:dyDescent="0.2">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x14ac:dyDescent="0.2">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x14ac:dyDescent="0.2">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x14ac:dyDescent="0.2">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x14ac:dyDescent="0.2">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x14ac:dyDescent="0.2">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x14ac:dyDescent="0.2">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x14ac:dyDescent="0.2">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x14ac:dyDescent="0.2">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x14ac:dyDescent="0.2">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x14ac:dyDescent="0.2">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x14ac:dyDescent="0.2">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x14ac:dyDescent="0.2">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x14ac:dyDescent="0.2">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x14ac:dyDescent="0.2">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x14ac:dyDescent="0.2">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x14ac:dyDescent="0.2">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x14ac:dyDescent="0.2">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x14ac:dyDescent="0.2">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x14ac:dyDescent="0.2">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x14ac:dyDescent="0.2">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x14ac:dyDescent="0.2">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x14ac:dyDescent="0.2">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x14ac:dyDescent="0.2">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x14ac:dyDescent="0.2">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x14ac:dyDescent="0.2">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x14ac:dyDescent="0.2">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x14ac:dyDescent="0.2">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x14ac:dyDescent="0.2">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x14ac:dyDescent="0.2">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x14ac:dyDescent="0.2">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x14ac:dyDescent="0.2">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x14ac:dyDescent="0.2">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x14ac:dyDescent="0.2">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x14ac:dyDescent="0.2">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x14ac:dyDescent="0.2">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x14ac:dyDescent="0.2">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x14ac:dyDescent="0.2">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x14ac:dyDescent="0.2">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x14ac:dyDescent="0.2">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x14ac:dyDescent="0.2">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x14ac:dyDescent="0.2">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x14ac:dyDescent="0.2">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x14ac:dyDescent="0.2">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x14ac:dyDescent="0.2">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x14ac:dyDescent="0.2">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x14ac:dyDescent="0.2">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x14ac:dyDescent="0.2">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x14ac:dyDescent="0.2">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x14ac:dyDescent="0.2">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x14ac:dyDescent="0.2">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x14ac:dyDescent="0.2">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x14ac:dyDescent="0.2">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x14ac:dyDescent="0.2">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x14ac:dyDescent="0.2">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x14ac:dyDescent="0.2">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x14ac:dyDescent="0.2">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x14ac:dyDescent="0.2">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x14ac:dyDescent="0.2">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x14ac:dyDescent="0.2">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x14ac:dyDescent="0.2">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x14ac:dyDescent="0.2">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x14ac:dyDescent="0.2">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x14ac:dyDescent="0.2">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x14ac:dyDescent="0.2">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x14ac:dyDescent="0.2">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x14ac:dyDescent="0.2">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x14ac:dyDescent="0.2">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x14ac:dyDescent="0.2">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x14ac:dyDescent="0.2">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x14ac:dyDescent="0.2">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x14ac:dyDescent="0.2">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x14ac:dyDescent="0.2">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x14ac:dyDescent="0.2">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x14ac:dyDescent="0.2">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x14ac:dyDescent="0.2">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x14ac:dyDescent="0.2">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x14ac:dyDescent="0.2">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x14ac:dyDescent="0.2">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x14ac:dyDescent="0.2">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x14ac:dyDescent="0.2">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x14ac:dyDescent="0.2">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x14ac:dyDescent="0.2">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x14ac:dyDescent="0.2">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x14ac:dyDescent="0.2">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x14ac:dyDescent="0.2">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x14ac:dyDescent="0.2">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x14ac:dyDescent="0.2">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x14ac:dyDescent="0.2">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x14ac:dyDescent="0.2">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x14ac:dyDescent="0.2">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x14ac:dyDescent="0.2">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x14ac:dyDescent="0.2">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x14ac:dyDescent="0.2">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x14ac:dyDescent="0.2">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x14ac:dyDescent="0.2">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x14ac:dyDescent="0.2">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x14ac:dyDescent="0.2">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x14ac:dyDescent="0.2">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x14ac:dyDescent="0.2">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x14ac:dyDescent="0.2">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x14ac:dyDescent="0.2">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x14ac:dyDescent="0.2">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x14ac:dyDescent="0.2">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x14ac:dyDescent="0.2">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x14ac:dyDescent="0.2">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x14ac:dyDescent="0.2">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x14ac:dyDescent="0.2">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x14ac:dyDescent="0.2">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x14ac:dyDescent="0.2">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x14ac:dyDescent="0.2">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x14ac:dyDescent="0.2">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x14ac:dyDescent="0.2">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x14ac:dyDescent="0.2">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x14ac:dyDescent="0.2">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x14ac:dyDescent="0.2">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x14ac:dyDescent="0.2">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x14ac:dyDescent="0.2">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x14ac:dyDescent="0.2">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x14ac:dyDescent="0.2">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x14ac:dyDescent="0.2">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x14ac:dyDescent="0.2">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x14ac:dyDescent="0.2">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x14ac:dyDescent="0.2">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x14ac:dyDescent="0.2">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x14ac:dyDescent="0.2">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x14ac:dyDescent="0.2">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x14ac:dyDescent="0.2">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x14ac:dyDescent="0.2">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x14ac:dyDescent="0.2">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x14ac:dyDescent="0.2">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x14ac:dyDescent="0.2">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x14ac:dyDescent="0.2">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x14ac:dyDescent="0.2">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x14ac:dyDescent="0.2">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x14ac:dyDescent="0.2">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x14ac:dyDescent="0.2">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x14ac:dyDescent="0.2">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x14ac:dyDescent="0.2">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x14ac:dyDescent="0.2">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x14ac:dyDescent="0.2">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x14ac:dyDescent="0.2">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x14ac:dyDescent="0.2">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x14ac:dyDescent="0.2">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x14ac:dyDescent="0.2">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x14ac:dyDescent="0.2">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x14ac:dyDescent="0.2">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x14ac:dyDescent="0.2">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x14ac:dyDescent="0.2">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x14ac:dyDescent="0.2">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x14ac:dyDescent="0.2">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x14ac:dyDescent="0.2">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x14ac:dyDescent="0.2">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x14ac:dyDescent="0.2">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x14ac:dyDescent="0.2">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x14ac:dyDescent="0.2">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x14ac:dyDescent="0.2">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x14ac:dyDescent="0.2">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x14ac:dyDescent="0.2">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x14ac:dyDescent="0.2">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x14ac:dyDescent="0.2">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x14ac:dyDescent="0.2">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x14ac:dyDescent="0.2">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x14ac:dyDescent="0.2">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x14ac:dyDescent="0.2">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x14ac:dyDescent="0.2">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x14ac:dyDescent="0.2">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x14ac:dyDescent="0.2">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x14ac:dyDescent="0.2">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x14ac:dyDescent="0.2">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x14ac:dyDescent="0.2">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x14ac:dyDescent="0.2">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x14ac:dyDescent="0.2">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x14ac:dyDescent="0.2">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x14ac:dyDescent="0.2">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x14ac:dyDescent="0.2">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x14ac:dyDescent="0.2">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x14ac:dyDescent="0.2">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x14ac:dyDescent="0.2">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x14ac:dyDescent="0.2">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x14ac:dyDescent="0.2">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x14ac:dyDescent="0.2">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x14ac:dyDescent="0.2">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x14ac:dyDescent="0.2">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x14ac:dyDescent="0.2">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x14ac:dyDescent="0.2">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x14ac:dyDescent="0.2">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x14ac:dyDescent="0.2">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x14ac:dyDescent="0.2">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x14ac:dyDescent="0.2">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x14ac:dyDescent="0.2">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x14ac:dyDescent="0.2">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x14ac:dyDescent="0.2">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x14ac:dyDescent="0.2">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x14ac:dyDescent="0.2">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x14ac:dyDescent="0.2">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x14ac:dyDescent="0.2">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x14ac:dyDescent="0.2">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x14ac:dyDescent="0.2">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x14ac:dyDescent="0.2">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x14ac:dyDescent="0.2">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x14ac:dyDescent="0.2">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x14ac:dyDescent="0.2">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x14ac:dyDescent="0.2">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x14ac:dyDescent="0.2">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x14ac:dyDescent="0.2">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x14ac:dyDescent="0.2">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x14ac:dyDescent="0.2">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x14ac:dyDescent="0.2">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x14ac:dyDescent="0.2">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x14ac:dyDescent="0.2">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x14ac:dyDescent="0.2">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x14ac:dyDescent="0.2">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x14ac:dyDescent="0.2">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x14ac:dyDescent="0.2">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x14ac:dyDescent="0.2">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x14ac:dyDescent="0.2">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x14ac:dyDescent="0.2">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x14ac:dyDescent="0.2">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x14ac:dyDescent="0.2">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x14ac:dyDescent="0.2">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x14ac:dyDescent="0.2">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x14ac:dyDescent="0.2">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x14ac:dyDescent="0.2">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x14ac:dyDescent="0.2">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x14ac:dyDescent="0.2">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x14ac:dyDescent="0.2">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x14ac:dyDescent="0.2">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x14ac:dyDescent="0.2">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x14ac:dyDescent="0.2">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x14ac:dyDescent="0.2">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x14ac:dyDescent="0.2">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x14ac:dyDescent="0.2">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x14ac:dyDescent="0.2">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x14ac:dyDescent="0.2">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x14ac:dyDescent="0.2">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x14ac:dyDescent="0.2">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x14ac:dyDescent="0.2">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x14ac:dyDescent="0.2">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x14ac:dyDescent="0.2">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x14ac:dyDescent="0.2">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x14ac:dyDescent="0.2">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x14ac:dyDescent="0.2">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x14ac:dyDescent="0.2">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x14ac:dyDescent="0.2">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x14ac:dyDescent="0.2">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x14ac:dyDescent="0.2">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x14ac:dyDescent="0.2">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x14ac:dyDescent="0.2">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x14ac:dyDescent="0.2">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x14ac:dyDescent="0.2">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x14ac:dyDescent="0.2">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x14ac:dyDescent="0.2">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x14ac:dyDescent="0.2">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x14ac:dyDescent="0.2">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x14ac:dyDescent="0.2">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x14ac:dyDescent="0.2">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x14ac:dyDescent="0.2">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x14ac:dyDescent="0.2">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x14ac:dyDescent="0.2">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x14ac:dyDescent="0.2">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x14ac:dyDescent="0.2">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x14ac:dyDescent="0.2">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x14ac:dyDescent="0.2">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x14ac:dyDescent="0.2">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x14ac:dyDescent="0.2">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x14ac:dyDescent="0.2">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x14ac:dyDescent="0.2">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x14ac:dyDescent="0.2">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x14ac:dyDescent="0.2">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x14ac:dyDescent="0.2">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x14ac:dyDescent="0.2">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x14ac:dyDescent="0.2">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x14ac:dyDescent="0.2">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x14ac:dyDescent="0.2">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x14ac:dyDescent="0.2">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x14ac:dyDescent="0.2">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x14ac:dyDescent="0.2">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x14ac:dyDescent="0.2">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x14ac:dyDescent="0.2">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x14ac:dyDescent="0.2">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x14ac:dyDescent="0.2">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x14ac:dyDescent="0.2">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x14ac:dyDescent="0.2">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x14ac:dyDescent="0.2">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x14ac:dyDescent="0.2">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x14ac:dyDescent="0.2">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x14ac:dyDescent="0.2">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x14ac:dyDescent="0.2">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x14ac:dyDescent="0.2">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x14ac:dyDescent="0.2">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x14ac:dyDescent="0.2">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x14ac:dyDescent="0.2">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x14ac:dyDescent="0.2">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x14ac:dyDescent="0.2">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x14ac:dyDescent="0.2">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x14ac:dyDescent="0.2">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x14ac:dyDescent="0.2">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x14ac:dyDescent="0.2">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x14ac:dyDescent="0.2">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x14ac:dyDescent="0.2">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x14ac:dyDescent="0.2">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x14ac:dyDescent="0.2">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x14ac:dyDescent="0.2">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x14ac:dyDescent="0.2">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x14ac:dyDescent="0.2">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x14ac:dyDescent="0.2">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x14ac:dyDescent="0.2">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x14ac:dyDescent="0.2">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x14ac:dyDescent="0.2">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x14ac:dyDescent="0.2">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x14ac:dyDescent="0.2">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x14ac:dyDescent="0.2">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x14ac:dyDescent="0.2">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x14ac:dyDescent="0.2">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x14ac:dyDescent="0.2">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x14ac:dyDescent="0.2">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x14ac:dyDescent="0.2">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x14ac:dyDescent="0.2">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x14ac:dyDescent="0.2">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x14ac:dyDescent="0.2">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x14ac:dyDescent="0.2">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x14ac:dyDescent="0.2">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x14ac:dyDescent="0.2">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x14ac:dyDescent="0.2">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x14ac:dyDescent="0.2">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x14ac:dyDescent="0.2">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x14ac:dyDescent="0.2">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x14ac:dyDescent="0.2">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x14ac:dyDescent="0.2">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x14ac:dyDescent="0.2">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x14ac:dyDescent="0.2">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x14ac:dyDescent="0.2">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x14ac:dyDescent="0.2">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x14ac:dyDescent="0.2">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x14ac:dyDescent="0.2">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x14ac:dyDescent="0.2">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x14ac:dyDescent="0.2">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x14ac:dyDescent="0.2">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x14ac:dyDescent="0.2">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x14ac:dyDescent="0.2">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x14ac:dyDescent="0.2">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x14ac:dyDescent="0.2">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x14ac:dyDescent="0.2">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x14ac:dyDescent="0.2">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x14ac:dyDescent="0.2">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x14ac:dyDescent="0.2">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x14ac:dyDescent="0.2">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x14ac:dyDescent="0.2">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x14ac:dyDescent="0.2">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x14ac:dyDescent="0.2">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x14ac:dyDescent="0.2">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x14ac:dyDescent="0.2">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x14ac:dyDescent="0.2">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x14ac:dyDescent="0.2">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x14ac:dyDescent="0.2">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x14ac:dyDescent="0.2">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x14ac:dyDescent="0.2">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x14ac:dyDescent="0.2">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x14ac:dyDescent="0.2">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x14ac:dyDescent="0.2">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x14ac:dyDescent="0.2">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x14ac:dyDescent="0.2">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x14ac:dyDescent="0.2">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x14ac:dyDescent="0.2">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x14ac:dyDescent="0.2">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x14ac:dyDescent="0.2">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x14ac:dyDescent="0.2">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x14ac:dyDescent="0.2">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x14ac:dyDescent="0.2">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x14ac:dyDescent="0.2">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x14ac:dyDescent="0.2">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x14ac:dyDescent="0.2">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x14ac:dyDescent="0.2">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x14ac:dyDescent="0.2">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x14ac:dyDescent="0.2">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x14ac:dyDescent="0.2">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x14ac:dyDescent="0.2">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x14ac:dyDescent="0.2">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x14ac:dyDescent="0.2">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x14ac:dyDescent="0.2">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x14ac:dyDescent="0.2">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x14ac:dyDescent="0.2">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x14ac:dyDescent="0.2">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x14ac:dyDescent="0.2">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x14ac:dyDescent="0.2">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x14ac:dyDescent="0.2">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x14ac:dyDescent="0.2">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x14ac:dyDescent="0.2">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x14ac:dyDescent="0.2">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x14ac:dyDescent="0.2">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x14ac:dyDescent="0.2">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x14ac:dyDescent="0.2">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x14ac:dyDescent="0.2">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x14ac:dyDescent="0.2">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x14ac:dyDescent="0.2">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x14ac:dyDescent="0.2">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x14ac:dyDescent="0.2">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x14ac:dyDescent="0.2">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x14ac:dyDescent="0.2">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x14ac:dyDescent="0.2">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x14ac:dyDescent="0.2">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x14ac:dyDescent="0.2">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x14ac:dyDescent="0.2">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x14ac:dyDescent="0.2">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x14ac:dyDescent="0.2">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x14ac:dyDescent="0.2">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x14ac:dyDescent="0.2">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x14ac:dyDescent="0.2">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x14ac:dyDescent="0.2">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x14ac:dyDescent="0.2">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x14ac:dyDescent="0.2">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x14ac:dyDescent="0.2">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x14ac:dyDescent="0.2">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x14ac:dyDescent="0.2">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x14ac:dyDescent="0.2">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x14ac:dyDescent="0.2">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x14ac:dyDescent="0.2">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x14ac:dyDescent="0.2">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x14ac:dyDescent="0.2">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x14ac:dyDescent="0.2">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x14ac:dyDescent="0.2">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x14ac:dyDescent="0.2">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x14ac:dyDescent="0.2">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x14ac:dyDescent="0.2">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x14ac:dyDescent="0.2">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x14ac:dyDescent="0.2">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x14ac:dyDescent="0.2">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x14ac:dyDescent="0.2">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x14ac:dyDescent="0.2">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x14ac:dyDescent="0.2">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x14ac:dyDescent="0.2">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x14ac:dyDescent="0.2">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x14ac:dyDescent="0.2">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x14ac:dyDescent="0.2">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x14ac:dyDescent="0.2">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x14ac:dyDescent="0.2">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x14ac:dyDescent="0.2">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x14ac:dyDescent="0.2">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x14ac:dyDescent="0.2">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x14ac:dyDescent="0.2">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x14ac:dyDescent="0.2">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x14ac:dyDescent="0.2">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x14ac:dyDescent="0.2">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x14ac:dyDescent="0.2">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x14ac:dyDescent="0.2">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x14ac:dyDescent="0.2">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x14ac:dyDescent="0.2">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x14ac:dyDescent="0.2">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x14ac:dyDescent="0.2">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x14ac:dyDescent="0.2">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x14ac:dyDescent="0.2">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x14ac:dyDescent="0.2">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x14ac:dyDescent="0.2">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x14ac:dyDescent="0.2">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x14ac:dyDescent="0.2">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x14ac:dyDescent="0.2">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x14ac:dyDescent="0.2">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x14ac:dyDescent="0.2">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x14ac:dyDescent="0.2">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x14ac:dyDescent="0.2">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x14ac:dyDescent="0.2">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x14ac:dyDescent="0.2">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x14ac:dyDescent="0.2">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x14ac:dyDescent="0.2">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x14ac:dyDescent="0.2">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x14ac:dyDescent="0.2">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x14ac:dyDescent="0.2">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x14ac:dyDescent="0.2">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x14ac:dyDescent="0.2">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x14ac:dyDescent="0.2">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x14ac:dyDescent="0.2">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x14ac:dyDescent="0.2">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x14ac:dyDescent="0.2">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x14ac:dyDescent="0.2">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x14ac:dyDescent="0.2">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x14ac:dyDescent="0.2">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x14ac:dyDescent="0.2">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x14ac:dyDescent="0.2">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x14ac:dyDescent="0.2">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x14ac:dyDescent="0.2">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x14ac:dyDescent="0.2">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x14ac:dyDescent="0.2">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x14ac:dyDescent="0.2">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x14ac:dyDescent="0.2">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x14ac:dyDescent="0.2">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x14ac:dyDescent="0.2">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x14ac:dyDescent="0.2">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x14ac:dyDescent="0.2">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x14ac:dyDescent="0.2">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x14ac:dyDescent="0.2">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x14ac:dyDescent="0.2">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x14ac:dyDescent="0.2">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x14ac:dyDescent="0.2">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x14ac:dyDescent="0.2">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x14ac:dyDescent="0.2">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x14ac:dyDescent="0.2">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x14ac:dyDescent="0.2">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x14ac:dyDescent="0.2">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x14ac:dyDescent="0.2">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x14ac:dyDescent="0.2">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x14ac:dyDescent="0.2">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x14ac:dyDescent="0.2">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x14ac:dyDescent="0.2">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x14ac:dyDescent="0.2">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x14ac:dyDescent="0.2">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x14ac:dyDescent="0.2">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x14ac:dyDescent="0.2">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x14ac:dyDescent="0.2">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x14ac:dyDescent="0.2">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x14ac:dyDescent="0.2">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x14ac:dyDescent="0.2">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x14ac:dyDescent="0.2">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x14ac:dyDescent="0.2">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x14ac:dyDescent="0.2">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x14ac:dyDescent="0.2">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x14ac:dyDescent="0.2">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x14ac:dyDescent="0.2">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x14ac:dyDescent="0.2">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x14ac:dyDescent="0.2">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x14ac:dyDescent="0.2">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x14ac:dyDescent="0.2">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x14ac:dyDescent="0.2">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x14ac:dyDescent="0.2">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x14ac:dyDescent="0.2">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x14ac:dyDescent="0.2">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x14ac:dyDescent="0.2">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x14ac:dyDescent="0.2">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x14ac:dyDescent="0.2">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x14ac:dyDescent="0.2">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x14ac:dyDescent="0.2">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x14ac:dyDescent="0.2">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x14ac:dyDescent="0.2">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x14ac:dyDescent="0.2">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x14ac:dyDescent="0.2">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x14ac:dyDescent="0.2">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x14ac:dyDescent="0.2">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x14ac:dyDescent="0.2">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x14ac:dyDescent="0.2">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x14ac:dyDescent="0.2">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x14ac:dyDescent="0.2">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x14ac:dyDescent="0.2">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x14ac:dyDescent="0.2">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x14ac:dyDescent="0.2">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x14ac:dyDescent="0.2">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x14ac:dyDescent="0.2">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x14ac:dyDescent="0.2">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x14ac:dyDescent="0.2">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x14ac:dyDescent="0.2">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x14ac:dyDescent="0.2">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x14ac:dyDescent="0.2">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x14ac:dyDescent="0.2">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x14ac:dyDescent="0.2">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x14ac:dyDescent="0.2">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x14ac:dyDescent="0.2">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x14ac:dyDescent="0.2">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x14ac:dyDescent="0.2">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x14ac:dyDescent="0.2">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x14ac:dyDescent="0.2">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x14ac:dyDescent="0.2">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x14ac:dyDescent="0.2">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x14ac:dyDescent="0.2">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x14ac:dyDescent="0.2">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x14ac:dyDescent="0.2">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x14ac:dyDescent="0.2">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x14ac:dyDescent="0.2">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x14ac:dyDescent="0.2">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x14ac:dyDescent="0.2">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x14ac:dyDescent="0.2">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x14ac:dyDescent="0.2">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x14ac:dyDescent="0.2">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x14ac:dyDescent="0.2">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x14ac:dyDescent="0.2">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x14ac:dyDescent="0.2">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x14ac:dyDescent="0.2">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x14ac:dyDescent="0.2">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x14ac:dyDescent="0.2">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x14ac:dyDescent="0.2">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x14ac:dyDescent="0.2">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x14ac:dyDescent="0.2">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x14ac:dyDescent="0.2">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x14ac:dyDescent="0.2">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x14ac:dyDescent="0.2">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x14ac:dyDescent="0.2">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x14ac:dyDescent="0.2">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x14ac:dyDescent="0.2">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x14ac:dyDescent="0.2">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x14ac:dyDescent="0.2">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x14ac:dyDescent="0.2">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x14ac:dyDescent="0.2">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x14ac:dyDescent="0.2">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x14ac:dyDescent="0.2">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x14ac:dyDescent="0.2">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x14ac:dyDescent="0.2">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x14ac:dyDescent="0.2">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x14ac:dyDescent="0.2">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x14ac:dyDescent="0.2">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x14ac:dyDescent="0.2">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x14ac:dyDescent="0.2">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x14ac:dyDescent="0.2">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x14ac:dyDescent="0.2">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x14ac:dyDescent="0.2">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x14ac:dyDescent="0.2">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x14ac:dyDescent="0.2">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x14ac:dyDescent="0.2">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x14ac:dyDescent="0.2">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x14ac:dyDescent="0.2">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x14ac:dyDescent="0.2">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x14ac:dyDescent="0.2">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x14ac:dyDescent="0.2">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x14ac:dyDescent="0.2">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x14ac:dyDescent="0.2">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x14ac:dyDescent="0.2">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x14ac:dyDescent="0.2">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x14ac:dyDescent="0.2">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x14ac:dyDescent="0.2">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x14ac:dyDescent="0.2">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x14ac:dyDescent="0.2">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x14ac:dyDescent="0.2">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x14ac:dyDescent="0.2">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x14ac:dyDescent="0.2">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x14ac:dyDescent="0.2">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x14ac:dyDescent="0.2">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x14ac:dyDescent="0.2">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x14ac:dyDescent="0.2">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x14ac:dyDescent="0.2">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x14ac:dyDescent="0.2">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x14ac:dyDescent="0.2">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x14ac:dyDescent="0.2">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x14ac:dyDescent="0.2">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x14ac:dyDescent="0.2">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x14ac:dyDescent="0.2">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x14ac:dyDescent="0.2">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x14ac:dyDescent="0.2">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x14ac:dyDescent="0.2">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x14ac:dyDescent="0.2">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x14ac:dyDescent="0.2">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x14ac:dyDescent="0.2">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x14ac:dyDescent="0.2">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x14ac:dyDescent="0.2">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x14ac:dyDescent="0.2">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x14ac:dyDescent="0.2">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x14ac:dyDescent="0.2">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x14ac:dyDescent="0.2">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x14ac:dyDescent="0.2">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x14ac:dyDescent="0.2">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x14ac:dyDescent="0.2">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x14ac:dyDescent="0.2">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x14ac:dyDescent="0.2">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x14ac:dyDescent="0.2">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x14ac:dyDescent="0.2">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x14ac:dyDescent="0.2">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x14ac:dyDescent="0.2">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x14ac:dyDescent="0.2">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x14ac:dyDescent="0.2">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x14ac:dyDescent="0.2">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x14ac:dyDescent="0.2">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x14ac:dyDescent="0.2">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x14ac:dyDescent="0.2">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x14ac:dyDescent="0.2">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x14ac:dyDescent="0.2">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x14ac:dyDescent="0.2">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x14ac:dyDescent="0.2">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x14ac:dyDescent="0.2">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x14ac:dyDescent="0.2">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x14ac:dyDescent="0.2">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x14ac:dyDescent="0.2">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x14ac:dyDescent="0.2">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x14ac:dyDescent="0.2">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x14ac:dyDescent="0.2">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x14ac:dyDescent="0.2">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x14ac:dyDescent="0.2">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x14ac:dyDescent="0.2">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x14ac:dyDescent="0.2">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x14ac:dyDescent="0.2">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x14ac:dyDescent="0.2">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x14ac:dyDescent="0.2">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x14ac:dyDescent="0.2">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x14ac:dyDescent="0.2">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x14ac:dyDescent="0.2">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x14ac:dyDescent="0.2">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x14ac:dyDescent="0.2">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x14ac:dyDescent="0.2">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x14ac:dyDescent="0.2">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x14ac:dyDescent="0.2">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x14ac:dyDescent="0.2">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x14ac:dyDescent="0.2">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x14ac:dyDescent="0.2">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x14ac:dyDescent="0.2">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x14ac:dyDescent="0.2">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x14ac:dyDescent="0.2">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x14ac:dyDescent="0.2">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x14ac:dyDescent="0.2">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x14ac:dyDescent="0.2">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x14ac:dyDescent="0.2">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x14ac:dyDescent="0.2">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x14ac:dyDescent="0.2">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x14ac:dyDescent="0.2">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x14ac:dyDescent="0.2">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x14ac:dyDescent="0.2">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x14ac:dyDescent="0.2">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x14ac:dyDescent="0.2">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x14ac:dyDescent="0.2">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x14ac:dyDescent="0.2">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x14ac:dyDescent="0.2">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x14ac:dyDescent="0.2">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x14ac:dyDescent="0.2">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x14ac:dyDescent="0.2">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x14ac:dyDescent="0.2">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x14ac:dyDescent="0.2">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x14ac:dyDescent="0.2">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x14ac:dyDescent="0.2">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x14ac:dyDescent="0.2">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x14ac:dyDescent="0.2">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x14ac:dyDescent="0.2">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x14ac:dyDescent="0.2">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x14ac:dyDescent="0.2">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x14ac:dyDescent="0.2">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x14ac:dyDescent="0.2">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x14ac:dyDescent="0.2">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x14ac:dyDescent="0.2">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x14ac:dyDescent="0.2">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x14ac:dyDescent="0.2">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x14ac:dyDescent="0.2">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x14ac:dyDescent="0.2">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x14ac:dyDescent="0.2">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x14ac:dyDescent="0.2">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x14ac:dyDescent="0.2">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x14ac:dyDescent="0.2">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x14ac:dyDescent="0.2">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x14ac:dyDescent="0.2">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x14ac:dyDescent="0.2">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x14ac:dyDescent="0.2">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x14ac:dyDescent="0.2">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x14ac:dyDescent="0.2">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x14ac:dyDescent="0.2">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x14ac:dyDescent="0.2">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x14ac:dyDescent="0.2">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x14ac:dyDescent="0.2">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x14ac:dyDescent="0.2">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x14ac:dyDescent="0.2">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x14ac:dyDescent="0.2">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x14ac:dyDescent="0.2">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x14ac:dyDescent="0.2">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x14ac:dyDescent="0.2">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x14ac:dyDescent="0.2">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x14ac:dyDescent="0.2">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x14ac:dyDescent="0.2">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x14ac:dyDescent="0.2">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x14ac:dyDescent="0.2">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x14ac:dyDescent="0.2">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x14ac:dyDescent="0.2">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x14ac:dyDescent="0.2">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x14ac:dyDescent="0.2">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x14ac:dyDescent="0.2">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x14ac:dyDescent="0.2">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x14ac:dyDescent="0.2">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x14ac:dyDescent="0.2">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x14ac:dyDescent="0.2">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x14ac:dyDescent="0.2">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x14ac:dyDescent="0.2">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x14ac:dyDescent="0.2">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x14ac:dyDescent="0.2">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x14ac:dyDescent="0.2">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x14ac:dyDescent="0.2">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x14ac:dyDescent="0.2">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x14ac:dyDescent="0.2">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x14ac:dyDescent="0.2">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x14ac:dyDescent="0.2">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x14ac:dyDescent="0.2">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x14ac:dyDescent="0.2">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x14ac:dyDescent="0.2">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x14ac:dyDescent="0.2">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x14ac:dyDescent="0.2">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x14ac:dyDescent="0.2">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x14ac:dyDescent="0.2">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x14ac:dyDescent="0.2">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x14ac:dyDescent="0.2">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x14ac:dyDescent="0.2">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x14ac:dyDescent="0.2">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x14ac:dyDescent="0.2">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x14ac:dyDescent="0.2">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x14ac:dyDescent="0.2">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x14ac:dyDescent="0.2">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x14ac:dyDescent="0.2">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x14ac:dyDescent="0.2">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x14ac:dyDescent="0.2">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x14ac:dyDescent="0.2">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x14ac:dyDescent="0.2">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x14ac:dyDescent="0.2">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x14ac:dyDescent="0.2">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x14ac:dyDescent="0.2">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x14ac:dyDescent="0.2">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x14ac:dyDescent="0.2">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x14ac:dyDescent="0.2">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x14ac:dyDescent="0.2">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x14ac:dyDescent="0.2">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x14ac:dyDescent="0.2">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x14ac:dyDescent="0.2">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x14ac:dyDescent="0.2">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x14ac:dyDescent="0.2">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x14ac:dyDescent="0.2">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x14ac:dyDescent="0.2">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x14ac:dyDescent="0.2">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x14ac:dyDescent="0.2">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x14ac:dyDescent="0.2">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x14ac:dyDescent="0.2">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x14ac:dyDescent="0.2">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x14ac:dyDescent="0.2">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x14ac:dyDescent="0.2">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x14ac:dyDescent="0.2">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x14ac:dyDescent="0.2">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x14ac:dyDescent="0.2">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x14ac:dyDescent="0.2">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x14ac:dyDescent="0.2">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x14ac:dyDescent="0.2">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x14ac:dyDescent="0.2">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x14ac:dyDescent="0.2">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x14ac:dyDescent="0.2">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x14ac:dyDescent="0.2">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x14ac:dyDescent="0.2">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x14ac:dyDescent="0.2">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x14ac:dyDescent="0.2">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x14ac:dyDescent="0.2">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x14ac:dyDescent="0.2">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x14ac:dyDescent="0.2">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x14ac:dyDescent="0.2">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x14ac:dyDescent="0.2">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x14ac:dyDescent="0.2">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x14ac:dyDescent="0.2">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x14ac:dyDescent="0.2">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x14ac:dyDescent="0.2">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x14ac:dyDescent="0.2">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x14ac:dyDescent="0.2">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x14ac:dyDescent="0.2">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x14ac:dyDescent="0.2">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x14ac:dyDescent="0.2">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x14ac:dyDescent="0.2">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x14ac:dyDescent="0.2">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x14ac:dyDescent="0.2">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x14ac:dyDescent="0.2">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x14ac:dyDescent="0.2">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x14ac:dyDescent="0.2">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x14ac:dyDescent="0.2">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x14ac:dyDescent="0.2">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x14ac:dyDescent="0.2">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x14ac:dyDescent="0.2">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x14ac:dyDescent="0.2">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x14ac:dyDescent="0.2">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x14ac:dyDescent="0.2">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x14ac:dyDescent="0.2">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x14ac:dyDescent="0.2">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x14ac:dyDescent="0.2">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x14ac:dyDescent="0.2">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x14ac:dyDescent="0.2">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x14ac:dyDescent="0.2">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x14ac:dyDescent="0.2">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x14ac:dyDescent="0.2">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x14ac:dyDescent="0.2">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x14ac:dyDescent="0.2">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x14ac:dyDescent="0.2">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x14ac:dyDescent="0.2">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x14ac:dyDescent="0.2">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x14ac:dyDescent="0.2">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x14ac:dyDescent="0.2">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x14ac:dyDescent="0.2">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x14ac:dyDescent="0.2">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x14ac:dyDescent="0.2">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x14ac:dyDescent="0.2">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x14ac:dyDescent="0.2">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x14ac:dyDescent="0.2">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x14ac:dyDescent="0.2">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x14ac:dyDescent="0.2">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x14ac:dyDescent="0.2">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x14ac:dyDescent="0.2">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x14ac:dyDescent="0.2">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x14ac:dyDescent="0.2">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x14ac:dyDescent="0.2">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x14ac:dyDescent="0.2">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x14ac:dyDescent="0.2">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x14ac:dyDescent="0.2">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x14ac:dyDescent="0.2">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x14ac:dyDescent="0.2">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x14ac:dyDescent="0.2">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x14ac:dyDescent="0.2">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x14ac:dyDescent="0.2">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x14ac:dyDescent="0.2">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x14ac:dyDescent="0.2">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x14ac:dyDescent="0.2">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x14ac:dyDescent="0.2">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x14ac:dyDescent="0.2">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x14ac:dyDescent="0.2">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x14ac:dyDescent="0.2">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x14ac:dyDescent="0.2">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x14ac:dyDescent="0.2">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x14ac:dyDescent="0.2">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x14ac:dyDescent="0.2">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x14ac:dyDescent="0.2">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x14ac:dyDescent="0.2">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x14ac:dyDescent="0.2">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x14ac:dyDescent="0.2">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x14ac:dyDescent="0.2">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x14ac:dyDescent="0.2">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x14ac:dyDescent="0.2">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x14ac:dyDescent="0.2">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x14ac:dyDescent="0.2">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x14ac:dyDescent="0.2">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x14ac:dyDescent="0.2">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x14ac:dyDescent="0.2">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x14ac:dyDescent="0.2">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x14ac:dyDescent="0.2">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x14ac:dyDescent="0.2">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x14ac:dyDescent="0.2">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x14ac:dyDescent="0.2">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x14ac:dyDescent="0.2">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x14ac:dyDescent="0.2">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x14ac:dyDescent="0.2">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x14ac:dyDescent="0.2">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x14ac:dyDescent="0.2">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x14ac:dyDescent="0.2">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x14ac:dyDescent="0.2">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x14ac:dyDescent="0.2">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x14ac:dyDescent="0.2">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x14ac:dyDescent="0.2">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x14ac:dyDescent="0.2">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x14ac:dyDescent="0.2">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x14ac:dyDescent="0.2">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x14ac:dyDescent="0.2">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x14ac:dyDescent="0.2">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x14ac:dyDescent="0.2">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x14ac:dyDescent="0.2">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x14ac:dyDescent="0.2">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x14ac:dyDescent="0.2">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x14ac:dyDescent="0.2">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x14ac:dyDescent="0.2">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x14ac:dyDescent="0.2">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x14ac:dyDescent="0.2">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x14ac:dyDescent="0.2">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x14ac:dyDescent="0.2">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x14ac:dyDescent="0.2">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x14ac:dyDescent="0.2">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x14ac:dyDescent="0.2">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x14ac:dyDescent="0.2">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x14ac:dyDescent="0.2">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x14ac:dyDescent="0.2">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x14ac:dyDescent="0.2">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x14ac:dyDescent="0.2">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x14ac:dyDescent="0.2">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x14ac:dyDescent="0.2">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x14ac:dyDescent="0.2">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x14ac:dyDescent="0.2">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x14ac:dyDescent="0.2">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x14ac:dyDescent="0.2">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x14ac:dyDescent="0.2">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x14ac:dyDescent="0.2">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x14ac:dyDescent="0.2">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x14ac:dyDescent="0.2">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x14ac:dyDescent="0.2">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x14ac:dyDescent="0.2">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x14ac:dyDescent="0.2">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x14ac:dyDescent="0.2">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x14ac:dyDescent="0.2">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x14ac:dyDescent="0.2">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x14ac:dyDescent="0.2">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x14ac:dyDescent="0.2">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x14ac:dyDescent="0.2">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x14ac:dyDescent="0.2">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x14ac:dyDescent="0.2">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x14ac:dyDescent="0.2">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x14ac:dyDescent="0.2">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x14ac:dyDescent="0.2">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x14ac:dyDescent="0.2">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x14ac:dyDescent="0.2">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x14ac:dyDescent="0.2">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x14ac:dyDescent="0.2">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x14ac:dyDescent="0.2">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x14ac:dyDescent="0.2">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x14ac:dyDescent="0.2">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x14ac:dyDescent="0.2">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x14ac:dyDescent="0.2">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x14ac:dyDescent="0.2">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x14ac:dyDescent="0.2">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x14ac:dyDescent="0.2">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x14ac:dyDescent="0.2">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x14ac:dyDescent="0.2">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x14ac:dyDescent="0.2">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x14ac:dyDescent="0.2">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x14ac:dyDescent="0.2">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x14ac:dyDescent="0.2">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x14ac:dyDescent="0.2">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x14ac:dyDescent="0.2">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x14ac:dyDescent="0.2">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x14ac:dyDescent="0.2">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x14ac:dyDescent="0.2">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x14ac:dyDescent="0.2">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x14ac:dyDescent="0.2">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x14ac:dyDescent="0.2">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x14ac:dyDescent="0.2">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x14ac:dyDescent="0.2">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x14ac:dyDescent="0.2">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x14ac:dyDescent="0.2">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x14ac:dyDescent="0.2">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x14ac:dyDescent="0.2">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x14ac:dyDescent="0.2">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x14ac:dyDescent="0.2">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x14ac:dyDescent="0.2">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x14ac:dyDescent="0.2">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x14ac:dyDescent="0.2">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x14ac:dyDescent="0.2">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x14ac:dyDescent="0.2">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x14ac:dyDescent="0.2">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x14ac:dyDescent="0.2">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x14ac:dyDescent="0.2">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x14ac:dyDescent="0.2">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x14ac:dyDescent="0.2">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x14ac:dyDescent="0.2">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x14ac:dyDescent="0.2">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x14ac:dyDescent="0.2">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x14ac:dyDescent="0.2">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x14ac:dyDescent="0.2">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x14ac:dyDescent="0.2">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x14ac:dyDescent="0.2">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x14ac:dyDescent="0.2">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x14ac:dyDescent="0.2">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x14ac:dyDescent="0.2">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x14ac:dyDescent="0.2">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x14ac:dyDescent="0.2">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x14ac:dyDescent="0.2">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x14ac:dyDescent="0.2">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x14ac:dyDescent="0.2">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x14ac:dyDescent="0.2">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x14ac:dyDescent="0.2">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x14ac:dyDescent="0.2">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x14ac:dyDescent="0.2">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x14ac:dyDescent="0.2">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x14ac:dyDescent="0.2">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x14ac:dyDescent="0.2">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x14ac:dyDescent="0.2">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x14ac:dyDescent="0.2">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x14ac:dyDescent="0.2">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x14ac:dyDescent="0.2">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x14ac:dyDescent="0.2">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x14ac:dyDescent="0.2">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x14ac:dyDescent="0.2">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x14ac:dyDescent="0.2">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x14ac:dyDescent="0.2">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x14ac:dyDescent="0.2">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x14ac:dyDescent="0.2">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x14ac:dyDescent="0.2">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x14ac:dyDescent="0.2">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x14ac:dyDescent="0.2">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x14ac:dyDescent="0.2">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x14ac:dyDescent="0.2">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x14ac:dyDescent="0.2">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x14ac:dyDescent="0.2">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x14ac:dyDescent="0.2">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x14ac:dyDescent="0.2">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x14ac:dyDescent="0.2">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x14ac:dyDescent="0.2">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x14ac:dyDescent="0.2">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x14ac:dyDescent="0.2">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x14ac:dyDescent="0.2">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x14ac:dyDescent="0.2">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x14ac:dyDescent="0.2">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x14ac:dyDescent="0.2">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x14ac:dyDescent="0.2">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x14ac:dyDescent="0.2">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x14ac:dyDescent="0.2">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x14ac:dyDescent="0.2">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x14ac:dyDescent="0.2">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x14ac:dyDescent="0.2">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x14ac:dyDescent="0.2">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x14ac:dyDescent="0.2">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x14ac:dyDescent="0.2">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x14ac:dyDescent="0.2">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x14ac:dyDescent="0.2">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x14ac:dyDescent="0.2">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x14ac:dyDescent="0.2">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x14ac:dyDescent="0.2">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x14ac:dyDescent="0.2">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x14ac:dyDescent="0.2">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x14ac:dyDescent="0.2">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x14ac:dyDescent="0.2">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x14ac:dyDescent="0.2">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x14ac:dyDescent="0.2">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x14ac:dyDescent="0.2">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x14ac:dyDescent="0.2">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x14ac:dyDescent="0.2">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x14ac:dyDescent="0.2">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x14ac:dyDescent="0.2">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x14ac:dyDescent="0.2">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x14ac:dyDescent="0.2">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x14ac:dyDescent="0.2">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x14ac:dyDescent="0.2">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x14ac:dyDescent="0.2">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x14ac:dyDescent="0.2">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x14ac:dyDescent="0.2">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x14ac:dyDescent="0.2">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x14ac:dyDescent="0.2">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x14ac:dyDescent="0.2">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x14ac:dyDescent="0.2">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x14ac:dyDescent="0.2">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x14ac:dyDescent="0.2">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x14ac:dyDescent="0.2">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x14ac:dyDescent="0.2">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x14ac:dyDescent="0.2">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x14ac:dyDescent="0.2">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x14ac:dyDescent="0.2">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x14ac:dyDescent="0.2">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x14ac:dyDescent="0.2">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x14ac:dyDescent="0.2">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x14ac:dyDescent="0.2">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x14ac:dyDescent="0.2">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x14ac:dyDescent="0.2">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x14ac:dyDescent="0.2">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x14ac:dyDescent="0.2">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x14ac:dyDescent="0.2">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x14ac:dyDescent="0.2">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x14ac:dyDescent="0.2">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x14ac:dyDescent="0.2">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x14ac:dyDescent="0.2">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x14ac:dyDescent="0.2">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x14ac:dyDescent="0.2">
      <c r="O3103" s="6" t="s">
        <v>19</v>
      </c>
      <c r="P3103" s="208">
        <f>SUM(P22:P3102)</f>
        <v>27559264.13923385</v>
      </c>
      <c r="Q3103" s="208">
        <f>SUM(Q22:Q3102)</f>
        <v>61217090.434084028</v>
      </c>
    </row>
    <row r="3105" spans="16:17" x14ac:dyDescent="0.2">
      <c r="P3105" s="234" t="s">
        <v>278</v>
      </c>
      <c r="Q3105" s="233">
        <f>Q3103/J22</f>
        <v>69557965.285133943</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939" activePane="bottomLeft" state="frozen"/>
      <selection activeCell="A22" sqref="A22"/>
      <selection pane="bottomLeft" activeCell="I946" sqref="I946"/>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7" width="15.7109375" customWidth="1"/>
    <col min="18" max="18" width="16.5703125" customWidth="1"/>
    <col min="19" max="19" width="10" bestFit="1" customWidth="1"/>
  </cols>
  <sheetData>
    <row r="1" spans="3:5" x14ac:dyDescent="0.2">
      <c r="E1" s="27"/>
    </row>
    <row r="2" spans="3:5" x14ac:dyDescent="0.2">
      <c r="E2" s="27"/>
    </row>
    <row r="3" spans="3:5" ht="20.25" x14ac:dyDescent="0.3">
      <c r="C3" s="50" t="s">
        <v>202</v>
      </c>
    </row>
    <row r="5" spans="3:5" x14ac:dyDescent="0.2">
      <c r="D5" s="27"/>
    </row>
    <row r="6" spans="3:5"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
      <c r="C7" s="104" t="str">
        <f ca="1">"Hyperlink to the '"&amp;MID(CELL("filename",'Asset exclusions'!A1),FIND("]",CELL("filename",'Asset exclusions'!A1))+1,255)&amp;"' worksheet:"</f>
        <v>Hyperlink to the 'Asset exclusions' worksheet:</v>
      </c>
      <c r="E7" s="134" t="s">
        <v>187</v>
      </c>
    </row>
    <row r="8" spans="3:5" x14ac:dyDescent="0.2">
      <c r="C8" s="104"/>
      <c r="E8" s="134"/>
    </row>
    <row r="9" spans="3:5" x14ac:dyDescent="0.2">
      <c r="C9" s="104" t="s">
        <v>242</v>
      </c>
      <c r="E9" s="134"/>
    </row>
    <row r="10" spans="3:5" x14ac:dyDescent="0.2">
      <c r="C10" s="104" t="s">
        <v>245</v>
      </c>
      <c r="E10" s="134"/>
    </row>
    <row r="11" spans="3:5" x14ac:dyDescent="0.2">
      <c r="C11" s="104" t="s">
        <v>244</v>
      </c>
      <c r="E11" s="134"/>
    </row>
    <row r="12" spans="3:5" x14ac:dyDescent="0.2">
      <c r="C12" s="104" t="s">
        <v>243</v>
      </c>
      <c r="E12" s="134"/>
    </row>
    <row r="14" spans="3:5" x14ac:dyDescent="0.2">
      <c r="C14" s="6" t="s">
        <v>54</v>
      </c>
    </row>
    <row r="15" spans="3:5" x14ac:dyDescent="0.2">
      <c r="C15" s="57" t="s">
        <v>58</v>
      </c>
      <c r="E15" s="82">
        <f>'General inputs'!$H$24+1</f>
        <v>35065</v>
      </c>
    </row>
    <row r="16" spans="3:5" x14ac:dyDescent="0.2">
      <c r="C16" s="57" t="s">
        <v>59</v>
      </c>
      <c r="E16" s="83">
        <f>'General inputs'!$H$18</f>
        <v>44742</v>
      </c>
    </row>
    <row r="18" spans="3:19" ht="15.75" x14ac:dyDescent="0.25">
      <c r="C18" s="2" t="s">
        <v>208</v>
      </c>
    </row>
    <row r="20" spans="3:19" x14ac:dyDescent="0.2">
      <c r="C20" s="6" t="s">
        <v>16</v>
      </c>
      <c r="H20" s="6" t="s">
        <v>17</v>
      </c>
      <c r="L20" s="6" t="s">
        <v>18</v>
      </c>
      <c r="M20" s="6"/>
      <c r="Q20" s="237" t="s">
        <v>276</v>
      </c>
    </row>
    <row r="21" spans="3:19" ht="48" x14ac:dyDescent="0.2">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
      <c r="C22" s="159"/>
      <c r="D22" s="165" t="s">
        <v>340</v>
      </c>
      <c r="E22" s="161">
        <v>35246</v>
      </c>
      <c r="F22" s="172" t="str">
        <f t="shared" ref="F22:F85" si="0">IF(E22="","-",IF(OR(E22&lt;$E$15,E22&gt;$E$16),"ERROR - date outside of range",IF(MONTH(E22)&gt;=7,YEAR(E22)&amp;"-"&amp;IF(YEAR(E22)=1999,"00",IF(AND(YEAR(E22)&gt;=2000,YEAR(E22)&lt;2009),"0","")&amp;RIGHT(YEAR(E22),2)+1),RIGHT(YEAR(E22),4)-1&amp;"-"&amp;RIGHT(YEAR(E22),2))))</f>
        <v>1995-96</v>
      </c>
      <c r="G22" s="68"/>
      <c r="H22" s="167" t="s">
        <v>279</v>
      </c>
      <c r="I22" s="173">
        <v>28910.598612097718</v>
      </c>
      <c r="J22" s="168">
        <f>IFERROR(MIN('MP Calculations'!$E$30/I22,1),"-")</f>
        <v>0.88008742324680189</v>
      </c>
      <c r="K22" s="12"/>
      <c r="L22" s="159">
        <v>1</v>
      </c>
      <c r="M22" s="159" t="s">
        <v>338</v>
      </c>
      <c r="N22" s="159">
        <v>423769.29</v>
      </c>
      <c r="O22" s="185">
        <f t="shared" ref="O22:O85" si="1">IF(N22="","-",L22*N22)</f>
        <v>423769.29</v>
      </c>
      <c r="P22" s="215">
        <f t="shared" ref="P22" si="2">IF(O22="-","-",IF(OR(E22&lt;$E$15,E22&gt;$E$16),0,O22*J22))</f>
        <v>372954.0224872267</v>
      </c>
      <c r="Q22" s="215" cm="1">
        <f t="array" ref="Q22">IF(P22="-",0,P22/(1+'General inputs'!$H$32)^IFERROR(INDEX('MP Calculations'!$C$40:$C$130,MATCH(F22,'MP Calculations'!$D$40:$D$130,0),0),-1))</f>
        <v>1132618.6475051662</v>
      </c>
      <c r="R22" s="201"/>
      <c r="S22" s="200"/>
    </row>
    <row r="23" spans="3:19" x14ac:dyDescent="0.2">
      <c r="C23" s="159"/>
      <c r="D23" s="165" t="s">
        <v>341</v>
      </c>
      <c r="E23" s="161">
        <v>35246</v>
      </c>
      <c r="F23" s="172" t="str">
        <f t="shared" si="0"/>
        <v>1995-96</v>
      </c>
      <c r="G23" s="68"/>
      <c r="H23" s="167" t="s">
        <v>279</v>
      </c>
      <c r="I23" s="173">
        <v>28910.598612097718</v>
      </c>
      <c r="J23" s="168">
        <f>IFERROR(MIN('MP Calculations'!$E$30/I23,1),"-")</f>
        <v>0.88008742324680189</v>
      </c>
      <c r="K23" s="12"/>
      <c r="L23" s="159">
        <v>1</v>
      </c>
      <c r="M23" s="159" t="s">
        <v>338</v>
      </c>
      <c r="N23" s="159">
        <v>224993.9</v>
      </c>
      <c r="O23" s="185">
        <f t="shared" si="1"/>
        <v>224993.9</v>
      </c>
      <c r="P23" s="215">
        <f t="shared" ref="P23:P86" si="3">IF(O23="-","-",IF(OR(E23&lt;$E$15,E23&gt;$E$16),0,O23*J23))</f>
        <v>198014.30169724862</v>
      </c>
      <c r="Q23" s="215" cm="1">
        <f t="array" ref="Q23">IF(P23="-",0,P23/(1+'General inputs'!$H$32)^IFERROR(INDEX('MP Calculations'!$C$40:$C$130,MATCH(F23,'MP Calculations'!$D$40:$D$130,0),0),-1))</f>
        <v>601346.75335938728</v>
      </c>
    </row>
    <row r="24" spans="3:19" x14ac:dyDescent="0.2">
      <c r="C24" s="159"/>
      <c r="D24" s="165" t="s">
        <v>342</v>
      </c>
      <c r="E24" s="161">
        <v>35246</v>
      </c>
      <c r="F24" s="172" t="str">
        <f t="shared" si="0"/>
        <v>1995-96</v>
      </c>
      <c r="G24" s="68"/>
      <c r="H24" s="167" t="s">
        <v>279</v>
      </c>
      <c r="I24" s="173">
        <v>28910.598612097718</v>
      </c>
      <c r="J24" s="168">
        <f>IFERROR(MIN('MP Calculations'!$E$30/I24,1),"-")</f>
        <v>0.88008742324680189</v>
      </c>
      <c r="K24" s="12"/>
      <c r="L24" s="159">
        <v>1</v>
      </c>
      <c r="M24" s="159" t="s">
        <v>338</v>
      </c>
      <c r="N24" s="159">
        <v>42755.66</v>
      </c>
      <c r="O24" s="185">
        <f t="shared" si="1"/>
        <v>42755.66</v>
      </c>
      <c r="P24" s="215">
        <f t="shared" si="3"/>
        <v>37628.718638616359</v>
      </c>
      <c r="Q24" s="215" cm="1">
        <f t="array" ref="Q24">IF(P24="-",0,P24/(1+'General inputs'!$H$32)^IFERROR(INDEX('MP Calculations'!$C$40:$C$130,MATCH(F24,'MP Calculations'!$D$40:$D$130,0),0),-1))</f>
        <v>114274.10844799713</v>
      </c>
    </row>
    <row r="25" spans="3:19" x14ac:dyDescent="0.2">
      <c r="C25" s="159"/>
      <c r="D25" s="165" t="s">
        <v>343</v>
      </c>
      <c r="E25" s="161">
        <v>35246</v>
      </c>
      <c r="F25" s="172" t="str">
        <f t="shared" si="0"/>
        <v>1995-96</v>
      </c>
      <c r="G25" s="68"/>
      <c r="H25" s="167" t="s">
        <v>279</v>
      </c>
      <c r="I25" s="173">
        <v>28910.598612097718</v>
      </c>
      <c r="J25" s="168">
        <f>IFERROR(MIN('MP Calculations'!$E$30/I25,1),"-")</f>
        <v>0.88008742324680189</v>
      </c>
      <c r="K25" s="12"/>
      <c r="L25" s="159">
        <v>1</v>
      </c>
      <c r="M25" s="159" t="s">
        <v>338</v>
      </c>
      <c r="N25" s="159">
        <v>296976.28000000003</v>
      </c>
      <c r="O25" s="185">
        <f t="shared" si="1"/>
        <v>296976.28000000003</v>
      </c>
      <c r="P25" s="215">
        <f t="shared" si="3"/>
        <v>261365.08903062076</v>
      </c>
      <c r="Q25" s="215" cm="1">
        <f t="array" ref="Q25">IF(P25="-",0,P25/(1+'General inputs'!$H$32)^IFERROR(INDEX('MP Calculations'!$C$40:$C$130,MATCH(F25,'MP Calculations'!$D$40:$D$130,0),0),-1))</f>
        <v>793735.83818382781</v>
      </c>
    </row>
    <row r="26" spans="3:19" x14ac:dyDescent="0.2">
      <c r="C26" s="159"/>
      <c r="D26" s="165" t="s">
        <v>344</v>
      </c>
      <c r="E26" s="161">
        <v>35246</v>
      </c>
      <c r="F26" s="172" t="str">
        <f t="shared" si="0"/>
        <v>1995-96</v>
      </c>
      <c r="G26" s="68"/>
      <c r="H26" s="167" t="s">
        <v>279</v>
      </c>
      <c r="I26" s="173">
        <v>28910.598612097718</v>
      </c>
      <c r="J26" s="168">
        <f>IFERROR(MIN('MP Calculations'!$E$30/I26,1),"-")</f>
        <v>0.88008742324680189</v>
      </c>
      <c r="K26" s="12"/>
      <c r="L26" s="159">
        <v>1</v>
      </c>
      <c r="M26" s="159" t="s">
        <v>338</v>
      </c>
      <c r="N26" s="159">
        <v>103550.72</v>
      </c>
      <c r="O26" s="185">
        <f t="shared" si="1"/>
        <v>103550.72</v>
      </c>
      <c r="P26" s="215">
        <f t="shared" si="3"/>
        <v>91133.686340151078</v>
      </c>
      <c r="Q26" s="215" cm="1">
        <f t="array" ref="Q26">IF(P26="-",0,P26/(1+'General inputs'!$H$32)^IFERROR(INDEX('MP Calculations'!$C$40:$C$130,MATCH(F26,'MP Calculations'!$D$40:$D$130,0),0),-1))</f>
        <v>276762.56680748664</v>
      </c>
    </row>
    <row r="27" spans="3:19" x14ac:dyDescent="0.2">
      <c r="C27" s="159"/>
      <c r="D27" s="165" t="s">
        <v>345</v>
      </c>
      <c r="E27" s="161">
        <v>35246</v>
      </c>
      <c r="F27" s="172" t="str">
        <f t="shared" si="0"/>
        <v>1995-96</v>
      </c>
      <c r="G27" s="68"/>
      <c r="H27" s="167" t="s">
        <v>279</v>
      </c>
      <c r="I27" s="173">
        <v>28910.598612097718</v>
      </c>
      <c r="J27" s="168">
        <f>IFERROR(MIN('MP Calculations'!$E$30/I27,1),"-")</f>
        <v>0.88008742324680189</v>
      </c>
      <c r="K27" s="12"/>
      <c r="L27" s="159">
        <v>1</v>
      </c>
      <c r="M27" s="159" t="s">
        <v>338</v>
      </c>
      <c r="N27" s="159">
        <v>10190.459999999999</v>
      </c>
      <c r="O27" s="185">
        <f t="shared" si="1"/>
        <v>10190.459999999999</v>
      </c>
      <c r="P27" s="215">
        <f t="shared" si="3"/>
        <v>8968.4956830996034</v>
      </c>
      <c r="Q27" s="215" cm="1">
        <f t="array" ref="Q27">IF(P27="-",0,P27/(1+'General inputs'!$H$32)^IFERROR(INDEX('MP Calculations'!$C$40:$C$130,MATCH(F27,'MP Calculations'!$D$40:$D$130,0),0),-1))</f>
        <v>27236.294122812666</v>
      </c>
    </row>
    <row r="28" spans="3:19" x14ac:dyDescent="0.2">
      <c r="C28" s="159"/>
      <c r="D28" s="165" t="s">
        <v>346</v>
      </c>
      <c r="E28" s="161">
        <v>35246</v>
      </c>
      <c r="F28" s="172" t="str">
        <f t="shared" si="0"/>
        <v>1995-96</v>
      </c>
      <c r="G28" s="68"/>
      <c r="H28" s="167" t="s">
        <v>279</v>
      </c>
      <c r="I28" s="173">
        <v>28910.598612097718</v>
      </c>
      <c r="J28" s="168">
        <f>IFERROR(MIN('MP Calculations'!$E$30/I28,1),"-")</f>
        <v>0.88008742324680189</v>
      </c>
      <c r="K28" s="12"/>
      <c r="L28" s="159">
        <v>1</v>
      </c>
      <c r="M28" s="159" t="s">
        <v>338</v>
      </c>
      <c r="N28" s="159">
        <v>337503.1</v>
      </c>
      <c r="O28" s="185">
        <f t="shared" si="1"/>
        <v>337503.1</v>
      </c>
      <c r="P28" s="215">
        <f t="shared" si="3"/>
        <v>297032.23361680767</v>
      </c>
      <c r="Q28" s="215" cm="1">
        <f t="array" ref="Q28">IF(P28="-",0,P28/(1+'General inputs'!$H$32)^IFERROR(INDEX('MP Calculations'!$C$40:$C$130,MATCH(F28,'MP Calculations'!$D$40:$D$130,0),0),-1))</f>
        <v>902052.87091662746</v>
      </c>
    </row>
    <row r="29" spans="3:19" x14ac:dyDescent="0.2">
      <c r="C29" s="159"/>
      <c r="D29" s="165" t="s">
        <v>347</v>
      </c>
      <c r="E29" s="161">
        <v>35246</v>
      </c>
      <c r="F29" s="172" t="str">
        <f t="shared" si="0"/>
        <v>1995-96</v>
      </c>
      <c r="G29" s="68"/>
      <c r="H29" s="167" t="s">
        <v>279</v>
      </c>
      <c r="I29" s="173">
        <v>28910.598612097718</v>
      </c>
      <c r="J29" s="168">
        <f>IFERROR(MIN('MP Calculations'!$E$30/I29,1),"-")</f>
        <v>0.88008742324680189</v>
      </c>
      <c r="K29" s="12"/>
      <c r="L29" s="159">
        <v>1</v>
      </c>
      <c r="M29" s="159" t="s">
        <v>338</v>
      </c>
      <c r="N29" s="159">
        <v>120200.1</v>
      </c>
      <c r="O29" s="185">
        <f t="shared" si="1"/>
        <v>120200.1</v>
      </c>
      <c r="P29" s="215">
        <f t="shared" si="3"/>
        <v>105786.59628300792</v>
      </c>
      <c r="Q29" s="215" cm="1">
        <f t="array" ref="Q29">IF(P29="-",0,P29/(1+'General inputs'!$H$32)^IFERROR(INDEX('MP Calculations'!$C$40:$C$130,MATCH(F29,'MP Calculations'!$D$40:$D$130,0),0),-1))</f>
        <v>321261.7759346973</v>
      </c>
      <c r="R29" s="202"/>
    </row>
    <row r="30" spans="3:19" x14ac:dyDescent="0.2">
      <c r="C30" s="159"/>
      <c r="D30" s="165" t="s">
        <v>348</v>
      </c>
      <c r="E30" s="161">
        <v>35246</v>
      </c>
      <c r="F30" s="172" t="str">
        <f t="shared" si="0"/>
        <v>1995-96</v>
      </c>
      <c r="G30" s="68"/>
      <c r="H30" s="167" t="s">
        <v>279</v>
      </c>
      <c r="I30" s="173">
        <v>28910.598612097718</v>
      </c>
      <c r="J30" s="168">
        <f>IFERROR(MIN('MP Calculations'!$E$30/I30,1),"-")</f>
        <v>0.88008742324680189</v>
      </c>
      <c r="K30" s="12"/>
      <c r="L30" s="159">
        <v>1</v>
      </c>
      <c r="M30" s="159" t="s">
        <v>338</v>
      </c>
      <c r="N30" s="159">
        <v>16663.900000000001</v>
      </c>
      <c r="O30" s="185">
        <f t="shared" si="1"/>
        <v>16663.900000000001</v>
      </c>
      <c r="P30" s="215">
        <f t="shared" si="3"/>
        <v>14665.688812242382</v>
      </c>
      <c r="Q30" s="215" cm="1">
        <f t="array" ref="Q30">IF(P30="-",0,P30/(1+'General inputs'!$H$32)^IFERROR(INDEX('MP Calculations'!$C$40:$C$130,MATCH(F30,'MP Calculations'!$D$40:$D$130,0),0),-1))</f>
        <v>44538.017089821071</v>
      </c>
    </row>
    <row r="31" spans="3:19" x14ac:dyDescent="0.2">
      <c r="C31" s="159"/>
      <c r="D31" s="165" t="s">
        <v>349</v>
      </c>
      <c r="E31" s="161">
        <v>35246</v>
      </c>
      <c r="F31" s="172" t="str">
        <f t="shared" si="0"/>
        <v>1995-96</v>
      </c>
      <c r="G31" s="68"/>
      <c r="H31" s="167" t="s">
        <v>279</v>
      </c>
      <c r="I31" s="173">
        <v>28910.598612097718</v>
      </c>
      <c r="J31" s="168">
        <f>IFERROR(MIN('MP Calculations'!$E$30/I31,1),"-")</f>
        <v>0.88008742324680189</v>
      </c>
      <c r="K31" s="12"/>
      <c r="L31" s="159">
        <v>1</v>
      </c>
      <c r="M31" s="159" t="s">
        <v>338</v>
      </c>
      <c r="N31" s="159">
        <v>267062.76</v>
      </c>
      <c r="O31" s="185">
        <f t="shared" si="1"/>
        <v>267062.76</v>
      </c>
      <c r="P31" s="215">
        <f t="shared" si="3"/>
        <v>235038.57629357907</v>
      </c>
      <c r="Q31" s="215" cm="1">
        <f t="array" ref="Q31">IF(P31="-",0,P31/(1+'General inputs'!$H$32)^IFERROR(INDEX('MP Calculations'!$C$40:$C$130,MATCH(F31,'MP Calculations'!$D$40:$D$130,0),0),-1))</f>
        <v>713785.23448501155</v>
      </c>
    </row>
    <row r="32" spans="3:19" x14ac:dyDescent="0.2">
      <c r="C32" s="159"/>
      <c r="D32" s="165" t="s">
        <v>350</v>
      </c>
      <c r="E32" s="161">
        <v>35246</v>
      </c>
      <c r="F32" s="172" t="str">
        <f t="shared" si="0"/>
        <v>1995-96</v>
      </c>
      <c r="G32" s="68"/>
      <c r="H32" s="167" t="s">
        <v>279</v>
      </c>
      <c r="I32" s="173">
        <v>28910.598612097718</v>
      </c>
      <c r="J32" s="168">
        <f>IFERROR(MIN('MP Calculations'!$E$30/I32,1),"-")</f>
        <v>0.88008742324680189</v>
      </c>
      <c r="K32" s="12"/>
      <c r="L32" s="159">
        <v>1</v>
      </c>
      <c r="M32" s="159" t="s">
        <v>338</v>
      </c>
      <c r="N32" s="159">
        <v>102559.32</v>
      </c>
      <c r="O32" s="185">
        <f t="shared" si="1"/>
        <v>102559.32</v>
      </c>
      <c r="P32" s="215">
        <f t="shared" si="3"/>
        <v>90261.167668744194</v>
      </c>
      <c r="Q32" s="215" cm="1">
        <f t="array" ref="Q32">IF(P32="-",0,P32/(1+'General inputs'!$H$32)^IFERROR(INDEX('MP Calculations'!$C$40:$C$130,MATCH(F32,'MP Calculations'!$D$40:$D$130,0),0),-1))</f>
        <v>274112.82754219772</v>
      </c>
    </row>
    <row r="33" spans="3:17" x14ac:dyDescent="0.2">
      <c r="C33" s="159"/>
      <c r="D33" s="165" t="s">
        <v>351</v>
      </c>
      <c r="E33" s="161">
        <v>35246</v>
      </c>
      <c r="F33" s="172" t="str">
        <f t="shared" si="0"/>
        <v>1995-96</v>
      </c>
      <c r="G33" s="68"/>
      <c r="H33" s="167" t="s">
        <v>279</v>
      </c>
      <c r="I33" s="173">
        <v>28910.598612097718</v>
      </c>
      <c r="J33" s="168">
        <f>IFERROR(MIN('MP Calculations'!$E$30/I33,1),"-")</f>
        <v>0.88008742324680189</v>
      </c>
      <c r="K33" s="12"/>
      <c r="L33" s="159">
        <v>1</v>
      </c>
      <c r="M33" s="159" t="s">
        <v>338</v>
      </c>
      <c r="N33" s="159">
        <v>7959.65</v>
      </c>
      <c r="O33" s="185">
        <f t="shared" si="1"/>
        <v>7959.65</v>
      </c>
      <c r="P33" s="215">
        <f t="shared" si="3"/>
        <v>7005.1878584464066</v>
      </c>
      <c r="Q33" s="215" cm="1">
        <f t="array" ref="Q33">IF(P33="-",0,P33/(1+'General inputs'!$H$32)^IFERROR(INDEX('MP Calculations'!$C$40:$C$130,MATCH(F33,'MP Calculations'!$D$40:$D$130,0),0),-1))</f>
        <v>21273.953139960893</v>
      </c>
    </row>
    <row r="34" spans="3:17" x14ac:dyDescent="0.2">
      <c r="C34" s="159"/>
      <c r="D34" s="165" t="s">
        <v>352</v>
      </c>
      <c r="E34" s="161">
        <v>35431</v>
      </c>
      <c r="F34" s="172" t="str">
        <f t="shared" si="0"/>
        <v>1996-97</v>
      </c>
      <c r="G34" s="68"/>
      <c r="H34" s="167" t="s">
        <v>279</v>
      </c>
      <c r="I34" s="173">
        <v>28910.598612097718</v>
      </c>
      <c r="J34" s="168">
        <f>IFERROR(MIN('MP Calculations'!$E$30/I34,1),"-")</f>
        <v>0.88008742324680189</v>
      </c>
      <c r="K34" s="12"/>
      <c r="L34" s="159">
        <v>1</v>
      </c>
      <c r="M34" s="159" t="s">
        <v>338</v>
      </c>
      <c r="N34" s="159">
        <v>474683.71</v>
      </c>
      <c r="O34" s="185">
        <f t="shared" si="1"/>
        <v>474683.71</v>
      </c>
      <c r="P34" s="215">
        <f t="shared" si="3"/>
        <v>417763.16319113219</v>
      </c>
      <c r="Q34" s="215" cm="1">
        <f t="array" ref="Q34">IF(P34="-",0,P34/(1+'General inputs'!$H$32)^IFERROR(INDEX('MP Calculations'!$C$40:$C$130,MATCH(F34,'MP Calculations'!$D$40:$D$130,0),0),-1))</f>
        <v>1217561.3006791566</v>
      </c>
    </row>
    <row r="35" spans="3:17" x14ac:dyDescent="0.2">
      <c r="C35" s="159"/>
      <c r="D35" s="165" t="s">
        <v>353</v>
      </c>
      <c r="E35" s="161">
        <v>35431</v>
      </c>
      <c r="F35" s="172" t="str">
        <f t="shared" si="0"/>
        <v>1996-97</v>
      </c>
      <c r="G35" s="68"/>
      <c r="H35" s="167" t="s">
        <v>279</v>
      </c>
      <c r="I35" s="173">
        <v>28910.598612097718</v>
      </c>
      <c r="J35" s="168">
        <f>IFERROR(MIN('MP Calculations'!$E$30/I35,1),"-")</f>
        <v>0.88008742324680189</v>
      </c>
      <c r="K35" s="12"/>
      <c r="L35" s="159">
        <v>1</v>
      </c>
      <c r="M35" s="159" t="s">
        <v>338</v>
      </c>
      <c r="N35" s="159">
        <v>168222.59</v>
      </c>
      <c r="O35" s="185">
        <f t="shared" si="1"/>
        <v>168222.59</v>
      </c>
      <c r="P35" s="215">
        <f t="shared" si="3"/>
        <v>148050.58576500323</v>
      </c>
      <c r="Q35" s="215" cm="1">
        <f t="array" ref="Q35">IF(P35="-",0,P35/(1+'General inputs'!$H$32)^IFERROR(INDEX('MP Calculations'!$C$40:$C$130,MATCH(F35,'MP Calculations'!$D$40:$D$130,0),0),-1))</f>
        <v>431490.08733418823</v>
      </c>
    </row>
    <row r="36" spans="3:17" x14ac:dyDescent="0.2">
      <c r="C36" s="159"/>
      <c r="D36" s="165" t="s">
        <v>354</v>
      </c>
      <c r="E36" s="161">
        <v>35431</v>
      </c>
      <c r="F36" s="172" t="str">
        <f t="shared" si="0"/>
        <v>1996-97</v>
      </c>
      <c r="G36" s="68"/>
      <c r="H36" s="167" t="s">
        <v>279</v>
      </c>
      <c r="I36" s="173">
        <v>28910.598612097718</v>
      </c>
      <c r="J36" s="168">
        <f>IFERROR(MIN('MP Calculations'!$E$30/I36,1),"-")</f>
        <v>0.88008742324680189</v>
      </c>
      <c r="K36" s="12"/>
      <c r="L36" s="159">
        <v>1</v>
      </c>
      <c r="M36" s="159" t="s">
        <v>338</v>
      </c>
      <c r="N36" s="159">
        <v>64267.72</v>
      </c>
      <c r="O36" s="185">
        <f t="shared" si="1"/>
        <v>64267.72</v>
      </c>
      <c r="P36" s="215">
        <f t="shared" si="3"/>
        <v>56561.212092746959</v>
      </c>
      <c r="Q36" s="215" cm="1">
        <f t="array" ref="Q36">IF(P36="-",0,P36/(1+'General inputs'!$H$32)^IFERROR(INDEX('MP Calculations'!$C$40:$C$130,MATCH(F36,'MP Calculations'!$D$40:$D$130,0),0),-1))</f>
        <v>164846.37476791409</v>
      </c>
    </row>
    <row r="37" spans="3:17" x14ac:dyDescent="0.2">
      <c r="C37" s="159"/>
      <c r="D37" s="165" t="s">
        <v>355</v>
      </c>
      <c r="E37" s="161">
        <v>35431</v>
      </c>
      <c r="F37" s="172" t="str">
        <f t="shared" si="0"/>
        <v>1996-97</v>
      </c>
      <c r="G37" s="68"/>
      <c r="H37" s="167" t="s">
        <v>279</v>
      </c>
      <c r="I37" s="173">
        <v>28910.598612097718</v>
      </c>
      <c r="J37" s="168">
        <f>IFERROR(MIN('MP Calculations'!$E$30/I37,1),"-")</f>
        <v>0.88008742324680189</v>
      </c>
      <c r="K37" s="12"/>
      <c r="L37" s="159">
        <v>1</v>
      </c>
      <c r="M37" s="159" t="s">
        <v>338</v>
      </c>
      <c r="N37" s="159">
        <v>540346.74</v>
      </c>
      <c r="O37" s="185">
        <f t="shared" si="1"/>
        <v>540346.74</v>
      </c>
      <c r="P37" s="215">
        <f t="shared" si="3"/>
        <v>475552.37006640958</v>
      </c>
      <c r="Q37" s="215" cm="1">
        <f t="array" ref="Q37">IF(P37="-",0,P37/(1+'General inputs'!$H$32)^IFERROR(INDEX('MP Calculations'!$C$40:$C$130,MATCH(F37,'MP Calculations'!$D$40:$D$130,0),0),-1))</f>
        <v>1385986.6384969098</v>
      </c>
    </row>
    <row r="38" spans="3:17" x14ac:dyDescent="0.2">
      <c r="C38" s="159"/>
      <c r="D38" s="165" t="s">
        <v>356</v>
      </c>
      <c r="E38" s="161">
        <v>35431</v>
      </c>
      <c r="F38" s="172" t="str">
        <f t="shared" si="0"/>
        <v>1996-97</v>
      </c>
      <c r="G38" s="68"/>
      <c r="H38" s="167" t="s">
        <v>279</v>
      </c>
      <c r="I38" s="173">
        <v>28910.598612097718</v>
      </c>
      <c r="J38" s="168">
        <f>IFERROR(MIN('MP Calculations'!$E$30/I38,1),"-")</f>
        <v>0.88008742324680189</v>
      </c>
      <c r="K38" s="12"/>
      <c r="L38" s="159">
        <v>1</v>
      </c>
      <c r="M38" s="159" t="s">
        <v>338</v>
      </c>
      <c r="N38" s="159">
        <v>228404.73</v>
      </c>
      <c r="O38" s="185">
        <f t="shared" si="1"/>
        <v>228404.73</v>
      </c>
      <c r="P38" s="215">
        <f t="shared" si="3"/>
        <v>201016.13028308153</v>
      </c>
      <c r="Q38" s="215" cm="1">
        <f t="array" ref="Q38">IF(P38="-",0,P38/(1+'General inputs'!$H$32)^IFERROR(INDEX('MP Calculations'!$C$40:$C$130,MATCH(F38,'MP Calculations'!$D$40:$D$130,0),0),-1))</f>
        <v>585856.97019194439</v>
      </c>
    </row>
    <row r="39" spans="3:17" x14ac:dyDescent="0.2">
      <c r="C39" s="159"/>
      <c r="D39" s="165" t="s">
        <v>357</v>
      </c>
      <c r="E39" s="161">
        <v>35431</v>
      </c>
      <c r="F39" s="172" t="str">
        <f t="shared" si="0"/>
        <v>1996-97</v>
      </c>
      <c r="G39" s="68"/>
      <c r="H39" s="167" t="s">
        <v>279</v>
      </c>
      <c r="I39" s="173">
        <v>28910.598612097718</v>
      </c>
      <c r="J39" s="168">
        <f>IFERROR(MIN('MP Calculations'!$E$30/I39,1),"-")</f>
        <v>0.88008742324680189</v>
      </c>
      <c r="K39" s="12"/>
      <c r="L39" s="159">
        <v>1</v>
      </c>
      <c r="M39" s="159" t="s">
        <v>338</v>
      </c>
      <c r="N39" s="159">
        <v>56437.73</v>
      </c>
      <c r="O39" s="185">
        <f t="shared" si="1"/>
        <v>56437.73</v>
      </c>
      <c r="P39" s="215">
        <f t="shared" si="3"/>
        <v>49670.136369598731</v>
      </c>
      <c r="Q39" s="215" cm="1">
        <f t="array" ref="Q39">IF(P39="-",0,P39/(1+'General inputs'!$H$32)^IFERROR(INDEX('MP Calculations'!$C$40:$C$130,MATCH(F39,'MP Calculations'!$D$40:$D$130,0),0),-1))</f>
        <v>144762.49026152396</v>
      </c>
    </row>
    <row r="40" spans="3:17" x14ac:dyDescent="0.2">
      <c r="C40" s="159"/>
      <c r="D40" s="165" t="s">
        <v>358</v>
      </c>
      <c r="E40" s="161">
        <v>35431</v>
      </c>
      <c r="F40" s="172" t="str">
        <f t="shared" si="0"/>
        <v>1996-97</v>
      </c>
      <c r="G40" s="68"/>
      <c r="H40" s="167" t="s">
        <v>279</v>
      </c>
      <c r="I40" s="173">
        <v>28910.598612097718</v>
      </c>
      <c r="J40" s="168">
        <f>IFERROR(MIN('MP Calculations'!$E$30/I40,1),"-")</f>
        <v>0.88008742324680189</v>
      </c>
      <c r="K40" s="12"/>
      <c r="L40" s="159">
        <v>1</v>
      </c>
      <c r="M40" s="159" t="s">
        <v>338</v>
      </c>
      <c r="N40" s="159">
        <v>222038.17</v>
      </c>
      <c r="O40" s="185">
        <f t="shared" si="1"/>
        <v>222038.17</v>
      </c>
      <c r="P40" s="215">
        <f t="shared" si="3"/>
        <v>195413.00089773536</v>
      </c>
      <c r="Q40" s="215" cm="1">
        <f t="array" ref="Q40">IF(P40="-",0,P40/(1+'General inputs'!$H$32)^IFERROR(INDEX('MP Calculations'!$C$40:$C$130,MATCH(F40,'MP Calculations'!$D$40:$D$130,0),0),-1))</f>
        <v>569526.77618875878</v>
      </c>
    </row>
    <row r="41" spans="3:17" x14ac:dyDescent="0.2">
      <c r="C41" s="159"/>
      <c r="D41" s="165" t="s">
        <v>359</v>
      </c>
      <c r="E41" s="161">
        <v>35431</v>
      </c>
      <c r="F41" s="172" t="str">
        <f t="shared" si="0"/>
        <v>1996-97</v>
      </c>
      <c r="G41" s="68"/>
      <c r="H41" s="167" t="s">
        <v>279</v>
      </c>
      <c r="I41" s="173">
        <v>28910.598612097718</v>
      </c>
      <c r="J41" s="168">
        <f>IFERROR(MIN('MP Calculations'!$E$30/I41,1),"-")</f>
        <v>0.88008742324680189</v>
      </c>
      <c r="K41" s="12"/>
      <c r="L41" s="159">
        <v>1</v>
      </c>
      <c r="M41" s="159" t="s">
        <v>338</v>
      </c>
      <c r="N41" s="159">
        <v>71771.25</v>
      </c>
      <c r="O41" s="185">
        <f t="shared" si="1"/>
        <v>71771.25</v>
      </c>
      <c r="P41" s="215">
        <f t="shared" si="3"/>
        <v>63164.974475702031</v>
      </c>
      <c r="Q41" s="215" cm="1">
        <f t="array" ref="Q41">IF(P41="-",0,P41/(1+'General inputs'!$H$32)^IFERROR(INDEX('MP Calculations'!$C$40:$C$130,MATCH(F41,'MP Calculations'!$D$40:$D$130,0),0),-1))</f>
        <v>184092.89103552533</v>
      </c>
    </row>
    <row r="42" spans="3:17" x14ac:dyDescent="0.2">
      <c r="C42" s="159"/>
      <c r="D42" s="165" t="s">
        <v>360</v>
      </c>
      <c r="E42" s="161">
        <v>35431</v>
      </c>
      <c r="F42" s="172" t="str">
        <f t="shared" si="0"/>
        <v>1996-97</v>
      </c>
      <c r="G42" s="68"/>
      <c r="H42" s="167" t="s">
        <v>279</v>
      </c>
      <c r="I42" s="173">
        <v>28910.598612097718</v>
      </c>
      <c r="J42" s="168">
        <f>IFERROR(MIN('MP Calculations'!$E$30/I42,1),"-")</f>
        <v>0.88008742324680189</v>
      </c>
      <c r="K42" s="12"/>
      <c r="L42" s="159">
        <v>1</v>
      </c>
      <c r="M42" s="159" t="s">
        <v>338</v>
      </c>
      <c r="N42" s="159">
        <v>16372.32</v>
      </c>
      <c r="O42" s="185">
        <f t="shared" si="1"/>
        <v>16372.32</v>
      </c>
      <c r="P42" s="215">
        <f t="shared" si="3"/>
        <v>14409.072921372079</v>
      </c>
      <c r="Q42" s="215" cm="1">
        <f t="array" ref="Q42">IF(P42="-",0,P42/(1+'General inputs'!$H$32)^IFERROR(INDEX('MP Calculations'!$C$40:$C$130,MATCH(F42,'MP Calculations'!$D$40:$D$130,0),0),-1))</f>
        <v>41994.917487973973</v>
      </c>
    </row>
    <row r="43" spans="3:17" x14ac:dyDescent="0.2">
      <c r="C43" s="159"/>
      <c r="D43" s="165" t="s">
        <v>361</v>
      </c>
      <c r="E43" s="161">
        <v>35431</v>
      </c>
      <c r="F43" s="172" t="str">
        <f t="shared" si="0"/>
        <v>1996-97</v>
      </c>
      <c r="G43" s="68"/>
      <c r="H43" s="167" t="s">
        <v>279</v>
      </c>
      <c r="I43" s="173">
        <v>28910.598612097718</v>
      </c>
      <c r="J43" s="168">
        <f>IFERROR(MIN('MP Calculations'!$E$30/I43,1),"-")</f>
        <v>0.88008742324680189</v>
      </c>
      <c r="K43" s="12"/>
      <c r="L43" s="159">
        <v>1</v>
      </c>
      <c r="M43" s="159" t="s">
        <v>338</v>
      </c>
      <c r="N43" s="159">
        <v>195171.4</v>
      </c>
      <c r="O43" s="185">
        <f t="shared" si="1"/>
        <v>195171.4</v>
      </c>
      <c r="P43" s="215">
        <f t="shared" si="3"/>
        <v>171767.89451747088</v>
      </c>
      <c r="Q43" s="215" cm="1">
        <f t="array" ref="Q43">IF(P43="-",0,P43/(1+'General inputs'!$H$32)^IFERROR(INDEX('MP Calculations'!$C$40:$C$130,MATCH(F43,'MP Calculations'!$D$40:$D$130,0),0),-1))</f>
        <v>500613.64785273955</v>
      </c>
    </row>
    <row r="44" spans="3:17" x14ac:dyDescent="0.2">
      <c r="C44" s="159"/>
      <c r="D44" s="165" t="s">
        <v>362</v>
      </c>
      <c r="E44" s="161">
        <v>35431</v>
      </c>
      <c r="F44" s="172" t="str">
        <f t="shared" si="0"/>
        <v>1996-97</v>
      </c>
      <c r="G44" s="68"/>
      <c r="H44" s="167" t="s">
        <v>279</v>
      </c>
      <c r="I44" s="173">
        <v>28910.598612097718</v>
      </c>
      <c r="J44" s="168">
        <f>IFERROR(MIN('MP Calculations'!$E$30/I44,1),"-")</f>
        <v>0.88008742324680189</v>
      </c>
      <c r="K44" s="12"/>
      <c r="L44" s="159">
        <v>1</v>
      </c>
      <c r="M44" s="159" t="s">
        <v>338</v>
      </c>
      <c r="N44" s="159">
        <v>108268.96</v>
      </c>
      <c r="O44" s="185">
        <f t="shared" si="1"/>
        <v>108268.96</v>
      </c>
      <c r="P44" s="215">
        <f t="shared" si="3"/>
        <v>95286.150024011076</v>
      </c>
      <c r="Q44" s="215" cm="1">
        <f t="array" ref="Q44">IF(P44="-",0,P44/(1+'General inputs'!$H$32)^IFERROR(INDEX('MP Calculations'!$C$40:$C$130,MATCH(F44,'MP Calculations'!$D$40:$D$130,0),0),-1))</f>
        <v>277709.33146363834</v>
      </c>
    </row>
    <row r="45" spans="3:17" x14ac:dyDescent="0.2">
      <c r="C45" s="159"/>
      <c r="D45" s="165" t="s">
        <v>363</v>
      </c>
      <c r="E45" s="161">
        <v>35431</v>
      </c>
      <c r="F45" s="172" t="str">
        <f t="shared" si="0"/>
        <v>1996-97</v>
      </c>
      <c r="G45" s="68"/>
      <c r="H45" s="167" t="s">
        <v>279</v>
      </c>
      <c r="I45" s="173">
        <v>28910.598612097718</v>
      </c>
      <c r="J45" s="168">
        <f>IFERROR(MIN('MP Calculations'!$E$30/I45,1),"-")</f>
        <v>0.88008742324680189</v>
      </c>
      <c r="K45" s="12"/>
      <c r="L45" s="159">
        <v>1</v>
      </c>
      <c r="M45" s="159" t="s">
        <v>338</v>
      </c>
      <c r="N45" s="159">
        <v>59840.06</v>
      </c>
      <c r="O45" s="185">
        <f t="shared" si="1"/>
        <v>59840.06</v>
      </c>
      <c r="P45" s="215">
        <f t="shared" si="3"/>
        <v>52664.48421233402</v>
      </c>
      <c r="Q45" s="215" cm="1">
        <f t="array" ref="Q45">IF(P45="-",0,P45/(1+'General inputs'!$H$32)^IFERROR(INDEX('MP Calculations'!$C$40:$C$130,MATCH(F45,'MP Calculations'!$D$40:$D$130,0),0),-1))</f>
        <v>153489.44939846106</v>
      </c>
    </row>
    <row r="46" spans="3:17" x14ac:dyDescent="0.2">
      <c r="C46" s="159"/>
      <c r="D46" s="165" t="s">
        <v>306</v>
      </c>
      <c r="E46" s="161">
        <v>35527</v>
      </c>
      <c r="F46" s="172" t="str">
        <f t="shared" si="0"/>
        <v>1996-97</v>
      </c>
      <c r="G46" s="68"/>
      <c r="H46" s="167" t="s">
        <v>279</v>
      </c>
      <c r="I46" s="173">
        <v>28910.598612097718</v>
      </c>
      <c r="J46" s="168">
        <f>IFERROR(MIN('MP Calculations'!$E$30/I46,1),"-")</f>
        <v>0.88008742324680189</v>
      </c>
      <c r="K46" s="12"/>
      <c r="L46" s="159">
        <v>3.6238239999999999</v>
      </c>
      <c r="M46" s="159" t="s">
        <v>339</v>
      </c>
      <c r="N46" s="159">
        <v>548</v>
      </c>
      <c r="O46" s="185">
        <f t="shared" si="1"/>
        <v>1985.855552</v>
      </c>
      <c r="P46" s="215">
        <f t="shared" si="3"/>
        <v>1747.7264957000355</v>
      </c>
      <c r="Q46" s="215" cm="1">
        <f t="array" ref="Q46">IF(P46="-",0,P46/(1+'General inputs'!$H$32)^IFERROR(INDEX('MP Calculations'!$C$40:$C$130,MATCH(F46,'MP Calculations'!$D$40:$D$130,0),0),-1))</f>
        <v>5093.7093856750307</v>
      </c>
    </row>
    <row r="47" spans="3:17" x14ac:dyDescent="0.2">
      <c r="C47" s="159"/>
      <c r="D47" s="165" t="s">
        <v>306</v>
      </c>
      <c r="E47" s="161">
        <v>35527</v>
      </c>
      <c r="F47" s="172" t="str">
        <f t="shared" si="0"/>
        <v>1996-97</v>
      </c>
      <c r="G47" s="68"/>
      <c r="H47" s="167" t="s">
        <v>279</v>
      </c>
      <c r="I47" s="173">
        <v>28910.598612097718</v>
      </c>
      <c r="J47" s="168">
        <f>IFERROR(MIN('MP Calculations'!$E$30/I47,1),"-")</f>
        <v>0.88008742324680189</v>
      </c>
      <c r="K47" s="12"/>
      <c r="L47" s="159">
        <v>2.7784450000000001</v>
      </c>
      <c r="M47" s="159" t="s">
        <v>339</v>
      </c>
      <c r="N47" s="159">
        <v>548</v>
      </c>
      <c r="O47" s="185">
        <f t="shared" si="1"/>
        <v>1522.5878600000001</v>
      </c>
      <c r="P47" s="215">
        <f t="shared" si="3"/>
        <v>1340.0104263742624</v>
      </c>
      <c r="Q47" s="215" cm="1">
        <f t="array" ref="Q47">IF(P47="-",0,P47/(1+'General inputs'!$H$32)^IFERROR(INDEX('MP Calculations'!$C$40:$C$130,MATCH(F47,'MP Calculations'!$D$40:$D$130,0),0),-1))</f>
        <v>3905.4301130744375</v>
      </c>
    </row>
    <row r="48" spans="3:17" x14ac:dyDescent="0.2">
      <c r="C48" s="159"/>
      <c r="D48" s="165" t="s">
        <v>306</v>
      </c>
      <c r="E48" s="161">
        <v>35527</v>
      </c>
      <c r="F48" s="172" t="str">
        <f t="shared" si="0"/>
        <v>1996-97</v>
      </c>
      <c r="G48" s="68"/>
      <c r="H48" s="167" t="s">
        <v>279</v>
      </c>
      <c r="I48" s="173">
        <v>28910.598612097718</v>
      </c>
      <c r="J48" s="168">
        <f>IFERROR(MIN('MP Calculations'!$E$30/I48,1),"-")</f>
        <v>0.88008742324680189</v>
      </c>
      <c r="K48" s="12"/>
      <c r="L48" s="159">
        <v>200.915774</v>
      </c>
      <c r="M48" s="159" t="s">
        <v>339</v>
      </c>
      <c r="N48" s="159">
        <v>548</v>
      </c>
      <c r="O48" s="185">
        <f t="shared" si="1"/>
        <v>110101.84415200001</v>
      </c>
      <c r="P48" s="215">
        <f t="shared" si="3"/>
        <v>96899.248314454642</v>
      </c>
      <c r="Q48" s="215" cm="1">
        <f t="array" ref="Q48">IF(P48="-",0,P48/(1+'General inputs'!$H$32)^IFERROR(INDEX('MP Calculations'!$C$40:$C$130,MATCH(F48,'MP Calculations'!$D$40:$D$130,0),0),-1))</f>
        <v>282410.66998672212</v>
      </c>
    </row>
    <row r="49" spans="3:17" x14ac:dyDescent="0.2">
      <c r="C49" s="159"/>
      <c r="D49" s="165" t="s">
        <v>306</v>
      </c>
      <c r="E49" s="161">
        <v>35527</v>
      </c>
      <c r="F49" s="172" t="str">
        <f t="shared" si="0"/>
        <v>1996-97</v>
      </c>
      <c r="G49" s="68"/>
      <c r="H49" s="167" t="s">
        <v>279</v>
      </c>
      <c r="I49" s="173">
        <v>28910.598612097718</v>
      </c>
      <c r="J49" s="168">
        <f>IFERROR(MIN('MP Calculations'!$E$30/I49,1),"-")</f>
        <v>0.88008742324680189</v>
      </c>
      <c r="K49" s="12"/>
      <c r="L49" s="159">
        <v>201.242346</v>
      </c>
      <c r="M49" s="159" t="s">
        <v>339</v>
      </c>
      <c r="N49" s="159">
        <v>548</v>
      </c>
      <c r="O49" s="185">
        <f t="shared" si="1"/>
        <v>110280.805608</v>
      </c>
      <c r="P49" s="215">
        <f t="shared" si="3"/>
        <v>97056.750041126172</v>
      </c>
      <c r="Q49" s="215" cm="1">
        <f t="array" ref="Q49">IF(P49="-",0,P49/(1+'General inputs'!$H$32)^IFERROR(INDEX('MP Calculations'!$C$40:$C$130,MATCH(F49,'MP Calculations'!$D$40:$D$130,0),0),-1))</f>
        <v>282869.70521070057</v>
      </c>
    </row>
    <row r="50" spans="3:17" x14ac:dyDescent="0.2">
      <c r="C50" s="159"/>
      <c r="D50" s="165" t="s">
        <v>306</v>
      </c>
      <c r="E50" s="161">
        <v>35527</v>
      </c>
      <c r="F50" s="172" t="str">
        <f t="shared" si="0"/>
        <v>1996-97</v>
      </c>
      <c r="G50" s="68"/>
      <c r="H50" s="167" t="s">
        <v>279</v>
      </c>
      <c r="I50" s="173">
        <v>28910.598612097718</v>
      </c>
      <c r="J50" s="168">
        <f>IFERROR(MIN('MP Calculations'!$E$30/I50,1),"-")</f>
        <v>0.88008742324680189</v>
      </c>
      <c r="K50" s="12"/>
      <c r="L50" s="159">
        <v>0.33500200000000002</v>
      </c>
      <c r="M50" s="159" t="s">
        <v>339</v>
      </c>
      <c r="N50" s="159">
        <v>548</v>
      </c>
      <c r="O50" s="185">
        <f t="shared" si="1"/>
        <v>183.581096</v>
      </c>
      <c r="P50" s="215">
        <f t="shared" si="3"/>
        <v>161.56741373546376</v>
      </c>
      <c r="Q50" s="215" cm="1">
        <f t="array" ref="Q50">IF(P50="-",0,P50/(1+'General inputs'!$H$32)^IFERROR(INDEX('MP Calculations'!$C$40:$C$130,MATCH(F50,'MP Calculations'!$D$40:$D$130,0),0),-1))</f>
        <v>470.88457707104607</v>
      </c>
    </row>
    <row r="51" spans="3:17" x14ac:dyDescent="0.2">
      <c r="C51" s="159"/>
      <c r="D51" s="165" t="s">
        <v>306</v>
      </c>
      <c r="E51" s="161">
        <v>35527</v>
      </c>
      <c r="F51" s="172" t="str">
        <f t="shared" si="0"/>
        <v>1996-97</v>
      </c>
      <c r="G51" s="68"/>
      <c r="H51" s="167" t="s">
        <v>279</v>
      </c>
      <c r="I51" s="173">
        <v>28910.598612097718</v>
      </c>
      <c r="J51" s="168">
        <f>IFERROR(MIN('MP Calculations'!$E$30/I51,1),"-")</f>
        <v>0.88008742324680189</v>
      </c>
      <c r="K51" s="12"/>
      <c r="L51" s="159">
        <v>0.41416199999999997</v>
      </c>
      <c r="M51" s="159" t="s">
        <v>339</v>
      </c>
      <c r="N51" s="159">
        <v>548</v>
      </c>
      <c r="O51" s="185">
        <f t="shared" si="1"/>
        <v>226.96077599999998</v>
      </c>
      <c r="P51" s="215">
        <f t="shared" si="3"/>
        <v>199.74532452793457</v>
      </c>
      <c r="Q51" s="215" cm="1">
        <f t="array" ref="Q51">IF(P51="-",0,P51/(1+'General inputs'!$H$32)^IFERROR(INDEX('MP Calculations'!$C$40:$C$130,MATCH(F51,'MP Calculations'!$D$40:$D$130,0),0),-1))</f>
        <v>582.15323552963434</v>
      </c>
    </row>
    <row r="52" spans="3:17" x14ac:dyDescent="0.2">
      <c r="C52" s="159"/>
      <c r="D52" s="165" t="s">
        <v>306</v>
      </c>
      <c r="E52" s="161">
        <v>35527</v>
      </c>
      <c r="F52" s="172" t="str">
        <f t="shared" si="0"/>
        <v>1996-97</v>
      </c>
      <c r="G52" s="68"/>
      <c r="H52" s="167" t="s">
        <v>279</v>
      </c>
      <c r="I52" s="173">
        <v>28910.598612097718</v>
      </c>
      <c r="J52" s="168">
        <f>IFERROR(MIN('MP Calculations'!$E$30/I52,1),"-")</f>
        <v>0.88008742324680189</v>
      </c>
      <c r="K52" s="12"/>
      <c r="L52" s="159">
        <v>0.99958800000000003</v>
      </c>
      <c r="M52" s="159" t="s">
        <v>339</v>
      </c>
      <c r="N52" s="159">
        <v>548</v>
      </c>
      <c r="O52" s="185">
        <f t="shared" si="1"/>
        <v>547.774224</v>
      </c>
      <c r="P52" s="215">
        <f t="shared" si="3"/>
        <v>482.08920532117645</v>
      </c>
      <c r="Q52" s="215" cm="1">
        <f t="array" ref="Q52">IF(P52="-",0,P52/(1+'General inputs'!$H$32)^IFERROR(INDEX('MP Calculations'!$C$40:$C$130,MATCH(F52,'MP Calculations'!$D$40:$D$130,0),0),-1))</f>
        <v>1405.0380971614879</v>
      </c>
    </row>
    <row r="53" spans="3:17" x14ac:dyDescent="0.2">
      <c r="C53" s="159"/>
      <c r="D53" s="165" t="s">
        <v>364</v>
      </c>
      <c r="E53" s="161">
        <v>35527</v>
      </c>
      <c r="F53" s="172" t="str">
        <f t="shared" si="0"/>
        <v>1996-97</v>
      </c>
      <c r="G53" s="68"/>
      <c r="H53" s="167" t="s">
        <v>279</v>
      </c>
      <c r="I53" s="173">
        <v>28910.598612097718</v>
      </c>
      <c r="J53" s="168">
        <f>IFERROR(MIN('MP Calculations'!$E$30/I53,1),"-")</f>
        <v>0.88008742324680189</v>
      </c>
      <c r="K53" s="12"/>
      <c r="L53" s="159">
        <v>0.30726199999999998</v>
      </c>
      <c r="M53" s="159" t="s">
        <v>339</v>
      </c>
      <c r="N53" s="159">
        <v>195</v>
      </c>
      <c r="O53" s="185">
        <f t="shared" si="1"/>
        <v>59.916089999999997</v>
      </c>
      <c r="P53" s="215">
        <f t="shared" si="3"/>
        <v>52.731397259123469</v>
      </c>
      <c r="Q53" s="215" cm="1">
        <f t="array" ref="Q53">IF(P53="-",0,P53/(1+'General inputs'!$H$32)^IFERROR(INDEX('MP Calculations'!$C$40:$C$130,MATCH(F53,'MP Calculations'!$D$40:$D$130,0),0),-1))</f>
        <v>153.68446596157554</v>
      </c>
    </row>
    <row r="54" spans="3:17" x14ac:dyDescent="0.2">
      <c r="C54" s="159"/>
      <c r="D54" s="165" t="s">
        <v>306</v>
      </c>
      <c r="E54" s="161">
        <v>35527</v>
      </c>
      <c r="F54" s="172" t="str">
        <f t="shared" si="0"/>
        <v>1996-97</v>
      </c>
      <c r="G54" s="68"/>
      <c r="H54" s="167" t="s">
        <v>279</v>
      </c>
      <c r="I54" s="173">
        <v>28910.598612097718</v>
      </c>
      <c r="J54" s="168">
        <f>IFERROR(MIN('MP Calculations'!$E$30/I54,1),"-")</f>
        <v>0.88008742324680189</v>
      </c>
      <c r="K54" s="12"/>
      <c r="L54" s="159">
        <v>1.500353</v>
      </c>
      <c r="M54" s="159" t="s">
        <v>339</v>
      </c>
      <c r="N54" s="159">
        <v>548</v>
      </c>
      <c r="O54" s="185">
        <f t="shared" si="1"/>
        <v>822.193444</v>
      </c>
      <c r="P54" s="215">
        <f t="shared" si="3"/>
        <v>723.6021095403737</v>
      </c>
      <c r="Q54" s="215" cm="1">
        <f t="array" ref="Q54">IF(P54="-",0,P54/(1+'General inputs'!$H$32)^IFERROR(INDEX('MP Calculations'!$C$40:$C$130,MATCH(F54,'MP Calculations'!$D$40:$D$130,0),0),-1))</f>
        <v>2108.9220000545524</v>
      </c>
    </row>
    <row r="55" spans="3:17" x14ac:dyDescent="0.2">
      <c r="C55" s="159"/>
      <c r="D55" s="165" t="s">
        <v>364</v>
      </c>
      <c r="E55" s="161">
        <v>35527</v>
      </c>
      <c r="F55" s="172" t="str">
        <f t="shared" si="0"/>
        <v>1996-97</v>
      </c>
      <c r="G55" s="68"/>
      <c r="H55" s="167" t="s">
        <v>279</v>
      </c>
      <c r="I55" s="173">
        <v>28910.598612097718</v>
      </c>
      <c r="J55" s="168">
        <f>IFERROR(MIN('MP Calculations'!$E$30/I55,1),"-")</f>
        <v>0.88008742324680189</v>
      </c>
      <c r="K55" s="12"/>
      <c r="L55" s="159">
        <v>1.6982889999999999</v>
      </c>
      <c r="M55" s="159" t="s">
        <v>339</v>
      </c>
      <c r="N55" s="159">
        <v>195</v>
      </c>
      <c r="O55" s="185">
        <f t="shared" si="1"/>
        <v>331.16635500000001</v>
      </c>
      <c r="P55" s="215">
        <f t="shared" si="3"/>
        <v>291.45534403798564</v>
      </c>
      <c r="Q55" s="215" cm="1">
        <f t="array" ref="Q55">IF(P55="-",0,P55/(1+'General inputs'!$H$32)^IFERROR(INDEX('MP Calculations'!$C$40:$C$130,MATCH(F55,'MP Calculations'!$D$40:$D$130,0),0),-1))</f>
        <v>849.44001540515319</v>
      </c>
    </row>
    <row r="56" spans="3:17" x14ac:dyDescent="0.2">
      <c r="C56" s="159"/>
      <c r="D56" s="165" t="s">
        <v>364</v>
      </c>
      <c r="E56" s="161">
        <v>35527</v>
      </c>
      <c r="F56" s="172" t="str">
        <f t="shared" si="0"/>
        <v>1996-97</v>
      </c>
      <c r="G56" s="68"/>
      <c r="H56" s="167" t="s">
        <v>279</v>
      </c>
      <c r="I56" s="173">
        <v>28910.598612097718</v>
      </c>
      <c r="J56" s="168">
        <f>IFERROR(MIN('MP Calculations'!$E$30/I56,1),"-")</f>
        <v>0.88008742324680189</v>
      </c>
      <c r="K56" s="12"/>
      <c r="L56" s="159">
        <v>0.31976599999999999</v>
      </c>
      <c r="M56" s="159" t="s">
        <v>339</v>
      </c>
      <c r="N56" s="159">
        <v>195</v>
      </c>
      <c r="O56" s="185">
        <f t="shared" si="1"/>
        <v>62.354369999999996</v>
      </c>
      <c r="P56" s="215">
        <f t="shared" si="3"/>
        <v>54.877296821477685</v>
      </c>
      <c r="Q56" s="215" cm="1">
        <f t="array" ref="Q56">IF(P56="-",0,P56/(1+'General inputs'!$H$32)^IFERROR(INDEX('MP Calculations'!$C$40:$C$130,MATCH(F56,'MP Calculations'!$D$40:$D$130,0),0),-1))</f>
        <v>159.938641754168</v>
      </c>
    </row>
    <row r="57" spans="3:17" x14ac:dyDescent="0.2">
      <c r="C57" s="159"/>
      <c r="D57" s="165" t="s">
        <v>364</v>
      </c>
      <c r="E57" s="161">
        <v>35527</v>
      </c>
      <c r="F57" s="172" t="str">
        <f t="shared" si="0"/>
        <v>1996-97</v>
      </c>
      <c r="G57" s="68"/>
      <c r="H57" s="167" t="s">
        <v>279</v>
      </c>
      <c r="I57" s="173">
        <v>28910.598612097718</v>
      </c>
      <c r="J57" s="168">
        <f>IFERROR(MIN('MP Calculations'!$E$30/I57,1),"-")</f>
        <v>0.88008742324680189</v>
      </c>
      <c r="K57" s="12"/>
      <c r="L57" s="159">
        <v>2.2159770000000001</v>
      </c>
      <c r="M57" s="159" t="s">
        <v>339</v>
      </c>
      <c r="N57" s="159">
        <v>195</v>
      </c>
      <c r="O57" s="185">
        <f t="shared" si="1"/>
        <v>432.11551500000002</v>
      </c>
      <c r="P57" s="215">
        <f t="shared" si="3"/>
        <v>380.29943014131476</v>
      </c>
      <c r="Q57" s="215" cm="1">
        <f t="array" ref="Q57">IF(P57="-",0,P57/(1+'General inputs'!$H$32)^IFERROR(INDEX('MP Calculations'!$C$40:$C$130,MATCH(F57,'MP Calculations'!$D$40:$D$130,0),0),-1))</f>
        <v>1108.3740971162536</v>
      </c>
    </row>
    <row r="58" spans="3:17" x14ac:dyDescent="0.2">
      <c r="C58" s="159"/>
      <c r="D58" s="165" t="s">
        <v>306</v>
      </c>
      <c r="E58" s="161">
        <v>35527</v>
      </c>
      <c r="F58" s="172" t="str">
        <f t="shared" si="0"/>
        <v>1996-97</v>
      </c>
      <c r="G58" s="68"/>
      <c r="H58" s="167" t="s">
        <v>279</v>
      </c>
      <c r="I58" s="173">
        <v>28910.598612097718</v>
      </c>
      <c r="J58" s="168">
        <f>IFERROR(MIN('MP Calculations'!$E$30/I58,1),"-")</f>
        <v>0.88008742324680189</v>
      </c>
      <c r="K58" s="12"/>
      <c r="L58" s="159">
        <v>1.711792</v>
      </c>
      <c r="M58" s="159" t="s">
        <v>339</v>
      </c>
      <c r="N58" s="159">
        <v>548</v>
      </c>
      <c r="O58" s="185">
        <f t="shared" si="1"/>
        <v>938.06201599999997</v>
      </c>
      <c r="P58" s="215">
        <f t="shared" si="3"/>
        <v>825.57658250714019</v>
      </c>
      <c r="Q58" s="215" cm="1">
        <f t="array" ref="Q58">IF(P58="-",0,P58/(1+'General inputs'!$H$32)^IFERROR(INDEX('MP Calculations'!$C$40:$C$130,MATCH(F58,'MP Calculations'!$D$40:$D$130,0),0),-1))</f>
        <v>2406.12429762688</v>
      </c>
    </row>
    <row r="59" spans="3:17" x14ac:dyDescent="0.2">
      <c r="C59" s="159"/>
      <c r="D59" s="165" t="s">
        <v>364</v>
      </c>
      <c r="E59" s="161">
        <v>35527</v>
      </c>
      <c r="F59" s="172" t="str">
        <f t="shared" si="0"/>
        <v>1996-97</v>
      </c>
      <c r="G59" s="68"/>
      <c r="H59" s="167" t="s">
        <v>279</v>
      </c>
      <c r="I59" s="173">
        <v>28910.598612097718</v>
      </c>
      <c r="J59" s="168">
        <f>IFERROR(MIN('MP Calculations'!$E$30/I59,1),"-")</f>
        <v>0.88008742324680189</v>
      </c>
      <c r="K59" s="12"/>
      <c r="L59" s="159">
        <v>2.1776</v>
      </c>
      <c r="M59" s="159" t="s">
        <v>339</v>
      </c>
      <c r="N59" s="159">
        <v>195</v>
      </c>
      <c r="O59" s="185">
        <f t="shared" si="1"/>
        <v>424.63200000000001</v>
      </c>
      <c r="P59" s="215">
        <f t="shared" si="3"/>
        <v>373.71328270813598</v>
      </c>
      <c r="Q59" s="215" cm="1">
        <f t="array" ref="Q59">IF(P59="-",0,P59/(1+'General inputs'!$H$32)^IFERROR(INDEX('MP Calculations'!$C$40:$C$130,MATCH(F59,'MP Calculations'!$D$40:$D$130,0),0),-1))</f>
        <v>1089.1789192217941</v>
      </c>
    </row>
    <row r="60" spans="3:17" x14ac:dyDescent="0.2">
      <c r="C60" s="159"/>
      <c r="D60" s="165" t="s">
        <v>306</v>
      </c>
      <c r="E60" s="161">
        <v>35527</v>
      </c>
      <c r="F60" s="172" t="str">
        <f t="shared" si="0"/>
        <v>1996-97</v>
      </c>
      <c r="G60" s="68"/>
      <c r="H60" s="167" t="s">
        <v>279</v>
      </c>
      <c r="I60" s="173">
        <v>28910.598612097718</v>
      </c>
      <c r="J60" s="168">
        <f>IFERROR(MIN('MP Calculations'!$E$30/I60,1),"-")</f>
        <v>0.88008742324680189</v>
      </c>
      <c r="K60" s="12"/>
      <c r="L60" s="159">
        <v>151.32655199999999</v>
      </c>
      <c r="M60" s="159" t="s">
        <v>339</v>
      </c>
      <c r="N60" s="159">
        <v>548</v>
      </c>
      <c r="O60" s="185">
        <f t="shared" si="1"/>
        <v>82926.95049599999</v>
      </c>
      <c r="P60" s="215">
        <f t="shared" si="3"/>
        <v>72982.966179739728</v>
      </c>
      <c r="Q60" s="215" cm="1">
        <f t="array" ref="Q60">IF(P60="-",0,P60/(1+'General inputs'!$H$32)^IFERROR(INDEX('MP Calculations'!$C$40:$C$130,MATCH(F60,'MP Calculations'!$D$40:$D$130,0),0),-1))</f>
        <v>212707.20604097782</v>
      </c>
    </row>
    <row r="61" spans="3:17" x14ac:dyDescent="0.2">
      <c r="C61" s="159"/>
      <c r="D61" s="165" t="s">
        <v>364</v>
      </c>
      <c r="E61" s="161">
        <v>35527</v>
      </c>
      <c r="F61" s="172" t="str">
        <f t="shared" si="0"/>
        <v>1996-97</v>
      </c>
      <c r="G61" s="68"/>
      <c r="H61" s="167" t="s">
        <v>279</v>
      </c>
      <c r="I61" s="173">
        <v>28910.598612097718</v>
      </c>
      <c r="J61" s="168">
        <f>IFERROR(MIN('MP Calculations'!$E$30/I61,1),"-")</f>
        <v>0.88008742324680189</v>
      </c>
      <c r="K61" s="12"/>
      <c r="L61" s="159">
        <v>1.632385</v>
      </c>
      <c r="M61" s="159" t="s">
        <v>339</v>
      </c>
      <c r="N61" s="159">
        <v>195</v>
      </c>
      <c r="O61" s="185">
        <f t="shared" si="1"/>
        <v>318.31507499999998</v>
      </c>
      <c r="P61" s="215">
        <f t="shared" si="3"/>
        <v>280.14509413736249</v>
      </c>
      <c r="Q61" s="215" cm="1">
        <f t="array" ref="Q61">IF(P61="-",0,P61/(1+'General inputs'!$H$32)^IFERROR(INDEX('MP Calculations'!$C$40:$C$130,MATCH(F61,'MP Calculations'!$D$40:$D$130,0),0),-1))</f>
        <v>816.47654760004991</v>
      </c>
    </row>
    <row r="62" spans="3:17" x14ac:dyDescent="0.2">
      <c r="C62" s="159"/>
      <c r="D62" s="165" t="s">
        <v>364</v>
      </c>
      <c r="E62" s="161">
        <v>35527</v>
      </c>
      <c r="F62" s="172" t="str">
        <f t="shared" si="0"/>
        <v>1996-97</v>
      </c>
      <c r="G62" s="68"/>
      <c r="H62" s="167" t="s">
        <v>279</v>
      </c>
      <c r="I62" s="173">
        <v>28910.598612097718</v>
      </c>
      <c r="J62" s="168">
        <f>IFERROR(MIN('MP Calculations'!$E$30/I62,1),"-")</f>
        <v>0.88008742324680189</v>
      </c>
      <c r="K62" s="12"/>
      <c r="L62" s="159">
        <v>58.279618999999997</v>
      </c>
      <c r="M62" s="159" t="s">
        <v>339</v>
      </c>
      <c r="N62" s="159">
        <v>195</v>
      </c>
      <c r="O62" s="185">
        <f t="shared" si="1"/>
        <v>11364.525705</v>
      </c>
      <c r="P62" s="215">
        <f t="shared" si="3"/>
        <v>10001.776144135494</v>
      </c>
      <c r="Q62" s="215" cm="1">
        <f t="array" ref="Q62">IF(P62="-",0,P62/(1+'General inputs'!$H$32)^IFERROR(INDEX('MP Calculations'!$C$40:$C$130,MATCH(F62,'MP Calculations'!$D$40:$D$130,0),0),-1))</f>
        <v>29149.950603911617</v>
      </c>
    </row>
    <row r="63" spans="3:17" x14ac:dyDescent="0.2">
      <c r="C63" s="159"/>
      <c r="D63" s="165" t="s">
        <v>364</v>
      </c>
      <c r="E63" s="161">
        <v>35527</v>
      </c>
      <c r="F63" s="172" t="str">
        <f t="shared" si="0"/>
        <v>1996-97</v>
      </c>
      <c r="G63" s="68"/>
      <c r="H63" s="167" t="s">
        <v>279</v>
      </c>
      <c r="I63" s="173">
        <v>28910.598612097718</v>
      </c>
      <c r="J63" s="168">
        <f>IFERROR(MIN('MP Calculations'!$E$30/I63,1),"-")</f>
        <v>0.88008742324680189</v>
      </c>
      <c r="K63" s="12"/>
      <c r="L63" s="159">
        <v>0.63540600000000003</v>
      </c>
      <c r="M63" s="159" t="s">
        <v>339</v>
      </c>
      <c r="N63" s="159">
        <v>195</v>
      </c>
      <c r="O63" s="185">
        <f t="shared" si="1"/>
        <v>123.90417000000001</v>
      </c>
      <c r="P63" s="215">
        <f t="shared" si="3"/>
        <v>109.0465017048337</v>
      </c>
      <c r="Q63" s="215" cm="1">
        <f t="array" ref="Q63">IF(P63="-",0,P63/(1+'General inputs'!$H$32)^IFERROR(INDEX('MP Calculations'!$C$40:$C$130,MATCH(F63,'MP Calculations'!$D$40:$D$130,0),0),-1))</f>
        <v>317.81356555246299</v>
      </c>
    </row>
    <row r="64" spans="3:17" x14ac:dyDescent="0.2">
      <c r="C64" s="159"/>
      <c r="D64" s="165" t="s">
        <v>306</v>
      </c>
      <c r="E64" s="161">
        <v>35527</v>
      </c>
      <c r="F64" s="172" t="str">
        <f t="shared" si="0"/>
        <v>1996-97</v>
      </c>
      <c r="G64" s="68"/>
      <c r="H64" s="167" t="s">
        <v>279</v>
      </c>
      <c r="I64" s="173">
        <v>28910.598612097718</v>
      </c>
      <c r="J64" s="168">
        <f>IFERROR(MIN('MP Calculations'!$E$30/I64,1),"-")</f>
        <v>0.88008742324680189</v>
      </c>
      <c r="K64" s="12"/>
      <c r="L64" s="159">
        <v>150.54194100000001</v>
      </c>
      <c r="M64" s="159" t="s">
        <v>339</v>
      </c>
      <c r="N64" s="159">
        <v>548</v>
      </c>
      <c r="O64" s="185">
        <f t="shared" si="1"/>
        <v>82496.983668000001</v>
      </c>
      <c r="P64" s="215">
        <f t="shared" si="3"/>
        <v>72604.557782003627</v>
      </c>
      <c r="Q64" s="215" cm="1">
        <f t="array" ref="Q64">IF(P64="-",0,P64/(1+'General inputs'!$H$32)^IFERROR(INDEX('MP Calculations'!$C$40:$C$130,MATCH(F64,'MP Calculations'!$D$40:$D$130,0),0),-1))</f>
        <v>211604.34331508284</v>
      </c>
    </row>
    <row r="65" spans="3:17" x14ac:dyDescent="0.2">
      <c r="C65" s="159"/>
      <c r="D65" s="165" t="s">
        <v>364</v>
      </c>
      <c r="E65" s="161">
        <v>35527</v>
      </c>
      <c r="F65" s="172" t="str">
        <f t="shared" si="0"/>
        <v>1996-97</v>
      </c>
      <c r="G65" s="68"/>
      <c r="H65" s="167" t="s">
        <v>279</v>
      </c>
      <c r="I65" s="173">
        <v>28910.598612097718</v>
      </c>
      <c r="J65" s="168">
        <f>IFERROR(MIN('MP Calculations'!$E$30/I65,1),"-")</f>
        <v>0.88008742324680189</v>
      </c>
      <c r="K65" s="12"/>
      <c r="L65" s="159">
        <v>1.520848</v>
      </c>
      <c r="M65" s="159" t="s">
        <v>339</v>
      </c>
      <c r="N65" s="159">
        <v>195</v>
      </c>
      <c r="O65" s="185">
        <f t="shared" si="1"/>
        <v>296.56536</v>
      </c>
      <c r="P65" s="215">
        <f t="shared" si="3"/>
        <v>261.00344350666018</v>
      </c>
      <c r="Q65" s="215" cm="1">
        <f t="array" ref="Q65">IF(P65="-",0,P65/(1+'General inputs'!$H$32)^IFERROR(INDEX('MP Calculations'!$C$40:$C$130,MATCH(F65,'MP Calculations'!$D$40:$D$130,0),0),-1))</f>
        <v>760.68863930043506</v>
      </c>
    </row>
    <row r="66" spans="3:17" x14ac:dyDescent="0.2">
      <c r="C66" s="159"/>
      <c r="D66" s="165" t="s">
        <v>306</v>
      </c>
      <c r="E66" s="161">
        <v>35527</v>
      </c>
      <c r="F66" s="172" t="str">
        <f t="shared" si="0"/>
        <v>1996-97</v>
      </c>
      <c r="G66" s="68"/>
      <c r="H66" s="167" t="s">
        <v>279</v>
      </c>
      <c r="I66" s="173">
        <v>28910.598612097718</v>
      </c>
      <c r="J66" s="168">
        <f>IFERROR(MIN('MP Calculations'!$E$30/I66,1),"-")</f>
        <v>0.88008742324680189</v>
      </c>
      <c r="K66" s="12"/>
      <c r="L66" s="159">
        <v>1.2738320000000001</v>
      </c>
      <c r="M66" s="159" t="s">
        <v>339</v>
      </c>
      <c r="N66" s="159">
        <v>548</v>
      </c>
      <c r="O66" s="185">
        <f t="shared" si="1"/>
        <v>698.05993599999999</v>
      </c>
      <c r="P66" s="215">
        <f t="shared" si="3"/>
        <v>614.35377034606745</v>
      </c>
      <c r="Q66" s="215" cm="1">
        <f t="array" ref="Q66">IF(P66="-",0,P66/(1+'General inputs'!$H$32)^IFERROR(INDEX('MP Calculations'!$C$40:$C$130,MATCH(F66,'MP Calculations'!$D$40:$D$130,0),0),-1))</f>
        <v>1790.5201836990968</v>
      </c>
    </row>
    <row r="67" spans="3:17" x14ac:dyDescent="0.2">
      <c r="C67" s="159"/>
      <c r="D67" s="165" t="s">
        <v>306</v>
      </c>
      <c r="E67" s="161">
        <v>35527</v>
      </c>
      <c r="F67" s="172" t="str">
        <f t="shared" si="0"/>
        <v>1996-97</v>
      </c>
      <c r="G67" s="68"/>
      <c r="H67" s="167" t="s">
        <v>279</v>
      </c>
      <c r="I67" s="173">
        <v>28910.598612097718</v>
      </c>
      <c r="J67" s="168">
        <f>IFERROR(MIN('MP Calculations'!$E$30/I67,1),"-")</f>
        <v>0.88008742324680189</v>
      </c>
      <c r="K67" s="12"/>
      <c r="L67" s="159">
        <v>1.5361290000000001</v>
      </c>
      <c r="M67" s="159" t="s">
        <v>339</v>
      </c>
      <c r="N67" s="159">
        <v>548</v>
      </c>
      <c r="O67" s="185">
        <f t="shared" si="1"/>
        <v>841.79869200000007</v>
      </c>
      <c r="P67" s="215">
        <f t="shared" si="3"/>
        <v>740.8564417348083</v>
      </c>
      <c r="Q67" s="215" cm="1">
        <f t="array" ref="Q67">IF(P67="-",0,P67/(1+'General inputs'!$H$32)^IFERROR(INDEX('MP Calculations'!$C$40:$C$130,MATCH(F67,'MP Calculations'!$D$40:$D$130,0),0),-1))</f>
        <v>2159.2093614114815</v>
      </c>
    </row>
    <row r="68" spans="3:17" x14ac:dyDescent="0.2">
      <c r="C68" s="159"/>
      <c r="D68" s="165" t="s">
        <v>306</v>
      </c>
      <c r="E68" s="161">
        <v>35527</v>
      </c>
      <c r="F68" s="172" t="str">
        <f t="shared" si="0"/>
        <v>1996-97</v>
      </c>
      <c r="G68" s="68"/>
      <c r="H68" s="167" t="s">
        <v>279</v>
      </c>
      <c r="I68" s="173">
        <v>28910.598612097718</v>
      </c>
      <c r="J68" s="168">
        <f>IFERROR(MIN('MP Calculations'!$E$30/I68,1),"-")</f>
        <v>0.88008742324680189</v>
      </c>
      <c r="K68" s="12"/>
      <c r="L68" s="159">
        <v>1.9676039999999999</v>
      </c>
      <c r="M68" s="159" t="s">
        <v>339</v>
      </c>
      <c r="N68" s="159">
        <v>548</v>
      </c>
      <c r="O68" s="185">
        <f t="shared" si="1"/>
        <v>1078.2469919999999</v>
      </c>
      <c r="P68" s="215">
        <f t="shared" si="3"/>
        <v>948.95161681289494</v>
      </c>
      <c r="Q68" s="215" cm="1">
        <f t="array" ref="Q68">IF(P68="-",0,P68/(1+'General inputs'!$H$32)^IFERROR(INDEX('MP Calculations'!$C$40:$C$130,MATCH(F68,'MP Calculations'!$D$40:$D$130,0),0),-1))</f>
        <v>2765.698047722994</v>
      </c>
    </row>
    <row r="69" spans="3:17" x14ac:dyDescent="0.2">
      <c r="C69" s="159"/>
      <c r="D69" s="165" t="s">
        <v>306</v>
      </c>
      <c r="E69" s="161">
        <v>35527</v>
      </c>
      <c r="F69" s="172" t="str">
        <f t="shared" si="0"/>
        <v>1996-97</v>
      </c>
      <c r="G69" s="68"/>
      <c r="H69" s="167" t="s">
        <v>279</v>
      </c>
      <c r="I69" s="173">
        <v>28910.598612097718</v>
      </c>
      <c r="J69" s="168">
        <f>IFERROR(MIN('MP Calculations'!$E$30/I69,1),"-")</f>
        <v>0.88008742324680189</v>
      </c>
      <c r="K69" s="12"/>
      <c r="L69" s="159">
        <v>1.1373580000000001</v>
      </c>
      <c r="M69" s="159" t="s">
        <v>339</v>
      </c>
      <c r="N69" s="159">
        <v>548</v>
      </c>
      <c r="O69" s="185">
        <f t="shared" si="1"/>
        <v>623.27218400000004</v>
      </c>
      <c r="P69" s="215">
        <f t="shared" si="3"/>
        <v>548.53401039796665</v>
      </c>
      <c r="Q69" s="215" cm="1">
        <f t="array" ref="Q69">IF(P69="-",0,P69/(1+'General inputs'!$H$32)^IFERROR(INDEX('MP Calculations'!$C$40:$C$130,MATCH(F69,'MP Calculations'!$D$40:$D$130,0),0),-1))</f>
        <v>1598.6899803833139</v>
      </c>
    </row>
    <row r="70" spans="3:17" x14ac:dyDescent="0.2">
      <c r="C70" s="159"/>
      <c r="D70" s="165" t="s">
        <v>298</v>
      </c>
      <c r="E70" s="161">
        <v>35527</v>
      </c>
      <c r="F70" s="172" t="str">
        <f t="shared" si="0"/>
        <v>1996-97</v>
      </c>
      <c r="G70" s="68"/>
      <c r="H70" s="167" t="s">
        <v>279</v>
      </c>
      <c r="I70" s="173">
        <v>28910.598612097718</v>
      </c>
      <c r="J70" s="168">
        <f>IFERROR(MIN('MP Calculations'!$E$30/I70,1),"-")</f>
        <v>0.88008742324680189</v>
      </c>
      <c r="K70" s="12"/>
      <c r="L70" s="159">
        <v>0.64890099999999995</v>
      </c>
      <c r="M70" s="159" t="s">
        <v>339</v>
      </c>
      <c r="N70" s="159">
        <v>236</v>
      </c>
      <c r="O70" s="185">
        <f t="shared" si="1"/>
        <v>153.140636</v>
      </c>
      <c r="P70" s="215">
        <f t="shared" si="3"/>
        <v>134.77714773161642</v>
      </c>
      <c r="Q70" s="215" cm="1">
        <f t="array" ref="Q70">IF(P70="-",0,P70/(1+'General inputs'!$H$32)^IFERROR(INDEX('MP Calculations'!$C$40:$C$130,MATCH(F70,'MP Calculations'!$D$40:$D$130,0),0),-1))</f>
        <v>392.8049520700705</v>
      </c>
    </row>
    <row r="71" spans="3:17" x14ac:dyDescent="0.2">
      <c r="C71" s="159"/>
      <c r="D71" s="165" t="s">
        <v>306</v>
      </c>
      <c r="E71" s="161">
        <v>35527</v>
      </c>
      <c r="F71" s="172" t="str">
        <f t="shared" si="0"/>
        <v>1996-97</v>
      </c>
      <c r="G71" s="68"/>
      <c r="H71" s="167" t="s">
        <v>279</v>
      </c>
      <c r="I71" s="173">
        <v>28910.598612097718</v>
      </c>
      <c r="J71" s="168">
        <f>IFERROR(MIN('MP Calculations'!$E$30/I71,1),"-")</f>
        <v>0.88008742324680189</v>
      </c>
      <c r="K71" s="12"/>
      <c r="L71" s="159">
        <v>1.1366430000000001</v>
      </c>
      <c r="M71" s="159" t="s">
        <v>339</v>
      </c>
      <c r="N71" s="159">
        <v>548</v>
      </c>
      <c r="O71" s="185">
        <f t="shared" si="1"/>
        <v>622.88036399999999</v>
      </c>
      <c r="P71" s="215">
        <f t="shared" si="3"/>
        <v>548.18917454379005</v>
      </c>
      <c r="Q71" s="215" cm="1">
        <f t="array" ref="Q71">IF(P71="-",0,P71/(1+'General inputs'!$H$32)^IFERROR(INDEX('MP Calculations'!$C$40:$C$130,MATCH(F71,'MP Calculations'!$D$40:$D$130,0),0),-1))</f>
        <v>1597.6849640771252</v>
      </c>
    </row>
    <row r="72" spans="3:17" x14ac:dyDescent="0.2">
      <c r="C72" s="159"/>
      <c r="D72" s="165" t="s">
        <v>306</v>
      </c>
      <c r="E72" s="161">
        <v>35527</v>
      </c>
      <c r="F72" s="172" t="str">
        <f t="shared" si="0"/>
        <v>1996-97</v>
      </c>
      <c r="G72" s="68"/>
      <c r="H72" s="167" t="s">
        <v>279</v>
      </c>
      <c r="I72" s="173">
        <v>28910.598612097718</v>
      </c>
      <c r="J72" s="168">
        <f>IFERROR(MIN('MP Calculations'!$E$30/I72,1),"-")</f>
        <v>0.88008742324680189</v>
      </c>
      <c r="K72" s="12"/>
      <c r="L72" s="159">
        <v>1.98506</v>
      </c>
      <c r="M72" s="159" t="s">
        <v>339</v>
      </c>
      <c r="N72" s="159">
        <v>548</v>
      </c>
      <c r="O72" s="185">
        <f t="shared" si="1"/>
        <v>1087.81288</v>
      </c>
      <c r="P72" s="215">
        <f t="shared" si="3"/>
        <v>957.37043453388242</v>
      </c>
      <c r="Q72" s="215" cm="1">
        <f t="array" ref="Q72">IF(P72="-",0,P72/(1+'General inputs'!$H$32)^IFERROR(INDEX('MP Calculations'!$C$40:$C$130,MATCH(F72,'MP Calculations'!$D$40:$D$130,0),0),-1))</f>
        <v>2790.234501766111</v>
      </c>
    </row>
    <row r="73" spans="3:17" x14ac:dyDescent="0.2">
      <c r="C73" s="159"/>
      <c r="D73" s="165" t="s">
        <v>298</v>
      </c>
      <c r="E73" s="161">
        <v>35527</v>
      </c>
      <c r="F73" s="172" t="str">
        <f t="shared" si="0"/>
        <v>1996-97</v>
      </c>
      <c r="G73" s="68"/>
      <c r="H73" s="167" t="s">
        <v>279</v>
      </c>
      <c r="I73" s="173">
        <v>28910.598612097718</v>
      </c>
      <c r="J73" s="168">
        <f>IFERROR(MIN('MP Calculations'!$E$30/I73,1),"-")</f>
        <v>0.88008742324680189</v>
      </c>
      <c r="K73" s="12"/>
      <c r="L73" s="159">
        <v>0.64890099999999995</v>
      </c>
      <c r="M73" s="159" t="s">
        <v>339</v>
      </c>
      <c r="N73" s="159">
        <v>236</v>
      </c>
      <c r="O73" s="185">
        <f t="shared" si="1"/>
        <v>153.140636</v>
      </c>
      <c r="P73" s="215">
        <f t="shared" si="3"/>
        <v>134.77714773161642</v>
      </c>
      <c r="Q73" s="215" cm="1">
        <f t="array" ref="Q73">IF(P73="-",0,P73/(1+'General inputs'!$H$32)^IFERROR(INDEX('MP Calculations'!$C$40:$C$130,MATCH(F73,'MP Calculations'!$D$40:$D$130,0),0),-1))</f>
        <v>392.8049520700705</v>
      </c>
    </row>
    <row r="74" spans="3:17" x14ac:dyDescent="0.2">
      <c r="C74" s="159"/>
      <c r="D74" s="165" t="s">
        <v>306</v>
      </c>
      <c r="E74" s="161">
        <v>35527</v>
      </c>
      <c r="F74" s="172" t="str">
        <f t="shared" si="0"/>
        <v>1996-97</v>
      </c>
      <c r="G74" s="68"/>
      <c r="H74" s="167" t="s">
        <v>279</v>
      </c>
      <c r="I74" s="173">
        <v>28910.598612097718</v>
      </c>
      <c r="J74" s="168">
        <f>IFERROR(MIN('MP Calculations'!$E$30/I74,1),"-")</f>
        <v>0.88008742324680189</v>
      </c>
      <c r="K74" s="12"/>
      <c r="L74" s="159">
        <v>23.609152999999999</v>
      </c>
      <c r="M74" s="159" t="s">
        <v>339</v>
      </c>
      <c r="N74" s="159">
        <v>548</v>
      </c>
      <c r="O74" s="185">
        <f t="shared" si="1"/>
        <v>12937.815843999999</v>
      </c>
      <c r="P74" s="215">
        <f t="shared" si="3"/>
        <v>11386.409008587607</v>
      </c>
      <c r="Q74" s="215" cm="1">
        <f t="array" ref="Q74">IF(P74="-",0,P74/(1+'General inputs'!$H$32)^IFERROR(INDEX('MP Calculations'!$C$40:$C$130,MATCH(F74,'MP Calculations'!$D$40:$D$130,0),0),-1))</f>
        <v>33185.43180461794</v>
      </c>
    </row>
    <row r="75" spans="3:17" x14ac:dyDescent="0.2">
      <c r="C75" s="159"/>
      <c r="D75" s="165" t="s">
        <v>298</v>
      </c>
      <c r="E75" s="161">
        <v>35527</v>
      </c>
      <c r="F75" s="172" t="str">
        <f t="shared" si="0"/>
        <v>1996-97</v>
      </c>
      <c r="G75" s="68"/>
      <c r="H75" s="167" t="s">
        <v>279</v>
      </c>
      <c r="I75" s="173">
        <v>28910.598612097718</v>
      </c>
      <c r="J75" s="168">
        <f>IFERROR(MIN('MP Calculations'!$E$30/I75,1),"-")</f>
        <v>0.88008742324680189</v>
      </c>
      <c r="K75" s="12"/>
      <c r="L75" s="159">
        <v>0.96481300000000003</v>
      </c>
      <c r="M75" s="159" t="s">
        <v>339</v>
      </c>
      <c r="N75" s="159">
        <v>236</v>
      </c>
      <c r="O75" s="185">
        <f t="shared" si="1"/>
        <v>227.69586800000002</v>
      </c>
      <c r="P75" s="215">
        <f t="shared" si="3"/>
        <v>200.39226975206395</v>
      </c>
      <c r="Q75" s="215" cm="1">
        <f t="array" ref="Q75">IF(P75="-",0,P75/(1+'General inputs'!$H$32)^IFERROR(INDEX('MP Calculations'!$C$40:$C$130,MATCH(F75,'MP Calculations'!$D$40:$D$130,0),0),-1))</f>
        <v>584.03874276905265</v>
      </c>
    </row>
    <row r="76" spans="3:17" x14ac:dyDescent="0.2">
      <c r="C76" s="159"/>
      <c r="D76" s="165" t="s">
        <v>306</v>
      </c>
      <c r="E76" s="161">
        <v>35527</v>
      </c>
      <c r="F76" s="172" t="str">
        <f t="shared" si="0"/>
        <v>1996-97</v>
      </c>
      <c r="G76" s="68"/>
      <c r="H76" s="167" t="s">
        <v>279</v>
      </c>
      <c r="I76" s="173">
        <v>28910.598612097718</v>
      </c>
      <c r="J76" s="168">
        <f>IFERROR(MIN('MP Calculations'!$E$30/I76,1),"-")</f>
        <v>0.88008742324680189</v>
      </c>
      <c r="K76" s="12"/>
      <c r="L76" s="159">
        <v>0.73368100000000003</v>
      </c>
      <c r="M76" s="159" t="s">
        <v>339</v>
      </c>
      <c r="N76" s="159">
        <v>548</v>
      </c>
      <c r="O76" s="185">
        <f t="shared" si="1"/>
        <v>402.057188</v>
      </c>
      <c r="P76" s="215">
        <f t="shared" si="3"/>
        <v>353.84547458477499</v>
      </c>
      <c r="Q76" s="215" cm="1">
        <f t="array" ref="Q76">IF(P76="-",0,P76/(1+'General inputs'!$H$32)^IFERROR(INDEX('MP Calculations'!$C$40:$C$130,MATCH(F76,'MP Calculations'!$D$40:$D$130,0),0),-1))</f>
        <v>1031.2746413157597</v>
      </c>
    </row>
    <row r="77" spans="3:17" x14ac:dyDescent="0.2">
      <c r="C77" s="159"/>
      <c r="D77" s="165" t="s">
        <v>306</v>
      </c>
      <c r="E77" s="161">
        <v>35527</v>
      </c>
      <c r="F77" s="172" t="str">
        <f t="shared" si="0"/>
        <v>1996-97</v>
      </c>
      <c r="G77" s="68"/>
      <c r="H77" s="167" t="s">
        <v>279</v>
      </c>
      <c r="I77" s="173">
        <v>28910.598612097718</v>
      </c>
      <c r="J77" s="168">
        <f>IFERROR(MIN('MP Calculations'!$E$30/I77,1),"-")</f>
        <v>0.88008742324680189</v>
      </c>
      <c r="K77" s="12"/>
      <c r="L77" s="159">
        <v>0.73368100000000003</v>
      </c>
      <c r="M77" s="159" t="s">
        <v>339</v>
      </c>
      <c r="N77" s="159">
        <v>548</v>
      </c>
      <c r="O77" s="185">
        <f t="shared" si="1"/>
        <v>402.057188</v>
      </c>
      <c r="P77" s="215">
        <f t="shared" si="3"/>
        <v>353.84547458477499</v>
      </c>
      <c r="Q77" s="215" cm="1">
        <f t="array" ref="Q77">IF(P77="-",0,P77/(1+'General inputs'!$H$32)^IFERROR(INDEX('MP Calculations'!$C$40:$C$130,MATCH(F77,'MP Calculations'!$D$40:$D$130,0),0),-1))</f>
        <v>1031.2746413157597</v>
      </c>
    </row>
    <row r="78" spans="3:17" x14ac:dyDescent="0.2">
      <c r="C78" s="159"/>
      <c r="D78" s="165" t="s">
        <v>364</v>
      </c>
      <c r="E78" s="161">
        <v>35527</v>
      </c>
      <c r="F78" s="172" t="str">
        <f t="shared" si="0"/>
        <v>1996-97</v>
      </c>
      <c r="G78" s="68"/>
      <c r="H78" s="167" t="s">
        <v>279</v>
      </c>
      <c r="I78" s="173">
        <v>28910.598612097718</v>
      </c>
      <c r="J78" s="168">
        <f>IFERROR(MIN('MP Calculations'!$E$30/I78,1),"-")</f>
        <v>0.88008742324680189</v>
      </c>
      <c r="K78" s="12"/>
      <c r="L78" s="159">
        <v>4.0681589999999996</v>
      </c>
      <c r="M78" s="159" t="s">
        <v>339</v>
      </c>
      <c r="N78" s="159">
        <v>195</v>
      </c>
      <c r="O78" s="185">
        <f t="shared" si="1"/>
        <v>793.29100499999993</v>
      </c>
      <c r="P78" s="215">
        <f t="shared" si="3"/>
        <v>698.1654364753158</v>
      </c>
      <c r="Q78" s="215" cm="1">
        <f t="array" ref="Q78">IF(P78="-",0,P78/(1+'General inputs'!$H$32)^IFERROR(INDEX('MP Calculations'!$C$40:$C$130,MATCH(F78,'MP Calculations'!$D$40:$D$130,0),0),-1))</f>
        <v>2034.7873910922185</v>
      </c>
    </row>
    <row r="79" spans="3:17" x14ac:dyDescent="0.2">
      <c r="C79" s="159"/>
      <c r="D79" s="165" t="s">
        <v>364</v>
      </c>
      <c r="E79" s="161">
        <v>35527</v>
      </c>
      <c r="F79" s="172" t="str">
        <f t="shared" si="0"/>
        <v>1996-97</v>
      </c>
      <c r="G79" s="68"/>
      <c r="H79" s="167" t="s">
        <v>279</v>
      </c>
      <c r="I79" s="173">
        <v>28910.598612097718</v>
      </c>
      <c r="J79" s="168">
        <f>IFERROR(MIN('MP Calculations'!$E$30/I79,1),"-")</f>
        <v>0.88008742324680189</v>
      </c>
      <c r="K79" s="12"/>
      <c r="L79" s="159">
        <v>2.5506579999999999</v>
      </c>
      <c r="M79" s="159" t="s">
        <v>339</v>
      </c>
      <c r="N79" s="159">
        <v>195</v>
      </c>
      <c r="O79" s="185">
        <f t="shared" si="1"/>
        <v>497.37831</v>
      </c>
      <c r="P79" s="215">
        <f t="shared" si="3"/>
        <v>437.73639522674904</v>
      </c>
      <c r="Q79" s="215" cm="1">
        <f t="array" ref="Q79">IF(P79="-",0,P79/(1+'General inputs'!$H$32)^IFERROR(INDEX('MP Calculations'!$C$40:$C$130,MATCH(F79,'MP Calculations'!$D$40:$D$130,0),0),-1))</f>
        <v>1275.7728341956388</v>
      </c>
    </row>
    <row r="80" spans="3:17" x14ac:dyDescent="0.2">
      <c r="C80" s="159"/>
      <c r="D80" s="165" t="s">
        <v>364</v>
      </c>
      <c r="E80" s="161">
        <v>35527</v>
      </c>
      <c r="F80" s="172" t="str">
        <f t="shared" si="0"/>
        <v>1996-97</v>
      </c>
      <c r="G80" s="68"/>
      <c r="H80" s="167" t="s">
        <v>279</v>
      </c>
      <c r="I80" s="173">
        <v>28910.598612097718</v>
      </c>
      <c r="J80" s="168">
        <f>IFERROR(MIN('MP Calculations'!$E$30/I80,1),"-")</f>
        <v>0.88008742324680189</v>
      </c>
      <c r="K80" s="12"/>
      <c r="L80" s="159">
        <v>1.0425</v>
      </c>
      <c r="M80" s="159" t="s">
        <v>339</v>
      </c>
      <c r="N80" s="159">
        <v>195</v>
      </c>
      <c r="O80" s="185">
        <f t="shared" si="1"/>
        <v>203.28749999999999</v>
      </c>
      <c r="P80" s="215">
        <f t="shared" si="3"/>
        <v>178.91077205328423</v>
      </c>
      <c r="Q80" s="215" cm="1">
        <f t="array" ref="Q80">IF(P80="-",0,P80/(1+'General inputs'!$H$32)^IFERROR(INDEX('MP Calculations'!$C$40:$C$130,MATCH(F80,'MP Calculations'!$D$40:$D$130,0),0),-1))</f>
        <v>521.43140305323311</v>
      </c>
    </row>
    <row r="81" spans="3:17" x14ac:dyDescent="0.2">
      <c r="C81" s="159"/>
      <c r="D81" s="165" t="s">
        <v>364</v>
      </c>
      <c r="E81" s="161">
        <v>35527</v>
      </c>
      <c r="F81" s="172" t="str">
        <f t="shared" si="0"/>
        <v>1996-97</v>
      </c>
      <c r="G81" s="68"/>
      <c r="H81" s="167" t="s">
        <v>279</v>
      </c>
      <c r="I81" s="173">
        <v>28910.598612097718</v>
      </c>
      <c r="J81" s="168">
        <f>IFERROR(MIN('MP Calculations'!$E$30/I81,1),"-")</f>
        <v>0.88008742324680189</v>
      </c>
      <c r="K81" s="12"/>
      <c r="L81" s="159">
        <v>0.71900600000000003</v>
      </c>
      <c r="M81" s="159" t="s">
        <v>339</v>
      </c>
      <c r="N81" s="159">
        <v>195</v>
      </c>
      <c r="O81" s="185">
        <f t="shared" si="1"/>
        <v>140.20617000000001</v>
      </c>
      <c r="P81" s="215">
        <f t="shared" si="3"/>
        <v>123.39368687860308</v>
      </c>
      <c r="Q81" s="215" cm="1">
        <f t="array" ref="Q81">IF(P81="-",0,P81/(1+'General inputs'!$H$32)^IFERROR(INDEX('MP Calculations'!$C$40:$C$130,MATCH(F81,'MP Calculations'!$D$40:$D$130,0),0),-1))</f>
        <v>359.62811259826668</v>
      </c>
    </row>
    <row r="82" spans="3:17" x14ac:dyDescent="0.2">
      <c r="C82" s="159"/>
      <c r="D82" s="165" t="s">
        <v>306</v>
      </c>
      <c r="E82" s="161">
        <v>35527</v>
      </c>
      <c r="F82" s="172" t="str">
        <f t="shared" si="0"/>
        <v>1996-97</v>
      </c>
      <c r="G82" s="68"/>
      <c r="H82" s="167" t="s">
        <v>279</v>
      </c>
      <c r="I82" s="173">
        <v>28910.598612097718</v>
      </c>
      <c r="J82" s="168">
        <f>IFERROR(MIN('MP Calculations'!$E$30/I82,1),"-")</f>
        <v>0.88008742324680189</v>
      </c>
      <c r="K82" s="12"/>
      <c r="L82" s="159">
        <v>0.31584899999999999</v>
      </c>
      <c r="M82" s="159" t="s">
        <v>339</v>
      </c>
      <c r="N82" s="159">
        <v>548</v>
      </c>
      <c r="O82" s="185">
        <f t="shared" si="1"/>
        <v>173.085252</v>
      </c>
      <c r="P82" s="215">
        <f t="shared" si="3"/>
        <v>152.33015343470336</v>
      </c>
      <c r="Q82" s="215" cm="1">
        <f t="array" ref="Q82">IF(P82="-",0,P82/(1+'General inputs'!$H$32)^IFERROR(INDEX('MP Calculations'!$C$40:$C$130,MATCH(F82,'MP Calculations'!$D$40:$D$130,0),0),-1))</f>
        <v>443.96279062009432</v>
      </c>
    </row>
    <row r="83" spans="3:17" x14ac:dyDescent="0.2">
      <c r="C83" s="159"/>
      <c r="D83" s="165" t="s">
        <v>306</v>
      </c>
      <c r="E83" s="161">
        <v>35527</v>
      </c>
      <c r="F83" s="172" t="str">
        <f t="shared" si="0"/>
        <v>1996-97</v>
      </c>
      <c r="G83" s="68"/>
      <c r="H83" s="167" t="s">
        <v>279</v>
      </c>
      <c r="I83" s="173">
        <v>28910.598612097718</v>
      </c>
      <c r="J83" s="168">
        <f>IFERROR(MIN('MP Calculations'!$E$30/I83,1),"-")</f>
        <v>0.88008742324680189</v>
      </c>
      <c r="K83" s="12"/>
      <c r="L83" s="159">
        <v>0.29744500000000001</v>
      </c>
      <c r="M83" s="159" t="s">
        <v>339</v>
      </c>
      <c r="N83" s="159">
        <v>548</v>
      </c>
      <c r="O83" s="185">
        <f t="shared" si="1"/>
        <v>162.99986000000001</v>
      </c>
      <c r="P83" s="215">
        <f t="shared" si="3"/>
        <v>143.45412677698945</v>
      </c>
      <c r="Q83" s="215" cm="1">
        <f t="array" ref="Q83">IF(P83="-",0,P83/(1+'General inputs'!$H$32)^IFERROR(INDEX('MP Calculations'!$C$40:$C$130,MATCH(F83,'MP Calculations'!$D$40:$D$130,0),0),-1))</f>
        <v>418.09381146052056</v>
      </c>
    </row>
    <row r="84" spans="3:17" x14ac:dyDescent="0.2">
      <c r="C84" s="159"/>
      <c r="D84" s="165" t="s">
        <v>306</v>
      </c>
      <c r="E84" s="161">
        <v>35527</v>
      </c>
      <c r="F84" s="172" t="str">
        <f t="shared" si="0"/>
        <v>1996-97</v>
      </c>
      <c r="G84" s="68"/>
      <c r="H84" s="167" t="s">
        <v>279</v>
      </c>
      <c r="I84" s="173">
        <v>28910.598612097718</v>
      </c>
      <c r="J84" s="168">
        <f>IFERROR(MIN('MP Calculations'!$E$30/I84,1),"-")</f>
        <v>0.88008742324680189</v>
      </c>
      <c r="K84" s="12"/>
      <c r="L84" s="159">
        <v>0.249836</v>
      </c>
      <c r="M84" s="159" t="s">
        <v>339</v>
      </c>
      <c r="N84" s="159">
        <v>548</v>
      </c>
      <c r="O84" s="185">
        <f t="shared" si="1"/>
        <v>136.91012800000001</v>
      </c>
      <c r="P84" s="215">
        <f t="shared" si="3"/>
        <v>120.49288176790984</v>
      </c>
      <c r="Q84" s="215" cm="1">
        <f t="array" ref="Q84">IF(P84="-",0,P84/(1+'General inputs'!$H$32)^IFERROR(INDEX('MP Calculations'!$C$40:$C$130,MATCH(F84,'MP Calculations'!$D$40:$D$130,0),0),-1))</f>
        <v>351.17378164047346</v>
      </c>
    </row>
    <row r="85" spans="3:17" x14ac:dyDescent="0.2">
      <c r="C85" s="159"/>
      <c r="D85" s="165" t="s">
        <v>365</v>
      </c>
      <c r="E85" s="161">
        <v>35612</v>
      </c>
      <c r="F85" s="172" t="str">
        <f t="shared" si="0"/>
        <v>1997-98</v>
      </c>
      <c r="G85" s="68"/>
      <c r="H85" s="167" t="s">
        <v>279</v>
      </c>
      <c r="I85" s="173">
        <v>28910.598612097718</v>
      </c>
      <c r="J85" s="168">
        <f>IFERROR(MIN('MP Calculations'!$E$30/I85,1),"-")</f>
        <v>0.88008742324680189</v>
      </c>
      <c r="K85" s="12"/>
      <c r="L85" s="159">
        <v>1</v>
      </c>
      <c r="M85" s="159" t="s">
        <v>338</v>
      </c>
      <c r="N85" s="159">
        <v>195034.12</v>
      </c>
      <c r="O85" s="185">
        <f t="shared" si="1"/>
        <v>195034.12</v>
      </c>
      <c r="P85" s="215">
        <f t="shared" si="3"/>
        <v>171647.07611600755</v>
      </c>
      <c r="Q85" s="215" cm="1">
        <f t="array" ref="Q85">IF(P85="-",0,P85/(1+'General inputs'!$H$32)^IFERROR(INDEX('MP Calculations'!$C$40:$C$130,MATCH(F85,'MP Calculations'!$D$40:$D$130,0),0),-1))</f>
        <v>480097.43315863831</v>
      </c>
    </row>
    <row r="86" spans="3:17" x14ac:dyDescent="0.2">
      <c r="C86" s="159"/>
      <c r="D86" s="165" t="s">
        <v>366</v>
      </c>
      <c r="E86" s="161">
        <v>35612</v>
      </c>
      <c r="F86" s="172" t="str">
        <f t="shared" ref="F86:F149" si="4">IF(E86="","-",IF(OR(E86&lt;$E$15,E86&gt;$E$16),"ERROR - date outside of range",IF(MONTH(E86)&gt;=7,YEAR(E86)&amp;"-"&amp;IF(YEAR(E86)=1999,"00",IF(AND(YEAR(E86)&gt;=2000,YEAR(E86)&lt;2009),"0","")&amp;RIGHT(YEAR(E86),2)+1),RIGHT(YEAR(E86),4)-1&amp;"-"&amp;RIGHT(YEAR(E86),2))))</f>
        <v>1997-98</v>
      </c>
      <c r="G86" s="68"/>
      <c r="H86" s="167" t="s">
        <v>279</v>
      </c>
      <c r="I86" s="173">
        <v>28910.598612097718</v>
      </c>
      <c r="J86" s="168">
        <f>IFERROR(MIN('MP Calculations'!$E$30/I86,1),"-")</f>
        <v>0.88008742324680189</v>
      </c>
      <c r="K86" s="12"/>
      <c r="L86" s="159">
        <v>1</v>
      </c>
      <c r="M86" s="159" t="s">
        <v>338</v>
      </c>
      <c r="N86" s="159">
        <v>61715.06</v>
      </c>
      <c r="O86" s="185">
        <f t="shared" ref="O86:O127" si="5">IF(N86="","-",L86*N86)</f>
        <v>61715.06</v>
      </c>
      <c r="P86" s="215">
        <f t="shared" si="3"/>
        <v>54314.648130921771</v>
      </c>
      <c r="Q86" s="215" cm="1">
        <f t="array" ref="Q86">IF(P86="-",0,P86/(1+'General inputs'!$H$32)^IFERROR(INDEX('MP Calculations'!$C$40:$C$130,MATCH(F86,'MP Calculations'!$D$40:$D$130,0),0),-1))</f>
        <v>151918.2484235648</v>
      </c>
    </row>
    <row r="87" spans="3:17" x14ac:dyDescent="0.2">
      <c r="C87" s="159"/>
      <c r="D87" s="165" t="s">
        <v>367</v>
      </c>
      <c r="E87" s="161">
        <v>35612</v>
      </c>
      <c r="F87" s="172" t="str">
        <f t="shared" si="4"/>
        <v>1997-98</v>
      </c>
      <c r="G87" s="68"/>
      <c r="H87" s="167" t="s">
        <v>279</v>
      </c>
      <c r="I87" s="173">
        <v>28910.598612097718</v>
      </c>
      <c r="J87" s="168">
        <f>IFERROR(MIN('MP Calculations'!$E$30/I87,1),"-")</f>
        <v>0.88008742324680189</v>
      </c>
      <c r="K87" s="12"/>
      <c r="L87" s="159">
        <v>1</v>
      </c>
      <c r="M87" s="159" t="s">
        <v>338</v>
      </c>
      <c r="N87" s="159">
        <v>3356.09</v>
      </c>
      <c r="O87" s="185">
        <f t="shared" si="5"/>
        <v>3356.09</v>
      </c>
      <c r="P87" s="215">
        <f t="shared" ref="P87:P150" si="6">IF(O87="-","-",IF(OR(E87&lt;$E$15,E87&gt;$E$16),0,O87*J87))</f>
        <v>2953.6526002843593</v>
      </c>
      <c r="Q87" s="215" cm="1">
        <f t="array" ref="Q87">IF(P87="-",0,P87/(1+'General inputs'!$H$32)^IFERROR(INDEX('MP Calculations'!$C$40:$C$130,MATCH(F87,'MP Calculations'!$D$40:$D$130,0),0),-1))</f>
        <v>8261.3759810302654</v>
      </c>
    </row>
    <row r="88" spans="3:17" x14ac:dyDescent="0.2">
      <c r="C88" s="159"/>
      <c r="D88" s="165" t="s">
        <v>368</v>
      </c>
      <c r="E88" s="161">
        <v>35612</v>
      </c>
      <c r="F88" s="172" t="str">
        <f t="shared" si="4"/>
        <v>1997-98</v>
      </c>
      <c r="G88" s="68"/>
      <c r="H88" s="167" t="s">
        <v>279</v>
      </c>
      <c r="I88" s="173">
        <v>28910.598612097718</v>
      </c>
      <c r="J88" s="168">
        <f>IFERROR(MIN('MP Calculations'!$E$30/I88,1),"-")</f>
        <v>0.88008742324680189</v>
      </c>
      <c r="K88" s="12"/>
      <c r="L88" s="159">
        <v>1</v>
      </c>
      <c r="M88" s="159" t="s">
        <v>338</v>
      </c>
      <c r="N88" s="159">
        <v>211362.12</v>
      </c>
      <c r="O88" s="185">
        <f t="shared" si="5"/>
        <v>211362.12</v>
      </c>
      <c r="P88" s="215">
        <f t="shared" si="6"/>
        <v>186017.14356278133</v>
      </c>
      <c r="Q88" s="215" cm="1">
        <f t="array" ref="Q88">IF(P88="-",0,P88/(1+'General inputs'!$H$32)^IFERROR(INDEX('MP Calculations'!$C$40:$C$130,MATCH(F88,'MP Calculations'!$D$40:$D$130,0),0),-1))</f>
        <v>520290.55879539478</v>
      </c>
    </row>
    <row r="89" spans="3:17" x14ac:dyDescent="0.2">
      <c r="C89" s="159"/>
      <c r="D89" s="165" t="s">
        <v>369</v>
      </c>
      <c r="E89" s="161">
        <v>35612</v>
      </c>
      <c r="F89" s="172" t="str">
        <f t="shared" si="4"/>
        <v>1997-98</v>
      </c>
      <c r="G89" s="68"/>
      <c r="H89" s="167" t="s">
        <v>279</v>
      </c>
      <c r="I89" s="173">
        <v>28910.598612097718</v>
      </c>
      <c r="J89" s="168">
        <f>IFERROR(MIN('MP Calculations'!$E$30/I89,1),"-")</f>
        <v>0.88008742324680189</v>
      </c>
      <c r="K89" s="12"/>
      <c r="L89" s="159">
        <v>1</v>
      </c>
      <c r="M89" s="159" t="s">
        <v>338</v>
      </c>
      <c r="N89" s="159">
        <v>182461.51</v>
      </c>
      <c r="O89" s="185">
        <f t="shared" si="5"/>
        <v>182461.51</v>
      </c>
      <c r="P89" s="215">
        <f t="shared" si="6"/>
        <v>160582.08017762058</v>
      </c>
      <c r="Q89" s="215" cm="1">
        <f t="array" ref="Q89">IF(P89="-",0,P89/(1+'General inputs'!$H$32)^IFERROR(INDEX('MP Calculations'!$C$40:$C$130,MATCH(F89,'MP Calculations'!$D$40:$D$130,0),0),-1))</f>
        <v>449148.60333796573</v>
      </c>
    </row>
    <row r="90" spans="3:17" x14ac:dyDescent="0.2">
      <c r="C90" s="159"/>
      <c r="D90" s="165" t="s">
        <v>370</v>
      </c>
      <c r="E90" s="161">
        <v>35612</v>
      </c>
      <c r="F90" s="172" t="str">
        <f t="shared" si="4"/>
        <v>1997-98</v>
      </c>
      <c r="G90" s="68"/>
      <c r="H90" s="167" t="s">
        <v>279</v>
      </c>
      <c r="I90" s="173">
        <v>28910.598612097718</v>
      </c>
      <c r="J90" s="168">
        <f>IFERROR(MIN('MP Calculations'!$E$30/I90,1),"-")</f>
        <v>0.88008742324680189</v>
      </c>
      <c r="K90" s="12"/>
      <c r="L90" s="159">
        <v>1</v>
      </c>
      <c r="M90" s="159" t="s">
        <v>338</v>
      </c>
      <c r="N90" s="159">
        <v>5373.56</v>
      </c>
      <c r="O90" s="185">
        <f t="shared" si="5"/>
        <v>5373.56</v>
      </c>
      <c r="P90" s="215">
        <f t="shared" si="6"/>
        <v>4729.2025740620848</v>
      </c>
      <c r="Q90" s="215" cm="1">
        <f t="array" ref="Q90">IF(P90="-",0,P90/(1+'General inputs'!$H$32)^IFERROR(INDEX('MP Calculations'!$C$40:$C$130,MATCH(F90,'MP Calculations'!$D$40:$D$130,0),0),-1))</f>
        <v>13227.595063489058</v>
      </c>
    </row>
    <row r="91" spans="3:17" x14ac:dyDescent="0.2">
      <c r="C91" s="159"/>
      <c r="D91" s="165" t="s">
        <v>371</v>
      </c>
      <c r="E91" s="161">
        <v>35612</v>
      </c>
      <c r="F91" s="172" t="str">
        <f t="shared" si="4"/>
        <v>1997-98</v>
      </c>
      <c r="G91" s="68"/>
      <c r="H91" s="167" t="s">
        <v>279</v>
      </c>
      <c r="I91" s="173">
        <v>28910.598612097718</v>
      </c>
      <c r="J91" s="168">
        <f>IFERROR(MIN('MP Calculations'!$E$30/I91,1),"-")</f>
        <v>0.88008742324680189</v>
      </c>
      <c r="K91" s="12"/>
      <c r="L91" s="159">
        <v>1</v>
      </c>
      <c r="M91" s="159" t="s">
        <v>338</v>
      </c>
      <c r="N91" s="159">
        <v>363451.74</v>
      </c>
      <c r="O91" s="185">
        <f t="shared" si="5"/>
        <v>363451.74</v>
      </c>
      <c r="P91" s="215">
        <f t="shared" si="6"/>
        <v>319869.3053311666</v>
      </c>
      <c r="Q91" s="215" cm="1">
        <f t="array" ref="Q91">IF(P91="-",0,P91/(1+'General inputs'!$H$32)^IFERROR(INDEX('MP Calculations'!$C$40:$C$130,MATCH(F91,'MP Calculations'!$D$40:$D$130,0),0),-1))</f>
        <v>894675.49293959839</v>
      </c>
    </row>
    <row r="92" spans="3:17" x14ac:dyDescent="0.2">
      <c r="C92" s="159"/>
      <c r="D92" s="165" t="s">
        <v>372</v>
      </c>
      <c r="E92" s="161">
        <v>35612</v>
      </c>
      <c r="F92" s="172" t="str">
        <f t="shared" si="4"/>
        <v>1997-98</v>
      </c>
      <c r="G92" s="68"/>
      <c r="H92" s="167" t="s">
        <v>279</v>
      </c>
      <c r="I92" s="173">
        <v>28910.598612097718</v>
      </c>
      <c r="J92" s="168">
        <f>IFERROR(MIN('MP Calculations'!$E$30/I92,1),"-")</f>
        <v>0.88008742324680189</v>
      </c>
      <c r="K92" s="12"/>
      <c r="L92" s="159">
        <v>1</v>
      </c>
      <c r="M92" s="159" t="s">
        <v>338</v>
      </c>
      <c r="N92" s="159">
        <v>112285.22</v>
      </c>
      <c r="O92" s="185">
        <f t="shared" si="5"/>
        <v>112285.22</v>
      </c>
      <c r="P92" s="215">
        <f t="shared" si="6"/>
        <v>98820.809938500272</v>
      </c>
      <c r="Q92" s="215" cm="1">
        <f t="array" ref="Q92">IF(P92="-",0,P92/(1+'General inputs'!$H$32)^IFERROR(INDEX('MP Calculations'!$C$40:$C$130,MATCH(F92,'MP Calculations'!$D$40:$D$130,0),0),-1))</f>
        <v>276402.12852834672</v>
      </c>
    </row>
    <row r="93" spans="3:17" x14ac:dyDescent="0.2">
      <c r="C93" s="159"/>
      <c r="D93" s="165" t="s">
        <v>373</v>
      </c>
      <c r="E93" s="161">
        <v>35612</v>
      </c>
      <c r="F93" s="172" t="str">
        <f t="shared" si="4"/>
        <v>1997-98</v>
      </c>
      <c r="G93" s="68"/>
      <c r="H93" s="167" t="s">
        <v>279</v>
      </c>
      <c r="I93" s="173">
        <v>28910.598612097718</v>
      </c>
      <c r="J93" s="168">
        <f>IFERROR(MIN('MP Calculations'!$E$30/I93,1),"-")</f>
        <v>0.88008742324680189</v>
      </c>
      <c r="K93" s="12"/>
      <c r="L93" s="159">
        <v>1</v>
      </c>
      <c r="M93" s="159" t="s">
        <v>338</v>
      </c>
      <c r="N93" s="159">
        <v>10066.9</v>
      </c>
      <c r="O93" s="185">
        <f t="shared" si="5"/>
        <v>10066.9</v>
      </c>
      <c r="P93" s="215">
        <f t="shared" si="6"/>
        <v>8859.7520810832302</v>
      </c>
      <c r="Q93" s="215" cm="1">
        <f t="array" ref="Q93">IF(P93="-",0,P93/(1+'General inputs'!$H$32)^IFERROR(INDEX('MP Calculations'!$C$40:$C$130,MATCH(F93,'MP Calculations'!$D$40:$D$130,0),0),-1))</f>
        <v>24780.755540951992</v>
      </c>
    </row>
    <row r="94" spans="3:17" x14ac:dyDescent="0.2">
      <c r="C94" s="159"/>
      <c r="D94" s="165" t="s">
        <v>374</v>
      </c>
      <c r="E94" s="161">
        <v>35612</v>
      </c>
      <c r="F94" s="172" t="str">
        <f t="shared" si="4"/>
        <v>1997-98</v>
      </c>
      <c r="G94" s="68"/>
      <c r="H94" s="167" t="s">
        <v>279</v>
      </c>
      <c r="I94" s="173">
        <v>28910.598612097718</v>
      </c>
      <c r="J94" s="168">
        <f>IFERROR(MIN('MP Calculations'!$E$30/I94,1),"-")</f>
        <v>0.88008742324680189</v>
      </c>
      <c r="K94" s="12"/>
      <c r="L94" s="159">
        <v>1</v>
      </c>
      <c r="M94" s="159" t="s">
        <v>338</v>
      </c>
      <c r="N94" s="159">
        <v>514581.18</v>
      </c>
      <c r="O94" s="185">
        <f t="shared" si="5"/>
        <v>514581.18</v>
      </c>
      <c r="P94" s="215">
        <f t="shared" si="6"/>
        <v>452876.42475749872</v>
      </c>
      <c r="Q94" s="215" cm="1">
        <f t="array" ref="Q94">IF(P94="-",0,P94/(1+'General inputs'!$H$32)^IFERROR(INDEX('MP Calculations'!$C$40:$C$130,MATCH(F94,'MP Calculations'!$D$40:$D$130,0),0),-1))</f>
        <v>1266696.8408899079</v>
      </c>
    </row>
    <row r="95" spans="3:17" x14ac:dyDescent="0.2">
      <c r="C95" s="159"/>
      <c r="D95" s="165" t="s">
        <v>375</v>
      </c>
      <c r="E95" s="161">
        <v>35612</v>
      </c>
      <c r="F95" s="172" t="str">
        <f t="shared" si="4"/>
        <v>1997-98</v>
      </c>
      <c r="G95" s="68"/>
      <c r="H95" s="167" t="s">
        <v>279</v>
      </c>
      <c r="I95" s="173">
        <v>28910.598612097718</v>
      </c>
      <c r="J95" s="168">
        <f>IFERROR(MIN('MP Calculations'!$E$30/I95,1),"-")</f>
        <v>0.88008742324680189</v>
      </c>
      <c r="K95" s="12"/>
      <c r="L95" s="159">
        <v>1</v>
      </c>
      <c r="M95" s="159" t="s">
        <v>338</v>
      </c>
      <c r="N95" s="159">
        <v>84110.24</v>
      </c>
      <c r="O95" s="185">
        <f t="shared" si="5"/>
        <v>84110.24</v>
      </c>
      <c r="P95" s="215">
        <f t="shared" si="6"/>
        <v>74024.364390270086</v>
      </c>
      <c r="Q95" s="215" cm="1">
        <f t="array" ref="Q95">IF(P95="-",0,P95/(1+'General inputs'!$H$32)^IFERROR(INDEX('MP Calculations'!$C$40:$C$130,MATCH(F95,'MP Calculations'!$D$40:$D$130,0),0),-1))</f>
        <v>207046.38924900434</v>
      </c>
    </row>
    <row r="96" spans="3:17" x14ac:dyDescent="0.2">
      <c r="C96" s="159"/>
      <c r="D96" s="165" t="s">
        <v>376</v>
      </c>
      <c r="E96" s="161">
        <v>35612</v>
      </c>
      <c r="F96" s="172" t="str">
        <f t="shared" si="4"/>
        <v>1997-98</v>
      </c>
      <c r="G96" s="68"/>
      <c r="H96" s="167" t="s">
        <v>279</v>
      </c>
      <c r="I96" s="173">
        <v>28910.598612097718</v>
      </c>
      <c r="J96" s="168">
        <f>IFERROR(MIN('MP Calculations'!$E$30/I96,1),"-")</f>
        <v>0.88008742324680189</v>
      </c>
      <c r="K96" s="12"/>
      <c r="L96" s="159">
        <v>1</v>
      </c>
      <c r="M96" s="159" t="s">
        <v>338</v>
      </c>
      <c r="N96" s="159">
        <v>7697.74</v>
      </c>
      <c r="O96" s="185">
        <f t="shared" si="5"/>
        <v>7697.74</v>
      </c>
      <c r="P96" s="215">
        <f t="shared" si="6"/>
        <v>6774.6841614238365</v>
      </c>
      <c r="Q96" s="215" cm="1">
        <f t="array" ref="Q96">IF(P96="-",0,P96/(1+'General inputs'!$H$32)^IFERROR(INDEX('MP Calculations'!$C$40:$C$130,MATCH(F96,'MP Calculations'!$D$40:$D$130,0),0),-1))</f>
        <v>18948.813751781359</v>
      </c>
    </row>
    <row r="97" spans="3:17" x14ac:dyDescent="0.2">
      <c r="C97" s="159"/>
      <c r="D97" s="165" t="s">
        <v>377</v>
      </c>
      <c r="E97" s="161">
        <v>35612</v>
      </c>
      <c r="F97" s="172" t="str">
        <f t="shared" si="4"/>
        <v>1997-98</v>
      </c>
      <c r="G97" s="68"/>
      <c r="H97" s="167" t="s">
        <v>279</v>
      </c>
      <c r="I97" s="173">
        <v>28910.598612097718</v>
      </c>
      <c r="J97" s="168">
        <f>IFERROR(MIN('MP Calculations'!$E$30/I97,1),"-")</f>
        <v>0.88008742324680189</v>
      </c>
      <c r="K97" s="12"/>
      <c r="L97" s="159">
        <v>1</v>
      </c>
      <c r="M97" s="159" t="s">
        <v>338</v>
      </c>
      <c r="N97" s="159">
        <v>448097.5</v>
      </c>
      <c r="O97" s="185">
        <f t="shared" si="5"/>
        <v>448097.5</v>
      </c>
      <c r="P97" s="215">
        <f t="shared" si="6"/>
        <v>394364.97413833381</v>
      </c>
      <c r="Q97" s="215" cm="1">
        <f t="array" ref="Q97">IF(P97="-",0,P97/(1+'General inputs'!$H$32)^IFERROR(INDEX('MP Calculations'!$C$40:$C$130,MATCH(F97,'MP Calculations'!$D$40:$D$130,0),0),-1))</f>
        <v>1103040.1221837641</v>
      </c>
    </row>
    <row r="98" spans="3:17" x14ac:dyDescent="0.2">
      <c r="C98" s="159"/>
      <c r="D98" s="165" t="s">
        <v>378</v>
      </c>
      <c r="E98" s="161">
        <v>35612</v>
      </c>
      <c r="F98" s="172" t="str">
        <f t="shared" si="4"/>
        <v>1997-98</v>
      </c>
      <c r="G98" s="68"/>
      <c r="H98" s="167" t="s">
        <v>279</v>
      </c>
      <c r="I98" s="173">
        <v>28910.598612097718</v>
      </c>
      <c r="J98" s="168">
        <f>IFERROR(MIN('MP Calculations'!$E$30/I98,1),"-")</f>
        <v>0.88008742324680189</v>
      </c>
      <c r="K98" s="12"/>
      <c r="L98" s="159">
        <v>1</v>
      </c>
      <c r="M98" s="159" t="s">
        <v>338</v>
      </c>
      <c r="N98" s="159">
        <v>120228.58</v>
      </c>
      <c r="O98" s="185">
        <f t="shared" si="5"/>
        <v>120228.58</v>
      </c>
      <c r="P98" s="215">
        <f t="shared" si="6"/>
        <v>105811.66117282199</v>
      </c>
      <c r="Q98" s="215" cm="1">
        <f t="array" ref="Q98">IF(P98="-",0,P98/(1+'General inputs'!$H$32)^IFERROR(INDEX('MP Calculations'!$C$40:$C$130,MATCH(F98,'MP Calculations'!$D$40:$D$130,0),0),-1))</f>
        <v>295955.56228985987</v>
      </c>
    </row>
    <row r="99" spans="3:17" x14ac:dyDescent="0.2">
      <c r="C99" s="159"/>
      <c r="D99" s="165" t="s">
        <v>379</v>
      </c>
      <c r="E99" s="161">
        <v>35612</v>
      </c>
      <c r="F99" s="172" t="str">
        <f t="shared" si="4"/>
        <v>1997-98</v>
      </c>
      <c r="G99" s="68"/>
      <c r="H99" s="167" t="s">
        <v>279</v>
      </c>
      <c r="I99" s="173">
        <v>28910.598612097718</v>
      </c>
      <c r="J99" s="168">
        <f>IFERROR(MIN('MP Calculations'!$E$30/I99,1),"-")</f>
        <v>0.88008742324680189</v>
      </c>
      <c r="K99" s="12"/>
      <c r="L99" s="159">
        <v>1</v>
      </c>
      <c r="M99" s="159" t="s">
        <v>338</v>
      </c>
      <c r="N99" s="159">
        <v>12748.36</v>
      </c>
      <c r="O99" s="185">
        <f t="shared" si="5"/>
        <v>12748.36</v>
      </c>
      <c r="P99" s="215">
        <f t="shared" si="6"/>
        <v>11219.6713030226</v>
      </c>
      <c r="Q99" s="215" cm="1">
        <f t="array" ref="Q99">IF(P99="-",0,P99/(1+'General inputs'!$H$32)^IFERROR(INDEX('MP Calculations'!$C$40:$C$130,MATCH(F99,'MP Calculations'!$D$40:$D$130,0),0),-1))</f>
        <v>31381.457321325408</v>
      </c>
    </row>
    <row r="100" spans="3:17" x14ac:dyDescent="0.2">
      <c r="C100" s="159"/>
      <c r="D100" s="165" t="s">
        <v>380</v>
      </c>
      <c r="E100" s="161">
        <v>35612</v>
      </c>
      <c r="F100" s="172" t="str">
        <f t="shared" si="4"/>
        <v>1997-98</v>
      </c>
      <c r="G100" s="68"/>
      <c r="H100" s="167" t="s">
        <v>279</v>
      </c>
      <c r="I100" s="173">
        <v>28910.598612097718</v>
      </c>
      <c r="J100" s="168">
        <f>IFERROR(MIN('MP Calculations'!$E$30/I100,1),"-")</f>
        <v>0.88008742324680189</v>
      </c>
      <c r="K100" s="12"/>
      <c r="L100" s="159">
        <v>1</v>
      </c>
      <c r="M100" s="159" t="s">
        <v>338</v>
      </c>
      <c r="N100" s="159">
        <v>243340.95</v>
      </c>
      <c r="O100" s="185">
        <f t="shared" si="5"/>
        <v>243340.95</v>
      </c>
      <c r="P100" s="215">
        <f t="shared" si="6"/>
        <v>214161.30965592887</v>
      </c>
      <c r="Q100" s="215" cm="1">
        <f t="array" ref="Q100">IF(P100="-",0,P100/(1+'General inputs'!$H$32)^IFERROR(INDEX('MP Calculations'!$C$40:$C$130,MATCH(F100,'MP Calculations'!$D$40:$D$130,0),0),-1))</f>
        <v>599009.88338545349</v>
      </c>
    </row>
    <row r="101" spans="3:17" x14ac:dyDescent="0.2">
      <c r="C101" s="159"/>
      <c r="D101" s="165" t="s">
        <v>381</v>
      </c>
      <c r="E101" s="161">
        <v>35612</v>
      </c>
      <c r="F101" s="172" t="str">
        <f t="shared" si="4"/>
        <v>1997-98</v>
      </c>
      <c r="G101" s="68"/>
      <c r="H101" s="167" t="s">
        <v>279</v>
      </c>
      <c r="I101" s="173">
        <v>28910.598612097718</v>
      </c>
      <c r="J101" s="168">
        <f>IFERROR(MIN('MP Calculations'!$E$30/I101,1),"-")</f>
        <v>0.88008742324680189</v>
      </c>
      <c r="K101" s="12"/>
      <c r="L101" s="159">
        <v>1</v>
      </c>
      <c r="M101" s="159" t="s">
        <v>338</v>
      </c>
      <c r="N101" s="159">
        <v>43514.95</v>
      </c>
      <c r="O101" s="185">
        <f t="shared" si="5"/>
        <v>43514.95</v>
      </c>
      <c r="P101" s="215">
        <f t="shared" si="6"/>
        <v>38296.960218213419</v>
      </c>
      <c r="Q101" s="215" cm="1">
        <f t="array" ref="Q101">IF(P101="-",0,P101/(1+'General inputs'!$H$32)^IFERROR(INDEX('MP Calculations'!$C$40:$C$130,MATCH(F101,'MP Calculations'!$D$40:$D$130,0),0),-1))</f>
        <v>107116.72295609859</v>
      </c>
    </row>
    <row r="102" spans="3:17" x14ac:dyDescent="0.2">
      <c r="C102" s="159"/>
      <c r="D102" s="165" t="s">
        <v>382</v>
      </c>
      <c r="E102" s="161">
        <v>35612</v>
      </c>
      <c r="F102" s="172" t="str">
        <f t="shared" si="4"/>
        <v>1997-98</v>
      </c>
      <c r="G102" s="68"/>
      <c r="H102" s="167" t="s">
        <v>279</v>
      </c>
      <c r="I102" s="173">
        <v>28910.598612097718</v>
      </c>
      <c r="J102" s="168">
        <f>IFERROR(MIN('MP Calculations'!$E$30/I102,1),"-")</f>
        <v>0.88008742324680189</v>
      </c>
      <c r="K102" s="12"/>
      <c r="L102" s="159">
        <v>1</v>
      </c>
      <c r="M102" s="159" t="s">
        <v>338</v>
      </c>
      <c r="N102" s="159">
        <v>3679.78</v>
      </c>
      <c r="O102" s="185">
        <f t="shared" si="5"/>
        <v>3679.78</v>
      </c>
      <c r="P102" s="215">
        <f t="shared" si="6"/>
        <v>3238.5280983151169</v>
      </c>
      <c r="Q102" s="215" cm="1">
        <f t="array" ref="Q102">IF(P102="-",0,P102/(1+'General inputs'!$H$32)^IFERROR(INDEX('MP Calculations'!$C$40:$C$130,MATCH(F102,'MP Calculations'!$D$40:$D$130,0),0),-1))</f>
        <v>9058.1736805257151</v>
      </c>
    </row>
    <row r="103" spans="3:17" x14ac:dyDescent="0.2">
      <c r="C103" s="159"/>
      <c r="D103" s="165" t="s">
        <v>383</v>
      </c>
      <c r="E103" s="161">
        <v>35612</v>
      </c>
      <c r="F103" s="172" t="str">
        <f t="shared" si="4"/>
        <v>1997-98</v>
      </c>
      <c r="G103" s="68"/>
      <c r="H103" s="167" t="s">
        <v>279</v>
      </c>
      <c r="I103" s="173">
        <v>28910.598612097718</v>
      </c>
      <c r="J103" s="168">
        <f>IFERROR(MIN('MP Calculations'!$E$30/I103,1),"-")</f>
        <v>0.88008742324680189</v>
      </c>
      <c r="K103" s="12"/>
      <c r="L103" s="159">
        <v>1</v>
      </c>
      <c r="M103" s="159" t="s">
        <v>338</v>
      </c>
      <c r="N103" s="159">
        <v>0</v>
      </c>
      <c r="O103" s="185">
        <f t="shared" si="5"/>
        <v>0</v>
      </c>
      <c r="P103" s="215">
        <f t="shared" si="6"/>
        <v>0</v>
      </c>
      <c r="Q103" s="215" cm="1">
        <f t="array" ref="Q103">IF(P103="-",0,P103/(1+'General inputs'!$H$32)^IFERROR(INDEX('MP Calculations'!$C$40:$C$130,MATCH(F103,'MP Calculations'!$D$40:$D$130,0),0),-1))</f>
        <v>0</v>
      </c>
    </row>
    <row r="104" spans="3:17" x14ac:dyDescent="0.2">
      <c r="C104" s="159"/>
      <c r="D104" s="165" t="s">
        <v>384</v>
      </c>
      <c r="E104" s="161">
        <v>35612</v>
      </c>
      <c r="F104" s="172" t="str">
        <f t="shared" si="4"/>
        <v>1997-98</v>
      </c>
      <c r="G104" s="68"/>
      <c r="H104" s="167" t="s">
        <v>279</v>
      </c>
      <c r="I104" s="173">
        <v>28910.598612097718</v>
      </c>
      <c r="J104" s="168">
        <f>IFERROR(MIN('MP Calculations'!$E$30/I104,1),"-")</f>
        <v>0.88008742324680189</v>
      </c>
      <c r="K104" s="12"/>
      <c r="L104" s="159">
        <v>1</v>
      </c>
      <c r="M104" s="159" t="s">
        <v>338</v>
      </c>
      <c r="N104" s="159">
        <v>0</v>
      </c>
      <c r="O104" s="185">
        <f t="shared" si="5"/>
        <v>0</v>
      </c>
      <c r="P104" s="215">
        <f t="shared" si="6"/>
        <v>0</v>
      </c>
      <c r="Q104" s="215" cm="1">
        <f t="array" ref="Q104">IF(P104="-",0,P104/(1+'General inputs'!$H$32)^IFERROR(INDEX('MP Calculations'!$C$40:$C$130,MATCH(F104,'MP Calculations'!$D$40:$D$130,0),0),-1))</f>
        <v>0</v>
      </c>
    </row>
    <row r="105" spans="3:17" x14ac:dyDescent="0.2">
      <c r="C105" s="159"/>
      <c r="D105" s="165" t="s">
        <v>385</v>
      </c>
      <c r="E105" s="161">
        <v>35612</v>
      </c>
      <c r="F105" s="172" t="str">
        <f t="shared" si="4"/>
        <v>1997-98</v>
      </c>
      <c r="G105" s="68"/>
      <c r="H105" s="167" t="s">
        <v>279</v>
      </c>
      <c r="I105" s="173">
        <v>28910.598612097718</v>
      </c>
      <c r="J105" s="168">
        <f>IFERROR(MIN('MP Calculations'!$E$30/I105,1),"-")</f>
        <v>0.88008742324680189</v>
      </c>
      <c r="K105" s="12"/>
      <c r="L105" s="159">
        <v>1</v>
      </c>
      <c r="M105" s="159" t="s">
        <v>338</v>
      </c>
      <c r="N105" s="159">
        <v>246305.67</v>
      </c>
      <c r="O105" s="185">
        <f t="shared" si="5"/>
        <v>246305.67</v>
      </c>
      <c r="P105" s="215">
        <f t="shared" si="6"/>
        <v>216770.52244137714</v>
      </c>
      <c r="Q105" s="215" cm="1">
        <f t="array" ref="Q105">IF(P105="-",0,P105/(1+'General inputs'!$H$32)^IFERROR(INDEX('MP Calculations'!$C$40:$C$130,MATCH(F105,'MP Calculations'!$D$40:$D$130,0),0),-1))</f>
        <v>606307.86007811676</v>
      </c>
    </row>
    <row r="106" spans="3:17" x14ac:dyDescent="0.2">
      <c r="C106" s="159"/>
      <c r="D106" s="165" t="s">
        <v>386</v>
      </c>
      <c r="E106" s="161">
        <v>35612</v>
      </c>
      <c r="F106" s="172" t="str">
        <f t="shared" si="4"/>
        <v>1997-98</v>
      </c>
      <c r="G106" s="68"/>
      <c r="H106" s="167" t="s">
        <v>279</v>
      </c>
      <c r="I106" s="173">
        <v>28910.598612097718</v>
      </c>
      <c r="J106" s="168">
        <f>IFERROR(MIN('MP Calculations'!$E$30/I106,1),"-")</f>
        <v>0.88008742324680189</v>
      </c>
      <c r="K106" s="12"/>
      <c r="L106" s="159">
        <v>1</v>
      </c>
      <c r="M106" s="159" t="s">
        <v>338</v>
      </c>
      <c r="N106" s="159">
        <v>90540.69</v>
      </c>
      <c r="O106" s="185">
        <f t="shared" si="5"/>
        <v>90540.69</v>
      </c>
      <c r="P106" s="215">
        <f t="shared" si="6"/>
        <v>79683.722561087488</v>
      </c>
      <c r="Q106" s="215" cm="1">
        <f t="array" ref="Q106">IF(P106="-",0,P106/(1+'General inputs'!$H$32)^IFERROR(INDEX('MP Calculations'!$C$40:$C$130,MATCH(F106,'MP Calculations'!$D$40:$D$130,0),0),-1))</f>
        <v>222875.632558098</v>
      </c>
    </row>
    <row r="107" spans="3:17" x14ac:dyDescent="0.2">
      <c r="C107" s="159"/>
      <c r="D107" s="165" t="s">
        <v>387</v>
      </c>
      <c r="E107" s="161">
        <v>35612</v>
      </c>
      <c r="F107" s="172" t="str">
        <f t="shared" si="4"/>
        <v>1997-98</v>
      </c>
      <c r="G107" s="68"/>
      <c r="H107" s="167" t="s">
        <v>279</v>
      </c>
      <c r="I107" s="173">
        <v>28910.598612097718</v>
      </c>
      <c r="J107" s="168">
        <f>IFERROR(MIN('MP Calculations'!$E$30/I107,1),"-")</f>
        <v>0.88008742324680189</v>
      </c>
      <c r="K107" s="12"/>
      <c r="L107" s="159">
        <v>1</v>
      </c>
      <c r="M107" s="159" t="s">
        <v>338</v>
      </c>
      <c r="N107" s="159">
        <v>7775</v>
      </c>
      <c r="O107" s="185">
        <f t="shared" si="5"/>
        <v>7775</v>
      </c>
      <c r="P107" s="215">
        <f t="shared" si="6"/>
        <v>6842.679715743885</v>
      </c>
      <c r="Q107" s="215" cm="1">
        <f t="array" ref="Q107">IF(P107="-",0,P107/(1+'General inputs'!$H$32)^IFERROR(INDEX('MP Calculations'!$C$40:$C$130,MATCH(F107,'MP Calculations'!$D$40:$D$130,0),0),-1))</f>
        <v>19138.997539550583</v>
      </c>
    </row>
    <row r="108" spans="3:17" x14ac:dyDescent="0.2">
      <c r="C108" s="159"/>
      <c r="D108" s="165" t="s">
        <v>388</v>
      </c>
      <c r="E108" s="161">
        <v>35612</v>
      </c>
      <c r="F108" s="172" t="str">
        <f t="shared" si="4"/>
        <v>1997-98</v>
      </c>
      <c r="G108" s="68"/>
      <c r="H108" s="167" t="s">
        <v>279</v>
      </c>
      <c r="I108" s="173">
        <v>28910.598612097718</v>
      </c>
      <c r="J108" s="168">
        <f>IFERROR(MIN('MP Calculations'!$E$30/I108,1),"-")</f>
        <v>0.88008742324680189</v>
      </c>
      <c r="K108" s="12"/>
      <c r="L108" s="159">
        <v>1</v>
      </c>
      <c r="M108" s="159" t="s">
        <v>338</v>
      </c>
      <c r="N108" s="159">
        <v>249205.3</v>
      </c>
      <c r="O108" s="185">
        <f t="shared" si="5"/>
        <v>249205.3</v>
      </c>
      <c r="P108" s="215">
        <f t="shared" si="6"/>
        <v>219322.45033644623</v>
      </c>
      <c r="Q108" s="215" cm="1">
        <f t="array" ref="Q108">IF(P108="-",0,P108/(1+'General inputs'!$H$32)^IFERROR(INDEX('MP Calculations'!$C$40:$C$130,MATCH(F108,'MP Calculations'!$D$40:$D$130,0),0),-1))</f>
        <v>613445.61074507574</v>
      </c>
    </row>
    <row r="109" spans="3:17" x14ac:dyDescent="0.2">
      <c r="C109" s="159"/>
      <c r="D109" s="165" t="s">
        <v>389</v>
      </c>
      <c r="E109" s="161">
        <v>35612</v>
      </c>
      <c r="F109" s="172" t="str">
        <f t="shared" si="4"/>
        <v>1997-98</v>
      </c>
      <c r="G109" s="68"/>
      <c r="H109" s="167" t="s">
        <v>279</v>
      </c>
      <c r="I109" s="173">
        <v>28910.598612097718</v>
      </c>
      <c r="J109" s="168">
        <f>IFERROR(MIN('MP Calculations'!$E$30/I109,1),"-")</f>
        <v>0.88008742324680189</v>
      </c>
      <c r="K109" s="12"/>
      <c r="L109" s="159">
        <v>1</v>
      </c>
      <c r="M109" s="159" t="s">
        <v>338</v>
      </c>
      <c r="N109" s="159">
        <v>16049.76</v>
      </c>
      <c r="O109" s="185">
        <f t="shared" si="5"/>
        <v>16049.76</v>
      </c>
      <c r="P109" s="215">
        <f t="shared" si="6"/>
        <v>14125.191922129592</v>
      </c>
      <c r="Q109" s="215" cm="1">
        <f t="array" ref="Q109">IF(P109="-",0,P109/(1+'General inputs'!$H$32)^IFERROR(INDEX('MP Calculations'!$C$40:$C$130,MATCH(F109,'MP Calculations'!$D$40:$D$130,0),0),-1))</f>
        <v>39508.207993617667</v>
      </c>
    </row>
    <row r="110" spans="3:17" x14ac:dyDescent="0.2">
      <c r="C110" s="159"/>
      <c r="D110" s="165" t="s">
        <v>390</v>
      </c>
      <c r="E110" s="161">
        <v>35612</v>
      </c>
      <c r="F110" s="172" t="str">
        <f t="shared" si="4"/>
        <v>1997-98</v>
      </c>
      <c r="G110" s="68"/>
      <c r="H110" s="167" t="s">
        <v>279</v>
      </c>
      <c r="I110" s="173">
        <v>28910.598612097718</v>
      </c>
      <c r="J110" s="168">
        <f>IFERROR(MIN('MP Calculations'!$E$30/I110,1),"-")</f>
        <v>0.88008742324680189</v>
      </c>
      <c r="K110" s="12"/>
      <c r="L110" s="159">
        <v>1</v>
      </c>
      <c r="M110" s="159" t="s">
        <v>338</v>
      </c>
      <c r="N110" s="159">
        <v>5647.54</v>
      </c>
      <c r="O110" s="185">
        <f t="shared" si="5"/>
        <v>5647.54</v>
      </c>
      <c r="P110" s="215">
        <f t="shared" si="6"/>
        <v>4970.3289262832432</v>
      </c>
      <c r="Q110" s="215" cm="1">
        <f t="array" ref="Q110">IF(P110="-",0,P110/(1+'General inputs'!$H$32)^IFERROR(INDEX('MP Calculations'!$C$40:$C$130,MATCH(F110,'MP Calculations'!$D$40:$D$130,0),0),-1))</f>
        <v>13902.026259101413</v>
      </c>
    </row>
    <row r="111" spans="3:17" x14ac:dyDescent="0.2">
      <c r="C111" s="159"/>
      <c r="D111" s="165" t="s">
        <v>391</v>
      </c>
      <c r="E111" s="161">
        <v>35612</v>
      </c>
      <c r="F111" s="172" t="str">
        <f t="shared" si="4"/>
        <v>1997-98</v>
      </c>
      <c r="G111" s="68"/>
      <c r="H111" s="167" t="s">
        <v>279</v>
      </c>
      <c r="I111" s="173">
        <v>28910.598612097718</v>
      </c>
      <c r="J111" s="168">
        <f>IFERROR(MIN('MP Calculations'!$E$30/I111,1),"-")</f>
        <v>0.88008742324680189</v>
      </c>
      <c r="K111" s="12"/>
      <c r="L111" s="159">
        <v>1</v>
      </c>
      <c r="M111" s="159" t="s">
        <v>338</v>
      </c>
      <c r="N111" s="159">
        <v>175775.29</v>
      </c>
      <c r="O111" s="185">
        <f t="shared" si="5"/>
        <v>175775.29</v>
      </c>
      <c r="P111" s="215">
        <f t="shared" si="6"/>
        <v>154697.62204655935</v>
      </c>
      <c r="Q111" s="215" cm="1">
        <f t="array" ref="Q111">IF(P111="-",0,P111/(1+'General inputs'!$H$32)^IFERROR(INDEX('MP Calculations'!$C$40:$C$130,MATCH(F111,'MP Calculations'!$D$40:$D$130,0),0),-1))</f>
        <v>432689.75470402441</v>
      </c>
    </row>
    <row r="112" spans="3:17" x14ac:dyDescent="0.2">
      <c r="C112" s="159"/>
      <c r="D112" s="165" t="s">
        <v>392</v>
      </c>
      <c r="E112" s="161">
        <v>35612</v>
      </c>
      <c r="F112" s="172" t="str">
        <f t="shared" si="4"/>
        <v>1997-98</v>
      </c>
      <c r="G112" s="68"/>
      <c r="H112" s="167" t="s">
        <v>279</v>
      </c>
      <c r="I112" s="173">
        <v>28910.598612097718</v>
      </c>
      <c r="J112" s="168">
        <f>IFERROR(MIN('MP Calculations'!$E$30/I112,1),"-")</f>
        <v>0.88008742324680189</v>
      </c>
      <c r="K112" s="12"/>
      <c r="L112" s="159">
        <v>1</v>
      </c>
      <c r="M112" s="159" t="s">
        <v>338</v>
      </c>
      <c r="N112" s="159">
        <v>13515.32</v>
      </c>
      <c r="O112" s="185">
        <f t="shared" si="5"/>
        <v>13515.32</v>
      </c>
      <c r="P112" s="215">
        <f t="shared" si="6"/>
        <v>11894.663153155967</v>
      </c>
      <c r="Q112" s="215" cm="1">
        <f t="array" ref="Q112">IF(P112="-",0,P112/(1+'General inputs'!$H$32)^IFERROR(INDEX('MP Calculations'!$C$40:$C$130,MATCH(F112,'MP Calculations'!$D$40:$D$130,0),0),-1))</f>
        <v>33269.411733278299</v>
      </c>
    </row>
    <row r="113" spans="3:17" x14ac:dyDescent="0.2">
      <c r="C113" s="159"/>
      <c r="D113" s="165" t="s">
        <v>393</v>
      </c>
      <c r="E113" s="161">
        <v>35612</v>
      </c>
      <c r="F113" s="172" t="str">
        <f t="shared" si="4"/>
        <v>1997-98</v>
      </c>
      <c r="G113" s="68"/>
      <c r="H113" s="167" t="s">
        <v>279</v>
      </c>
      <c r="I113" s="173">
        <v>28910.598612097718</v>
      </c>
      <c r="J113" s="168">
        <f>IFERROR(MIN('MP Calculations'!$E$30/I113,1),"-")</f>
        <v>0.88008742324680189</v>
      </c>
      <c r="K113" s="12"/>
      <c r="L113" s="159">
        <v>1</v>
      </c>
      <c r="M113" s="159" t="s">
        <v>338</v>
      </c>
      <c r="N113" s="159">
        <v>5386.66</v>
      </c>
      <c r="O113" s="185">
        <f t="shared" si="5"/>
        <v>5386.66</v>
      </c>
      <c r="P113" s="215">
        <f t="shared" si="6"/>
        <v>4740.7317193066174</v>
      </c>
      <c r="Q113" s="215" cm="1">
        <f t="array" ref="Q113">IF(P113="-",0,P113/(1+'General inputs'!$H$32)^IFERROR(INDEX('MP Calculations'!$C$40:$C$130,MATCH(F113,'MP Calculations'!$D$40:$D$130,0),0),-1))</f>
        <v>13259.842120436722</v>
      </c>
    </row>
    <row r="114" spans="3:17" x14ac:dyDescent="0.2">
      <c r="C114" s="159"/>
      <c r="D114" s="165" t="s">
        <v>394</v>
      </c>
      <c r="E114" s="161">
        <v>35612</v>
      </c>
      <c r="F114" s="172" t="str">
        <f t="shared" si="4"/>
        <v>1997-98</v>
      </c>
      <c r="G114" s="68"/>
      <c r="H114" s="167" t="s">
        <v>279</v>
      </c>
      <c r="I114" s="173">
        <v>28910.598612097718</v>
      </c>
      <c r="J114" s="168">
        <f>IFERROR(MIN('MP Calculations'!$E$30/I114,1),"-")</f>
        <v>0.88008742324680189</v>
      </c>
      <c r="K114" s="12"/>
      <c r="L114" s="159">
        <v>1</v>
      </c>
      <c r="M114" s="159" t="s">
        <v>338</v>
      </c>
      <c r="N114" s="159">
        <v>337479.32</v>
      </c>
      <c r="O114" s="185">
        <f t="shared" si="5"/>
        <v>337479.32</v>
      </c>
      <c r="P114" s="215">
        <f t="shared" si="6"/>
        <v>297011.30513788288</v>
      </c>
      <c r="Q114" s="215" cm="1">
        <f t="array" ref="Q114">IF(P114="-",0,P114/(1+'General inputs'!$H$32)^IFERROR(INDEX('MP Calculations'!$C$40:$C$130,MATCH(F114,'MP Calculations'!$D$40:$D$130,0),0),-1))</f>
        <v>830741.59165648906</v>
      </c>
    </row>
    <row r="115" spans="3:17" x14ac:dyDescent="0.2">
      <c r="C115" s="159"/>
      <c r="D115" s="165" t="s">
        <v>395</v>
      </c>
      <c r="E115" s="161">
        <v>35612</v>
      </c>
      <c r="F115" s="172" t="str">
        <f t="shared" si="4"/>
        <v>1997-98</v>
      </c>
      <c r="G115" s="68"/>
      <c r="H115" s="167" t="s">
        <v>279</v>
      </c>
      <c r="I115" s="173">
        <v>28910.598612097718</v>
      </c>
      <c r="J115" s="168">
        <f>IFERROR(MIN('MP Calculations'!$E$30/I115,1),"-")</f>
        <v>0.88008742324680189</v>
      </c>
      <c r="K115" s="12"/>
      <c r="L115" s="159">
        <v>1</v>
      </c>
      <c r="M115" s="159" t="s">
        <v>338</v>
      </c>
      <c r="N115" s="159">
        <v>207556.1</v>
      </c>
      <c r="O115" s="185">
        <f t="shared" si="5"/>
        <v>207556.1</v>
      </c>
      <c r="P115" s="215">
        <f t="shared" si="6"/>
        <v>182667.51322815556</v>
      </c>
      <c r="Q115" s="215" cm="1">
        <f t="array" ref="Q115">IF(P115="-",0,P115/(1+'General inputs'!$H$32)^IFERROR(INDEX('MP Calculations'!$C$40:$C$130,MATCH(F115,'MP Calculations'!$D$40:$D$130,0),0),-1))</f>
        <v>510921.63179661927</v>
      </c>
    </row>
    <row r="116" spans="3:17" x14ac:dyDescent="0.2">
      <c r="C116" s="159"/>
      <c r="D116" s="165" t="s">
        <v>396</v>
      </c>
      <c r="E116" s="161">
        <v>35612</v>
      </c>
      <c r="F116" s="172" t="str">
        <f t="shared" si="4"/>
        <v>1997-98</v>
      </c>
      <c r="G116" s="68"/>
      <c r="H116" s="167" t="s">
        <v>279</v>
      </c>
      <c r="I116" s="173">
        <v>28910.598612097718</v>
      </c>
      <c r="J116" s="168">
        <f>IFERROR(MIN('MP Calculations'!$E$30/I116,1),"-")</f>
        <v>0.88008742324680189</v>
      </c>
      <c r="K116" s="12"/>
      <c r="L116" s="159">
        <v>1</v>
      </c>
      <c r="M116" s="159" t="s">
        <v>338</v>
      </c>
      <c r="N116" s="159">
        <v>39969.43</v>
      </c>
      <c r="O116" s="185">
        <f t="shared" si="5"/>
        <v>39969.43</v>
      </c>
      <c r="P116" s="215">
        <f t="shared" si="6"/>
        <v>35176.592657343419</v>
      </c>
      <c r="Q116" s="215" cm="1">
        <f t="array" ref="Q116">IF(P116="-",0,P116/(1+'General inputs'!$H$32)^IFERROR(INDEX('MP Calculations'!$C$40:$C$130,MATCH(F116,'MP Calculations'!$D$40:$D$130,0),0),-1))</f>
        <v>98389.044685175453</v>
      </c>
    </row>
    <row r="117" spans="3:17" x14ac:dyDescent="0.2">
      <c r="C117" s="159"/>
      <c r="D117" s="165" t="s">
        <v>397</v>
      </c>
      <c r="E117" s="161">
        <v>35612</v>
      </c>
      <c r="F117" s="172" t="str">
        <f t="shared" si="4"/>
        <v>1997-98</v>
      </c>
      <c r="G117" s="68"/>
      <c r="H117" s="167" t="s">
        <v>279</v>
      </c>
      <c r="I117" s="173">
        <v>28910.598612097718</v>
      </c>
      <c r="J117" s="168">
        <f>IFERROR(MIN('MP Calculations'!$E$30/I117,1),"-")</f>
        <v>0.88008742324680189</v>
      </c>
      <c r="K117" s="12"/>
      <c r="L117" s="159">
        <v>1</v>
      </c>
      <c r="M117" s="159" t="s">
        <v>338</v>
      </c>
      <c r="N117" s="159">
        <v>266060.96000000002</v>
      </c>
      <c r="O117" s="185">
        <f t="shared" si="5"/>
        <v>266060.96000000002</v>
      </c>
      <c r="P117" s="215">
        <f t="shared" si="6"/>
        <v>234156.90471297046</v>
      </c>
      <c r="Q117" s="215" cm="1">
        <f t="array" ref="Q117">IF(P117="-",0,P117/(1+'General inputs'!$H$32)^IFERROR(INDEX('MP Calculations'!$C$40:$C$130,MATCH(F117,'MP Calculations'!$D$40:$D$130,0),0),-1))</f>
        <v>654937.62814282521</v>
      </c>
    </row>
    <row r="118" spans="3:17" x14ac:dyDescent="0.2">
      <c r="C118" s="159"/>
      <c r="D118" s="165" t="s">
        <v>398</v>
      </c>
      <c r="E118" s="161">
        <v>35612</v>
      </c>
      <c r="F118" s="172" t="str">
        <f t="shared" si="4"/>
        <v>1997-98</v>
      </c>
      <c r="G118" s="68"/>
      <c r="H118" s="167" t="s">
        <v>279</v>
      </c>
      <c r="I118" s="173">
        <v>28910.598612097718</v>
      </c>
      <c r="J118" s="168">
        <f>IFERROR(MIN('MP Calculations'!$E$30/I118,1),"-")</f>
        <v>0.88008742324680189</v>
      </c>
      <c r="K118" s="12"/>
      <c r="L118" s="159">
        <v>1</v>
      </c>
      <c r="M118" s="159" t="s">
        <v>338</v>
      </c>
      <c r="N118" s="159">
        <v>40444.6</v>
      </c>
      <c r="O118" s="185">
        <f t="shared" si="5"/>
        <v>40444.6</v>
      </c>
      <c r="P118" s="215">
        <f t="shared" si="6"/>
        <v>35594.783798247605</v>
      </c>
      <c r="Q118" s="215" cm="1">
        <f t="array" ref="Q118">IF(P118="-",0,P118/(1+'General inputs'!$H$32)^IFERROR(INDEX('MP Calculations'!$C$40:$C$130,MATCH(F118,'MP Calculations'!$D$40:$D$130,0),0),-1))</f>
        <v>99558.726673711571</v>
      </c>
    </row>
    <row r="119" spans="3:17" x14ac:dyDescent="0.2">
      <c r="C119" s="159"/>
      <c r="D119" s="165" t="s">
        <v>399</v>
      </c>
      <c r="E119" s="161">
        <v>35612</v>
      </c>
      <c r="F119" s="172" t="str">
        <f t="shared" si="4"/>
        <v>1997-98</v>
      </c>
      <c r="G119" s="68"/>
      <c r="H119" s="167" t="s">
        <v>279</v>
      </c>
      <c r="I119" s="173">
        <v>28910.598612097718</v>
      </c>
      <c r="J119" s="168">
        <f>IFERROR(MIN('MP Calculations'!$E$30/I119,1),"-")</f>
        <v>0.88008742324680189</v>
      </c>
      <c r="K119" s="12"/>
      <c r="L119" s="159">
        <v>1</v>
      </c>
      <c r="M119" s="159" t="s">
        <v>338</v>
      </c>
      <c r="N119" s="159">
        <v>7462.81</v>
      </c>
      <c r="O119" s="185">
        <f t="shared" si="5"/>
        <v>7462.81</v>
      </c>
      <c r="P119" s="215">
        <f t="shared" si="6"/>
        <v>6567.9252230804659</v>
      </c>
      <c r="Q119" s="215" cm="1">
        <f t="array" ref="Q119">IF(P119="-",0,P119/(1+'General inputs'!$H$32)^IFERROR(INDEX('MP Calculations'!$C$40:$C$130,MATCH(F119,'MP Calculations'!$D$40:$D$130,0),0),-1))</f>
        <v>18370.508325161863</v>
      </c>
    </row>
    <row r="120" spans="3:17" x14ac:dyDescent="0.2">
      <c r="C120" s="159"/>
      <c r="D120" s="165" t="s">
        <v>400</v>
      </c>
      <c r="E120" s="161">
        <v>35612</v>
      </c>
      <c r="F120" s="172" t="str">
        <f t="shared" si="4"/>
        <v>1997-98</v>
      </c>
      <c r="G120" s="68"/>
      <c r="H120" s="167" t="s">
        <v>279</v>
      </c>
      <c r="I120" s="173">
        <v>28910.598612097718</v>
      </c>
      <c r="J120" s="168">
        <f>IFERROR(MIN('MP Calculations'!$E$30/I120,1),"-")</f>
        <v>0.88008742324680189</v>
      </c>
      <c r="K120" s="12"/>
      <c r="L120" s="159">
        <v>1</v>
      </c>
      <c r="M120" s="159" t="s">
        <v>338</v>
      </c>
      <c r="N120" s="159">
        <v>551960.07999999996</v>
      </c>
      <c r="O120" s="185">
        <f t="shared" si="5"/>
        <v>551960.07999999996</v>
      </c>
      <c r="P120" s="215">
        <f t="shared" si="6"/>
        <v>485773.12454229861</v>
      </c>
      <c r="Q120" s="215" cm="1">
        <f t="array" ref="Q120">IF(P120="-",0,P120/(1+'General inputs'!$H$32)^IFERROR(INDEX('MP Calculations'!$C$40:$C$130,MATCH(F120,'MP Calculations'!$D$40:$D$130,0),0),-1))</f>
        <v>1358709.0177556451</v>
      </c>
    </row>
    <row r="121" spans="3:17" x14ac:dyDescent="0.2">
      <c r="C121" s="159"/>
      <c r="D121" s="165" t="s">
        <v>401</v>
      </c>
      <c r="E121" s="161">
        <v>35612</v>
      </c>
      <c r="F121" s="172" t="str">
        <f t="shared" si="4"/>
        <v>1997-98</v>
      </c>
      <c r="G121" s="68"/>
      <c r="H121" s="167" t="s">
        <v>279</v>
      </c>
      <c r="I121" s="173">
        <v>28910.598612097718</v>
      </c>
      <c r="J121" s="168">
        <f>IFERROR(MIN('MP Calculations'!$E$30/I121,1),"-")</f>
        <v>0.88008742324680189</v>
      </c>
      <c r="K121" s="12"/>
      <c r="L121" s="159">
        <v>1</v>
      </c>
      <c r="M121" s="159" t="s">
        <v>338</v>
      </c>
      <c r="N121" s="159">
        <v>167906.9</v>
      </c>
      <c r="O121" s="185">
        <f t="shared" si="5"/>
        <v>167906.9</v>
      </c>
      <c r="P121" s="215">
        <f t="shared" si="6"/>
        <v>147772.75096635844</v>
      </c>
      <c r="Q121" s="215" cm="1">
        <f t="array" ref="Q121">IF(P121="-",0,P121/(1+'General inputs'!$H$32)^IFERROR(INDEX('MP Calculations'!$C$40:$C$130,MATCH(F121,'MP Calculations'!$D$40:$D$130,0),0),-1))</f>
        <v>413320.86764933314</v>
      </c>
    </row>
    <row r="122" spans="3:17" x14ac:dyDescent="0.2">
      <c r="C122" s="159"/>
      <c r="D122" s="165" t="s">
        <v>402</v>
      </c>
      <c r="E122" s="161">
        <v>35612</v>
      </c>
      <c r="F122" s="172" t="str">
        <f t="shared" si="4"/>
        <v>1997-98</v>
      </c>
      <c r="G122" s="68"/>
      <c r="H122" s="167" t="s">
        <v>279</v>
      </c>
      <c r="I122" s="173">
        <v>28910.598612097718</v>
      </c>
      <c r="J122" s="168">
        <f>IFERROR(MIN('MP Calculations'!$E$30/I122,1),"-")</f>
        <v>0.88008742324680189</v>
      </c>
      <c r="K122" s="12"/>
      <c r="L122" s="159">
        <v>1</v>
      </c>
      <c r="M122" s="159" t="s">
        <v>338</v>
      </c>
      <c r="N122" s="159">
        <v>28609.19</v>
      </c>
      <c r="O122" s="185">
        <f t="shared" si="5"/>
        <v>28609.19</v>
      </c>
      <c r="P122" s="215">
        <f t="shared" si="6"/>
        <v>25178.588308278169</v>
      </c>
      <c r="Q122" s="215" cm="1">
        <f t="array" ref="Q122">IF(P122="-",0,P122/(1+'General inputs'!$H$32)^IFERROR(INDEX('MP Calculations'!$C$40:$C$130,MATCH(F122,'MP Calculations'!$D$40:$D$130,0),0),-1))</f>
        <v>70424.593828750483</v>
      </c>
    </row>
    <row r="123" spans="3:17" x14ac:dyDescent="0.2">
      <c r="C123" s="159"/>
      <c r="D123" s="165" t="s">
        <v>403</v>
      </c>
      <c r="E123" s="161">
        <v>35612</v>
      </c>
      <c r="F123" s="172" t="str">
        <f t="shared" si="4"/>
        <v>1997-98</v>
      </c>
      <c r="G123" s="68"/>
      <c r="H123" s="167" t="s">
        <v>279</v>
      </c>
      <c r="I123" s="173">
        <v>28910.598612097718</v>
      </c>
      <c r="J123" s="168">
        <f>IFERROR(MIN('MP Calculations'!$E$30/I123,1),"-")</f>
        <v>0.88008742324680189</v>
      </c>
      <c r="K123" s="12"/>
      <c r="L123" s="159">
        <v>1</v>
      </c>
      <c r="M123" s="159" t="s">
        <v>338</v>
      </c>
      <c r="N123" s="159">
        <v>211250.49</v>
      </c>
      <c r="O123" s="185">
        <f t="shared" si="5"/>
        <v>211250.49</v>
      </c>
      <c r="P123" s="215">
        <f t="shared" si="6"/>
        <v>185918.8994037243</v>
      </c>
      <c r="Q123" s="215" cm="1">
        <f t="array" ref="Q123">IF(P123="-",0,P123/(1+'General inputs'!$H$32)^IFERROR(INDEX('MP Calculations'!$C$40:$C$130,MATCH(F123,'MP Calculations'!$D$40:$D$130,0),0),-1))</f>
        <v>520015.76956126746</v>
      </c>
    </row>
    <row r="124" spans="3:17" x14ac:dyDescent="0.2">
      <c r="C124" s="159"/>
      <c r="D124" s="165" t="s">
        <v>404</v>
      </c>
      <c r="E124" s="161">
        <v>35612</v>
      </c>
      <c r="F124" s="172" t="str">
        <f t="shared" si="4"/>
        <v>1997-98</v>
      </c>
      <c r="G124" s="68"/>
      <c r="H124" s="167" t="s">
        <v>279</v>
      </c>
      <c r="I124" s="173">
        <v>28910.598612097718</v>
      </c>
      <c r="J124" s="168">
        <f>IFERROR(MIN('MP Calculations'!$E$30/I124,1),"-")</f>
        <v>0.88008742324680189</v>
      </c>
      <c r="K124" s="12"/>
      <c r="L124" s="159">
        <v>1</v>
      </c>
      <c r="M124" s="159" t="s">
        <v>338</v>
      </c>
      <c r="N124" s="159">
        <v>87755.87</v>
      </c>
      <c r="O124" s="185">
        <f t="shared" si="5"/>
        <v>87755.87</v>
      </c>
      <c r="P124" s="215">
        <f t="shared" si="6"/>
        <v>77232.837503081319</v>
      </c>
      <c r="Q124" s="215" cm="1">
        <f t="array" ref="Q124">IF(P124="-",0,P124/(1+'General inputs'!$H$32)^IFERROR(INDEX('MP Calculations'!$C$40:$C$130,MATCH(F124,'MP Calculations'!$D$40:$D$130,0),0),-1))</f>
        <v>216020.49903680006</v>
      </c>
    </row>
    <row r="125" spans="3:17" x14ac:dyDescent="0.2">
      <c r="C125" s="159"/>
      <c r="D125" s="165" t="s">
        <v>405</v>
      </c>
      <c r="E125" s="161">
        <v>35612</v>
      </c>
      <c r="F125" s="172" t="str">
        <f t="shared" si="4"/>
        <v>1997-98</v>
      </c>
      <c r="G125" s="68"/>
      <c r="H125" s="167" t="s">
        <v>279</v>
      </c>
      <c r="I125" s="173">
        <v>28910.598612097718</v>
      </c>
      <c r="J125" s="168">
        <f>IFERROR(MIN('MP Calculations'!$E$30/I125,1),"-")</f>
        <v>0.88008742324680189</v>
      </c>
      <c r="K125" s="12"/>
      <c r="L125" s="159">
        <v>1</v>
      </c>
      <c r="M125" s="159" t="s">
        <v>338</v>
      </c>
      <c r="N125" s="159">
        <v>11919.19</v>
      </c>
      <c r="O125" s="185">
        <f t="shared" si="5"/>
        <v>11919.19</v>
      </c>
      <c r="P125" s="215">
        <f t="shared" si="6"/>
        <v>10489.92921428905</v>
      </c>
      <c r="Q125" s="215" cm="1">
        <f t="array" ref="Q125">IF(P125="-",0,P125/(1+'General inputs'!$H$32)^IFERROR(INDEX('MP Calculations'!$C$40:$C$130,MATCH(F125,'MP Calculations'!$D$40:$D$130,0),0),-1))</f>
        <v>29340.366312982111</v>
      </c>
    </row>
    <row r="126" spans="3:17" x14ac:dyDescent="0.2">
      <c r="C126" s="159"/>
      <c r="D126" s="165" t="s">
        <v>406</v>
      </c>
      <c r="E126" s="161">
        <v>35612</v>
      </c>
      <c r="F126" s="172" t="str">
        <f t="shared" si="4"/>
        <v>1997-98</v>
      </c>
      <c r="G126" s="68"/>
      <c r="H126" s="167" t="s">
        <v>279</v>
      </c>
      <c r="I126" s="173">
        <v>28910.598612097718</v>
      </c>
      <c r="J126" s="168">
        <f>IFERROR(MIN('MP Calculations'!$E$30/I126,1),"-")</f>
        <v>0.88008742324680189</v>
      </c>
      <c r="K126" s="12"/>
      <c r="L126" s="159">
        <v>1</v>
      </c>
      <c r="M126" s="159" t="s">
        <v>338</v>
      </c>
      <c r="N126" s="159">
        <v>265322.89</v>
      </c>
      <c r="O126" s="185">
        <f t="shared" si="5"/>
        <v>265322.89</v>
      </c>
      <c r="P126" s="215">
        <f t="shared" si="6"/>
        <v>233507.33858849466</v>
      </c>
      <c r="Q126" s="215" cm="1">
        <f t="array" ref="Q126">IF(P126="-",0,P126/(1+'General inputs'!$H$32)^IFERROR(INDEX('MP Calculations'!$C$40:$C$130,MATCH(F126,'MP Calculations'!$D$40:$D$130,0),0),-1))</f>
        <v>653120.78956867522</v>
      </c>
    </row>
    <row r="127" spans="3:17" x14ac:dyDescent="0.2">
      <c r="C127" s="159"/>
      <c r="D127" s="165" t="s">
        <v>407</v>
      </c>
      <c r="E127" s="161">
        <v>35612</v>
      </c>
      <c r="F127" s="172" t="str">
        <f t="shared" si="4"/>
        <v>1997-98</v>
      </c>
      <c r="G127" s="68"/>
      <c r="H127" s="167" t="s">
        <v>279</v>
      </c>
      <c r="I127" s="173">
        <v>28910.598612097718</v>
      </c>
      <c r="J127" s="168">
        <f>IFERROR(MIN('MP Calculations'!$E$30/I127,1),"-")</f>
        <v>0.88008742324680189</v>
      </c>
      <c r="K127" s="12"/>
      <c r="L127" s="159">
        <v>1</v>
      </c>
      <c r="M127" s="159" t="s">
        <v>338</v>
      </c>
      <c r="N127" s="159">
        <v>61479.040000000001</v>
      </c>
      <c r="O127" s="185">
        <f t="shared" si="5"/>
        <v>61479.040000000001</v>
      </c>
      <c r="P127" s="215">
        <f t="shared" si="6"/>
        <v>54106.929897287067</v>
      </c>
      <c r="Q127" s="215" cm="1">
        <f t="array" ref="Q127">IF(P127="-",0,P127/(1+'General inputs'!$H$32)^IFERROR(INDEX('MP Calculations'!$C$40:$C$130,MATCH(F127,'MP Calculations'!$D$40:$D$130,0),0),-1))</f>
        <v>151337.25984487869</v>
      </c>
    </row>
    <row r="128" spans="3:17" x14ac:dyDescent="0.2">
      <c r="C128" s="159"/>
      <c r="D128" s="165" t="s">
        <v>408</v>
      </c>
      <c r="E128" s="161">
        <v>35612</v>
      </c>
      <c r="F128" s="172" t="str">
        <f t="shared" si="4"/>
        <v>1997-98</v>
      </c>
      <c r="G128" s="68"/>
      <c r="H128" s="167" t="s">
        <v>279</v>
      </c>
      <c r="I128" s="173">
        <v>28910.598612097718</v>
      </c>
      <c r="J128" s="168">
        <f>IFERROR(MIN('MP Calculations'!$E$30/I128,1),"-")</f>
        <v>0.88008742324680189</v>
      </c>
      <c r="K128" s="12"/>
      <c r="L128" s="159">
        <v>1</v>
      </c>
      <c r="M128" s="159" t="s">
        <v>338</v>
      </c>
      <c r="N128" s="159">
        <v>4616.1000000000004</v>
      </c>
      <c r="O128" s="185">
        <f>IF(N128="","-",L128*N128)</f>
        <v>4616.1000000000004</v>
      </c>
      <c r="P128" s="215">
        <f t="shared" si="6"/>
        <v>4062.5715544495624</v>
      </c>
      <c r="Q128" s="215" cm="1">
        <f t="array" ref="Q128">IF(P128="-",0,P128/(1+'General inputs'!$H$32)^IFERROR(INDEX('MP Calculations'!$C$40:$C$130,MATCH(F128,'MP Calculations'!$D$40:$D$130,0),0),-1))</f>
        <v>11363.025921841729</v>
      </c>
    </row>
    <row r="129" spans="3:17" x14ac:dyDescent="0.2">
      <c r="C129" s="159"/>
      <c r="D129" s="165" t="s">
        <v>292</v>
      </c>
      <c r="E129" s="161">
        <v>35663</v>
      </c>
      <c r="F129" s="172" t="str">
        <f t="shared" si="4"/>
        <v>1997-98</v>
      </c>
      <c r="G129" s="68"/>
      <c r="H129" s="167" t="s">
        <v>279</v>
      </c>
      <c r="I129" s="173">
        <v>28910.598612097718</v>
      </c>
      <c r="J129" s="168">
        <f>IFERROR(MIN('MP Calculations'!$E$30/I129,1),"-")</f>
        <v>0.88008742324680189</v>
      </c>
      <c r="K129" s="12"/>
      <c r="L129" s="159">
        <v>42.051712000000002</v>
      </c>
      <c r="M129" s="159" t="s">
        <v>339</v>
      </c>
      <c r="N129" s="159">
        <v>622</v>
      </c>
      <c r="O129" s="185">
        <f t="shared" ref="O129:O192" si="7">IF(N129="","-",L129*N129)</f>
        <v>26156.164864000002</v>
      </c>
      <c r="P129" s="215">
        <f t="shared" si="6"/>
        <v>23019.711737176298</v>
      </c>
      <c r="Q129" s="215" cm="1">
        <f t="array" ref="Q129">IF(P129="-",0,P129/(1+'General inputs'!$H$32)^IFERROR(INDEX('MP Calculations'!$C$40:$C$130,MATCH(F129,'MP Calculations'!$D$40:$D$130,0),0),-1))</f>
        <v>64386.209000151175</v>
      </c>
    </row>
    <row r="130" spans="3:17" x14ac:dyDescent="0.2">
      <c r="C130" s="159"/>
      <c r="D130" s="165" t="s">
        <v>292</v>
      </c>
      <c r="E130" s="161">
        <v>35663</v>
      </c>
      <c r="F130" s="172" t="str">
        <f t="shared" si="4"/>
        <v>1997-98</v>
      </c>
      <c r="G130" s="68"/>
      <c r="H130" s="167" t="s">
        <v>279</v>
      </c>
      <c r="I130" s="173">
        <v>28910.598612097718</v>
      </c>
      <c r="J130" s="168">
        <f>IFERROR(MIN('MP Calculations'!$E$30/I130,1),"-")</f>
        <v>0.88008742324680189</v>
      </c>
      <c r="K130" s="12"/>
      <c r="L130" s="159">
        <v>21.286724</v>
      </c>
      <c r="M130" s="159" t="s">
        <v>339</v>
      </c>
      <c r="N130" s="159">
        <v>622</v>
      </c>
      <c r="O130" s="185">
        <f t="shared" si="7"/>
        <v>13240.342327999999</v>
      </c>
      <c r="P130" s="215">
        <f t="shared" si="6"/>
        <v>11652.65876235508</v>
      </c>
      <c r="Q130" s="215" cm="1">
        <f t="array" ref="Q130">IF(P130="-",0,P130/(1+'General inputs'!$H$32)^IFERROR(INDEX('MP Calculations'!$C$40:$C$130,MATCH(F130,'MP Calculations'!$D$40:$D$130,0),0),-1))</f>
        <v>32592.524660887379</v>
      </c>
    </row>
    <row r="131" spans="3:17" x14ac:dyDescent="0.2">
      <c r="C131" s="159"/>
      <c r="D131" s="165" t="s">
        <v>292</v>
      </c>
      <c r="E131" s="161">
        <v>35663</v>
      </c>
      <c r="F131" s="172" t="str">
        <f t="shared" si="4"/>
        <v>1997-98</v>
      </c>
      <c r="G131" s="68"/>
      <c r="H131" s="167" t="s">
        <v>279</v>
      </c>
      <c r="I131" s="173">
        <v>28910.598612097718</v>
      </c>
      <c r="J131" s="168">
        <f>IFERROR(MIN('MP Calculations'!$E$30/I131,1),"-")</f>
        <v>0.88008742324680189</v>
      </c>
      <c r="K131" s="12"/>
      <c r="L131" s="159">
        <v>92.765394999999998</v>
      </c>
      <c r="M131" s="159" t="s">
        <v>339</v>
      </c>
      <c r="N131" s="159">
        <v>622</v>
      </c>
      <c r="O131" s="185">
        <f t="shared" si="7"/>
        <v>57700.075689999998</v>
      </c>
      <c r="P131" s="215">
        <f t="shared" si="6"/>
        <v>50781.110935157536</v>
      </c>
      <c r="Q131" s="215" cm="1">
        <f t="array" ref="Q131">IF(P131="-",0,P131/(1+'General inputs'!$H$32)^IFERROR(INDEX('MP Calculations'!$C$40:$C$130,MATCH(F131,'MP Calculations'!$D$40:$D$130,0),0),-1))</f>
        <v>142034.93333283503</v>
      </c>
    </row>
    <row r="132" spans="3:17" x14ac:dyDescent="0.2">
      <c r="C132" s="159"/>
      <c r="D132" s="165" t="s">
        <v>292</v>
      </c>
      <c r="E132" s="161">
        <v>35663</v>
      </c>
      <c r="F132" s="172" t="str">
        <f t="shared" si="4"/>
        <v>1997-98</v>
      </c>
      <c r="G132" s="68"/>
      <c r="H132" s="167" t="s">
        <v>279</v>
      </c>
      <c r="I132" s="173">
        <v>28910.598612097718</v>
      </c>
      <c r="J132" s="168">
        <f>IFERROR(MIN('MP Calculations'!$E$30/I132,1),"-")</f>
        <v>0.88008742324680189</v>
      </c>
      <c r="K132" s="12"/>
      <c r="L132" s="159">
        <v>33.995032999999999</v>
      </c>
      <c r="M132" s="159" t="s">
        <v>339</v>
      </c>
      <c r="N132" s="159">
        <v>622</v>
      </c>
      <c r="O132" s="185">
        <f t="shared" si="7"/>
        <v>21144.910526</v>
      </c>
      <c r="P132" s="215">
        <f t="shared" si="6"/>
        <v>18609.369819611518</v>
      </c>
      <c r="Q132" s="215" cm="1">
        <f t="array" ref="Q132">IF(P132="-",0,P132/(1+'General inputs'!$H$32)^IFERROR(INDEX('MP Calculations'!$C$40:$C$130,MATCH(F132,'MP Calculations'!$D$40:$D$130,0),0),-1))</f>
        <v>52050.468235515262</v>
      </c>
    </row>
    <row r="133" spans="3:17" x14ac:dyDescent="0.2">
      <c r="C133" s="159"/>
      <c r="D133" s="165" t="s">
        <v>292</v>
      </c>
      <c r="E133" s="161">
        <v>35663</v>
      </c>
      <c r="F133" s="172" t="str">
        <f t="shared" si="4"/>
        <v>1997-98</v>
      </c>
      <c r="G133" s="68"/>
      <c r="H133" s="167" t="s">
        <v>279</v>
      </c>
      <c r="I133" s="173">
        <v>28910.598612097718</v>
      </c>
      <c r="J133" s="168">
        <f>IFERROR(MIN('MP Calculations'!$E$30/I133,1),"-")</f>
        <v>0.88008742324680189</v>
      </c>
      <c r="K133" s="12"/>
      <c r="L133" s="159">
        <v>52.526817000000001</v>
      </c>
      <c r="M133" s="159" t="s">
        <v>339</v>
      </c>
      <c r="N133" s="159">
        <v>622</v>
      </c>
      <c r="O133" s="185">
        <f t="shared" si="7"/>
        <v>32671.680174000001</v>
      </c>
      <c r="P133" s="215">
        <f t="shared" si="6"/>
        <v>28753.934817479287</v>
      </c>
      <c r="Q133" s="215" cm="1">
        <f t="array" ref="Q133">IF(P133="-",0,P133/(1+'General inputs'!$H$32)^IFERROR(INDEX('MP Calculations'!$C$40:$C$130,MATCH(F133,'MP Calculations'!$D$40:$D$130,0),0),-1))</f>
        <v>80424.849705873901</v>
      </c>
    </row>
    <row r="134" spans="3:17" x14ac:dyDescent="0.2">
      <c r="C134" s="159"/>
      <c r="D134" s="165" t="s">
        <v>292</v>
      </c>
      <c r="E134" s="161">
        <v>35663</v>
      </c>
      <c r="F134" s="172" t="str">
        <f t="shared" si="4"/>
        <v>1997-98</v>
      </c>
      <c r="G134" s="68"/>
      <c r="H134" s="167" t="s">
        <v>279</v>
      </c>
      <c r="I134" s="173">
        <v>28910.598612097718</v>
      </c>
      <c r="J134" s="168">
        <f>IFERROR(MIN('MP Calculations'!$E$30/I134,1),"-")</f>
        <v>0.88008742324680189</v>
      </c>
      <c r="K134" s="12"/>
      <c r="L134" s="159">
        <v>47.033410000000003</v>
      </c>
      <c r="M134" s="159" t="s">
        <v>339</v>
      </c>
      <c r="N134" s="159">
        <v>622</v>
      </c>
      <c r="O134" s="185">
        <f t="shared" si="7"/>
        <v>29254.781020000002</v>
      </c>
      <c r="P134" s="215">
        <f t="shared" si="6"/>
        <v>25746.764845541249</v>
      </c>
      <c r="Q134" s="215" cm="1">
        <f t="array" ref="Q134">IF(P134="-",0,P134/(1+'General inputs'!$H$32)^IFERROR(INDEX('MP Calculations'!$C$40:$C$130,MATCH(F134,'MP Calculations'!$D$40:$D$130,0),0),-1))</f>
        <v>72013.7854613339</v>
      </c>
    </row>
    <row r="135" spans="3:17" x14ac:dyDescent="0.2">
      <c r="C135" s="159"/>
      <c r="D135" s="165" t="s">
        <v>292</v>
      </c>
      <c r="E135" s="161">
        <v>35663</v>
      </c>
      <c r="F135" s="172" t="str">
        <f t="shared" si="4"/>
        <v>1997-98</v>
      </c>
      <c r="G135" s="68"/>
      <c r="H135" s="167" t="s">
        <v>279</v>
      </c>
      <c r="I135" s="173">
        <v>28910.598612097718</v>
      </c>
      <c r="J135" s="168">
        <f>IFERROR(MIN('MP Calculations'!$E$30/I135,1),"-")</f>
        <v>0.88008742324680189</v>
      </c>
      <c r="K135" s="12"/>
      <c r="L135" s="159">
        <v>9.0003469999999997</v>
      </c>
      <c r="M135" s="159" t="s">
        <v>339</v>
      </c>
      <c r="N135" s="159">
        <v>622</v>
      </c>
      <c r="O135" s="185">
        <f t="shared" si="7"/>
        <v>5598.2158339999996</v>
      </c>
      <c r="P135" s="215">
        <f t="shared" si="6"/>
        <v>4926.9193481245056</v>
      </c>
      <c r="Q135" s="215" cm="1">
        <f t="array" ref="Q135">IF(P135="-",0,P135/(1+'General inputs'!$H$32)^IFERROR(INDEX('MP Calculations'!$C$40:$C$130,MATCH(F135,'MP Calculations'!$D$40:$D$130,0),0),-1))</f>
        <v>13780.609527048115</v>
      </c>
    </row>
    <row r="136" spans="3:17" x14ac:dyDescent="0.2">
      <c r="C136" s="159"/>
      <c r="D136" s="165" t="s">
        <v>292</v>
      </c>
      <c r="E136" s="161">
        <v>35663</v>
      </c>
      <c r="F136" s="172" t="str">
        <f t="shared" si="4"/>
        <v>1997-98</v>
      </c>
      <c r="G136" s="68"/>
      <c r="H136" s="167" t="s">
        <v>279</v>
      </c>
      <c r="I136" s="173">
        <v>28910.598612097718</v>
      </c>
      <c r="J136" s="168">
        <f>IFERROR(MIN('MP Calculations'!$E$30/I136,1),"-")</f>
        <v>0.88008742324680189</v>
      </c>
      <c r="K136" s="12"/>
      <c r="L136" s="159">
        <v>26.805074999999999</v>
      </c>
      <c r="M136" s="159" t="s">
        <v>339</v>
      </c>
      <c r="N136" s="159">
        <v>622</v>
      </c>
      <c r="O136" s="185">
        <f t="shared" si="7"/>
        <v>16672.756649999999</v>
      </c>
      <c r="P136" s="215">
        <f t="shared" si="6"/>
        <v>14673.483438519481</v>
      </c>
      <c r="Q136" s="215" cm="1">
        <f t="array" ref="Q136">IF(P136="-",0,P136/(1+'General inputs'!$H$32)^IFERROR(INDEX('MP Calculations'!$C$40:$C$130,MATCH(F136,'MP Calculations'!$D$40:$D$130,0),0),-1))</f>
        <v>41041.781157797501</v>
      </c>
    </row>
    <row r="137" spans="3:17" x14ac:dyDescent="0.2">
      <c r="C137" s="159"/>
      <c r="D137" s="165" t="s">
        <v>292</v>
      </c>
      <c r="E137" s="161">
        <v>35663</v>
      </c>
      <c r="F137" s="172" t="str">
        <f t="shared" si="4"/>
        <v>1997-98</v>
      </c>
      <c r="G137" s="68"/>
      <c r="H137" s="167" t="s">
        <v>279</v>
      </c>
      <c r="I137" s="173">
        <v>28910.598612097718</v>
      </c>
      <c r="J137" s="168">
        <f>IFERROR(MIN('MP Calculations'!$E$30/I137,1),"-")</f>
        <v>0.88008742324680189</v>
      </c>
      <c r="K137" s="12"/>
      <c r="L137" s="159">
        <v>50.995258</v>
      </c>
      <c r="M137" s="159" t="s">
        <v>339</v>
      </c>
      <c r="N137" s="159">
        <v>622</v>
      </c>
      <c r="O137" s="185">
        <f t="shared" si="7"/>
        <v>31719.050476</v>
      </c>
      <c r="P137" s="215">
        <f t="shared" si="6"/>
        <v>27915.537401258087</v>
      </c>
      <c r="Q137" s="215" cm="1">
        <f t="array" ref="Q137">IF(P137="-",0,P137/(1+'General inputs'!$H$32)^IFERROR(INDEX('MP Calculations'!$C$40:$C$130,MATCH(F137,'MP Calculations'!$D$40:$D$130,0),0),-1))</f>
        <v>78079.849391259777</v>
      </c>
    </row>
    <row r="138" spans="3:17" x14ac:dyDescent="0.2">
      <c r="C138" s="159"/>
      <c r="D138" s="165" t="s">
        <v>292</v>
      </c>
      <c r="E138" s="161">
        <v>35663</v>
      </c>
      <c r="F138" s="172" t="str">
        <f t="shared" si="4"/>
        <v>1997-98</v>
      </c>
      <c r="G138" s="68"/>
      <c r="H138" s="167" t="s">
        <v>279</v>
      </c>
      <c r="I138" s="173">
        <v>28910.598612097718</v>
      </c>
      <c r="J138" s="168">
        <f>IFERROR(MIN('MP Calculations'!$E$30/I138,1),"-")</f>
        <v>0.88008742324680189</v>
      </c>
      <c r="K138" s="12"/>
      <c r="L138" s="159">
        <v>85.303410999999997</v>
      </c>
      <c r="M138" s="159" t="s">
        <v>339</v>
      </c>
      <c r="N138" s="159">
        <v>622</v>
      </c>
      <c r="O138" s="185">
        <f t="shared" si="7"/>
        <v>53058.721641999997</v>
      </c>
      <c r="P138" s="215">
        <f t="shared" si="6"/>
        <v>46696.313610677098</v>
      </c>
      <c r="Q138" s="215" cm="1">
        <f t="array" ref="Q138">IF(P138="-",0,P138/(1+'General inputs'!$H$32)^IFERROR(INDEX('MP Calculations'!$C$40:$C$130,MATCH(F138,'MP Calculations'!$D$40:$D$130,0),0),-1))</f>
        <v>130609.74185954174</v>
      </c>
    </row>
    <row r="139" spans="3:17" x14ac:dyDescent="0.2">
      <c r="C139" s="159"/>
      <c r="D139" s="165" t="s">
        <v>292</v>
      </c>
      <c r="E139" s="161">
        <v>35663</v>
      </c>
      <c r="F139" s="172" t="str">
        <f t="shared" si="4"/>
        <v>1997-98</v>
      </c>
      <c r="G139" s="68"/>
      <c r="H139" s="167" t="s">
        <v>279</v>
      </c>
      <c r="I139" s="173">
        <v>28910.598612097718</v>
      </c>
      <c r="J139" s="168">
        <f>IFERROR(MIN('MP Calculations'!$E$30/I139,1),"-")</f>
        <v>0.88008742324680189</v>
      </c>
      <c r="K139" s="12"/>
      <c r="L139" s="159">
        <v>72.472195999999997</v>
      </c>
      <c r="M139" s="159" t="s">
        <v>339</v>
      </c>
      <c r="N139" s="159">
        <v>622</v>
      </c>
      <c r="O139" s="185">
        <f t="shared" si="7"/>
        <v>45077.705911999998</v>
      </c>
      <c r="P139" s="215">
        <f t="shared" si="6"/>
        <v>39672.322041969208</v>
      </c>
      <c r="Q139" s="215" cm="1">
        <f t="array" ref="Q139">IF(P139="-",0,P139/(1+'General inputs'!$H$32)^IFERROR(INDEX('MP Calculations'!$C$40:$C$130,MATCH(F139,'MP Calculations'!$D$40:$D$130,0),0),-1))</f>
        <v>110963.6144743862</v>
      </c>
    </row>
    <row r="140" spans="3:17" x14ac:dyDescent="0.2">
      <c r="C140" s="159"/>
      <c r="D140" s="165" t="s">
        <v>292</v>
      </c>
      <c r="E140" s="161">
        <v>35663</v>
      </c>
      <c r="F140" s="172" t="str">
        <f t="shared" si="4"/>
        <v>1997-98</v>
      </c>
      <c r="G140" s="68"/>
      <c r="H140" s="167" t="s">
        <v>279</v>
      </c>
      <c r="I140" s="173">
        <v>28910.598612097718</v>
      </c>
      <c r="J140" s="168">
        <f>IFERROR(MIN('MP Calculations'!$E$30/I140,1),"-")</f>
        <v>0.88008742324680189</v>
      </c>
      <c r="K140" s="12"/>
      <c r="L140" s="159">
        <v>63.029488999999998</v>
      </c>
      <c r="M140" s="159" t="s">
        <v>339</v>
      </c>
      <c r="N140" s="159">
        <v>622</v>
      </c>
      <c r="O140" s="185">
        <f t="shared" si="7"/>
        <v>39204.342157999999</v>
      </c>
      <c r="P140" s="215">
        <f t="shared" si="6"/>
        <v>34503.248469920181</v>
      </c>
      <c r="Q140" s="215" cm="1">
        <f t="array" ref="Q140">IF(P140="-",0,P140/(1+'General inputs'!$H$32)^IFERROR(INDEX('MP Calculations'!$C$40:$C$130,MATCH(F140,'MP Calculations'!$D$40:$D$130,0),0),-1))</f>
        <v>96505.698791210423</v>
      </c>
    </row>
    <row r="141" spans="3:17" x14ac:dyDescent="0.2">
      <c r="C141" s="159"/>
      <c r="D141" s="165" t="s">
        <v>292</v>
      </c>
      <c r="E141" s="161">
        <v>35663</v>
      </c>
      <c r="F141" s="172" t="str">
        <f t="shared" si="4"/>
        <v>1997-98</v>
      </c>
      <c r="G141" s="68"/>
      <c r="H141" s="167" t="s">
        <v>279</v>
      </c>
      <c r="I141" s="173">
        <v>28910.598612097718</v>
      </c>
      <c r="J141" s="168">
        <f>IFERROR(MIN('MP Calculations'!$E$30/I141,1),"-")</f>
        <v>0.88008742324680189</v>
      </c>
      <c r="K141" s="12"/>
      <c r="L141" s="159">
        <v>4.9975719999999999</v>
      </c>
      <c r="M141" s="159" t="s">
        <v>339</v>
      </c>
      <c r="N141" s="159">
        <v>622</v>
      </c>
      <c r="O141" s="185">
        <f t="shared" si="7"/>
        <v>3108.4897839999999</v>
      </c>
      <c r="P141" s="215">
        <f t="shared" si="6"/>
        <v>2735.7427641895679</v>
      </c>
      <c r="Q141" s="215" cm="1">
        <f t="array" ref="Q141">IF(P141="-",0,P141/(1+'General inputs'!$H$32)^IFERROR(INDEX('MP Calculations'!$C$40:$C$130,MATCH(F141,'MP Calculations'!$D$40:$D$130,0),0),-1))</f>
        <v>7651.8814569381502</v>
      </c>
    </row>
    <row r="142" spans="3:17" x14ac:dyDescent="0.2">
      <c r="C142" s="159"/>
      <c r="D142" s="165" t="s">
        <v>292</v>
      </c>
      <c r="E142" s="161">
        <v>35663</v>
      </c>
      <c r="F142" s="172" t="str">
        <f t="shared" si="4"/>
        <v>1997-98</v>
      </c>
      <c r="G142" s="68"/>
      <c r="H142" s="167" t="s">
        <v>279</v>
      </c>
      <c r="I142" s="173">
        <v>28910.598612097718</v>
      </c>
      <c r="J142" s="168">
        <f>IFERROR(MIN('MP Calculations'!$E$30/I142,1),"-")</f>
        <v>0.88008742324680189</v>
      </c>
      <c r="K142" s="12"/>
      <c r="L142" s="159">
        <v>35.269267999999997</v>
      </c>
      <c r="M142" s="159" t="s">
        <v>339</v>
      </c>
      <c r="N142" s="159">
        <v>622</v>
      </c>
      <c r="O142" s="185">
        <f t="shared" si="7"/>
        <v>21937.484696</v>
      </c>
      <c r="P142" s="215">
        <f t="shared" si="6"/>
        <v>19306.90437861879</v>
      </c>
      <c r="Q142" s="215" cm="1">
        <f t="array" ref="Q142">IF(P142="-",0,P142/(1+'General inputs'!$H$32)^IFERROR(INDEX('MP Calculations'!$C$40:$C$130,MATCH(F142,'MP Calculations'!$D$40:$D$130,0),0),-1))</f>
        <v>54001.474677899998</v>
      </c>
    </row>
    <row r="143" spans="3:17" x14ac:dyDescent="0.2">
      <c r="C143" s="159"/>
      <c r="D143" s="165" t="s">
        <v>292</v>
      </c>
      <c r="E143" s="161">
        <v>35663</v>
      </c>
      <c r="F143" s="172" t="str">
        <f t="shared" si="4"/>
        <v>1997-98</v>
      </c>
      <c r="G143" s="68"/>
      <c r="H143" s="167" t="s">
        <v>279</v>
      </c>
      <c r="I143" s="173">
        <v>28910.598612097718</v>
      </c>
      <c r="J143" s="168">
        <f>IFERROR(MIN('MP Calculations'!$E$30/I143,1),"-")</f>
        <v>0.88008742324680189</v>
      </c>
      <c r="K143" s="12"/>
      <c r="L143" s="159">
        <v>69.874690999999999</v>
      </c>
      <c r="M143" s="159" t="s">
        <v>339</v>
      </c>
      <c r="N143" s="159">
        <v>622</v>
      </c>
      <c r="O143" s="185">
        <f t="shared" si="7"/>
        <v>43462.057801999996</v>
      </c>
      <c r="P143" s="215">
        <f t="shared" si="6"/>
        <v>38250.410459965737</v>
      </c>
      <c r="Q143" s="215" cm="1">
        <f t="array" ref="Q143">IF(P143="-",0,P143/(1+'General inputs'!$H$32)^IFERROR(INDEX('MP Calculations'!$C$40:$C$130,MATCH(F143,'MP Calculations'!$D$40:$D$130,0),0),-1))</f>
        <v>106986.52313006856</v>
      </c>
    </row>
    <row r="144" spans="3:17" x14ac:dyDescent="0.2">
      <c r="C144" s="159"/>
      <c r="D144" s="165" t="s">
        <v>292</v>
      </c>
      <c r="E144" s="161">
        <v>35663</v>
      </c>
      <c r="F144" s="172" t="str">
        <f t="shared" si="4"/>
        <v>1997-98</v>
      </c>
      <c r="G144" s="68"/>
      <c r="H144" s="167" t="s">
        <v>279</v>
      </c>
      <c r="I144" s="173">
        <v>28910.598612097718</v>
      </c>
      <c r="J144" s="168">
        <f>IFERROR(MIN('MP Calculations'!$E$30/I144,1),"-")</f>
        <v>0.88008742324680189</v>
      </c>
      <c r="K144" s="12"/>
      <c r="L144" s="159">
        <v>82.788763000000003</v>
      </c>
      <c r="M144" s="159" t="s">
        <v>339</v>
      </c>
      <c r="N144" s="159">
        <v>622</v>
      </c>
      <c r="O144" s="185">
        <f t="shared" si="7"/>
        <v>51494.610586000003</v>
      </c>
      <c r="P144" s="215">
        <f t="shared" si="6"/>
        <v>45319.759141730232</v>
      </c>
      <c r="Q144" s="215" cm="1">
        <f t="array" ref="Q144">IF(P144="-",0,P144/(1+'General inputs'!$H$32)^IFERROR(INDEX('MP Calculations'!$C$40:$C$130,MATCH(F144,'MP Calculations'!$D$40:$D$130,0),0),-1))</f>
        <v>126759.5145087549</v>
      </c>
    </row>
    <row r="145" spans="3:17" x14ac:dyDescent="0.2">
      <c r="C145" s="159"/>
      <c r="D145" s="165" t="s">
        <v>292</v>
      </c>
      <c r="E145" s="161">
        <v>35663</v>
      </c>
      <c r="F145" s="172" t="str">
        <f t="shared" si="4"/>
        <v>1997-98</v>
      </c>
      <c r="G145" s="68"/>
      <c r="H145" s="167" t="s">
        <v>279</v>
      </c>
      <c r="I145" s="173">
        <v>28910.598612097718</v>
      </c>
      <c r="J145" s="168">
        <f>IFERROR(MIN('MP Calculations'!$E$30/I145,1),"-")</f>
        <v>0.88008742324680189</v>
      </c>
      <c r="K145" s="12"/>
      <c r="L145" s="159">
        <v>4.5544019999999996</v>
      </c>
      <c r="M145" s="159" t="s">
        <v>339</v>
      </c>
      <c r="N145" s="159">
        <v>622</v>
      </c>
      <c r="O145" s="185">
        <f t="shared" si="7"/>
        <v>2832.8380439999996</v>
      </c>
      <c r="P145" s="215">
        <f t="shared" si="6"/>
        <v>2493.1451346194699</v>
      </c>
      <c r="Q145" s="215" cm="1">
        <f t="array" ref="Q145">IF(P145="-",0,P145/(1+'General inputs'!$H$32)^IFERROR(INDEX('MP Calculations'!$C$40:$C$130,MATCH(F145,'MP Calculations'!$D$40:$D$130,0),0),-1))</f>
        <v>6973.3350937699379</v>
      </c>
    </row>
    <row r="146" spans="3:17" x14ac:dyDescent="0.2">
      <c r="C146" s="159"/>
      <c r="D146" s="165" t="s">
        <v>292</v>
      </c>
      <c r="E146" s="161">
        <v>35663</v>
      </c>
      <c r="F146" s="172" t="str">
        <f t="shared" si="4"/>
        <v>1997-98</v>
      </c>
      <c r="G146" s="68"/>
      <c r="H146" s="167" t="s">
        <v>279</v>
      </c>
      <c r="I146" s="173">
        <v>28910.598612097718</v>
      </c>
      <c r="J146" s="168">
        <f>IFERROR(MIN('MP Calculations'!$E$30/I146,1),"-")</f>
        <v>0.88008742324680189</v>
      </c>
      <c r="K146" s="12"/>
      <c r="L146" s="159">
        <v>58.498182</v>
      </c>
      <c r="M146" s="159" t="s">
        <v>339</v>
      </c>
      <c r="N146" s="159">
        <v>622</v>
      </c>
      <c r="O146" s="185">
        <f t="shared" si="7"/>
        <v>36385.869204000002</v>
      </c>
      <c r="P146" s="215">
        <f t="shared" si="6"/>
        <v>32022.745870343526</v>
      </c>
      <c r="Q146" s="215" cm="1">
        <f t="array" ref="Q146">IF(P146="-",0,P146/(1+'General inputs'!$H$32)^IFERROR(INDEX('MP Calculations'!$C$40:$C$130,MATCH(F146,'MP Calculations'!$D$40:$D$130,0),0),-1))</f>
        <v>89567.724909294571</v>
      </c>
    </row>
    <row r="147" spans="3:17" x14ac:dyDescent="0.2">
      <c r="C147" s="159"/>
      <c r="D147" s="165" t="s">
        <v>292</v>
      </c>
      <c r="E147" s="161">
        <v>35663</v>
      </c>
      <c r="F147" s="172" t="str">
        <f t="shared" si="4"/>
        <v>1997-98</v>
      </c>
      <c r="G147" s="68"/>
      <c r="H147" s="167" t="s">
        <v>279</v>
      </c>
      <c r="I147" s="173">
        <v>28910.598612097718</v>
      </c>
      <c r="J147" s="168">
        <f>IFERROR(MIN('MP Calculations'!$E$30/I147,1),"-")</f>
        <v>0.88008742324680189</v>
      </c>
      <c r="K147" s="12"/>
      <c r="L147" s="159">
        <v>26.544065</v>
      </c>
      <c r="M147" s="159" t="s">
        <v>339</v>
      </c>
      <c r="N147" s="159">
        <v>622</v>
      </c>
      <c r="O147" s="185">
        <f t="shared" si="7"/>
        <v>16510.408429999999</v>
      </c>
      <c r="P147" s="215">
        <f t="shared" si="6"/>
        <v>14530.602811910976</v>
      </c>
      <c r="Q147" s="215" cm="1">
        <f t="array" ref="Q147">IF(P147="-",0,P147/(1+'General inputs'!$H$32)^IFERROR(INDEX('MP Calculations'!$C$40:$C$130,MATCH(F147,'MP Calculations'!$D$40:$D$130,0),0),-1))</f>
        <v>40642.143577973657</v>
      </c>
    </row>
    <row r="148" spans="3:17" x14ac:dyDescent="0.2">
      <c r="C148" s="159"/>
      <c r="D148" s="165" t="s">
        <v>292</v>
      </c>
      <c r="E148" s="161">
        <v>35663</v>
      </c>
      <c r="F148" s="172" t="str">
        <f t="shared" si="4"/>
        <v>1997-98</v>
      </c>
      <c r="G148" s="68"/>
      <c r="H148" s="167" t="s">
        <v>279</v>
      </c>
      <c r="I148" s="173">
        <v>28910.598612097718</v>
      </c>
      <c r="J148" s="168">
        <f>IFERROR(MIN('MP Calculations'!$E$30/I148,1),"-")</f>
        <v>0.88008742324680189</v>
      </c>
      <c r="K148" s="12"/>
      <c r="L148" s="159">
        <v>67.271670999999998</v>
      </c>
      <c r="M148" s="159" t="s">
        <v>339</v>
      </c>
      <c r="N148" s="159">
        <v>622</v>
      </c>
      <c r="O148" s="185">
        <f t="shared" si="7"/>
        <v>41842.979361999998</v>
      </c>
      <c r="P148" s="215">
        <f t="shared" si="6"/>
        <v>36825.479887671689</v>
      </c>
      <c r="Q148" s="215" cm="1">
        <f t="array" ref="Q148">IF(P148="-",0,P148/(1+'General inputs'!$H$32)^IFERROR(INDEX('MP Calculations'!$C$40:$C$130,MATCH(F148,'MP Calculations'!$D$40:$D$130,0),0),-1))</f>
        <v>103000.98766003648</v>
      </c>
    </row>
    <row r="149" spans="3:17" x14ac:dyDescent="0.2">
      <c r="C149" s="159"/>
      <c r="D149" s="165" t="s">
        <v>292</v>
      </c>
      <c r="E149" s="161">
        <v>35663</v>
      </c>
      <c r="F149" s="172" t="str">
        <f t="shared" si="4"/>
        <v>1997-98</v>
      </c>
      <c r="G149" s="68"/>
      <c r="H149" s="167" t="s">
        <v>279</v>
      </c>
      <c r="I149" s="173">
        <v>28910.598612097718</v>
      </c>
      <c r="J149" s="168">
        <f>IFERROR(MIN('MP Calculations'!$E$30/I149,1),"-")</f>
        <v>0.88008742324680189</v>
      </c>
      <c r="K149" s="12"/>
      <c r="L149" s="159">
        <v>79.528576000000001</v>
      </c>
      <c r="M149" s="159" t="s">
        <v>339</v>
      </c>
      <c r="N149" s="159">
        <v>622</v>
      </c>
      <c r="O149" s="185">
        <f t="shared" si="7"/>
        <v>49466.774272000002</v>
      </c>
      <c r="P149" s="215">
        <f t="shared" si="6"/>
        <v>43535.085905375679</v>
      </c>
      <c r="Q149" s="215" cm="1">
        <f t="array" ref="Q149">IF(P149="-",0,P149/(1+'General inputs'!$H$32)^IFERROR(INDEX('MP Calculations'!$C$40:$C$130,MATCH(F149,'MP Calculations'!$D$40:$D$130,0),0),-1))</f>
        <v>121767.77763103692</v>
      </c>
    </row>
    <row r="150" spans="3:17" x14ac:dyDescent="0.2">
      <c r="C150" s="159"/>
      <c r="D150" s="165" t="s">
        <v>292</v>
      </c>
      <c r="E150" s="161">
        <v>35663</v>
      </c>
      <c r="F150" s="172" t="str">
        <f t="shared" ref="F150:F213" si="8">IF(E150="","-",IF(OR(E150&lt;$E$15,E150&gt;$E$16),"ERROR - date outside of range",IF(MONTH(E150)&gt;=7,YEAR(E150)&amp;"-"&amp;IF(YEAR(E150)=1999,"00",IF(AND(YEAR(E150)&gt;=2000,YEAR(E150)&lt;2009),"0","")&amp;RIGHT(YEAR(E150),2)+1),RIGHT(YEAR(E150),4)-1&amp;"-"&amp;RIGHT(YEAR(E150),2))))</f>
        <v>1997-98</v>
      </c>
      <c r="G150" s="68"/>
      <c r="H150" s="167" t="s">
        <v>279</v>
      </c>
      <c r="I150" s="173">
        <v>28910.598612097718</v>
      </c>
      <c r="J150" s="168">
        <f>IFERROR(MIN('MP Calculations'!$E$30/I150,1),"-")</f>
        <v>0.88008742324680189</v>
      </c>
      <c r="K150" s="12"/>
      <c r="L150" s="159">
        <v>119.49326600000001</v>
      </c>
      <c r="M150" s="159" t="s">
        <v>339</v>
      </c>
      <c r="N150" s="159">
        <v>622</v>
      </c>
      <c r="O150" s="185">
        <f t="shared" si="7"/>
        <v>74324.811452000009</v>
      </c>
      <c r="P150" s="215">
        <f t="shared" si="6"/>
        <v>65412.33179409508</v>
      </c>
      <c r="Q150" s="215" cm="1">
        <f t="array" ref="Q150">IF(P150="-",0,P150/(1+'General inputs'!$H$32)^IFERROR(INDEX('MP Calculations'!$C$40:$C$130,MATCH(F150,'MP Calculations'!$D$40:$D$130,0),0),-1))</f>
        <v>182958.50591734907</v>
      </c>
    </row>
    <row r="151" spans="3:17" x14ac:dyDescent="0.2">
      <c r="C151" s="159"/>
      <c r="D151" s="165" t="s">
        <v>292</v>
      </c>
      <c r="E151" s="161">
        <v>35663</v>
      </c>
      <c r="F151" s="172" t="str">
        <f t="shared" si="8"/>
        <v>1997-98</v>
      </c>
      <c r="G151" s="68"/>
      <c r="H151" s="167" t="s">
        <v>279</v>
      </c>
      <c r="I151" s="173">
        <v>28910.598612097718</v>
      </c>
      <c r="J151" s="168">
        <f>IFERROR(MIN('MP Calculations'!$E$30/I151,1),"-")</f>
        <v>0.88008742324680189</v>
      </c>
      <c r="K151" s="12"/>
      <c r="L151" s="159">
        <v>40.321438999999998</v>
      </c>
      <c r="M151" s="159" t="s">
        <v>339</v>
      </c>
      <c r="N151" s="159">
        <v>622</v>
      </c>
      <c r="O151" s="185">
        <f t="shared" si="7"/>
        <v>25079.935057999999</v>
      </c>
      <c r="P151" s="215">
        <f t="shared" ref="P151:P214" si="9">IF(O151="-","-",IF(OR(E151&lt;$E$15,E151&gt;$E$16),0,O151*J151))</f>
        <v>22072.535420392349</v>
      </c>
      <c r="Q151" s="215" cm="1">
        <f t="array" ref="Q151">IF(P151="-",0,P151/(1+'General inputs'!$H$32)^IFERROR(INDEX('MP Calculations'!$C$40:$C$130,MATCH(F151,'MP Calculations'!$D$40:$D$130,0),0),-1))</f>
        <v>61736.953744971099</v>
      </c>
    </row>
    <row r="152" spans="3:17" x14ac:dyDescent="0.2">
      <c r="C152" s="159"/>
      <c r="D152" s="165" t="s">
        <v>292</v>
      </c>
      <c r="E152" s="161">
        <v>35663</v>
      </c>
      <c r="F152" s="172" t="str">
        <f t="shared" si="8"/>
        <v>1997-98</v>
      </c>
      <c r="G152" s="68"/>
      <c r="H152" s="167" t="s">
        <v>279</v>
      </c>
      <c r="I152" s="173">
        <v>28910.598612097718</v>
      </c>
      <c r="J152" s="168">
        <f>IFERROR(MIN('MP Calculations'!$E$30/I152,1),"-")</f>
        <v>0.88008742324680189</v>
      </c>
      <c r="K152" s="12"/>
      <c r="L152" s="159">
        <v>45.530751000000002</v>
      </c>
      <c r="M152" s="159" t="s">
        <v>339</v>
      </c>
      <c r="N152" s="159">
        <v>622</v>
      </c>
      <c r="O152" s="185">
        <f t="shared" si="7"/>
        <v>28320.127122000002</v>
      </c>
      <c r="P152" s="215">
        <f t="shared" si="9"/>
        <v>24924.187704822849</v>
      </c>
      <c r="Q152" s="215" cm="1">
        <f t="array" ref="Q152">IF(P152="-",0,P152/(1+'General inputs'!$H$32)^IFERROR(INDEX('MP Calculations'!$C$40:$C$130,MATCH(F152,'MP Calculations'!$D$40:$D$130,0),0),-1))</f>
        <v>69713.034509031218</v>
      </c>
    </row>
    <row r="153" spans="3:17" x14ac:dyDescent="0.2">
      <c r="C153" s="159"/>
      <c r="D153" s="165" t="s">
        <v>292</v>
      </c>
      <c r="E153" s="161">
        <v>35663</v>
      </c>
      <c r="F153" s="172" t="str">
        <f t="shared" si="8"/>
        <v>1997-98</v>
      </c>
      <c r="G153" s="68"/>
      <c r="H153" s="167" t="s">
        <v>279</v>
      </c>
      <c r="I153" s="173">
        <v>28910.598612097718</v>
      </c>
      <c r="J153" s="168">
        <f>IFERROR(MIN('MP Calculations'!$E$30/I153,1),"-")</f>
        <v>0.88008742324680189</v>
      </c>
      <c r="K153" s="12"/>
      <c r="L153" s="159">
        <v>39.179915999999999</v>
      </c>
      <c r="M153" s="159" t="s">
        <v>339</v>
      </c>
      <c r="N153" s="159">
        <v>622</v>
      </c>
      <c r="O153" s="185">
        <f t="shared" si="7"/>
        <v>24369.907751999999</v>
      </c>
      <c r="P153" s="215">
        <f t="shared" si="9"/>
        <v>21447.649318219941</v>
      </c>
      <c r="Q153" s="215" cm="1">
        <f t="array" ref="Q153">IF(P153="-",0,P153/(1+'General inputs'!$H$32)^IFERROR(INDEX('MP Calculations'!$C$40:$C$130,MATCH(F153,'MP Calculations'!$D$40:$D$130,0),0),-1))</f>
        <v>59989.145273903872</v>
      </c>
    </row>
    <row r="154" spans="3:17" x14ac:dyDescent="0.2">
      <c r="C154" s="159"/>
      <c r="D154" s="165" t="s">
        <v>292</v>
      </c>
      <c r="E154" s="161">
        <v>35663</v>
      </c>
      <c r="F154" s="172" t="str">
        <f t="shared" si="8"/>
        <v>1997-98</v>
      </c>
      <c r="G154" s="68"/>
      <c r="H154" s="167" t="s">
        <v>279</v>
      </c>
      <c r="I154" s="173">
        <v>28910.598612097718</v>
      </c>
      <c r="J154" s="168">
        <f>IFERROR(MIN('MP Calculations'!$E$30/I154,1),"-")</f>
        <v>0.88008742324680189</v>
      </c>
      <c r="K154" s="12"/>
      <c r="L154" s="159">
        <v>61.429847000000002</v>
      </c>
      <c r="M154" s="159" t="s">
        <v>339</v>
      </c>
      <c r="N154" s="159">
        <v>622</v>
      </c>
      <c r="O154" s="185">
        <f t="shared" si="7"/>
        <v>38209.364834</v>
      </c>
      <c r="P154" s="215">
        <f t="shared" si="9"/>
        <v>33627.581440652029</v>
      </c>
      <c r="Q154" s="215" cm="1">
        <f t="array" ref="Q154">IF(P154="-",0,P154/(1+'General inputs'!$H$32)^IFERROR(INDEX('MP Calculations'!$C$40:$C$130,MATCH(F154,'MP Calculations'!$D$40:$D$130,0),0),-1))</f>
        <v>94056.455247037491</v>
      </c>
    </row>
    <row r="155" spans="3:17" x14ac:dyDescent="0.2">
      <c r="C155" s="159"/>
      <c r="D155" s="165" t="s">
        <v>292</v>
      </c>
      <c r="E155" s="161">
        <v>35663</v>
      </c>
      <c r="F155" s="172" t="str">
        <f t="shared" si="8"/>
        <v>1997-98</v>
      </c>
      <c r="G155" s="68"/>
      <c r="H155" s="167" t="s">
        <v>279</v>
      </c>
      <c r="I155" s="173">
        <v>28910.598612097718</v>
      </c>
      <c r="J155" s="168">
        <f>IFERROR(MIN('MP Calculations'!$E$30/I155,1),"-")</f>
        <v>0.88008742324680189</v>
      </c>
      <c r="K155" s="12"/>
      <c r="L155" s="159">
        <v>37.862025000000003</v>
      </c>
      <c r="M155" s="159" t="s">
        <v>339</v>
      </c>
      <c r="N155" s="159">
        <v>622</v>
      </c>
      <c r="O155" s="185">
        <f t="shared" si="7"/>
        <v>23550.179550000001</v>
      </c>
      <c r="P155" s="215">
        <f t="shared" si="9"/>
        <v>20726.216837159031</v>
      </c>
      <c r="Q155" s="215" cm="1">
        <f t="array" ref="Q155">IF(P155="-",0,P155/(1+'General inputs'!$H$32)^IFERROR(INDEX('MP Calculations'!$C$40:$C$130,MATCH(F155,'MP Calculations'!$D$40:$D$130,0),0),-1))</f>
        <v>57971.296265392215</v>
      </c>
    </row>
    <row r="156" spans="3:17" x14ac:dyDescent="0.2">
      <c r="C156" s="159"/>
      <c r="D156" s="165" t="s">
        <v>292</v>
      </c>
      <c r="E156" s="161">
        <v>35663</v>
      </c>
      <c r="F156" s="172" t="str">
        <f t="shared" si="8"/>
        <v>1997-98</v>
      </c>
      <c r="G156" s="68"/>
      <c r="H156" s="167" t="s">
        <v>279</v>
      </c>
      <c r="I156" s="173">
        <v>28910.598612097718</v>
      </c>
      <c r="J156" s="168">
        <f>IFERROR(MIN('MP Calculations'!$E$30/I156,1),"-")</f>
        <v>0.88008742324680189</v>
      </c>
      <c r="K156" s="12"/>
      <c r="L156" s="159">
        <v>35.375937</v>
      </c>
      <c r="M156" s="159" t="s">
        <v>339</v>
      </c>
      <c r="N156" s="159">
        <v>622</v>
      </c>
      <c r="O156" s="185">
        <f t="shared" si="7"/>
        <v>22003.832814000001</v>
      </c>
      <c r="P156" s="215">
        <f t="shared" si="9"/>
        <v>19365.296522826688</v>
      </c>
      <c r="Q156" s="215" cm="1">
        <f t="array" ref="Q156">IF(P156="-",0,P156/(1+'General inputs'!$H$32)^IFERROR(INDEX('MP Calculations'!$C$40:$C$130,MATCH(F156,'MP Calculations'!$D$40:$D$130,0),0),-1))</f>
        <v>54164.797696183712</v>
      </c>
    </row>
    <row r="157" spans="3:17" x14ac:dyDescent="0.2">
      <c r="C157" s="159"/>
      <c r="D157" s="165" t="s">
        <v>292</v>
      </c>
      <c r="E157" s="161">
        <v>35663</v>
      </c>
      <c r="F157" s="172" t="str">
        <f t="shared" si="8"/>
        <v>1997-98</v>
      </c>
      <c r="G157" s="68"/>
      <c r="H157" s="167" t="s">
        <v>279</v>
      </c>
      <c r="I157" s="173">
        <v>28910.598612097718</v>
      </c>
      <c r="J157" s="168">
        <f>IFERROR(MIN('MP Calculations'!$E$30/I157,1),"-")</f>
        <v>0.88008742324680189</v>
      </c>
      <c r="K157" s="12"/>
      <c r="L157" s="159">
        <v>95.757947999999999</v>
      </c>
      <c r="M157" s="159" t="s">
        <v>339</v>
      </c>
      <c r="N157" s="159">
        <v>622</v>
      </c>
      <c r="O157" s="185">
        <f t="shared" si="7"/>
        <v>59561.443655999996</v>
      </c>
      <c r="P157" s="215">
        <f t="shared" si="9"/>
        <v>52419.277472068614</v>
      </c>
      <c r="Q157" s="215" cm="1">
        <f t="array" ref="Q157">IF(P157="-",0,P157/(1+'General inputs'!$H$32)^IFERROR(INDEX('MP Calculations'!$C$40:$C$130,MATCH(F157,'MP Calculations'!$D$40:$D$130,0),0),-1))</f>
        <v>146616.89049315298</v>
      </c>
    </row>
    <row r="158" spans="3:17" x14ac:dyDescent="0.2">
      <c r="C158" s="159"/>
      <c r="D158" s="165" t="s">
        <v>292</v>
      </c>
      <c r="E158" s="161">
        <v>35663</v>
      </c>
      <c r="F158" s="172" t="str">
        <f t="shared" si="8"/>
        <v>1997-98</v>
      </c>
      <c r="G158" s="68"/>
      <c r="H158" s="167" t="s">
        <v>279</v>
      </c>
      <c r="I158" s="173">
        <v>28910.598612097718</v>
      </c>
      <c r="J158" s="168">
        <f>IFERROR(MIN('MP Calculations'!$E$30/I158,1),"-")</f>
        <v>0.88008742324680189</v>
      </c>
      <c r="K158" s="12"/>
      <c r="L158" s="159">
        <v>62.492266000000001</v>
      </c>
      <c r="M158" s="159" t="s">
        <v>339</v>
      </c>
      <c r="N158" s="159">
        <v>622</v>
      </c>
      <c r="O158" s="185">
        <f t="shared" si="7"/>
        <v>38870.189451999999</v>
      </c>
      <c r="P158" s="215">
        <f t="shared" si="9"/>
        <v>34209.1648759257</v>
      </c>
      <c r="Q158" s="215" cm="1">
        <f t="array" ref="Q158">IF(P158="-",0,P158/(1+'General inputs'!$H$32)^IFERROR(INDEX('MP Calculations'!$C$40:$C$130,MATCH(F158,'MP Calculations'!$D$40:$D$130,0),0),-1))</f>
        <v>95683.146017195235</v>
      </c>
    </row>
    <row r="159" spans="3:17" x14ac:dyDescent="0.2">
      <c r="C159" s="159"/>
      <c r="D159" s="165" t="s">
        <v>292</v>
      </c>
      <c r="E159" s="161">
        <v>35663</v>
      </c>
      <c r="F159" s="172" t="str">
        <f t="shared" si="8"/>
        <v>1997-98</v>
      </c>
      <c r="G159" s="68"/>
      <c r="H159" s="167" t="s">
        <v>279</v>
      </c>
      <c r="I159" s="173">
        <v>28910.598612097718</v>
      </c>
      <c r="J159" s="168">
        <f>IFERROR(MIN('MP Calculations'!$E$30/I159,1),"-")</f>
        <v>0.88008742324680189</v>
      </c>
      <c r="K159" s="12"/>
      <c r="L159" s="159">
        <v>22.989453000000001</v>
      </c>
      <c r="M159" s="159" t="s">
        <v>339</v>
      </c>
      <c r="N159" s="159">
        <v>622</v>
      </c>
      <c r="O159" s="185">
        <f t="shared" si="7"/>
        <v>14299.439766000001</v>
      </c>
      <c r="P159" s="215">
        <f t="shared" si="9"/>
        <v>12584.757097531792</v>
      </c>
      <c r="Q159" s="215" cm="1">
        <f t="array" ref="Q159">IF(P159="-",0,P159/(1+'General inputs'!$H$32)^IFERROR(INDEX('MP Calculations'!$C$40:$C$130,MATCH(F159,'MP Calculations'!$D$40:$D$130,0),0),-1))</f>
        <v>35199.606752209096</v>
      </c>
    </row>
    <row r="160" spans="3:17" x14ac:dyDescent="0.2">
      <c r="C160" s="159"/>
      <c r="D160" s="165" t="s">
        <v>292</v>
      </c>
      <c r="E160" s="161">
        <v>35663</v>
      </c>
      <c r="F160" s="172" t="str">
        <f t="shared" si="8"/>
        <v>1997-98</v>
      </c>
      <c r="G160" s="68"/>
      <c r="H160" s="167" t="s">
        <v>279</v>
      </c>
      <c r="I160" s="173">
        <v>28910.598612097718</v>
      </c>
      <c r="J160" s="168">
        <f>IFERROR(MIN('MP Calculations'!$E$30/I160,1),"-")</f>
        <v>0.88008742324680189</v>
      </c>
      <c r="K160" s="12"/>
      <c r="L160" s="159">
        <v>11.088770999999999</v>
      </c>
      <c r="M160" s="159" t="s">
        <v>339</v>
      </c>
      <c r="N160" s="159">
        <v>622</v>
      </c>
      <c r="O160" s="185">
        <f t="shared" si="7"/>
        <v>6897.2155619999994</v>
      </c>
      <c r="P160" s="215">
        <f t="shared" si="9"/>
        <v>6070.1526715383225</v>
      </c>
      <c r="Q160" s="215" cm="1">
        <f t="array" ref="Q160">IF(P160="-",0,P160/(1+'General inputs'!$H$32)^IFERROR(INDEX('MP Calculations'!$C$40:$C$130,MATCH(F160,'MP Calculations'!$D$40:$D$130,0),0),-1))</f>
        <v>16978.236870851186</v>
      </c>
    </row>
    <row r="161" spans="3:17" x14ac:dyDescent="0.2">
      <c r="C161" s="159"/>
      <c r="D161" s="165" t="s">
        <v>292</v>
      </c>
      <c r="E161" s="161">
        <v>35663</v>
      </c>
      <c r="F161" s="172" t="str">
        <f t="shared" si="8"/>
        <v>1997-98</v>
      </c>
      <c r="G161" s="68"/>
      <c r="H161" s="167" t="s">
        <v>279</v>
      </c>
      <c r="I161" s="173">
        <v>28910.598612097718</v>
      </c>
      <c r="J161" s="168">
        <f>IFERROR(MIN('MP Calculations'!$E$30/I161,1),"-")</f>
        <v>0.88008742324680189</v>
      </c>
      <c r="K161" s="12"/>
      <c r="L161" s="159">
        <v>89.935625000000002</v>
      </c>
      <c r="M161" s="159" t="s">
        <v>339</v>
      </c>
      <c r="N161" s="159">
        <v>622</v>
      </c>
      <c r="O161" s="185">
        <f t="shared" si="7"/>
        <v>55939.958749999998</v>
      </c>
      <c r="P161" s="215">
        <f t="shared" si="9"/>
        <v>49232.054152819888</v>
      </c>
      <c r="Q161" s="215" cm="1">
        <f t="array" ref="Q161">IF(P161="-",0,P161/(1+'General inputs'!$H$32)^IFERROR(INDEX('MP Calculations'!$C$40:$C$130,MATCH(F161,'MP Calculations'!$D$40:$D$130,0),0),-1))</f>
        <v>137702.21644743549</v>
      </c>
    </row>
    <row r="162" spans="3:17" x14ac:dyDescent="0.2">
      <c r="C162" s="159"/>
      <c r="D162" s="165" t="s">
        <v>292</v>
      </c>
      <c r="E162" s="161">
        <v>35663</v>
      </c>
      <c r="F162" s="172" t="str">
        <f t="shared" si="8"/>
        <v>1997-98</v>
      </c>
      <c r="G162" s="68"/>
      <c r="H162" s="167" t="s">
        <v>279</v>
      </c>
      <c r="I162" s="173">
        <v>28910.598612097718</v>
      </c>
      <c r="J162" s="168">
        <f>IFERROR(MIN('MP Calculations'!$E$30/I162,1),"-")</f>
        <v>0.88008742324680189</v>
      </c>
      <c r="K162" s="12"/>
      <c r="L162" s="159">
        <v>28.959682999999998</v>
      </c>
      <c r="M162" s="159" t="s">
        <v>339</v>
      </c>
      <c r="N162" s="159">
        <v>622</v>
      </c>
      <c r="O162" s="185">
        <f t="shared" si="7"/>
        <v>18012.922825999998</v>
      </c>
      <c r="P162" s="215">
        <f t="shared" si="9"/>
        <v>15852.946835077839</v>
      </c>
      <c r="Q162" s="215" cm="1">
        <f t="array" ref="Q162">IF(P162="-",0,P162/(1+'General inputs'!$H$32)^IFERROR(INDEX('MP Calculations'!$C$40:$C$130,MATCH(F162,'MP Calculations'!$D$40:$D$130,0),0),-1))</f>
        <v>44340.744134653178</v>
      </c>
    </row>
    <row r="163" spans="3:17" x14ac:dyDescent="0.2">
      <c r="C163" s="159"/>
      <c r="D163" s="165" t="s">
        <v>292</v>
      </c>
      <c r="E163" s="161">
        <v>35663</v>
      </c>
      <c r="F163" s="172" t="str">
        <f t="shared" si="8"/>
        <v>1997-98</v>
      </c>
      <c r="G163" s="68"/>
      <c r="H163" s="167" t="s">
        <v>279</v>
      </c>
      <c r="I163" s="173">
        <v>28910.598612097718</v>
      </c>
      <c r="J163" s="168">
        <f>IFERROR(MIN('MP Calculations'!$E$30/I163,1),"-")</f>
        <v>0.88008742324680189</v>
      </c>
      <c r="K163" s="12"/>
      <c r="L163" s="159">
        <v>119.969635</v>
      </c>
      <c r="M163" s="159" t="s">
        <v>339</v>
      </c>
      <c r="N163" s="159">
        <v>622</v>
      </c>
      <c r="O163" s="185">
        <f t="shared" si="7"/>
        <v>74621.112970000002</v>
      </c>
      <c r="P163" s="215">
        <f t="shared" si="9"/>
        <v>65673.103033575811</v>
      </c>
      <c r="Q163" s="215" cm="1">
        <f t="array" ref="Q163">IF(P163="-",0,P163/(1+'General inputs'!$H$32)^IFERROR(INDEX('MP Calculations'!$C$40:$C$130,MATCH(F163,'MP Calculations'!$D$40:$D$130,0),0),-1))</f>
        <v>183687.8839268625</v>
      </c>
    </row>
    <row r="164" spans="3:17" x14ac:dyDescent="0.2">
      <c r="C164" s="159"/>
      <c r="D164" s="165" t="s">
        <v>292</v>
      </c>
      <c r="E164" s="161">
        <v>35663</v>
      </c>
      <c r="F164" s="172" t="str">
        <f t="shared" si="8"/>
        <v>1997-98</v>
      </c>
      <c r="G164" s="68"/>
      <c r="H164" s="167" t="s">
        <v>279</v>
      </c>
      <c r="I164" s="173">
        <v>28910.598612097718</v>
      </c>
      <c r="J164" s="168">
        <f>IFERROR(MIN('MP Calculations'!$E$30/I164,1),"-")</f>
        <v>0.88008742324680189</v>
      </c>
      <c r="K164" s="12"/>
      <c r="L164" s="159">
        <v>22.943197000000001</v>
      </c>
      <c r="M164" s="159" t="s">
        <v>339</v>
      </c>
      <c r="N164" s="159">
        <v>622</v>
      </c>
      <c r="O164" s="185">
        <f t="shared" si="7"/>
        <v>14270.668534</v>
      </c>
      <c r="P164" s="215">
        <f t="shared" si="9"/>
        <v>12559.435898097276</v>
      </c>
      <c r="Q164" s="215" cm="1">
        <f t="array" ref="Q164">IF(P164="-",0,P164/(1+'General inputs'!$H$32)^IFERROR(INDEX('MP Calculations'!$C$40:$C$130,MATCH(F164,'MP Calculations'!$D$40:$D$130,0),0),-1))</f>
        <v>35128.783274593938</v>
      </c>
    </row>
    <row r="165" spans="3:17" x14ac:dyDescent="0.2">
      <c r="C165" s="159"/>
      <c r="D165" s="165" t="s">
        <v>292</v>
      </c>
      <c r="E165" s="161">
        <v>35663</v>
      </c>
      <c r="F165" s="172" t="str">
        <f t="shared" si="8"/>
        <v>1997-98</v>
      </c>
      <c r="G165" s="68"/>
      <c r="H165" s="167" t="s">
        <v>279</v>
      </c>
      <c r="I165" s="173">
        <v>28910.598612097718</v>
      </c>
      <c r="J165" s="168">
        <f>IFERROR(MIN('MP Calculations'!$E$30/I165,1),"-")</f>
        <v>0.88008742324680189</v>
      </c>
      <c r="K165" s="12"/>
      <c r="L165" s="159">
        <v>16.997520999999999</v>
      </c>
      <c r="M165" s="159" t="s">
        <v>339</v>
      </c>
      <c r="N165" s="159">
        <v>622</v>
      </c>
      <c r="O165" s="185">
        <f t="shared" si="7"/>
        <v>10572.458062</v>
      </c>
      <c r="P165" s="215">
        <f t="shared" si="9"/>
        <v>9304.6873731704563</v>
      </c>
      <c r="Q165" s="215" cm="1">
        <f t="array" ref="Q165">IF(P165="-",0,P165/(1+'General inputs'!$H$32)^IFERROR(INDEX('MP Calculations'!$C$40:$C$130,MATCH(F165,'MP Calculations'!$D$40:$D$130,0),0),-1))</f>
        <v>26025.241007796743</v>
      </c>
    </row>
    <row r="166" spans="3:17" x14ac:dyDescent="0.2">
      <c r="C166" s="159"/>
      <c r="D166" s="165" t="s">
        <v>292</v>
      </c>
      <c r="E166" s="161">
        <v>35663</v>
      </c>
      <c r="F166" s="172" t="str">
        <f t="shared" si="8"/>
        <v>1997-98</v>
      </c>
      <c r="G166" s="68"/>
      <c r="H166" s="167" t="s">
        <v>279</v>
      </c>
      <c r="I166" s="173">
        <v>28910.598612097718</v>
      </c>
      <c r="J166" s="168">
        <f>IFERROR(MIN('MP Calculations'!$E$30/I166,1),"-")</f>
        <v>0.88008742324680189</v>
      </c>
      <c r="K166" s="12"/>
      <c r="L166" s="159">
        <v>5.9989869999999996</v>
      </c>
      <c r="M166" s="159" t="s">
        <v>339</v>
      </c>
      <c r="N166" s="159">
        <v>622</v>
      </c>
      <c r="O166" s="185">
        <f t="shared" si="7"/>
        <v>3731.3699139999999</v>
      </c>
      <c r="P166" s="215">
        <f t="shared" si="9"/>
        <v>3283.9317327929007</v>
      </c>
      <c r="Q166" s="215" cm="1">
        <f t="array" ref="Q166">IF(P166="-",0,P166/(1+'General inputs'!$H$32)^IFERROR(INDEX('MP Calculations'!$C$40:$C$130,MATCH(F166,'MP Calculations'!$D$40:$D$130,0),0),-1))</f>
        <v>9185.1677946236741</v>
      </c>
    </row>
    <row r="167" spans="3:17" x14ac:dyDescent="0.2">
      <c r="C167" s="159"/>
      <c r="D167" s="165" t="s">
        <v>292</v>
      </c>
      <c r="E167" s="161">
        <v>35663</v>
      </c>
      <c r="F167" s="172" t="str">
        <f t="shared" si="8"/>
        <v>1997-98</v>
      </c>
      <c r="G167" s="68"/>
      <c r="H167" s="167" t="s">
        <v>279</v>
      </c>
      <c r="I167" s="173">
        <v>28910.598612097718</v>
      </c>
      <c r="J167" s="168">
        <f>IFERROR(MIN('MP Calculations'!$E$30/I167,1),"-")</f>
        <v>0.88008742324680189</v>
      </c>
      <c r="K167" s="12"/>
      <c r="L167" s="159">
        <v>71.602401999999998</v>
      </c>
      <c r="M167" s="159" t="s">
        <v>339</v>
      </c>
      <c r="N167" s="159">
        <v>622</v>
      </c>
      <c r="O167" s="185">
        <f t="shared" si="7"/>
        <v>44536.694043999996</v>
      </c>
      <c r="P167" s="215">
        <f t="shared" si="9"/>
        <v>39196.184301115143</v>
      </c>
      <c r="Q167" s="215" cm="1">
        <f t="array" ref="Q167">IF(P167="-",0,P167/(1+'General inputs'!$H$32)^IFERROR(INDEX('MP Calculations'!$C$40:$C$130,MATCH(F167,'MP Calculations'!$D$40:$D$130,0),0),-1))</f>
        <v>109631.85565631291</v>
      </c>
    </row>
    <row r="168" spans="3:17" x14ac:dyDescent="0.2">
      <c r="C168" s="159"/>
      <c r="D168" s="165" t="s">
        <v>292</v>
      </c>
      <c r="E168" s="161">
        <v>35663</v>
      </c>
      <c r="F168" s="172" t="str">
        <f t="shared" si="8"/>
        <v>1997-98</v>
      </c>
      <c r="G168" s="68"/>
      <c r="H168" s="167" t="s">
        <v>279</v>
      </c>
      <c r="I168" s="173">
        <v>28910.598612097718</v>
      </c>
      <c r="J168" s="168">
        <f>IFERROR(MIN('MP Calculations'!$E$30/I168,1),"-")</f>
        <v>0.88008742324680189</v>
      </c>
      <c r="K168" s="12"/>
      <c r="L168" s="159">
        <v>79.280203</v>
      </c>
      <c r="M168" s="159" t="s">
        <v>339</v>
      </c>
      <c r="N168" s="159">
        <v>622</v>
      </c>
      <c r="O168" s="185">
        <f t="shared" si="7"/>
        <v>49312.286266000003</v>
      </c>
      <c r="P168" s="215">
        <f t="shared" si="9"/>
        <v>43399.122954252598</v>
      </c>
      <c r="Q168" s="215" cm="1">
        <f t="array" ref="Q168">IF(P168="-",0,P168/(1+'General inputs'!$H$32)^IFERROR(INDEX('MP Calculations'!$C$40:$C$130,MATCH(F168,'MP Calculations'!$D$40:$D$130,0),0),-1))</f>
        <v>121387.48881216564</v>
      </c>
    </row>
    <row r="169" spans="3:17" x14ac:dyDescent="0.2">
      <c r="C169" s="159"/>
      <c r="D169" s="165" t="s">
        <v>292</v>
      </c>
      <c r="E169" s="161">
        <v>35663</v>
      </c>
      <c r="F169" s="172" t="str">
        <f t="shared" si="8"/>
        <v>1997-98</v>
      </c>
      <c r="G169" s="68"/>
      <c r="H169" s="167" t="s">
        <v>279</v>
      </c>
      <c r="I169" s="173">
        <v>28910.598612097718</v>
      </c>
      <c r="J169" s="168">
        <f>IFERROR(MIN('MP Calculations'!$E$30/I169,1),"-")</f>
        <v>0.88008742324680189</v>
      </c>
      <c r="K169" s="12"/>
      <c r="L169" s="159">
        <v>29.129058000000001</v>
      </c>
      <c r="M169" s="159" t="s">
        <v>339</v>
      </c>
      <c r="N169" s="159">
        <v>622</v>
      </c>
      <c r="O169" s="185">
        <f t="shared" si="7"/>
        <v>18118.274076000002</v>
      </c>
      <c r="P169" s="215">
        <f t="shared" si="9"/>
        <v>15945.665145226172</v>
      </c>
      <c r="Q169" s="215" cm="1">
        <f t="array" ref="Q169">IF(P169="-",0,P169/(1+'General inputs'!$H$32)^IFERROR(INDEX('MP Calculations'!$C$40:$C$130,MATCH(F169,'MP Calculations'!$D$40:$D$130,0),0),-1))</f>
        <v>44600.077551314098</v>
      </c>
    </row>
    <row r="170" spans="3:17" x14ac:dyDescent="0.2">
      <c r="C170" s="159"/>
      <c r="D170" s="165" t="s">
        <v>292</v>
      </c>
      <c r="E170" s="161">
        <v>35663</v>
      </c>
      <c r="F170" s="172" t="str">
        <f t="shared" si="8"/>
        <v>1997-98</v>
      </c>
      <c r="G170" s="68"/>
      <c r="H170" s="167" t="s">
        <v>279</v>
      </c>
      <c r="I170" s="173">
        <v>28910.598612097718</v>
      </c>
      <c r="J170" s="168">
        <f>IFERROR(MIN('MP Calculations'!$E$30/I170,1),"-")</f>
        <v>0.88008742324680189</v>
      </c>
      <c r="K170" s="12"/>
      <c r="L170" s="159">
        <v>34.664783999999997</v>
      </c>
      <c r="M170" s="159" t="s">
        <v>339</v>
      </c>
      <c r="N170" s="159">
        <v>622</v>
      </c>
      <c r="O170" s="185">
        <f t="shared" si="7"/>
        <v>21561.495648</v>
      </c>
      <c r="P170" s="215">
        <f t="shared" si="9"/>
        <v>18976.001146195453</v>
      </c>
      <c r="Q170" s="215" cm="1">
        <f t="array" ref="Q170">IF(P170="-",0,P170/(1+'General inputs'!$H$32)^IFERROR(INDEX('MP Calculations'!$C$40:$C$130,MATCH(F170,'MP Calculations'!$D$40:$D$130,0),0),-1))</f>
        <v>53075.937254804187</v>
      </c>
    </row>
    <row r="171" spans="3:17" x14ac:dyDescent="0.2">
      <c r="C171" s="159"/>
      <c r="D171" s="165" t="s">
        <v>292</v>
      </c>
      <c r="E171" s="161">
        <v>35663</v>
      </c>
      <c r="F171" s="172" t="str">
        <f t="shared" si="8"/>
        <v>1997-98</v>
      </c>
      <c r="G171" s="68"/>
      <c r="H171" s="167" t="s">
        <v>279</v>
      </c>
      <c r="I171" s="173">
        <v>28910.598612097718</v>
      </c>
      <c r="J171" s="168">
        <f>IFERROR(MIN('MP Calculations'!$E$30/I171,1),"-")</f>
        <v>0.88008742324680189</v>
      </c>
      <c r="K171" s="12"/>
      <c r="L171" s="159">
        <v>119.536912</v>
      </c>
      <c r="M171" s="159" t="s">
        <v>339</v>
      </c>
      <c r="N171" s="159">
        <v>622</v>
      </c>
      <c r="O171" s="185">
        <f t="shared" si="7"/>
        <v>74351.959264000005</v>
      </c>
      <c r="P171" s="215">
        <f t="shared" si="9"/>
        <v>65436.224242004944</v>
      </c>
      <c r="Q171" s="215" cm="1">
        <f t="array" ref="Q171">IF(P171="-",0,P171/(1+'General inputs'!$H$32)^IFERROR(INDEX('MP Calculations'!$C$40:$C$130,MATCH(F171,'MP Calculations'!$D$40:$D$130,0),0),-1))</f>
        <v>183025.33317227795</v>
      </c>
    </row>
    <row r="172" spans="3:17" x14ac:dyDescent="0.2">
      <c r="C172" s="159"/>
      <c r="D172" s="165" t="s">
        <v>285</v>
      </c>
      <c r="E172" s="161">
        <v>35663</v>
      </c>
      <c r="F172" s="172" t="str">
        <f t="shared" si="8"/>
        <v>1997-98</v>
      </c>
      <c r="G172" s="68"/>
      <c r="H172" s="167" t="s">
        <v>279</v>
      </c>
      <c r="I172" s="173">
        <v>28910.598612097718</v>
      </c>
      <c r="J172" s="168">
        <f>IFERROR(MIN('MP Calculations'!$E$30/I172,1),"-")</f>
        <v>0.88008742324680189</v>
      </c>
      <c r="K172" s="12"/>
      <c r="L172" s="159">
        <v>24.569673999999999</v>
      </c>
      <c r="M172" s="159" t="s">
        <v>339</v>
      </c>
      <c r="N172" s="159">
        <v>809</v>
      </c>
      <c r="O172" s="185">
        <f t="shared" si="7"/>
        <v>19876.866266000001</v>
      </c>
      <c r="P172" s="215">
        <f t="shared" si="9"/>
        <v>17493.380014265222</v>
      </c>
      <c r="Q172" s="215" cm="1">
        <f t="array" ref="Q172">IF(P172="-",0,P172/(1+'General inputs'!$H$32)^IFERROR(INDEX('MP Calculations'!$C$40:$C$130,MATCH(F172,'MP Calculations'!$D$40:$D$130,0),0),-1))</f>
        <v>48929.041100829578</v>
      </c>
    </row>
    <row r="173" spans="3:17" x14ac:dyDescent="0.2">
      <c r="C173" s="159"/>
      <c r="D173" s="165" t="s">
        <v>292</v>
      </c>
      <c r="E173" s="161">
        <v>35694</v>
      </c>
      <c r="F173" s="172" t="str">
        <f t="shared" si="8"/>
        <v>1997-98</v>
      </c>
      <c r="G173" s="68"/>
      <c r="H173" s="167" t="s">
        <v>279</v>
      </c>
      <c r="I173" s="173">
        <v>28910.598612097718</v>
      </c>
      <c r="J173" s="168">
        <f>IFERROR(MIN('MP Calculations'!$E$30/I173,1),"-")</f>
        <v>0.88008742324680189</v>
      </c>
      <c r="K173" s="12"/>
      <c r="L173" s="159">
        <v>37.232686999999999</v>
      </c>
      <c r="M173" s="159" t="s">
        <v>339</v>
      </c>
      <c r="N173" s="159">
        <v>622</v>
      </c>
      <c r="O173" s="185">
        <f t="shared" si="7"/>
        <v>23158.731314000001</v>
      </c>
      <c r="P173" s="215">
        <f t="shared" si="9"/>
        <v>20381.708167803285</v>
      </c>
      <c r="Q173" s="215" cm="1">
        <f t="array" ref="Q173">IF(P173="-",0,P173/(1+'General inputs'!$H$32)^IFERROR(INDEX('MP Calculations'!$C$40:$C$130,MATCH(F173,'MP Calculations'!$D$40:$D$130,0),0),-1))</f>
        <v>57007.704390708554</v>
      </c>
    </row>
    <row r="174" spans="3:17" x14ac:dyDescent="0.2">
      <c r="C174" s="159"/>
      <c r="D174" s="165" t="s">
        <v>291</v>
      </c>
      <c r="E174" s="161">
        <v>35694</v>
      </c>
      <c r="F174" s="172" t="str">
        <f t="shared" si="8"/>
        <v>1997-98</v>
      </c>
      <c r="G174" s="68"/>
      <c r="H174" s="167" t="s">
        <v>279</v>
      </c>
      <c r="I174" s="173">
        <v>28910.598612097718</v>
      </c>
      <c r="J174" s="168">
        <f>IFERROR(MIN('MP Calculations'!$E$30/I174,1),"-")</f>
        <v>0.88008742324680189</v>
      </c>
      <c r="K174" s="12"/>
      <c r="L174" s="159">
        <v>20.576422000000001</v>
      </c>
      <c r="M174" s="159" t="s">
        <v>339</v>
      </c>
      <c r="N174" s="159">
        <v>995</v>
      </c>
      <c r="O174" s="185">
        <f t="shared" si="7"/>
        <v>20473.53989</v>
      </c>
      <c r="P174" s="215">
        <f t="shared" si="9"/>
        <v>18018.504966530712</v>
      </c>
      <c r="Q174" s="215" cm="1">
        <f t="array" ref="Q174">IF(P174="-",0,P174/(1+'General inputs'!$H$32)^IFERROR(INDEX('MP Calculations'!$C$40:$C$130,MATCH(F174,'MP Calculations'!$D$40:$D$130,0),0),-1))</f>
        <v>50397.817309402017</v>
      </c>
    </row>
    <row r="175" spans="3:17" x14ac:dyDescent="0.2">
      <c r="C175" s="159"/>
      <c r="D175" s="165" t="s">
        <v>291</v>
      </c>
      <c r="E175" s="161">
        <v>35694</v>
      </c>
      <c r="F175" s="172" t="str">
        <f t="shared" si="8"/>
        <v>1997-98</v>
      </c>
      <c r="G175" s="68"/>
      <c r="H175" s="167" t="s">
        <v>279</v>
      </c>
      <c r="I175" s="173">
        <v>28910.598612097718</v>
      </c>
      <c r="J175" s="168">
        <f>IFERROR(MIN('MP Calculations'!$E$30/I175,1),"-")</f>
        <v>0.88008742324680189</v>
      </c>
      <c r="K175" s="12"/>
      <c r="L175" s="159">
        <v>80.954492999999999</v>
      </c>
      <c r="M175" s="159" t="s">
        <v>339</v>
      </c>
      <c r="N175" s="159">
        <v>995</v>
      </c>
      <c r="O175" s="185">
        <f t="shared" si="7"/>
        <v>80549.720535</v>
      </c>
      <c r="P175" s="215">
        <f t="shared" si="9"/>
        <v>70890.795988898157</v>
      </c>
      <c r="Q175" s="215" cm="1">
        <f t="array" ref="Q175">IF(P175="-",0,P175/(1+'General inputs'!$H$32)^IFERROR(INDEX('MP Calculations'!$C$40:$C$130,MATCH(F175,'MP Calculations'!$D$40:$D$130,0),0),-1))</f>
        <v>198281.7881840324</v>
      </c>
    </row>
    <row r="176" spans="3:17" x14ac:dyDescent="0.2">
      <c r="C176" s="159"/>
      <c r="D176" s="165" t="s">
        <v>291</v>
      </c>
      <c r="E176" s="161">
        <v>35694</v>
      </c>
      <c r="F176" s="172" t="str">
        <f t="shared" si="8"/>
        <v>1997-98</v>
      </c>
      <c r="G176" s="68"/>
      <c r="H176" s="167" t="s">
        <v>279</v>
      </c>
      <c r="I176" s="173">
        <v>28910.598612097718</v>
      </c>
      <c r="J176" s="168">
        <f>IFERROR(MIN('MP Calculations'!$E$30/I176,1),"-")</f>
        <v>0.88008742324680189</v>
      </c>
      <c r="K176" s="12"/>
      <c r="L176" s="159">
        <v>27.502002000000001</v>
      </c>
      <c r="M176" s="159" t="s">
        <v>339</v>
      </c>
      <c r="N176" s="159">
        <v>995</v>
      </c>
      <c r="O176" s="185">
        <f t="shared" si="7"/>
        <v>27364.491990000002</v>
      </c>
      <c r="P176" s="215">
        <f t="shared" si="9"/>
        <v>24083.145243936851</v>
      </c>
      <c r="Q176" s="215" cm="1">
        <f t="array" ref="Q176">IF(P176="-",0,P176/(1+'General inputs'!$H$32)^IFERROR(INDEX('MP Calculations'!$C$40:$C$130,MATCH(F176,'MP Calculations'!$D$40:$D$130,0),0),-1))</f>
        <v>67360.635995840727</v>
      </c>
    </row>
    <row r="177" spans="3:17" x14ac:dyDescent="0.2">
      <c r="C177" s="159"/>
      <c r="D177" s="165" t="s">
        <v>291</v>
      </c>
      <c r="E177" s="161">
        <v>35694</v>
      </c>
      <c r="F177" s="172" t="str">
        <f t="shared" si="8"/>
        <v>1997-98</v>
      </c>
      <c r="G177" s="68"/>
      <c r="H177" s="167" t="s">
        <v>279</v>
      </c>
      <c r="I177" s="173">
        <v>28910.598612097718</v>
      </c>
      <c r="J177" s="168">
        <f>IFERROR(MIN('MP Calculations'!$E$30/I177,1),"-")</f>
        <v>0.88008742324680189</v>
      </c>
      <c r="K177" s="12"/>
      <c r="L177" s="159">
        <v>68.749010999999996</v>
      </c>
      <c r="M177" s="159" t="s">
        <v>339</v>
      </c>
      <c r="N177" s="159">
        <v>995</v>
      </c>
      <c r="O177" s="185">
        <f t="shared" si="7"/>
        <v>68405.265944999992</v>
      </c>
      <c r="P177" s="215">
        <f t="shared" si="9"/>
        <v>60202.614242047253</v>
      </c>
      <c r="Q177" s="215" cm="1">
        <f t="array" ref="Q177">IF(P177="-",0,P177/(1+'General inputs'!$H$32)^IFERROR(INDEX('MP Calculations'!$C$40:$C$130,MATCH(F177,'MP Calculations'!$D$40:$D$130,0),0),-1))</f>
        <v>168386.90888921646</v>
      </c>
    </row>
    <row r="178" spans="3:17" x14ac:dyDescent="0.2">
      <c r="C178" s="159"/>
      <c r="D178" s="165" t="s">
        <v>285</v>
      </c>
      <c r="E178" s="161">
        <v>35694</v>
      </c>
      <c r="F178" s="172" t="str">
        <f t="shared" si="8"/>
        <v>1997-98</v>
      </c>
      <c r="G178" s="68"/>
      <c r="H178" s="167" t="s">
        <v>279</v>
      </c>
      <c r="I178" s="173">
        <v>28910.598612097718</v>
      </c>
      <c r="J178" s="168">
        <f>IFERROR(MIN('MP Calculations'!$E$30/I178,1),"-")</f>
        <v>0.88008742324680189</v>
      </c>
      <c r="K178" s="12"/>
      <c r="L178" s="159">
        <v>28.409585</v>
      </c>
      <c r="M178" s="159" t="s">
        <v>339</v>
      </c>
      <c r="N178" s="159">
        <v>809</v>
      </c>
      <c r="O178" s="185">
        <f t="shared" si="7"/>
        <v>22983.354264999998</v>
      </c>
      <c r="P178" s="215">
        <f t="shared" si="9"/>
        <v>20227.361032652243</v>
      </c>
      <c r="Q178" s="215" cm="1">
        <f t="array" ref="Q178">IF(P178="-",0,P178/(1+'General inputs'!$H$32)^IFERROR(INDEX('MP Calculations'!$C$40:$C$130,MATCH(F178,'MP Calculations'!$D$40:$D$130,0),0),-1))</f>
        <v>56575.994948997337</v>
      </c>
    </row>
    <row r="179" spans="3:17" x14ac:dyDescent="0.2">
      <c r="C179" s="159"/>
      <c r="D179" s="165" t="s">
        <v>291</v>
      </c>
      <c r="E179" s="161">
        <v>35694</v>
      </c>
      <c r="F179" s="172" t="str">
        <f t="shared" si="8"/>
        <v>1997-98</v>
      </c>
      <c r="G179" s="68"/>
      <c r="H179" s="167" t="s">
        <v>279</v>
      </c>
      <c r="I179" s="173">
        <v>28910.598612097718</v>
      </c>
      <c r="J179" s="168">
        <f>IFERROR(MIN('MP Calculations'!$E$30/I179,1),"-")</f>
        <v>0.88008742324680189</v>
      </c>
      <c r="K179" s="12"/>
      <c r="L179" s="159">
        <v>34.369697000000002</v>
      </c>
      <c r="M179" s="159" t="s">
        <v>339</v>
      </c>
      <c r="N179" s="159">
        <v>995</v>
      </c>
      <c r="O179" s="185">
        <f t="shared" si="7"/>
        <v>34197.848515000005</v>
      </c>
      <c r="P179" s="215">
        <f t="shared" si="9"/>
        <v>30097.096380150826</v>
      </c>
      <c r="Q179" s="215" cm="1">
        <f t="array" ref="Q179">IF(P179="-",0,P179/(1+'General inputs'!$H$32)^IFERROR(INDEX('MP Calculations'!$C$40:$C$130,MATCH(F179,'MP Calculations'!$D$40:$D$130,0),0),-1))</f>
        <v>84181.676988618463</v>
      </c>
    </row>
    <row r="180" spans="3:17" x14ac:dyDescent="0.2">
      <c r="C180" s="159"/>
      <c r="D180" s="165" t="s">
        <v>291</v>
      </c>
      <c r="E180" s="161">
        <v>35694</v>
      </c>
      <c r="F180" s="172" t="str">
        <f t="shared" si="8"/>
        <v>1997-98</v>
      </c>
      <c r="G180" s="68"/>
      <c r="H180" s="167" t="s">
        <v>279</v>
      </c>
      <c r="I180" s="173">
        <v>28910.598612097718</v>
      </c>
      <c r="J180" s="168">
        <f>IFERROR(MIN('MP Calculations'!$E$30/I180,1),"-")</f>
        <v>0.88008742324680189</v>
      </c>
      <c r="K180" s="12"/>
      <c r="L180" s="159">
        <v>44.961146999999997</v>
      </c>
      <c r="M180" s="159" t="s">
        <v>339</v>
      </c>
      <c r="N180" s="159">
        <v>995</v>
      </c>
      <c r="O180" s="185">
        <f t="shared" si="7"/>
        <v>44736.341264999995</v>
      </c>
      <c r="P180" s="215">
        <f t="shared" si="9"/>
        <v>39371.891309403421</v>
      </c>
      <c r="Q180" s="215" cm="1">
        <f t="array" ref="Q180">IF(P180="-",0,P180/(1+'General inputs'!$H$32)^IFERROR(INDEX('MP Calculations'!$C$40:$C$130,MATCH(F180,'MP Calculations'!$D$40:$D$130,0),0),-1))</f>
        <v>110123.30873303281</v>
      </c>
    </row>
    <row r="181" spans="3:17" x14ac:dyDescent="0.2">
      <c r="C181" s="159"/>
      <c r="D181" s="165" t="s">
        <v>285</v>
      </c>
      <c r="E181" s="161">
        <v>35694</v>
      </c>
      <c r="F181" s="172" t="str">
        <f t="shared" si="8"/>
        <v>1997-98</v>
      </c>
      <c r="G181" s="68"/>
      <c r="H181" s="167" t="s">
        <v>279</v>
      </c>
      <c r="I181" s="173">
        <v>28910.598612097718</v>
      </c>
      <c r="J181" s="168">
        <f>IFERROR(MIN('MP Calculations'!$E$30/I181,1),"-")</f>
        <v>0.88008742324680189</v>
      </c>
      <c r="K181" s="12"/>
      <c r="L181" s="159">
        <v>65.728807000000003</v>
      </c>
      <c r="M181" s="159" t="s">
        <v>339</v>
      </c>
      <c r="N181" s="159">
        <v>809</v>
      </c>
      <c r="O181" s="185">
        <f t="shared" si="7"/>
        <v>53174.604863</v>
      </c>
      <c r="P181" s="215">
        <f t="shared" si="9"/>
        <v>46798.300976044535</v>
      </c>
      <c r="Q181" s="215" cm="1">
        <f t="array" ref="Q181">IF(P181="-",0,P181/(1+'General inputs'!$H$32)^IFERROR(INDEX('MP Calculations'!$C$40:$C$130,MATCH(F181,'MP Calculations'!$D$40:$D$130,0),0),-1))</f>
        <v>130895.00085395902</v>
      </c>
    </row>
    <row r="182" spans="3:17" x14ac:dyDescent="0.2">
      <c r="C182" s="159"/>
      <c r="D182" s="165" t="s">
        <v>291</v>
      </c>
      <c r="E182" s="161">
        <v>35694</v>
      </c>
      <c r="F182" s="172" t="str">
        <f t="shared" si="8"/>
        <v>1997-98</v>
      </c>
      <c r="G182" s="68"/>
      <c r="H182" s="167" t="s">
        <v>279</v>
      </c>
      <c r="I182" s="173">
        <v>28910.598612097718</v>
      </c>
      <c r="J182" s="168">
        <f>IFERROR(MIN('MP Calculations'!$E$30/I182,1),"-")</f>
        <v>0.88008742324680189</v>
      </c>
      <c r="K182" s="12"/>
      <c r="L182" s="159">
        <v>74.216802000000001</v>
      </c>
      <c r="M182" s="159" t="s">
        <v>339</v>
      </c>
      <c r="N182" s="159">
        <v>995</v>
      </c>
      <c r="O182" s="185">
        <f t="shared" si="7"/>
        <v>73845.717990000005</v>
      </c>
      <c r="P182" s="215">
        <f t="shared" si="9"/>
        <v>64990.687663629105</v>
      </c>
      <c r="Q182" s="215" cm="1">
        <f t="array" ref="Q182">IF(P182="-",0,P182/(1+'General inputs'!$H$32)^IFERROR(INDEX('MP Calculations'!$C$40:$C$130,MATCH(F182,'MP Calculations'!$D$40:$D$130,0),0),-1))</f>
        <v>181779.16590571782</v>
      </c>
    </row>
    <row r="183" spans="3:17" x14ac:dyDescent="0.2">
      <c r="C183" s="159"/>
      <c r="D183" s="165" t="s">
        <v>292</v>
      </c>
      <c r="E183" s="161">
        <v>35694</v>
      </c>
      <c r="F183" s="172" t="str">
        <f t="shared" si="8"/>
        <v>1997-98</v>
      </c>
      <c r="G183" s="68"/>
      <c r="H183" s="167" t="s">
        <v>279</v>
      </c>
      <c r="I183" s="173">
        <v>28910.598612097718</v>
      </c>
      <c r="J183" s="168">
        <f>IFERROR(MIN('MP Calculations'!$E$30/I183,1),"-")</f>
        <v>0.88008742324680189</v>
      </c>
      <c r="K183" s="12"/>
      <c r="L183" s="159">
        <v>111.284046</v>
      </c>
      <c r="M183" s="159" t="s">
        <v>339</v>
      </c>
      <c r="N183" s="159">
        <v>622</v>
      </c>
      <c r="O183" s="185">
        <f t="shared" si="7"/>
        <v>69218.676611999996</v>
      </c>
      <c r="P183" s="215">
        <f t="shared" si="9"/>
        <v>60918.486740008746</v>
      </c>
      <c r="Q183" s="215" cm="1">
        <f t="array" ref="Q183">IF(P183="-",0,P183/(1+'General inputs'!$H$32)^IFERROR(INDEX('MP Calculations'!$C$40:$C$130,MATCH(F183,'MP Calculations'!$D$40:$D$130,0),0),-1))</f>
        <v>170389.20660681868</v>
      </c>
    </row>
    <row r="184" spans="3:17" x14ac:dyDescent="0.2">
      <c r="C184" s="159"/>
      <c r="D184" s="165" t="s">
        <v>291</v>
      </c>
      <c r="E184" s="161">
        <v>35694</v>
      </c>
      <c r="F184" s="172" t="str">
        <f t="shared" si="8"/>
        <v>1997-98</v>
      </c>
      <c r="G184" s="68"/>
      <c r="H184" s="167" t="s">
        <v>279</v>
      </c>
      <c r="I184" s="173">
        <v>28910.598612097718</v>
      </c>
      <c r="J184" s="168">
        <f>IFERROR(MIN('MP Calculations'!$E$30/I184,1),"-")</f>
        <v>0.88008742324680189</v>
      </c>
      <c r="K184" s="12"/>
      <c r="L184" s="159">
        <v>39.918908000000002</v>
      </c>
      <c r="M184" s="159" t="s">
        <v>339</v>
      </c>
      <c r="N184" s="159">
        <v>995</v>
      </c>
      <c r="O184" s="185">
        <f t="shared" si="7"/>
        <v>39719.313460000005</v>
      </c>
      <c r="P184" s="215">
        <f t="shared" si="9"/>
        <v>34956.468236143417</v>
      </c>
      <c r="Q184" s="215" cm="1">
        <f t="array" ref="Q184">IF(P184="-",0,P184/(1+'General inputs'!$H$32)^IFERROR(INDEX('MP Calculations'!$C$40:$C$130,MATCH(F184,'MP Calculations'!$D$40:$D$130,0),0),-1))</f>
        <v>97773.355959302673</v>
      </c>
    </row>
    <row r="185" spans="3:17" x14ac:dyDescent="0.2">
      <c r="C185" s="159"/>
      <c r="D185" s="165" t="s">
        <v>291</v>
      </c>
      <c r="E185" s="161">
        <v>35694</v>
      </c>
      <c r="F185" s="172" t="str">
        <f t="shared" si="8"/>
        <v>1997-98</v>
      </c>
      <c r="G185" s="68"/>
      <c r="H185" s="167" t="s">
        <v>279</v>
      </c>
      <c r="I185" s="173">
        <v>28910.598612097718</v>
      </c>
      <c r="J185" s="168">
        <f>IFERROR(MIN('MP Calculations'!$E$30/I185,1),"-")</f>
        <v>0.88008742324680189</v>
      </c>
      <c r="K185" s="12"/>
      <c r="L185" s="159">
        <v>62.993555000000001</v>
      </c>
      <c r="M185" s="159" t="s">
        <v>339</v>
      </c>
      <c r="N185" s="159">
        <v>995</v>
      </c>
      <c r="O185" s="185">
        <f t="shared" si="7"/>
        <v>62678.587225000003</v>
      </c>
      <c r="P185" s="215">
        <f t="shared" si="9"/>
        <v>55162.636323600171</v>
      </c>
      <c r="Q185" s="215" cm="1">
        <f t="array" ref="Q185">IF(P185="-",0,P185/(1+'General inputs'!$H$32)^IFERROR(INDEX('MP Calculations'!$C$40:$C$130,MATCH(F185,'MP Calculations'!$D$40:$D$130,0),0),-1))</f>
        <v>154290.07417129024</v>
      </c>
    </row>
    <row r="186" spans="3:17" x14ac:dyDescent="0.2">
      <c r="C186" s="159"/>
      <c r="D186" s="165" t="s">
        <v>285</v>
      </c>
      <c r="E186" s="161">
        <v>35694</v>
      </c>
      <c r="F186" s="172" t="str">
        <f t="shared" si="8"/>
        <v>1997-98</v>
      </c>
      <c r="G186" s="68"/>
      <c r="H186" s="167" t="s">
        <v>279</v>
      </c>
      <c r="I186" s="173">
        <v>28910.598612097718</v>
      </c>
      <c r="J186" s="168">
        <f>IFERROR(MIN('MP Calculations'!$E$30/I186,1),"-")</f>
        <v>0.88008742324680189</v>
      </c>
      <c r="K186" s="12"/>
      <c r="L186" s="159">
        <v>114.66262999999999</v>
      </c>
      <c r="M186" s="159" t="s">
        <v>339</v>
      </c>
      <c r="N186" s="159">
        <v>809</v>
      </c>
      <c r="O186" s="185">
        <f t="shared" si="7"/>
        <v>92762.067669999989</v>
      </c>
      <c r="P186" s="215">
        <f t="shared" si="9"/>
        <v>81638.72911073576</v>
      </c>
      <c r="Q186" s="215" cm="1">
        <f t="array" ref="Q186">IF(P186="-",0,P186/(1+'General inputs'!$H$32)^IFERROR(INDEX('MP Calculations'!$C$40:$C$130,MATCH(F186,'MP Calculations'!$D$40:$D$130,0),0),-1))</f>
        <v>228343.79227006485</v>
      </c>
    </row>
    <row r="187" spans="3:17" x14ac:dyDescent="0.2">
      <c r="C187" s="159"/>
      <c r="D187" s="165" t="s">
        <v>292</v>
      </c>
      <c r="E187" s="161">
        <v>35694</v>
      </c>
      <c r="F187" s="172" t="str">
        <f t="shared" si="8"/>
        <v>1997-98</v>
      </c>
      <c r="G187" s="68"/>
      <c r="H187" s="167" t="s">
        <v>279</v>
      </c>
      <c r="I187" s="173">
        <v>28910.598612097718</v>
      </c>
      <c r="J187" s="168">
        <f>IFERROR(MIN('MP Calculations'!$E$30/I187,1),"-")</f>
        <v>0.88008742324680189</v>
      </c>
      <c r="K187" s="12"/>
      <c r="L187" s="159">
        <v>80.145329000000004</v>
      </c>
      <c r="M187" s="159" t="s">
        <v>339</v>
      </c>
      <c r="N187" s="159">
        <v>622</v>
      </c>
      <c r="O187" s="185">
        <f t="shared" si="7"/>
        <v>49850.394638000005</v>
      </c>
      <c r="P187" s="215">
        <f t="shared" si="9"/>
        <v>43872.705364793612</v>
      </c>
      <c r="Q187" s="215" cm="1">
        <f t="array" ref="Q187">IF(P187="-",0,P187/(1+'General inputs'!$H$32)^IFERROR(INDEX('MP Calculations'!$C$40:$C$130,MATCH(F187,'MP Calculations'!$D$40:$D$130,0),0),-1))</f>
        <v>122712.10036299775</v>
      </c>
    </row>
    <row r="188" spans="3:17" x14ac:dyDescent="0.2">
      <c r="C188" s="159"/>
      <c r="D188" s="165" t="s">
        <v>304</v>
      </c>
      <c r="E188" s="161">
        <v>35777</v>
      </c>
      <c r="F188" s="172" t="str">
        <f t="shared" si="8"/>
        <v>1997-98</v>
      </c>
      <c r="G188" s="68"/>
      <c r="H188" s="167" t="s">
        <v>279</v>
      </c>
      <c r="I188" s="173">
        <v>28910.598612097718</v>
      </c>
      <c r="J188" s="168">
        <f>IFERROR(MIN('MP Calculations'!$E$30/I188,1),"-")</f>
        <v>0.88008742324680189</v>
      </c>
      <c r="K188" s="12"/>
      <c r="L188" s="159">
        <v>50.515304</v>
      </c>
      <c r="M188" s="159" t="s">
        <v>339</v>
      </c>
      <c r="N188" s="159">
        <v>1908</v>
      </c>
      <c r="O188" s="185">
        <f t="shared" si="7"/>
        <v>96383.200032000008</v>
      </c>
      <c r="P188" s="215">
        <f t="shared" si="9"/>
        <v>84825.642160443967</v>
      </c>
      <c r="Q188" s="215" cm="1">
        <f t="array" ref="Q188">IF(P188="-",0,P188/(1+'General inputs'!$H$32)^IFERROR(INDEX('MP Calculations'!$C$40:$C$130,MATCH(F188,'MP Calculations'!$D$40:$D$130,0),0),-1))</f>
        <v>237257.59849086299</v>
      </c>
    </row>
    <row r="189" spans="3:17" x14ac:dyDescent="0.2">
      <c r="C189" s="159"/>
      <c r="D189" s="165" t="s">
        <v>304</v>
      </c>
      <c r="E189" s="161">
        <v>35777</v>
      </c>
      <c r="F189" s="172" t="str">
        <f t="shared" si="8"/>
        <v>1997-98</v>
      </c>
      <c r="G189" s="68"/>
      <c r="H189" s="167" t="s">
        <v>279</v>
      </c>
      <c r="I189" s="173">
        <v>28910.598612097718</v>
      </c>
      <c r="J189" s="168">
        <f>IFERROR(MIN('MP Calculations'!$E$30/I189,1),"-")</f>
        <v>0.88008742324680189</v>
      </c>
      <c r="K189" s="12"/>
      <c r="L189" s="159">
        <v>144.958327</v>
      </c>
      <c r="M189" s="159" t="s">
        <v>339</v>
      </c>
      <c r="N189" s="159">
        <v>1908</v>
      </c>
      <c r="O189" s="185">
        <f t="shared" si="7"/>
        <v>276580.48791600001</v>
      </c>
      <c r="P189" s="215">
        <f t="shared" si="9"/>
        <v>243415.00893033567</v>
      </c>
      <c r="Q189" s="215" cm="1">
        <f t="array" ref="Q189">IF(P189="-",0,P189/(1+'General inputs'!$H$32)^IFERROR(INDEX('MP Calculations'!$C$40:$C$130,MATCH(F189,'MP Calculations'!$D$40:$D$130,0),0),-1))</f>
        <v>680832.57591151423</v>
      </c>
    </row>
    <row r="190" spans="3:17" x14ac:dyDescent="0.2">
      <c r="C190" s="159"/>
      <c r="D190" s="165" t="s">
        <v>304</v>
      </c>
      <c r="E190" s="161">
        <v>35777</v>
      </c>
      <c r="F190" s="172" t="str">
        <f t="shared" si="8"/>
        <v>1997-98</v>
      </c>
      <c r="G190" s="68"/>
      <c r="H190" s="167" t="s">
        <v>279</v>
      </c>
      <c r="I190" s="173">
        <v>28910.598612097718</v>
      </c>
      <c r="J190" s="168">
        <f>IFERROR(MIN('MP Calculations'!$E$30/I190,1),"-")</f>
        <v>0.88008742324680189</v>
      </c>
      <c r="K190" s="12"/>
      <c r="L190" s="159">
        <v>22.708085000000001</v>
      </c>
      <c r="M190" s="159" t="s">
        <v>339</v>
      </c>
      <c r="N190" s="159">
        <v>1908</v>
      </c>
      <c r="O190" s="185">
        <f t="shared" si="7"/>
        <v>43327.026180000001</v>
      </c>
      <c r="P190" s="215">
        <f t="shared" si="9"/>
        <v>38131.570827702926</v>
      </c>
      <c r="Q190" s="215" cm="1">
        <f t="array" ref="Q190">IF(P190="-",0,P190/(1+'General inputs'!$H$32)^IFERROR(INDEX('MP Calculations'!$C$40:$C$130,MATCH(F190,'MP Calculations'!$D$40:$D$130,0),0),-1))</f>
        <v>106654.12829004033</v>
      </c>
    </row>
    <row r="191" spans="3:17" x14ac:dyDescent="0.2">
      <c r="C191" s="159"/>
      <c r="D191" s="165" t="s">
        <v>291</v>
      </c>
      <c r="E191" s="161">
        <v>35777</v>
      </c>
      <c r="F191" s="172" t="str">
        <f t="shared" si="8"/>
        <v>1997-98</v>
      </c>
      <c r="G191" s="68"/>
      <c r="H191" s="167" t="s">
        <v>279</v>
      </c>
      <c r="I191" s="173">
        <v>28910.598612097718</v>
      </c>
      <c r="J191" s="168">
        <f>IFERROR(MIN('MP Calculations'!$E$30/I191,1),"-")</f>
        <v>0.88008742324680189</v>
      </c>
      <c r="K191" s="12"/>
      <c r="L191" s="159">
        <v>101.624578</v>
      </c>
      <c r="M191" s="159" t="s">
        <v>339</v>
      </c>
      <c r="N191" s="159">
        <v>995</v>
      </c>
      <c r="O191" s="185">
        <f t="shared" si="7"/>
        <v>101116.45511</v>
      </c>
      <c r="P191" s="215">
        <f t="shared" si="9"/>
        <v>88991.320425610815</v>
      </c>
      <c r="Q191" s="215" cm="1">
        <f t="array" ref="Q191">IF(P191="-",0,P191/(1+'General inputs'!$H$32)^IFERROR(INDEX('MP Calculations'!$C$40:$C$130,MATCH(F191,'MP Calculations'!$D$40:$D$130,0),0),-1))</f>
        <v>248909.01421972562</v>
      </c>
    </row>
    <row r="192" spans="3:17" x14ac:dyDescent="0.2">
      <c r="C192" s="159"/>
      <c r="D192" s="165" t="s">
        <v>304</v>
      </c>
      <c r="E192" s="161">
        <v>35777</v>
      </c>
      <c r="F192" s="172" t="str">
        <f t="shared" si="8"/>
        <v>1997-98</v>
      </c>
      <c r="G192" s="68"/>
      <c r="H192" s="167" t="s">
        <v>279</v>
      </c>
      <c r="I192" s="173">
        <v>28910.598612097718</v>
      </c>
      <c r="J192" s="168">
        <f>IFERROR(MIN('MP Calculations'!$E$30/I192,1),"-")</f>
        <v>0.88008742324680189</v>
      </c>
      <c r="K192" s="12"/>
      <c r="L192" s="159">
        <v>123.6835</v>
      </c>
      <c r="M192" s="159" t="s">
        <v>339</v>
      </c>
      <c r="N192" s="159">
        <v>1908</v>
      </c>
      <c r="O192" s="185">
        <f t="shared" si="7"/>
        <v>235988.11799999999</v>
      </c>
      <c r="P192" s="215">
        <f t="shared" si="9"/>
        <v>207690.17468748221</v>
      </c>
      <c r="Q192" s="215" cm="1">
        <f t="array" ref="Q192">IF(P192="-",0,P192/(1+'General inputs'!$H$32)^IFERROR(INDEX('MP Calculations'!$C$40:$C$130,MATCH(F192,'MP Calculations'!$D$40:$D$130,0),0),-1))</f>
        <v>580910.0977189932</v>
      </c>
    </row>
    <row r="193" spans="3:17" x14ac:dyDescent="0.2">
      <c r="C193" s="159"/>
      <c r="D193" s="165" t="s">
        <v>304</v>
      </c>
      <c r="E193" s="161">
        <v>35777</v>
      </c>
      <c r="F193" s="172" t="str">
        <f t="shared" si="8"/>
        <v>1997-98</v>
      </c>
      <c r="G193" s="68"/>
      <c r="H193" s="167" t="s">
        <v>279</v>
      </c>
      <c r="I193" s="173">
        <v>28910.598612097718</v>
      </c>
      <c r="J193" s="168">
        <f>IFERROR(MIN('MP Calculations'!$E$30/I193,1),"-")</f>
        <v>0.88008742324680189</v>
      </c>
      <c r="K193" s="12"/>
      <c r="L193" s="159">
        <v>9.3503740000000004</v>
      </c>
      <c r="M193" s="159" t="s">
        <v>339</v>
      </c>
      <c r="N193" s="159">
        <v>1908</v>
      </c>
      <c r="O193" s="185">
        <f t="shared" ref="O193:O256" si="10">IF(N193="","-",L193*N193)</f>
        <v>17840.513591999999</v>
      </c>
      <c r="P193" s="215">
        <f t="shared" si="9"/>
        <v>15701.211636582826</v>
      </c>
      <c r="Q193" s="215" cm="1">
        <f t="array" ref="Q193">IF(P193="-",0,P193/(1+'General inputs'!$H$32)^IFERROR(INDEX('MP Calculations'!$C$40:$C$130,MATCH(F193,'MP Calculations'!$D$40:$D$130,0),0),-1))</f>
        <v>43916.34028830954</v>
      </c>
    </row>
    <row r="194" spans="3:17" x14ac:dyDescent="0.2">
      <c r="C194" s="159"/>
      <c r="D194" s="165" t="s">
        <v>285</v>
      </c>
      <c r="E194" s="161">
        <v>35777</v>
      </c>
      <c r="F194" s="172" t="str">
        <f t="shared" si="8"/>
        <v>1997-98</v>
      </c>
      <c r="G194" s="68"/>
      <c r="H194" s="167" t="s">
        <v>279</v>
      </c>
      <c r="I194" s="173">
        <v>28910.598612097718</v>
      </c>
      <c r="J194" s="168">
        <f>IFERROR(MIN('MP Calculations'!$E$30/I194,1),"-")</f>
        <v>0.88008742324680189</v>
      </c>
      <c r="K194" s="12"/>
      <c r="L194" s="159">
        <v>118.580195</v>
      </c>
      <c r="M194" s="159" t="s">
        <v>339</v>
      </c>
      <c r="N194" s="159">
        <v>809</v>
      </c>
      <c r="O194" s="185">
        <f t="shared" si="10"/>
        <v>95931.377755000009</v>
      </c>
      <c r="P194" s="215">
        <f t="shared" si="9"/>
        <v>84427.999056913526</v>
      </c>
      <c r="Q194" s="215" cm="1">
        <f t="array" ref="Q194">IF(P194="-",0,P194/(1+'General inputs'!$H$32)^IFERROR(INDEX('MP Calculations'!$C$40:$C$130,MATCH(F194,'MP Calculations'!$D$40:$D$130,0),0),-1))</f>
        <v>236145.38943005048</v>
      </c>
    </row>
    <row r="195" spans="3:17" x14ac:dyDescent="0.2">
      <c r="C195" s="159"/>
      <c r="D195" s="165" t="s">
        <v>304</v>
      </c>
      <c r="E195" s="161">
        <v>35777</v>
      </c>
      <c r="F195" s="172" t="str">
        <f t="shared" si="8"/>
        <v>1997-98</v>
      </c>
      <c r="G195" s="68"/>
      <c r="H195" s="167" t="s">
        <v>279</v>
      </c>
      <c r="I195" s="173">
        <v>28910.598612097718</v>
      </c>
      <c r="J195" s="168">
        <f>IFERROR(MIN('MP Calculations'!$E$30/I195,1),"-")</f>
        <v>0.88008742324680189</v>
      </c>
      <c r="K195" s="12"/>
      <c r="L195" s="159">
        <v>9.4881510000000002</v>
      </c>
      <c r="M195" s="159" t="s">
        <v>339</v>
      </c>
      <c r="N195" s="159">
        <v>1908</v>
      </c>
      <c r="O195" s="185">
        <f t="shared" si="10"/>
        <v>18103.392108</v>
      </c>
      <c r="P195" s="215">
        <f t="shared" si="9"/>
        <v>15932.567712356209</v>
      </c>
      <c r="Q195" s="215" cm="1">
        <f t="array" ref="Q195">IF(P195="-",0,P195/(1+'General inputs'!$H$32)^IFERROR(INDEX('MP Calculations'!$C$40:$C$130,MATCH(F195,'MP Calculations'!$D$40:$D$130,0),0),-1))</f>
        <v>44563.443988750019</v>
      </c>
    </row>
    <row r="196" spans="3:17" x14ac:dyDescent="0.2">
      <c r="C196" s="159"/>
      <c r="D196" s="165" t="s">
        <v>285</v>
      </c>
      <c r="E196" s="161">
        <v>35777</v>
      </c>
      <c r="F196" s="172" t="str">
        <f t="shared" si="8"/>
        <v>1997-98</v>
      </c>
      <c r="G196" s="68"/>
      <c r="H196" s="167" t="s">
        <v>279</v>
      </c>
      <c r="I196" s="173">
        <v>28910.598612097718</v>
      </c>
      <c r="J196" s="168">
        <f>IFERROR(MIN('MP Calculations'!$E$30/I196,1),"-")</f>
        <v>0.88008742324680189</v>
      </c>
      <c r="K196" s="12"/>
      <c r="L196" s="159">
        <v>85.081198999999998</v>
      </c>
      <c r="M196" s="159" t="s">
        <v>339</v>
      </c>
      <c r="N196" s="159">
        <v>809</v>
      </c>
      <c r="O196" s="185">
        <f t="shared" si="10"/>
        <v>68830.689990999992</v>
      </c>
      <c r="P196" s="215">
        <f t="shared" si="9"/>
        <v>60577.024594478622</v>
      </c>
      <c r="Q196" s="215" cm="1">
        <f t="array" ref="Q196">IF(P196="-",0,P196/(1+'General inputs'!$H$32)^IFERROR(INDEX('MP Calculations'!$C$40:$C$130,MATCH(F196,'MP Calculations'!$D$40:$D$130,0),0),-1))</f>
        <v>169434.13586923698</v>
      </c>
    </row>
    <row r="197" spans="3:17" x14ac:dyDescent="0.2">
      <c r="C197" s="159"/>
      <c r="D197" s="165" t="s">
        <v>290</v>
      </c>
      <c r="E197" s="161">
        <v>35777</v>
      </c>
      <c r="F197" s="172" t="str">
        <f t="shared" si="8"/>
        <v>1997-98</v>
      </c>
      <c r="G197" s="68"/>
      <c r="H197" s="167" t="s">
        <v>279</v>
      </c>
      <c r="I197" s="173">
        <v>28910.598612097718</v>
      </c>
      <c r="J197" s="168">
        <f>IFERROR(MIN('MP Calculations'!$E$30/I197,1),"-")</f>
        <v>0.88008742324680189</v>
      </c>
      <c r="K197" s="12"/>
      <c r="L197" s="159">
        <v>4.4117790000000001</v>
      </c>
      <c r="M197" s="159" t="s">
        <v>339</v>
      </c>
      <c r="N197" s="159">
        <v>1803</v>
      </c>
      <c r="O197" s="185">
        <f t="shared" si="10"/>
        <v>7954.4375369999998</v>
      </c>
      <c r="P197" s="215">
        <f t="shared" si="9"/>
        <v>7000.6004353159669</v>
      </c>
      <c r="Q197" s="215" cm="1">
        <f t="array" ref="Q197">IF(P197="-",0,P197/(1+'General inputs'!$H$32)^IFERROR(INDEX('MP Calculations'!$C$40:$C$130,MATCH(F197,'MP Calculations'!$D$40:$D$130,0),0),-1))</f>
        <v>19580.702308572574</v>
      </c>
    </row>
    <row r="198" spans="3:17" x14ac:dyDescent="0.2">
      <c r="C198" s="159"/>
      <c r="D198" s="165" t="s">
        <v>291</v>
      </c>
      <c r="E198" s="161">
        <v>35777</v>
      </c>
      <c r="F198" s="172" t="str">
        <f t="shared" si="8"/>
        <v>1997-98</v>
      </c>
      <c r="G198" s="68"/>
      <c r="H198" s="167" t="s">
        <v>279</v>
      </c>
      <c r="I198" s="173">
        <v>28910.598612097718</v>
      </c>
      <c r="J198" s="168">
        <f>IFERROR(MIN('MP Calculations'!$E$30/I198,1),"-")</f>
        <v>0.88008742324680189</v>
      </c>
      <c r="K198" s="12"/>
      <c r="L198" s="159">
        <v>149.064088</v>
      </c>
      <c r="M198" s="159" t="s">
        <v>339</v>
      </c>
      <c r="N198" s="159">
        <v>995</v>
      </c>
      <c r="O198" s="185">
        <f t="shared" si="10"/>
        <v>148318.76756000001</v>
      </c>
      <c r="P198" s="215">
        <f t="shared" si="9"/>
        <v>130533.48196102175</v>
      </c>
      <c r="Q198" s="215" cm="1">
        <f t="array" ref="Q198">IF(P198="-",0,P198/(1+'General inputs'!$H$32)^IFERROR(INDEX('MP Calculations'!$C$40:$C$130,MATCH(F198,'MP Calculations'!$D$40:$D$130,0),0),-1))</f>
        <v>365102.57587138453</v>
      </c>
    </row>
    <row r="199" spans="3:17" x14ac:dyDescent="0.2">
      <c r="C199" s="159"/>
      <c r="D199" s="165" t="s">
        <v>285</v>
      </c>
      <c r="E199" s="161">
        <v>35777</v>
      </c>
      <c r="F199" s="172" t="str">
        <f t="shared" si="8"/>
        <v>1997-98</v>
      </c>
      <c r="G199" s="68"/>
      <c r="H199" s="167" t="s">
        <v>279</v>
      </c>
      <c r="I199" s="173">
        <v>28910.598612097718</v>
      </c>
      <c r="J199" s="168">
        <f>IFERROR(MIN('MP Calculations'!$E$30/I199,1),"-")</f>
        <v>0.88008742324680189</v>
      </c>
      <c r="K199" s="12"/>
      <c r="L199" s="159">
        <v>32.723846999999999</v>
      </c>
      <c r="M199" s="159" t="s">
        <v>339</v>
      </c>
      <c r="N199" s="159">
        <v>809</v>
      </c>
      <c r="O199" s="185">
        <f t="shared" si="10"/>
        <v>26473.592223</v>
      </c>
      <c r="P199" s="215">
        <f t="shared" si="9"/>
        <v>23299.075563626644</v>
      </c>
      <c r="Q199" s="215" cm="1">
        <f t="array" ref="Q199">IF(P199="-",0,P199/(1+'General inputs'!$H$32)^IFERROR(INDEX('MP Calculations'!$C$40:$C$130,MATCH(F199,'MP Calculations'!$D$40:$D$130,0),0),-1))</f>
        <v>65167.590536213815</v>
      </c>
    </row>
    <row r="200" spans="3:17" x14ac:dyDescent="0.2">
      <c r="C200" s="159"/>
      <c r="D200" s="165" t="s">
        <v>285</v>
      </c>
      <c r="E200" s="161">
        <v>35777</v>
      </c>
      <c r="F200" s="172" t="str">
        <f t="shared" si="8"/>
        <v>1997-98</v>
      </c>
      <c r="G200" s="68"/>
      <c r="H200" s="167" t="s">
        <v>279</v>
      </c>
      <c r="I200" s="173">
        <v>28910.598612097718</v>
      </c>
      <c r="J200" s="168">
        <f>IFERROR(MIN('MP Calculations'!$E$30/I200,1),"-")</f>
        <v>0.88008742324680189</v>
      </c>
      <c r="K200" s="12"/>
      <c r="L200" s="159">
        <v>107.089247</v>
      </c>
      <c r="M200" s="159" t="s">
        <v>339</v>
      </c>
      <c r="N200" s="159">
        <v>809</v>
      </c>
      <c r="O200" s="185">
        <f t="shared" si="10"/>
        <v>86635.200823000006</v>
      </c>
      <c r="P200" s="215">
        <f t="shared" si="9"/>
        <v>76246.550654783292</v>
      </c>
      <c r="Q200" s="215" cm="1">
        <f t="array" ref="Q200">IF(P200="-",0,P200/(1+'General inputs'!$H$32)^IFERROR(INDEX('MP Calculations'!$C$40:$C$130,MATCH(F200,'MP Calculations'!$D$40:$D$130,0),0),-1))</f>
        <v>213261.85149708908</v>
      </c>
    </row>
    <row r="201" spans="3:17" x14ac:dyDescent="0.2">
      <c r="C201" s="159"/>
      <c r="D201" s="165" t="s">
        <v>290</v>
      </c>
      <c r="E201" s="161">
        <v>35777</v>
      </c>
      <c r="F201" s="172" t="str">
        <f t="shared" si="8"/>
        <v>1997-98</v>
      </c>
      <c r="G201" s="68"/>
      <c r="H201" s="167" t="s">
        <v>279</v>
      </c>
      <c r="I201" s="173">
        <v>28910.598612097718</v>
      </c>
      <c r="J201" s="168">
        <f>IFERROR(MIN('MP Calculations'!$E$30/I201,1),"-")</f>
        <v>0.88008742324680189</v>
      </c>
      <c r="K201" s="12"/>
      <c r="L201" s="159">
        <v>4.2225799999999998</v>
      </c>
      <c r="M201" s="159" t="s">
        <v>339</v>
      </c>
      <c r="N201" s="159">
        <v>1803</v>
      </c>
      <c r="O201" s="185">
        <f t="shared" si="10"/>
        <v>7613.3117399999992</v>
      </c>
      <c r="P201" s="215">
        <f t="shared" si="9"/>
        <v>6700.3799116312248</v>
      </c>
      <c r="Q201" s="215" cm="1">
        <f t="array" ref="Q201">IF(P201="-",0,P201/(1+'General inputs'!$H$32)^IFERROR(INDEX('MP Calculations'!$C$40:$C$130,MATCH(F201,'MP Calculations'!$D$40:$D$130,0),0),-1))</f>
        <v>18740.98452214682</v>
      </c>
    </row>
    <row r="202" spans="3:17" x14ac:dyDescent="0.2">
      <c r="C202" s="159"/>
      <c r="D202" s="165" t="s">
        <v>291</v>
      </c>
      <c r="E202" s="161">
        <v>35777</v>
      </c>
      <c r="F202" s="172" t="str">
        <f t="shared" si="8"/>
        <v>1997-98</v>
      </c>
      <c r="G202" s="68"/>
      <c r="H202" s="167" t="s">
        <v>279</v>
      </c>
      <c r="I202" s="173">
        <v>28910.598612097718</v>
      </c>
      <c r="J202" s="168">
        <f>IFERROR(MIN('MP Calculations'!$E$30/I202,1),"-")</f>
        <v>0.88008742324680189</v>
      </c>
      <c r="K202" s="12"/>
      <c r="L202" s="159">
        <v>76.532996999999995</v>
      </c>
      <c r="M202" s="159" t="s">
        <v>339</v>
      </c>
      <c r="N202" s="159">
        <v>995</v>
      </c>
      <c r="O202" s="185">
        <f t="shared" si="10"/>
        <v>76150.332014999993</v>
      </c>
      <c r="P202" s="215">
        <f t="shared" si="9"/>
        <v>67018.94948246979</v>
      </c>
      <c r="Q202" s="215" cm="1">
        <f t="array" ref="Q202">IF(P202="-",0,P202/(1+'General inputs'!$H$32)^IFERROR(INDEX('MP Calculations'!$C$40:$C$130,MATCH(F202,'MP Calculations'!$D$40:$D$130,0),0),-1))</f>
        <v>187452.22084515044</v>
      </c>
    </row>
    <row r="203" spans="3:17" x14ac:dyDescent="0.2">
      <c r="C203" s="159"/>
      <c r="D203" s="165" t="s">
        <v>291</v>
      </c>
      <c r="E203" s="161">
        <v>35777</v>
      </c>
      <c r="F203" s="172" t="str">
        <f t="shared" si="8"/>
        <v>1997-98</v>
      </c>
      <c r="G203" s="68"/>
      <c r="H203" s="167" t="s">
        <v>279</v>
      </c>
      <c r="I203" s="173">
        <v>28910.598612097718</v>
      </c>
      <c r="J203" s="168">
        <f>IFERROR(MIN('MP Calculations'!$E$30/I203,1),"-")</f>
        <v>0.88008742324680189</v>
      </c>
      <c r="K203" s="12"/>
      <c r="L203" s="159">
        <v>47.973452000000002</v>
      </c>
      <c r="M203" s="159" t="s">
        <v>339</v>
      </c>
      <c r="N203" s="159">
        <v>995</v>
      </c>
      <c r="O203" s="185">
        <f t="shared" si="10"/>
        <v>47733.584739999998</v>
      </c>
      <c r="P203" s="215">
        <f t="shared" si="9"/>
        <v>42009.727596159464</v>
      </c>
      <c r="Q203" s="215" cm="1">
        <f t="array" ref="Q203">IF(P203="-",0,P203/(1+'General inputs'!$H$32)^IFERROR(INDEX('MP Calculations'!$C$40:$C$130,MATCH(F203,'MP Calculations'!$D$40:$D$130,0),0),-1))</f>
        <v>117501.34545244876</v>
      </c>
    </row>
    <row r="204" spans="3:17" x14ac:dyDescent="0.2">
      <c r="C204" s="159"/>
      <c r="D204" s="165" t="s">
        <v>291</v>
      </c>
      <c r="E204" s="161">
        <v>35777</v>
      </c>
      <c r="F204" s="172" t="str">
        <f t="shared" si="8"/>
        <v>1997-98</v>
      </c>
      <c r="G204" s="68"/>
      <c r="H204" s="167" t="s">
        <v>279</v>
      </c>
      <c r="I204" s="173">
        <v>28910.598612097718</v>
      </c>
      <c r="J204" s="168">
        <f>IFERROR(MIN('MP Calculations'!$E$30/I204,1),"-")</f>
        <v>0.88008742324680189</v>
      </c>
      <c r="K204" s="12"/>
      <c r="L204" s="159">
        <v>74.638549999999995</v>
      </c>
      <c r="M204" s="159" t="s">
        <v>339</v>
      </c>
      <c r="N204" s="159">
        <v>995</v>
      </c>
      <c r="O204" s="185">
        <f t="shared" si="10"/>
        <v>74265.357250000001</v>
      </c>
      <c r="P204" s="215">
        <f t="shared" si="9"/>
        <v>65360.006898655702</v>
      </c>
      <c r="Q204" s="215" cm="1">
        <f t="array" ref="Q204">IF(P204="-",0,P204/(1+'General inputs'!$H$32)^IFERROR(INDEX('MP Calculations'!$C$40:$C$130,MATCH(F204,'MP Calculations'!$D$40:$D$130,0),0),-1))</f>
        <v>182812.15301370996</v>
      </c>
    </row>
    <row r="205" spans="3:17" x14ac:dyDescent="0.2">
      <c r="C205" s="159"/>
      <c r="D205" s="165" t="s">
        <v>291</v>
      </c>
      <c r="E205" s="161">
        <v>35777</v>
      </c>
      <c r="F205" s="172" t="str">
        <f t="shared" si="8"/>
        <v>1997-98</v>
      </c>
      <c r="G205" s="68"/>
      <c r="H205" s="167" t="s">
        <v>279</v>
      </c>
      <c r="I205" s="173">
        <v>28910.598612097718</v>
      </c>
      <c r="J205" s="168">
        <f>IFERROR(MIN('MP Calculations'!$E$30/I205,1),"-")</f>
        <v>0.88008742324680189</v>
      </c>
      <c r="K205" s="12"/>
      <c r="L205" s="159">
        <v>33.268374999999999</v>
      </c>
      <c r="M205" s="159" t="s">
        <v>339</v>
      </c>
      <c r="N205" s="159">
        <v>995</v>
      </c>
      <c r="O205" s="185">
        <f t="shared" si="10"/>
        <v>33102.033125000002</v>
      </c>
      <c r="P205" s="215">
        <f t="shared" si="9"/>
        <v>29132.683037211533</v>
      </c>
      <c r="Q205" s="215" cm="1">
        <f t="array" ref="Q205">IF(P205="-",0,P205/(1+'General inputs'!$H$32)^IFERROR(INDEX('MP Calculations'!$C$40:$C$130,MATCH(F205,'MP Calculations'!$D$40:$D$130,0),0),-1))</f>
        <v>81484.209714919212</v>
      </c>
    </row>
    <row r="206" spans="3:17" x14ac:dyDescent="0.2">
      <c r="C206" s="159"/>
      <c r="D206" s="165" t="s">
        <v>291</v>
      </c>
      <c r="E206" s="161">
        <v>35777</v>
      </c>
      <c r="F206" s="172" t="str">
        <f t="shared" si="8"/>
        <v>1997-98</v>
      </c>
      <c r="G206" s="68"/>
      <c r="H206" s="167" t="s">
        <v>279</v>
      </c>
      <c r="I206" s="173">
        <v>28910.598612097718</v>
      </c>
      <c r="J206" s="168">
        <f>IFERROR(MIN('MP Calculations'!$E$30/I206,1),"-")</f>
        <v>0.88008742324680189</v>
      </c>
      <c r="K206" s="12"/>
      <c r="L206" s="159">
        <v>90.217540999999997</v>
      </c>
      <c r="M206" s="159" t="s">
        <v>339</v>
      </c>
      <c r="N206" s="159">
        <v>995</v>
      </c>
      <c r="O206" s="185">
        <f t="shared" si="10"/>
        <v>89766.453294999999</v>
      </c>
      <c r="P206" s="215">
        <f t="shared" si="9"/>
        <v>79002.32657440094</v>
      </c>
      <c r="Q206" s="215" cm="1">
        <f t="array" ref="Q206">IF(P206="-",0,P206/(1+'General inputs'!$H$32)^IFERROR(INDEX('MP Calculations'!$C$40:$C$130,MATCH(F206,'MP Calculations'!$D$40:$D$130,0),0),-1))</f>
        <v>220969.76575526522</v>
      </c>
    </row>
    <row r="207" spans="3:17" x14ac:dyDescent="0.2">
      <c r="C207" s="159"/>
      <c r="D207" s="165" t="s">
        <v>291</v>
      </c>
      <c r="E207" s="161">
        <v>35777</v>
      </c>
      <c r="F207" s="172" t="str">
        <f t="shared" si="8"/>
        <v>1997-98</v>
      </c>
      <c r="G207" s="68"/>
      <c r="H207" s="167" t="s">
        <v>279</v>
      </c>
      <c r="I207" s="173">
        <v>28910.598612097718</v>
      </c>
      <c r="J207" s="168">
        <f>IFERROR(MIN('MP Calculations'!$E$30/I207,1),"-")</f>
        <v>0.88008742324680189</v>
      </c>
      <c r="K207" s="12"/>
      <c r="L207" s="159">
        <v>36.095694999999999</v>
      </c>
      <c r="M207" s="159" t="s">
        <v>339</v>
      </c>
      <c r="N207" s="159">
        <v>995</v>
      </c>
      <c r="O207" s="185">
        <f t="shared" si="10"/>
        <v>35915.216524999996</v>
      </c>
      <c r="P207" s="215">
        <f t="shared" si="9"/>
        <v>31608.530366838204</v>
      </c>
      <c r="Q207" s="215" cm="1">
        <f t="array" ref="Q207">IF(P207="-",0,P207/(1+'General inputs'!$H$32)^IFERROR(INDEX('MP Calculations'!$C$40:$C$130,MATCH(F207,'MP Calculations'!$D$40:$D$130,0),0),-1))</f>
        <v>88409.162791562863</v>
      </c>
    </row>
    <row r="208" spans="3:17" x14ac:dyDescent="0.2">
      <c r="C208" s="159"/>
      <c r="D208" s="165" t="s">
        <v>291</v>
      </c>
      <c r="E208" s="161">
        <v>35777</v>
      </c>
      <c r="F208" s="172" t="str">
        <f t="shared" si="8"/>
        <v>1997-98</v>
      </c>
      <c r="G208" s="68"/>
      <c r="H208" s="167" t="s">
        <v>279</v>
      </c>
      <c r="I208" s="173">
        <v>28910.598612097718</v>
      </c>
      <c r="J208" s="168">
        <f>IFERROR(MIN('MP Calculations'!$E$30/I208,1),"-")</f>
        <v>0.88008742324680189</v>
      </c>
      <c r="K208" s="12"/>
      <c r="L208" s="159">
        <v>116.762041</v>
      </c>
      <c r="M208" s="159" t="s">
        <v>339</v>
      </c>
      <c r="N208" s="159">
        <v>995</v>
      </c>
      <c r="O208" s="185">
        <f t="shared" si="10"/>
        <v>116178.230795</v>
      </c>
      <c r="P208" s="215">
        <f t="shared" si="9"/>
        <v>102246.9997777438</v>
      </c>
      <c r="Q208" s="215" cm="1">
        <f t="array" ref="Q208">IF(P208="-",0,P208/(1+'General inputs'!$H$32)^IFERROR(INDEX('MP Calculations'!$C$40:$C$130,MATCH(F208,'MP Calculations'!$D$40:$D$130,0),0),-1))</f>
        <v>285985.19271187711</v>
      </c>
    </row>
    <row r="209" spans="3:17" x14ac:dyDescent="0.2">
      <c r="C209" s="159"/>
      <c r="D209" s="165" t="s">
        <v>291</v>
      </c>
      <c r="E209" s="161">
        <v>35777</v>
      </c>
      <c r="F209" s="172" t="str">
        <f t="shared" si="8"/>
        <v>1997-98</v>
      </c>
      <c r="G209" s="68"/>
      <c r="H209" s="167" t="s">
        <v>279</v>
      </c>
      <c r="I209" s="173">
        <v>28910.598612097718</v>
      </c>
      <c r="J209" s="168">
        <f>IFERROR(MIN('MP Calculations'!$E$30/I209,1),"-")</f>
        <v>0.88008742324680189</v>
      </c>
      <c r="K209" s="12"/>
      <c r="L209" s="159">
        <v>17.276648000000002</v>
      </c>
      <c r="M209" s="159" t="s">
        <v>339</v>
      </c>
      <c r="N209" s="159">
        <v>995</v>
      </c>
      <c r="O209" s="185">
        <f t="shared" si="10"/>
        <v>17190.264760000002</v>
      </c>
      <c r="P209" s="215">
        <f t="shared" si="9"/>
        <v>15128.935817558706</v>
      </c>
      <c r="Q209" s="215" cm="1">
        <f t="array" ref="Q209">IF(P209="-",0,P209/(1+'General inputs'!$H$32)^IFERROR(INDEX('MP Calculations'!$C$40:$C$130,MATCH(F209,'MP Calculations'!$D$40:$D$130,0),0),-1))</f>
        <v>42315.682951236413</v>
      </c>
    </row>
    <row r="210" spans="3:17" x14ac:dyDescent="0.2">
      <c r="C210" s="159"/>
      <c r="D210" s="165" t="s">
        <v>291</v>
      </c>
      <c r="E210" s="161">
        <v>35777</v>
      </c>
      <c r="F210" s="172" t="str">
        <f t="shared" si="8"/>
        <v>1997-98</v>
      </c>
      <c r="G210" s="68"/>
      <c r="H210" s="167" t="s">
        <v>279</v>
      </c>
      <c r="I210" s="173">
        <v>28910.598612097718</v>
      </c>
      <c r="J210" s="168">
        <f>IFERROR(MIN('MP Calculations'!$E$30/I210,1),"-")</f>
        <v>0.88008742324680189</v>
      </c>
      <c r="K210" s="12"/>
      <c r="L210" s="159">
        <v>4.9481260000000002</v>
      </c>
      <c r="M210" s="159" t="s">
        <v>339</v>
      </c>
      <c r="N210" s="159">
        <v>995</v>
      </c>
      <c r="O210" s="185">
        <f t="shared" si="10"/>
        <v>4923.38537</v>
      </c>
      <c r="P210" s="215">
        <f t="shared" si="9"/>
        <v>4333.0095439343022</v>
      </c>
      <c r="Q210" s="215" cm="1">
        <f t="array" ref="Q210">IF(P210="-",0,P210/(1+'General inputs'!$H$32)^IFERROR(INDEX('MP Calculations'!$C$40:$C$130,MATCH(F210,'MP Calculations'!$D$40:$D$130,0),0),-1))</f>
        <v>12119.441862725314</v>
      </c>
    </row>
    <row r="211" spans="3:17" x14ac:dyDescent="0.2">
      <c r="C211" s="159"/>
      <c r="D211" s="165" t="s">
        <v>291</v>
      </c>
      <c r="E211" s="161">
        <v>35777</v>
      </c>
      <c r="F211" s="172" t="str">
        <f t="shared" si="8"/>
        <v>1997-98</v>
      </c>
      <c r="G211" s="68"/>
      <c r="H211" s="167" t="s">
        <v>279</v>
      </c>
      <c r="I211" s="173">
        <v>28910.598612097718</v>
      </c>
      <c r="J211" s="168">
        <f>IFERROR(MIN('MP Calculations'!$E$30/I211,1),"-")</f>
        <v>0.88008742324680189</v>
      </c>
      <c r="K211" s="12"/>
      <c r="L211" s="159">
        <v>29.117239999999999</v>
      </c>
      <c r="M211" s="159" t="s">
        <v>339</v>
      </c>
      <c r="N211" s="159">
        <v>995</v>
      </c>
      <c r="O211" s="185">
        <f t="shared" si="10"/>
        <v>28971.6538</v>
      </c>
      <c r="P211" s="215">
        <f t="shared" si="9"/>
        <v>25497.588140040418</v>
      </c>
      <c r="Q211" s="215" cm="1">
        <f t="array" ref="Q211">IF(P211="-",0,P211/(1+'General inputs'!$H$32)^IFERROR(INDEX('MP Calculations'!$C$40:$C$130,MATCH(F211,'MP Calculations'!$D$40:$D$130,0),0),-1))</f>
        <v>71316.837401274766</v>
      </c>
    </row>
    <row r="212" spans="3:17" x14ac:dyDescent="0.2">
      <c r="C212" s="159"/>
      <c r="D212" s="165" t="s">
        <v>409</v>
      </c>
      <c r="E212" s="161">
        <v>35977</v>
      </c>
      <c r="F212" s="172" t="str">
        <f t="shared" si="8"/>
        <v>1998-99</v>
      </c>
      <c r="G212" s="68"/>
      <c r="H212" s="167" t="s">
        <v>279</v>
      </c>
      <c r="I212" s="173">
        <v>28910.598612097718</v>
      </c>
      <c r="J212" s="168">
        <f>IFERROR(MIN('MP Calculations'!$E$30/I212,1),"-")</f>
        <v>0.88008742324680189</v>
      </c>
      <c r="K212" s="12"/>
      <c r="L212" s="159">
        <v>1</v>
      </c>
      <c r="M212" s="159" t="s">
        <v>338</v>
      </c>
      <c r="N212" s="159">
        <v>346844.15</v>
      </c>
      <c r="O212" s="185">
        <f t="shared" si="10"/>
        <v>346844.15</v>
      </c>
      <c r="P212" s="215">
        <f t="shared" si="9"/>
        <v>305253.17424172728</v>
      </c>
      <c r="Q212" s="215" cm="1">
        <f t="array" ref="Q212">IF(P212="-",0,P212/(1+'General inputs'!$H$32)^IFERROR(INDEX('MP Calculations'!$C$40:$C$130,MATCH(F212,'MP Calculations'!$D$40:$D$130,0),0),-1))</f>
        <v>819380.15977899451</v>
      </c>
    </row>
    <row r="213" spans="3:17" x14ac:dyDescent="0.2">
      <c r="C213" s="159"/>
      <c r="D213" s="165" t="s">
        <v>410</v>
      </c>
      <c r="E213" s="161">
        <v>35977</v>
      </c>
      <c r="F213" s="172" t="str">
        <f t="shared" si="8"/>
        <v>1998-99</v>
      </c>
      <c r="G213" s="68"/>
      <c r="H213" s="167" t="s">
        <v>279</v>
      </c>
      <c r="I213" s="173">
        <v>28910.598612097718</v>
      </c>
      <c r="J213" s="168">
        <f>IFERROR(MIN('MP Calculations'!$E$30/I213,1),"-")</f>
        <v>0.88008742324680189</v>
      </c>
      <c r="K213" s="12"/>
      <c r="L213" s="159">
        <v>1</v>
      </c>
      <c r="M213" s="159" t="s">
        <v>338</v>
      </c>
      <c r="N213" s="159">
        <v>96122.77</v>
      </c>
      <c r="O213" s="185">
        <f t="shared" si="10"/>
        <v>96122.77</v>
      </c>
      <c r="P213" s="215">
        <f t="shared" si="9"/>
        <v>84596.440964644993</v>
      </c>
      <c r="Q213" s="215" cm="1">
        <f t="array" ref="Q213">IF(P213="-",0,P213/(1+'General inputs'!$H$32)^IFERROR(INDEX('MP Calculations'!$C$40:$C$130,MATCH(F213,'MP Calculations'!$D$40:$D$130,0),0),-1))</f>
        <v>227079.19577423905</v>
      </c>
    </row>
    <row r="214" spans="3:17" x14ac:dyDescent="0.2">
      <c r="C214" s="159"/>
      <c r="D214" s="165" t="s">
        <v>411</v>
      </c>
      <c r="E214" s="161">
        <v>35977</v>
      </c>
      <c r="F214" s="172" t="str">
        <f t="shared" ref="F214:F277" si="11">IF(E214="","-",IF(OR(E214&lt;$E$15,E214&gt;$E$16),"ERROR - date outside of range",IF(MONTH(E214)&gt;=7,YEAR(E214)&amp;"-"&amp;IF(YEAR(E214)=1999,"00",IF(AND(YEAR(E214)&gt;=2000,YEAR(E214)&lt;2009),"0","")&amp;RIGHT(YEAR(E214),2)+1),RIGHT(YEAR(E214),4)-1&amp;"-"&amp;RIGHT(YEAR(E214),2))))</f>
        <v>1998-99</v>
      </c>
      <c r="G214" s="68"/>
      <c r="H214" s="167" t="s">
        <v>279</v>
      </c>
      <c r="I214" s="173">
        <v>28910.598612097718</v>
      </c>
      <c r="J214" s="168">
        <f>IFERROR(MIN('MP Calculations'!$E$30/I214,1),"-")</f>
        <v>0.88008742324680189</v>
      </c>
      <c r="K214" s="12"/>
      <c r="L214" s="159">
        <v>1</v>
      </c>
      <c r="M214" s="159" t="s">
        <v>338</v>
      </c>
      <c r="N214" s="159">
        <v>44220.61</v>
      </c>
      <c r="O214" s="185">
        <f t="shared" si="10"/>
        <v>44220.61</v>
      </c>
      <c r="P214" s="215">
        <f t="shared" si="9"/>
        <v>38918.002709301763</v>
      </c>
      <c r="Q214" s="215" cm="1">
        <f t="array" ref="Q214">IF(P214="-",0,P214/(1+'General inputs'!$H$32)^IFERROR(INDEX('MP Calculations'!$C$40:$C$130,MATCH(F214,'MP Calculations'!$D$40:$D$130,0),0),-1))</f>
        <v>104466.20041688638</v>
      </c>
    </row>
    <row r="215" spans="3:17" x14ac:dyDescent="0.2">
      <c r="C215" s="159"/>
      <c r="D215" s="165" t="s">
        <v>412</v>
      </c>
      <c r="E215" s="161">
        <v>35977</v>
      </c>
      <c r="F215" s="172" t="str">
        <f t="shared" si="11"/>
        <v>1998-99</v>
      </c>
      <c r="G215" s="68"/>
      <c r="H215" s="167" t="s">
        <v>279</v>
      </c>
      <c r="I215" s="173">
        <v>28910.598612097718</v>
      </c>
      <c r="J215" s="168">
        <f>IFERROR(MIN('MP Calculations'!$E$30/I215,1),"-")</f>
        <v>0.88008742324680189</v>
      </c>
      <c r="K215" s="12"/>
      <c r="L215" s="159">
        <v>1</v>
      </c>
      <c r="M215" s="159" t="s">
        <v>338</v>
      </c>
      <c r="N215" s="159">
        <v>27909.05</v>
      </c>
      <c r="O215" s="185">
        <f t="shared" si="10"/>
        <v>27909.05</v>
      </c>
      <c r="P215" s="215">
        <f t="shared" ref="P215:P278" si="12">IF(O215="-","-",IF(OR(E215&lt;$E$15,E215&gt;$E$16),0,O215*J215))</f>
        <v>24562.403899766156</v>
      </c>
      <c r="Q215" s="215" cm="1">
        <f t="array" ref="Q215">IF(P215="-",0,P215/(1+'General inputs'!$H$32)^IFERROR(INDEX('MP Calculations'!$C$40:$C$130,MATCH(F215,'MP Calculations'!$D$40:$D$130,0),0),-1))</f>
        <v>65931.980828507396</v>
      </c>
    </row>
    <row r="216" spans="3:17" x14ac:dyDescent="0.2">
      <c r="C216" s="159"/>
      <c r="D216" s="165" t="s">
        <v>413</v>
      </c>
      <c r="E216" s="161">
        <v>35977</v>
      </c>
      <c r="F216" s="172" t="str">
        <f t="shared" si="11"/>
        <v>1998-99</v>
      </c>
      <c r="G216" s="68"/>
      <c r="H216" s="167" t="s">
        <v>279</v>
      </c>
      <c r="I216" s="173">
        <v>28910.598612097718</v>
      </c>
      <c r="J216" s="168">
        <f>IFERROR(MIN('MP Calculations'!$E$30/I216,1),"-")</f>
        <v>0.88008742324680189</v>
      </c>
      <c r="K216" s="12"/>
      <c r="L216" s="159">
        <v>1</v>
      </c>
      <c r="M216" s="159" t="s">
        <v>338</v>
      </c>
      <c r="N216" s="159">
        <v>428888.65</v>
      </c>
      <c r="O216" s="185">
        <f t="shared" si="10"/>
        <v>428888.65</v>
      </c>
      <c r="P216" s="215">
        <f t="shared" si="12"/>
        <v>377459.50683829951</v>
      </c>
      <c r="Q216" s="215" cm="1">
        <f t="array" ref="Q216">IF(P216="-",0,P216/(1+'General inputs'!$H$32)^IFERROR(INDEX('MP Calculations'!$C$40:$C$130,MATCH(F216,'MP Calculations'!$D$40:$D$130,0),0),-1))</f>
        <v>1013201.0315422568</v>
      </c>
    </row>
    <row r="217" spans="3:17" x14ac:dyDescent="0.2">
      <c r="C217" s="159"/>
      <c r="D217" s="165" t="s">
        <v>414</v>
      </c>
      <c r="E217" s="161">
        <v>35977</v>
      </c>
      <c r="F217" s="172" t="str">
        <f t="shared" si="11"/>
        <v>1998-99</v>
      </c>
      <c r="G217" s="68"/>
      <c r="H217" s="167" t="s">
        <v>279</v>
      </c>
      <c r="I217" s="173">
        <v>28910.598612097718</v>
      </c>
      <c r="J217" s="168">
        <f>IFERROR(MIN('MP Calculations'!$E$30/I217,1),"-")</f>
        <v>0.88008742324680189</v>
      </c>
      <c r="K217" s="12"/>
      <c r="L217" s="159">
        <v>1</v>
      </c>
      <c r="M217" s="159" t="s">
        <v>338</v>
      </c>
      <c r="N217" s="159">
        <v>175324.36</v>
      </c>
      <c r="O217" s="185">
        <f t="shared" si="10"/>
        <v>175324.36</v>
      </c>
      <c r="P217" s="215">
        <f t="shared" si="12"/>
        <v>154300.76422479466</v>
      </c>
      <c r="Q217" s="215" cm="1">
        <f t="array" ref="Q217">IF(P217="-",0,P217/(1+'General inputs'!$H$32)^IFERROR(INDEX('MP Calculations'!$C$40:$C$130,MATCH(F217,'MP Calculations'!$D$40:$D$130,0),0),-1))</f>
        <v>414184.01351139968</v>
      </c>
    </row>
    <row r="218" spans="3:17" x14ac:dyDescent="0.2">
      <c r="C218" s="159"/>
      <c r="D218" s="165" t="s">
        <v>415</v>
      </c>
      <c r="E218" s="161">
        <v>35977</v>
      </c>
      <c r="F218" s="172" t="str">
        <f t="shared" si="11"/>
        <v>1998-99</v>
      </c>
      <c r="G218" s="68"/>
      <c r="H218" s="167" t="s">
        <v>279</v>
      </c>
      <c r="I218" s="173">
        <v>28910.598612097718</v>
      </c>
      <c r="J218" s="168">
        <f>IFERROR(MIN('MP Calculations'!$E$30/I218,1),"-")</f>
        <v>0.88008742324680189</v>
      </c>
      <c r="K218" s="12"/>
      <c r="L218" s="159">
        <v>1</v>
      </c>
      <c r="M218" s="159" t="s">
        <v>338</v>
      </c>
      <c r="N218" s="159">
        <v>36761.64</v>
      </c>
      <c r="O218" s="185">
        <f t="shared" si="10"/>
        <v>36761.64</v>
      </c>
      <c r="P218" s="215">
        <f t="shared" si="12"/>
        <v>32353.457021926562</v>
      </c>
      <c r="Q218" s="215" cm="1">
        <f t="array" ref="Q218">IF(P218="-",0,P218/(1+'General inputs'!$H$32)^IFERROR(INDEX('MP Calculations'!$C$40:$C$130,MATCH(F218,'MP Calculations'!$D$40:$D$130,0),0),-1))</f>
        <v>86845.225606191932</v>
      </c>
    </row>
    <row r="219" spans="3:17" x14ac:dyDescent="0.2">
      <c r="C219" s="159"/>
      <c r="D219" s="165" t="s">
        <v>416</v>
      </c>
      <c r="E219" s="161">
        <v>35977</v>
      </c>
      <c r="F219" s="172" t="str">
        <f t="shared" si="11"/>
        <v>1998-99</v>
      </c>
      <c r="G219" s="68"/>
      <c r="H219" s="167" t="s">
        <v>279</v>
      </c>
      <c r="I219" s="173">
        <v>28910.598612097718</v>
      </c>
      <c r="J219" s="168">
        <f>IFERROR(MIN('MP Calculations'!$E$30/I219,1),"-")</f>
        <v>0.88008742324680189</v>
      </c>
      <c r="K219" s="12"/>
      <c r="L219" s="159">
        <v>1</v>
      </c>
      <c r="M219" s="159" t="s">
        <v>338</v>
      </c>
      <c r="N219" s="159">
        <v>31360.83</v>
      </c>
      <c r="O219" s="185">
        <f t="shared" si="10"/>
        <v>31360.83</v>
      </c>
      <c r="P219" s="215">
        <f t="shared" si="12"/>
        <v>27600.272065581004</v>
      </c>
      <c r="Q219" s="215" cm="1">
        <f t="array" ref="Q219">IF(P219="-",0,P219/(1+'General inputs'!$H$32)^IFERROR(INDEX('MP Calculations'!$C$40:$C$130,MATCH(F219,'MP Calculations'!$D$40:$D$130,0),0),-1))</f>
        <v>74086.421512952962</v>
      </c>
    </row>
    <row r="220" spans="3:17" x14ac:dyDescent="0.2">
      <c r="C220" s="159"/>
      <c r="D220" s="165" t="s">
        <v>417</v>
      </c>
      <c r="E220" s="161">
        <v>35977</v>
      </c>
      <c r="F220" s="172" t="str">
        <f t="shared" si="11"/>
        <v>1998-99</v>
      </c>
      <c r="G220" s="68"/>
      <c r="H220" s="167" t="s">
        <v>279</v>
      </c>
      <c r="I220" s="173">
        <v>28910.598612097718</v>
      </c>
      <c r="J220" s="168">
        <f>IFERROR(MIN('MP Calculations'!$E$30/I220,1),"-")</f>
        <v>0.88008742324680189</v>
      </c>
      <c r="K220" s="12"/>
      <c r="L220" s="159">
        <v>1</v>
      </c>
      <c r="M220" s="159" t="s">
        <v>338</v>
      </c>
      <c r="N220" s="159">
        <v>298330.07</v>
      </c>
      <c r="O220" s="185">
        <f t="shared" si="10"/>
        <v>298330.07</v>
      </c>
      <c r="P220" s="215">
        <f t="shared" si="12"/>
        <v>262556.54258333804</v>
      </c>
      <c r="Q220" s="215" cm="1">
        <f t="array" ref="Q220">IF(P220="-",0,P220/(1+'General inputs'!$H$32)^IFERROR(INDEX('MP Calculations'!$C$40:$C$130,MATCH(F220,'MP Calculations'!$D$40:$D$130,0),0),-1))</f>
        <v>704771.12104522623</v>
      </c>
    </row>
    <row r="221" spans="3:17" x14ac:dyDescent="0.2">
      <c r="C221" s="159"/>
      <c r="D221" s="165" t="s">
        <v>418</v>
      </c>
      <c r="E221" s="161">
        <v>35977</v>
      </c>
      <c r="F221" s="172" t="str">
        <f t="shared" si="11"/>
        <v>1998-99</v>
      </c>
      <c r="G221" s="68"/>
      <c r="H221" s="167" t="s">
        <v>279</v>
      </c>
      <c r="I221" s="173">
        <v>28910.598612097718</v>
      </c>
      <c r="J221" s="168">
        <f>IFERROR(MIN('MP Calculations'!$E$30/I221,1),"-")</f>
        <v>0.88008742324680189</v>
      </c>
      <c r="K221" s="12"/>
      <c r="L221" s="159">
        <v>1</v>
      </c>
      <c r="M221" s="159" t="s">
        <v>338</v>
      </c>
      <c r="N221" s="159">
        <v>42041.440000000002</v>
      </c>
      <c r="O221" s="185">
        <f t="shared" si="10"/>
        <v>42041.440000000002</v>
      </c>
      <c r="P221" s="215">
        <f t="shared" si="12"/>
        <v>37000.142599185026</v>
      </c>
      <c r="Q221" s="215" cm="1">
        <f t="array" ref="Q221">IF(P221="-",0,P221/(1+'General inputs'!$H$32)^IFERROR(INDEX('MP Calculations'!$C$40:$C$130,MATCH(F221,'MP Calculations'!$D$40:$D$130,0),0),-1))</f>
        <v>99318.157231537596</v>
      </c>
    </row>
    <row r="222" spans="3:17" x14ac:dyDescent="0.2">
      <c r="C222" s="159"/>
      <c r="D222" s="165" t="s">
        <v>419</v>
      </c>
      <c r="E222" s="161">
        <v>35977</v>
      </c>
      <c r="F222" s="172" t="str">
        <f t="shared" si="11"/>
        <v>1998-99</v>
      </c>
      <c r="G222" s="68"/>
      <c r="H222" s="167" t="s">
        <v>279</v>
      </c>
      <c r="I222" s="173">
        <v>28910.598612097718</v>
      </c>
      <c r="J222" s="168">
        <f>IFERROR(MIN('MP Calculations'!$E$30/I222,1),"-")</f>
        <v>0.88008742324680189</v>
      </c>
      <c r="K222" s="12"/>
      <c r="L222" s="159">
        <v>1</v>
      </c>
      <c r="M222" s="159" t="s">
        <v>338</v>
      </c>
      <c r="N222" s="159">
        <v>9647.2099999999991</v>
      </c>
      <c r="O222" s="185">
        <f t="shared" si="10"/>
        <v>9647.2099999999991</v>
      </c>
      <c r="P222" s="215">
        <f t="shared" si="12"/>
        <v>8490.3881904207792</v>
      </c>
      <c r="Q222" s="215" cm="1">
        <f t="array" ref="Q222">IF(P222="-",0,P222/(1+'General inputs'!$H$32)^IFERROR(INDEX('MP Calculations'!$C$40:$C$130,MATCH(F222,'MP Calculations'!$D$40:$D$130,0),0),-1))</f>
        <v>22790.44484740917</v>
      </c>
    </row>
    <row r="223" spans="3:17" x14ac:dyDescent="0.2">
      <c r="C223" s="159"/>
      <c r="D223" s="165" t="s">
        <v>420</v>
      </c>
      <c r="E223" s="161">
        <v>35977</v>
      </c>
      <c r="F223" s="172" t="str">
        <f t="shared" si="11"/>
        <v>1998-99</v>
      </c>
      <c r="G223" s="68"/>
      <c r="H223" s="167" t="s">
        <v>279</v>
      </c>
      <c r="I223" s="173">
        <v>28910.598612097718</v>
      </c>
      <c r="J223" s="168">
        <f>IFERROR(MIN('MP Calculations'!$E$30/I223,1),"-")</f>
        <v>0.88008742324680189</v>
      </c>
      <c r="K223" s="12"/>
      <c r="L223" s="159">
        <v>1</v>
      </c>
      <c r="M223" s="159" t="s">
        <v>338</v>
      </c>
      <c r="N223" s="159">
        <v>25102.05</v>
      </c>
      <c r="O223" s="185">
        <f t="shared" si="10"/>
        <v>25102.05</v>
      </c>
      <c r="P223" s="215">
        <f t="shared" si="12"/>
        <v>22091.998502712384</v>
      </c>
      <c r="Q223" s="215" cm="1">
        <f t="array" ref="Q223">IF(P223="-",0,P223/(1+'General inputs'!$H$32)^IFERROR(INDEX('MP Calculations'!$C$40:$C$130,MATCH(F223,'MP Calculations'!$D$40:$D$130,0),0),-1))</f>
        <v>59300.760124627472</v>
      </c>
    </row>
    <row r="224" spans="3:17" x14ac:dyDescent="0.2">
      <c r="C224" s="159"/>
      <c r="D224" s="165" t="s">
        <v>421</v>
      </c>
      <c r="E224" s="161">
        <v>35977</v>
      </c>
      <c r="F224" s="172" t="str">
        <f t="shared" si="11"/>
        <v>1998-99</v>
      </c>
      <c r="G224" s="68"/>
      <c r="H224" s="167" t="s">
        <v>279</v>
      </c>
      <c r="I224" s="173">
        <v>28910.598612097718</v>
      </c>
      <c r="J224" s="168">
        <f>IFERROR(MIN('MP Calculations'!$E$30/I224,1),"-")</f>
        <v>0.88008742324680189</v>
      </c>
      <c r="K224" s="12"/>
      <c r="L224" s="159">
        <v>1</v>
      </c>
      <c r="M224" s="159" t="s">
        <v>338</v>
      </c>
      <c r="N224" s="159">
        <v>473121.89</v>
      </c>
      <c r="O224" s="185">
        <f t="shared" si="10"/>
        <v>473121.89</v>
      </c>
      <c r="P224" s="215">
        <f t="shared" si="12"/>
        <v>416388.62505175686</v>
      </c>
      <c r="Q224" s="215" cm="1">
        <f t="array" ref="Q224">IF(P224="-",0,P224/(1+'General inputs'!$H$32)^IFERROR(INDEX('MP Calculations'!$C$40:$C$130,MATCH(F224,'MP Calculations'!$D$40:$D$130,0),0),-1))</f>
        <v>1117697.0689087298</v>
      </c>
    </row>
    <row r="225" spans="3:17" x14ac:dyDescent="0.2">
      <c r="C225" s="159"/>
      <c r="D225" s="165" t="s">
        <v>422</v>
      </c>
      <c r="E225" s="161">
        <v>35977</v>
      </c>
      <c r="F225" s="172" t="str">
        <f t="shared" si="11"/>
        <v>1998-99</v>
      </c>
      <c r="G225" s="68"/>
      <c r="H225" s="167" t="s">
        <v>279</v>
      </c>
      <c r="I225" s="173">
        <v>28910.598612097718</v>
      </c>
      <c r="J225" s="168">
        <f>IFERROR(MIN('MP Calculations'!$E$30/I225,1),"-")</f>
        <v>0.88008742324680189</v>
      </c>
      <c r="K225" s="12"/>
      <c r="L225" s="159">
        <v>1</v>
      </c>
      <c r="M225" s="159" t="s">
        <v>338</v>
      </c>
      <c r="N225" s="159">
        <v>108722.7</v>
      </c>
      <c r="O225" s="185">
        <f t="shared" si="10"/>
        <v>108722.7</v>
      </c>
      <c r="P225" s="215">
        <f t="shared" si="12"/>
        <v>95685.480891435072</v>
      </c>
      <c r="Q225" s="215" cm="1">
        <f t="array" ref="Q225">IF(P225="-",0,P225/(1+'General inputs'!$H$32)^IFERROR(INDEX('MP Calculations'!$C$40:$C$130,MATCH(F225,'MP Calculations'!$D$40:$D$130,0),0),-1))</f>
        <v>256845.1083796676</v>
      </c>
    </row>
    <row r="226" spans="3:17" x14ac:dyDescent="0.2">
      <c r="C226" s="159"/>
      <c r="D226" s="165" t="s">
        <v>423</v>
      </c>
      <c r="E226" s="161">
        <v>35977</v>
      </c>
      <c r="F226" s="172" t="str">
        <f t="shared" si="11"/>
        <v>1998-99</v>
      </c>
      <c r="G226" s="68"/>
      <c r="H226" s="167" t="s">
        <v>279</v>
      </c>
      <c r="I226" s="173">
        <v>28910.598612097718</v>
      </c>
      <c r="J226" s="168">
        <f>IFERROR(MIN('MP Calculations'!$E$30/I226,1),"-")</f>
        <v>0.88008742324680189</v>
      </c>
      <c r="K226" s="12"/>
      <c r="L226" s="159">
        <v>1</v>
      </c>
      <c r="M226" s="159" t="s">
        <v>338</v>
      </c>
      <c r="N226" s="159">
        <v>20089.14</v>
      </c>
      <c r="O226" s="185">
        <f t="shared" si="10"/>
        <v>20089.14</v>
      </c>
      <c r="P226" s="215">
        <f t="shared" si="12"/>
        <v>17680.199457844257</v>
      </c>
      <c r="Q226" s="215" cm="1">
        <f t="array" ref="Q226">IF(P226="-",0,P226/(1+'General inputs'!$H$32)^IFERROR(INDEX('MP Calculations'!$C$40:$C$130,MATCH(F226,'MP Calculations'!$D$40:$D$130,0),0),-1))</f>
        <v>47458.326003257047</v>
      </c>
    </row>
    <row r="227" spans="3:17" x14ac:dyDescent="0.2">
      <c r="C227" s="159"/>
      <c r="D227" s="165" t="s">
        <v>424</v>
      </c>
      <c r="E227" s="161">
        <v>35977</v>
      </c>
      <c r="F227" s="172" t="str">
        <f t="shared" si="11"/>
        <v>1998-99</v>
      </c>
      <c r="G227" s="68"/>
      <c r="H227" s="167" t="s">
        <v>279</v>
      </c>
      <c r="I227" s="173">
        <v>28910.598612097718</v>
      </c>
      <c r="J227" s="168">
        <f>IFERROR(MIN('MP Calculations'!$E$30/I227,1),"-")</f>
        <v>0.88008742324680189</v>
      </c>
      <c r="K227" s="12"/>
      <c r="L227" s="159">
        <v>1</v>
      </c>
      <c r="M227" s="159" t="s">
        <v>338</v>
      </c>
      <c r="N227" s="159">
        <v>28938.7</v>
      </c>
      <c r="O227" s="185">
        <f t="shared" si="10"/>
        <v>28938.7</v>
      </c>
      <c r="P227" s="215">
        <f t="shared" si="12"/>
        <v>25468.585915112228</v>
      </c>
      <c r="Q227" s="215" cm="1">
        <f t="array" ref="Q227">IF(P227="-",0,P227/(1+'General inputs'!$H$32)^IFERROR(INDEX('MP Calculations'!$C$40:$C$130,MATCH(F227,'MP Calculations'!$D$40:$D$130,0),0),-1))</f>
        <v>68364.412747905328</v>
      </c>
    </row>
    <row r="228" spans="3:17" x14ac:dyDescent="0.2">
      <c r="C228" s="159"/>
      <c r="D228" s="165" t="s">
        <v>425</v>
      </c>
      <c r="E228" s="161">
        <v>35977</v>
      </c>
      <c r="F228" s="172" t="str">
        <f t="shared" si="11"/>
        <v>1998-99</v>
      </c>
      <c r="G228" s="68"/>
      <c r="H228" s="167" t="s">
        <v>279</v>
      </c>
      <c r="I228" s="173">
        <v>28910.598612097718</v>
      </c>
      <c r="J228" s="168">
        <f>IFERROR(MIN('MP Calculations'!$E$30/I228,1),"-")</f>
        <v>0.88008742324680189</v>
      </c>
      <c r="K228" s="12"/>
      <c r="L228" s="159">
        <v>1</v>
      </c>
      <c r="M228" s="159" t="s">
        <v>338</v>
      </c>
      <c r="N228" s="159">
        <v>318393.59999999998</v>
      </c>
      <c r="O228" s="185">
        <f t="shared" si="10"/>
        <v>318393.59999999998</v>
      </c>
      <c r="P228" s="215">
        <f t="shared" si="12"/>
        <v>280214.20300227293</v>
      </c>
      <c r="Q228" s="215" cm="1">
        <f t="array" ref="Q228">IF(P228="-",0,P228/(1+'General inputs'!$H$32)^IFERROR(INDEX('MP Calculations'!$C$40:$C$130,MATCH(F228,'MP Calculations'!$D$40:$D$130,0),0),-1))</f>
        <v>752168.94631381053</v>
      </c>
    </row>
    <row r="229" spans="3:17" x14ac:dyDescent="0.2">
      <c r="C229" s="159"/>
      <c r="D229" s="165" t="s">
        <v>426</v>
      </c>
      <c r="E229" s="161">
        <v>35977</v>
      </c>
      <c r="F229" s="172" t="str">
        <f t="shared" si="11"/>
        <v>1998-99</v>
      </c>
      <c r="G229" s="68"/>
      <c r="H229" s="167" t="s">
        <v>279</v>
      </c>
      <c r="I229" s="173">
        <v>28910.598612097718</v>
      </c>
      <c r="J229" s="168">
        <f>IFERROR(MIN('MP Calculations'!$E$30/I229,1),"-")</f>
        <v>0.88008742324680189</v>
      </c>
      <c r="K229" s="12"/>
      <c r="L229" s="159">
        <v>1</v>
      </c>
      <c r="M229" s="159" t="s">
        <v>338</v>
      </c>
      <c r="N229" s="159">
        <v>40258.129999999997</v>
      </c>
      <c r="O229" s="185">
        <f t="shared" si="10"/>
        <v>40258.129999999997</v>
      </c>
      <c r="P229" s="215">
        <f t="shared" si="12"/>
        <v>35430.673896434768</v>
      </c>
      <c r="Q229" s="215" cm="1">
        <f t="array" ref="Q229">IF(P229="-",0,P229/(1+'General inputs'!$H$32)^IFERROR(INDEX('MP Calculations'!$C$40:$C$130,MATCH(F229,'MP Calculations'!$D$40:$D$130,0),0),-1))</f>
        <v>95105.288619697138</v>
      </c>
    </row>
    <row r="230" spans="3:17" x14ac:dyDescent="0.2">
      <c r="C230" s="159"/>
      <c r="D230" s="165" t="s">
        <v>427</v>
      </c>
      <c r="E230" s="161">
        <v>35977</v>
      </c>
      <c r="F230" s="172" t="str">
        <f t="shared" si="11"/>
        <v>1998-99</v>
      </c>
      <c r="G230" s="68"/>
      <c r="H230" s="167" t="s">
        <v>279</v>
      </c>
      <c r="I230" s="173">
        <v>28910.598612097718</v>
      </c>
      <c r="J230" s="168">
        <f>IFERROR(MIN('MP Calculations'!$E$30/I230,1),"-")</f>
        <v>0.88008742324680189</v>
      </c>
      <c r="K230" s="12"/>
      <c r="L230" s="159">
        <v>1</v>
      </c>
      <c r="M230" s="159" t="s">
        <v>338</v>
      </c>
      <c r="N230" s="159">
        <v>6642.99</v>
      </c>
      <c r="O230" s="185">
        <f t="shared" si="10"/>
        <v>6642.99</v>
      </c>
      <c r="P230" s="215">
        <f t="shared" si="12"/>
        <v>5846.4119517542722</v>
      </c>
      <c r="Q230" s="215" cm="1">
        <f t="array" ref="Q230">IF(P230="-",0,P230/(1+'General inputs'!$H$32)^IFERROR(INDEX('MP Calculations'!$C$40:$C$130,MATCH(F230,'MP Calculations'!$D$40:$D$130,0),0),-1))</f>
        <v>15693.314151644945</v>
      </c>
    </row>
    <row r="231" spans="3:17" x14ac:dyDescent="0.2">
      <c r="C231" s="159"/>
      <c r="D231" s="165" t="s">
        <v>428</v>
      </c>
      <c r="E231" s="161">
        <v>35977</v>
      </c>
      <c r="F231" s="172" t="str">
        <f t="shared" si="11"/>
        <v>1998-99</v>
      </c>
      <c r="G231" s="68"/>
      <c r="H231" s="167" t="s">
        <v>279</v>
      </c>
      <c r="I231" s="173">
        <v>28910.598612097718</v>
      </c>
      <c r="J231" s="168">
        <f>IFERROR(MIN('MP Calculations'!$E$30/I231,1),"-")</f>
        <v>0.88008742324680189</v>
      </c>
      <c r="K231" s="12"/>
      <c r="L231" s="159">
        <v>1</v>
      </c>
      <c r="M231" s="159" t="s">
        <v>338</v>
      </c>
      <c r="N231" s="159">
        <v>26511.11</v>
      </c>
      <c r="O231" s="185">
        <f t="shared" si="10"/>
        <v>26511.11</v>
      </c>
      <c r="P231" s="215">
        <f t="shared" si="12"/>
        <v>23332.094487312523</v>
      </c>
      <c r="Q231" s="215" cm="1">
        <f t="array" ref="Q231">IF(P231="-",0,P231/(1+'General inputs'!$H$32)^IFERROR(INDEX('MP Calculations'!$C$40:$C$130,MATCH(F231,'MP Calculations'!$D$40:$D$130,0),0),-1))</f>
        <v>62629.505349069601</v>
      </c>
    </row>
    <row r="232" spans="3:17" x14ac:dyDescent="0.2">
      <c r="C232" s="159"/>
      <c r="D232" s="165" t="s">
        <v>429</v>
      </c>
      <c r="E232" s="161">
        <v>35977</v>
      </c>
      <c r="F232" s="172" t="str">
        <f t="shared" si="11"/>
        <v>1998-99</v>
      </c>
      <c r="G232" s="68"/>
      <c r="H232" s="167" t="s">
        <v>279</v>
      </c>
      <c r="I232" s="173">
        <v>28910.598612097718</v>
      </c>
      <c r="J232" s="168">
        <f>IFERROR(MIN('MP Calculations'!$E$30/I232,1),"-")</f>
        <v>0.88008742324680189</v>
      </c>
      <c r="K232" s="12"/>
      <c r="L232" s="159">
        <v>1</v>
      </c>
      <c r="M232" s="159" t="s">
        <v>338</v>
      </c>
      <c r="N232" s="159">
        <v>340217.09</v>
      </c>
      <c r="O232" s="185">
        <f t="shared" si="10"/>
        <v>340217.09</v>
      </c>
      <c r="P232" s="215">
        <f t="shared" si="12"/>
        <v>299420.78208262532</v>
      </c>
      <c r="Q232" s="215" cm="1">
        <f t="array" ref="Q232">IF(P232="-",0,P232/(1+'General inputs'!$H$32)^IFERROR(INDEX('MP Calculations'!$C$40:$C$130,MATCH(F232,'MP Calculations'!$D$40:$D$130,0),0),-1))</f>
        <v>803724.47845450055</v>
      </c>
    </row>
    <row r="233" spans="3:17" x14ac:dyDescent="0.2">
      <c r="C233" s="159"/>
      <c r="D233" s="165" t="s">
        <v>430</v>
      </c>
      <c r="E233" s="161">
        <v>35977</v>
      </c>
      <c r="F233" s="172" t="str">
        <f t="shared" si="11"/>
        <v>1998-99</v>
      </c>
      <c r="G233" s="68"/>
      <c r="H233" s="167" t="s">
        <v>279</v>
      </c>
      <c r="I233" s="173">
        <v>28910.598612097718</v>
      </c>
      <c r="J233" s="168">
        <f>IFERROR(MIN('MP Calculations'!$E$30/I233,1),"-")</f>
        <v>0.88008742324680189</v>
      </c>
      <c r="K233" s="12"/>
      <c r="L233" s="159">
        <v>1</v>
      </c>
      <c r="M233" s="159" t="s">
        <v>338</v>
      </c>
      <c r="N233" s="159">
        <v>100456.2</v>
      </c>
      <c r="O233" s="185">
        <f t="shared" si="10"/>
        <v>100456.2</v>
      </c>
      <c r="P233" s="215">
        <f t="shared" si="12"/>
        <v>88410.238207165385</v>
      </c>
      <c r="Q233" s="215" cm="1">
        <f t="array" ref="Q233">IF(P233="-",0,P233/(1+'General inputs'!$H$32)^IFERROR(INDEX('MP Calculations'!$C$40:$C$130,MATCH(F233,'MP Calculations'!$D$40:$D$130,0),0),-1))</f>
        <v>237316.43508126237</v>
      </c>
    </row>
    <row r="234" spans="3:17" x14ac:dyDescent="0.2">
      <c r="C234" s="159"/>
      <c r="D234" s="165" t="s">
        <v>431</v>
      </c>
      <c r="E234" s="161">
        <v>35977</v>
      </c>
      <c r="F234" s="172" t="str">
        <f t="shared" si="11"/>
        <v>1998-99</v>
      </c>
      <c r="G234" s="68"/>
      <c r="H234" s="167" t="s">
        <v>279</v>
      </c>
      <c r="I234" s="173">
        <v>28910.598612097718</v>
      </c>
      <c r="J234" s="168">
        <f>IFERROR(MIN('MP Calculations'!$E$30/I234,1),"-")</f>
        <v>0.88008742324680189</v>
      </c>
      <c r="K234" s="12"/>
      <c r="L234" s="159">
        <v>1</v>
      </c>
      <c r="M234" s="159" t="s">
        <v>338</v>
      </c>
      <c r="N234" s="159">
        <v>32997.31</v>
      </c>
      <c r="O234" s="185">
        <f t="shared" si="10"/>
        <v>32997.31</v>
      </c>
      <c r="P234" s="215">
        <f t="shared" si="12"/>
        <v>29040.517531975926</v>
      </c>
      <c r="Q234" s="215" cm="1">
        <f t="array" ref="Q234">IF(P234="-",0,P234/(1+'General inputs'!$H$32)^IFERROR(INDEX('MP Calculations'!$C$40:$C$130,MATCH(F234,'MP Calculations'!$D$40:$D$130,0),0),-1))</f>
        <v>77952.420820927815</v>
      </c>
    </row>
    <row r="235" spans="3:17" x14ac:dyDescent="0.2">
      <c r="C235" s="159"/>
      <c r="D235" s="165" t="s">
        <v>432</v>
      </c>
      <c r="E235" s="161">
        <v>35977</v>
      </c>
      <c r="F235" s="172" t="str">
        <f t="shared" si="11"/>
        <v>1998-99</v>
      </c>
      <c r="G235" s="68"/>
      <c r="H235" s="167" t="s">
        <v>279</v>
      </c>
      <c r="I235" s="173">
        <v>28910.598612097718</v>
      </c>
      <c r="J235" s="168">
        <f>IFERROR(MIN('MP Calculations'!$E$30/I235,1),"-")</f>
        <v>0.88008742324680189</v>
      </c>
      <c r="K235" s="12"/>
      <c r="L235" s="159">
        <v>1</v>
      </c>
      <c r="M235" s="159" t="s">
        <v>338</v>
      </c>
      <c r="N235" s="159">
        <v>29261.72</v>
      </c>
      <c r="O235" s="185">
        <f t="shared" si="10"/>
        <v>29261.72</v>
      </c>
      <c r="P235" s="215">
        <f t="shared" si="12"/>
        <v>25752.871754569409</v>
      </c>
      <c r="Q235" s="215" cm="1">
        <f t="array" ref="Q235">IF(P235="-",0,P235/(1+'General inputs'!$H$32)^IFERROR(INDEX('MP Calculations'!$C$40:$C$130,MATCH(F235,'MP Calculations'!$D$40:$D$130,0),0),-1))</f>
        <v>69127.511042086771</v>
      </c>
    </row>
    <row r="236" spans="3:17" x14ac:dyDescent="0.2">
      <c r="C236" s="159"/>
      <c r="D236" s="165" t="s">
        <v>433</v>
      </c>
      <c r="E236" s="161">
        <v>35977</v>
      </c>
      <c r="F236" s="172" t="str">
        <f t="shared" si="11"/>
        <v>1998-99</v>
      </c>
      <c r="G236" s="68"/>
      <c r="H236" s="167" t="s">
        <v>279</v>
      </c>
      <c r="I236" s="173">
        <v>28910.598612097718</v>
      </c>
      <c r="J236" s="168">
        <f>IFERROR(MIN('MP Calculations'!$E$30/I236,1),"-")</f>
        <v>0.88008742324680189</v>
      </c>
      <c r="K236" s="12"/>
      <c r="L236" s="159">
        <v>1</v>
      </c>
      <c r="M236" s="159" t="s">
        <v>338</v>
      </c>
      <c r="N236" s="159">
        <v>358838.07</v>
      </c>
      <c r="O236" s="185">
        <f t="shared" si="10"/>
        <v>358838.07</v>
      </c>
      <c r="P236" s="215">
        <f t="shared" si="12"/>
        <v>315808.87238915556</v>
      </c>
      <c r="Q236" s="215" cm="1">
        <f t="array" ref="Q236">IF(P236="-",0,P236/(1+'General inputs'!$H$32)^IFERROR(INDEX('MP Calculations'!$C$40:$C$130,MATCH(F236,'MP Calculations'!$D$40:$D$130,0),0),-1))</f>
        <v>847714.44215330156</v>
      </c>
    </row>
    <row r="237" spans="3:17" x14ac:dyDescent="0.2">
      <c r="C237" s="159"/>
      <c r="D237" s="165" t="s">
        <v>434</v>
      </c>
      <c r="E237" s="161">
        <v>35977</v>
      </c>
      <c r="F237" s="172" t="str">
        <f t="shared" si="11"/>
        <v>1998-99</v>
      </c>
      <c r="G237" s="68"/>
      <c r="H237" s="167" t="s">
        <v>279</v>
      </c>
      <c r="I237" s="173">
        <v>28910.598612097718</v>
      </c>
      <c r="J237" s="168">
        <f>IFERROR(MIN('MP Calculations'!$E$30/I237,1),"-")</f>
        <v>0.88008742324680189</v>
      </c>
      <c r="K237" s="12"/>
      <c r="L237" s="159">
        <v>1</v>
      </c>
      <c r="M237" s="159" t="s">
        <v>338</v>
      </c>
      <c r="N237" s="159">
        <v>152733.64000000001</v>
      </c>
      <c r="O237" s="185">
        <f t="shared" si="10"/>
        <v>152733.64000000001</v>
      </c>
      <c r="P237" s="215">
        <f t="shared" si="12"/>
        <v>134418.95567070469</v>
      </c>
      <c r="Q237" s="215" cm="1">
        <f t="array" ref="Q237">IF(P237="-",0,P237/(1+'General inputs'!$H$32)^IFERROR(INDEX('MP Calculations'!$C$40:$C$130,MATCH(F237,'MP Calculations'!$D$40:$D$130,0),0),-1))</f>
        <v>360815.98708476831</v>
      </c>
    </row>
    <row r="238" spans="3:17" x14ac:dyDescent="0.2">
      <c r="C238" s="159"/>
      <c r="D238" s="165" t="s">
        <v>435</v>
      </c>
      <c r="E238" s="161">
        <v>35977</v>
      </c>
      <c r="F238" s="172" t="str">
        <f t="shared" si="11"/>
        <v>1998-99</v>
      </c>
      <c r="G238" s="68"/>
      <c r="H238" s="167" t="s">
        <v>279</v>
      </c>
      <c r="I238" s="173">
        <v>28910.598612097718</v>
      </c>
      <c r="J238" s="168">
        <f>IFERROR(MIN('MP Calculations'!$E$30/I238,1),"-")</f>
        <v>0.88008742324680189</v>
      </c>
      <c r="K238" s="12"/>
      <c r="L238" s="159">
        <v>1</v>
      </c>
      <c r="M238" s="159" t="s">
        <v>338</v>
      </c>
      <c r="N238" s="159">
        <v>30321.53</v>
      </c>
      <c r="O238" s="185">
        <f t="shared" si="10"/>
        <v>30321.53</v>
      </c>
      <c r="P238" s="215">
        <f t="shared" si="12"/>
        <v>26685.5972066006</v>
      </c>
      <c r="Q238" s="215" cm="1">
        <f t="array" ref="Q238">IF(P238="-",0,P238/(1+'General inputs'!$H$32)^IFERROR(INDEX('MP Calculations'!$C$40:$C$130,MATCH(F238,'MP Calculations'!$D$40:$D$130,0),0),-1))</f>
        <v>71631.192557647504</v>
      </c>
    </row>
    <row r="239" spans="3:17" x14ac:dyDescent="0.2">
      <c r="C239" s="159"/>
      <c r="D239" s="165" t="s">
        <v>436</v>
      </c>
      <c r="E239" s="161">
        <v>35977</v>
      </c>
      <c r="F239" s="172" t="str">
        <f t="shared" si="11"/>
        <v>1998-99</v>
      </c>
      <c r="G239" s="68"/>
      <c r="H239" s="167" t="s">
        <v>279</v>
      </c>
      <c r="I239" s="173">
        <v>28910.598612097718</v>
      </c>
      <c r="J239" s="168">
        <f>IFERROR(MIN('MP Calculations'!$E$30/I239,1),"-")</f>
        <v>0.88008742324680189</v>
      </c>
      <c r="K239" s="12"/>
      <c r="L239" s="159">
        <v>1</v>
      </c>
      <c r="M239" s="159" t="s">
        <v>338</v>
      </c>
      <c r="N239" s="159">
        <v>29261.72</v>
      </c>
      <c r="O239" s="185">
        <f t="shared" si="10"/>
        <v>29261.72</v>
      </c>
      <c r="P239" s="215">
        <f t="shared" si="12"/>
        <v>25752.871754569409</v>
      </c>
      <c r="Q239" s="215" cm="1">
        <f t="array" ref="Q239">IF(P239="-",0,P239/(1+'General inputs'!$H$32)^IFERROR(INDEX('MP Calculations'!$C$40:$C$130,MATCH(F239,'MP Calculations'!$D$40:$D$130,0),0),-1))</f>
        <v>69127.511042086771</v>
      </c>
    </row>
    <row r="240" spans="3:17" x14ac:dyDescent="0.2">
      <c r="C240" s="159"/>
      <c r="D240" s="165" t="s">
        <v>437</v>
      </c>
      <c r="E240" s="161">
        <v>35977</v>
      </c>
      <c r="F240" s="172" t="str">
        <f t="shared" si="11"/>
        <v>1998-99</v>
      </c>
      <c r="G240" s="68"/>
      <c r="H240" s="167" t="s">
        <v>279</v>
      </c>
      <c r="I240" s="173">
        <v>28910.598612097718</v>
      </c>
      <c r="J240" s="168">
        <f>IFERROR(MIN('MP Calculations'!$E$30/I240,1),"-")</f>
        <v>0.88008742324680189</v>
      </c>
      <c r="K240" s="12"/>
      <c r="L240" s="159">
        <v>1</v>
      </c>
      <c r="M240" s="159" t="s">
        <v>338</v>
      </c>
      <c r="N240" s="159">
        <v>348081.28</v>
      </c>
      <c r="O240" s="185">
        <f t="shared" si="10"/>
        <v>348081.28</v>
      </c>
      <c r="P240" s="215">
        <f t="shared" si="12"/>
        <v>306341.95679564856</v>
      </c>
      <c r="Q240" s="215" cm="1">
        <f t="array" ref="Q240">IF(P240="-",0,P240/(1+'General inputs'!$H$32)^IFERROR(INDEX('MP Calculations'!$C$40:$C$130,MATCH(F240,'MP Calculations'!$D$40:$D$130,0),0),-1))</f>
        <v>822302.73978234001</v>
      </c>
    </row>
    <row r="241" spans="3:17" x14ac:dyDescent="0.2">
      <c r="C241" s="159"/>
      <c r="D241" s="165" t="s">
        <v>438</v>
      </c>
      <c r="E241" s="161">
        <v>35977</v>
      </c>
      <c r="F241" s="172" t="str">
        <f t="shared" si="11"/>
        <v>1998-99</v>
      </c>
      <c r="G241" s="68"/>
      <c r="H241" s="167" t="s">
        <v>279</v>
      </c>
      <c r="I241" s="173">
        <v>28910.598612097718</v>
      </c>
      <c r="J241" s="168">
        <f>IFERROR(MIN('MP Calculations'!$E$30/I241,1),"-")</f>
        <v>0.88008742324680189</v>
      </c>
      <c r="K241" s="12"/>
      <c r="L241" s="159">
        <v>1</v>
      </c>
      <c r="M241" s="159" t="s">
        <v>338</v>
      </c>
      <c r="N241" s="159">
        <v>86121.96</v>
      </c>
      <c r="O241" s="185">
        <f t="shared" si="10"/>
        <v>86121.96</v>
      </c>
      <c r="P241" s="215">
        <f t="shared" si="12"/>
        <v>75794.853861364143</v>
      </c>
      <c r="Q241" s="215" cm="1">
        <f t="array" ref="Q241">IF(P241="-",0,P241/(1+'General inputs'!$H$32)^IFERROR(INDEX('MP Calculations'!$C$40:$C$130,MATCH(F241,'MP Calculations'!$D$40:$D$130,0),0),-1))</f>
        <v>203453.41083388656</v>
      </c>
    </row>
    <row r="242" spans="3:17" x14ac:dyDescent="0.2">
      <c r="C242" s="159"/>
      <c r="D242" s="165" t="s">
        <v>439</v>
      </c>
      <c r="E242" s="161">
        <v>35977</v>
      </c>
      <c r="F242" s="172" t="str">
        <f t="shared" si="11"/>
        <v>1998-99</v>
      </c>
      <c r="G242" s="68"/>
      <c r="H242" s="167" t="s">
        <v>279</v>
      </c>
      <c r="I242" s="173">
        <v>28910.598612097718</v>
      </c>
      <c r="J242" s="168">
        <f>IFERROR(MIN('MP Calculations'!$E$30/I242,1),"-")</f>
        <v>0.88008742324680189</v>
      </c>
      <c r="K242" s="12"/>
      <c r="L242" s="159">
        <v>1</v>
      </c>
      <c r="M242" s="159" t="s">
        <v>338</v>
      </c>
      <c r="N242" s="159">
        <v>10608.13</v>
      </c>
      <c r="O242" s="185">
        <f t="shared" si="10"/>
        <v>10608.13</v>
      </c>
      <c r="P242" s="215">
        <f t="shared" si="12"/>
        <v>9336.0817971670967</v>
      </c>
      <c r="Q242" s="215" cm="1">
        <f t="array" ref="Q242">IF(P242="-",0,P242/(1+'General inputs'!$H$32)^IFERROR(INDEX('MP Calculations'!$C$40:$C$130,MATCH(F242,'MP Calculations'!$D$40:$D$130,0),0),-1))</f>
        <v>25060.509898628374</v>
      </c>
    </row>
    <row r="243" spans="3:17" x14ac:dyDescent="0.2">
      <c r="C243" s="159"/>
      <c r="D243" s="165" t="s">
        <v>440</v>
      </c>
      <c r="E243" s="161">
        <v>35977</v>
      </c>
      <c r="F243" s="172" t="str">
        <f t="shared" si="11"/>
        <v>1998-99</v>
      </c>
      <c r="G243" s="68"/>
      <c r="H243" s="167" t="s">
        <v>279</v>
      </c>
      <c r="I243" s="173">
        <v>28910.598612097718</v>
      </c>
      <c r="J243" s="168">
        <f>IFERROR(MIN('MP Calculations'!$E$30/I243,1),"-")</f>
        <v>0.88008742324680189</v>
      </c>
      <c r="K243" s="12"/>
      <c r="L243" s="159">
        <v>1</v>
      </c>
      <c r="M243" s="159" t="s">
        <v>338</v>
      </c>
      <c r="N243" s="159">
        <v>26222.23</v>
      </c>
      <c r="O243" s="185">
        <f t="shared" si="10"/>
        <v>26222.23</v>
      </c>
      <c r="P243" s="215">
        <f t="shared" si="12"/>
        <v>23077.854832484987</v>
      </c>
      <c r="Q243" s="215" cm="1">
        <f t="array" ref="Q243">IF(P243="-",0,P243/(1+'General inputs'!$H$32)^IFERROR(INDEX('MP Calculations'!$C$40:$C$130,MATCH(F243,'MP Calculations'!$D$40:$D$130,0),0),-1))</f>
        <v>61947.058951870873</v>
      </c>
    </row>
    <row r="244" spans="3:17" x14ac:dyDescent="0.2">
      <c r="C244" s="159"/>
      <c r="D244" s="165" t="s">
        <v>441</v>
      </c>
      <c r="E244" s="161">
        <v>35977</v>
      </c>
      <c r="F244" s="172" t="str">
        <f t="shared" si="11"/>
        <v>1998-99</v>
      </c>
      <c r="G244" s="68"/>
      <c r="H244" s="167" t="s">
        <v>279</v>
      </c>
      <c r="I244" s="173">
        <v>28910.598612097718</v>
      </c>
      <c r="J244" s="168">
        <f>IFERROR(MIN('MP Calculations'!$E$30/I244,1),"-")</f>
        <v>0.88008742324680189</v>
      </c>
      <c r="K244" s="12"/>
      <c r="L244" s="159">
        <v>1</v>
      </c>
      <c r="M244" s="159" t="s">
        <v>338</v>
      </c>
      <c r="N244" s="159">
        <v>428972.16</v>
      </c>
      <c r="O244" s="185">
        <f t="shared" si="10"/>
        <v>428972.16</v>
      </c>
      <c r="P244" s="215">
        <f t="shared" si="12"/>
        <v>377533.00293901481</v>
      </c>
      <c r="Q244" s="215" cm="1">
        <f t="array" ref="Q244">IF(P244="-",0,P244/(1+'General inputs'!$H$32)^IFERROR(INDEX('MP Calculations'!$C$40:$C$130,MATCH(F244,'MP Calculations'!$D$40:$D$130,0),0),-1))</f>
        <v>1013398.3144923747</v>
      </c>
    </row>
    <row r="245" spans="3:17" x14ac:dyDescent="0.2">
      <c r="C245" s="159"/>
      <c r="D245" s="165" t="s">
        <v>442</v>
      </c>
      <c r="E245" s="161">
        <v>35977</v>
      </c>
      <c r="F245" s="172" t="str">
        <f t="shared" si="11"/>
        <v>1998-99</v>
      </c>
      <c r="G245" s="68"/>
      <c r="H245" s="167" t="s">
        <v>279</v>
      </c>
      <c r="I245" s="173">
        <v>28910.598612097718</v>
      </c>
      <c r="J245" s="168">
        <f>IFERROR(MIN('MP Calculations'!$E$30/I245,1),"-")</f>
        <v>0.88008742324680189</v>
      </c>
      <c r="K245" s="12"/>
      <c r="L245" s="159">
        <v>1</v>
      </c>
      <c r="M245" s="159" t="s">
        <v>338</v>
      </c>
      <c r="N245" s="159">
        <v>106984.45</v>
      </c>
      <c r="O245" s="185">
        <f t="shared" si="10"/>
        <v>106984.45</v>
      </c>
      <c r="P245" s="215">
        <f t="shared" si="12"/>
        <v>94155.668927976309</v>
      </c>
      <c r="Q245" s="215" cm="1">
        <f t="array" ref="Q245">IF(P245="-",0,P245/(1+'General inputs'!$H$32)^IFERROR(INDEX('MP Calculations'!$C$40:$C$130,MATCH(F245,'MP Calculations'!$D$40:$D$130,0),0),-1))</f>
        <v>252738.68893238602</v>
      </c>
    </row>
    <row r="246" spans="3:17" x14ac:dyDescent="0.2">
      <c r="C246" s="159"/>
      <c r="D246" s="165" t="s">
        <v>443</v>
      </c>
      <c r="E246" s="161">
        <v>35977</v>
      </c>
      <c r="F246" s="172" t="str">
        <f t="shared" si="11"/>
        <v>1998-99</v>
      </c>
      <c r="G246" s="68"/>
      <c r="H246" s="167" t="s">
        <v>279</v>
      </c>
      <c r="I246" s="173">
        <v>28910.598612097718</v>
      </c>
      <c r="J246" s="168">
        <f>IFERROR(MIN('MP Calculations'!$E$30/I246,1),"-")</f>
        <v>0.88008742324680189</v>
      </c>
      <c r="K246" s="12"/>
      <c r="L246" s="159">
        <v>1</v>
      </c>
      <c r="M246" s="159" t="s">
        <v>338</v>
      </c>
      <c r="N246" s="159">
        <v>16150.34</v>
      </c>
      <c r="O246" s="185">
        <f t="shared" si="10"/>
        <v>16150.34</v>
      </c>
      <c r="P246" s="215">
        <f t="shared" si="12"/>
        <v>14213.711115159755</v>
      </c>
      <c r="Q246" s="215" cm="1">
        <f t="array" ref="Q246">IF(P246="-",0,P246/(1+'General inputs'!$H$32)^IFERROR(INDEX('MP Calculations'!$C$40:$C$130,MATCH(F246,'MP Calculations'!$D$40:$D$130,0),0),-1))</f>
        <v>38153.35553355905</v>
      </c>
    </row>
    <row r="247" spans="3:17" x14ac:dyDescent="0.2">
      <c r="C247" s="159"/>
      <c r="D247" s="165" t="s">
        <v>444</v>
      </c>
      <c r="E247" s="161">
        <v>35977</v>
      </c>
      <c r="F247" s="172" t="str">
        <f t="shared" si="11"/>
        <v>1998-99</v>
      </c>
      <c r="G247" s="68"/>
      <c r="H247" s="167" t="s">
        <v>279</v>
      </c>
      <c r="I247" s="173">
        <v>28910.598612097718</v>
      </c>
      <c r="J247" s="168">
        <f>IFERROR(MIN('MP Calculations'!$E$30/I247,1),"-")</f>
        <v>0.88008742324680189</v>
      </c>
      <c r="K247" s="12"/>
      <c r="L247" s="159">
        <v>1</v>
      </c>
      <c r="M247" s="159" t="s">
        <v>338</v>
      </c>
      <c r="N247" s="159">
        <v>30140.89</v>
      </c>
      <c r="O247" s="185">
        <f t="shared" si="10"/>
        <v>30140.89</v>
      </c>
      <c r="P247" s="215">
        <f t="shared" si="12"/>
        <v>26526.618214465299</v>
      </c>
      <c r="Q247" s="215" cm="1">
        <f t="array" ref="Q247">IF(P247="-",0,P247/(1+'General inputs'!$H$32)^IFERROR(INDEX('MP Calculations'!$C$40:$C$130,MATCH(F247,'MP Calculations'!$D$40:$D$130,0),0),-1))</f>
        <v>71204.450944555632</v>
      </c>
    </row>
    <row r="248" spans="3:17" x14ac:dyDescent="0.2">
      <c r="C248" s="159"/>
      <c r="D248" s="165" t="s">
        <v>445</v>
      </c>
      <c r="E248" s="161">
        <v>35977</v>
      </c>
      <c r="F248" s="172" t="str">
        <f t="shared" si="11"/>
        <v>1998-99</v>
      </c>
      <c r="G248" s="68"/>
      <c r="H248" s="167" t="s">
        <v>279</v>
      </c>
      <c r="I248" s="173">
        <v>28910.598612097718</v>
      </c>
      <c r="J248" s="168">
        <f>IFERROR(MIN('MP Calculations'!$E$30/I248,1),"-")</f>
        <v>0.88008742324680189</v>
      </c>
      <c r="K248" s="12"/>
      <c r="L248" s="159">
        <v>1</v>
      </c>
      <c r="M248" s="159" t="s">
        <v>338</v>
      </c>
      <c r="N248" s="159">
        <v>390309.74</v>
      </c>
      <c r="O248" s="185">
        <f t="shared" si="10"/>
        <v>390309.74</v>
      </c>
      <c r="P248" s="215">
        <f t="shared" si="12"/>
        <v>343506.6933447292</v>
      </c>
      <c r="Q248" s="215" cm="1">
        <f t="array" ref="Q248">IF(P248="-",0,P248/(1+'General inputs'!$H$32)^IFERROR(INDEX('MP Calculations'!$C$40:$C$130,MATCH(F248,'MP Calculations'!$D$40:$D$130,0),0),-1))</f>
        <v>922062.71065692697</v>
      </c>
    </row>
    <row r="249" spans="3:17" x14ac:dyDescent="0.2">
      <c r="C249" s="159"/>
      <c r="D249" s="165" t="s">
        <v>446</v>
      </c>
      <c r="E249" s="161">
        <v>35977</v>
      </c>
      <c r="F249" s="172" t="str">
        <f t="shared" si="11"/>
        <v>1998-99</v>
      </c>
      <c r="G249" s="68"/>
      <c r="H249" s="167" t="s">
        <v>279</v>
      </c>
      <c r="I249" s="173">
        <v>28910.598612097718</v>
      </c>
      <c r="J249" s="168">
        <f>IFERROR(MIN('MP Calculations'!$E$30/I249,1),"-")</f>
        <v>0.88008742324680189</v>
      </c>
      <c r="K249" s="12"/>
      <c r="L249" s="159">
        <v>1</v>
      </c>
      <c r="M249" s="159" t="s">
        <v>338</v>
      </c>
      <c r="N249" s="159">
        <v>170112.37</v>
      </c>
      <c r="O249" s="185">
        <f t="shared" si="10"/>
        <v>170112.37</v>
      </c>
      <c r="P249" s="215">
        <f t="shared" si="12"/>
        <v>149713.75737570657</v>
      </c>
      <c r="Q249" s="215" cm="1">
        <f t="array" ref="Q249">IF(P249="-",0,P249/(1+'General inputs'!$H$32)^IFERROR(INDEX('MP Calculations'!$C$40:$C$130,MATCH(F249,'MP Calculations'!$D$40:$D$130,0),0),-1))</f>
        <v>401871.27535806334</v>
      </c>
    </row>
    <row r="250" spans="3:17" x14ac:dyDescent="0.2">
      <c r="C250" s="159"/>
      <c r="D250" s="165" t="s">
        <v>447</v>
      </c>
      <c r="E250" s="161">
        <v>35977</v>
      </c>
      <c r="F250" s="172" t="str">
        <f t="shared" si="11"/>
        <v>1998-99</v>
      </c>
      <c r="G250" s="68"/>
      <c r="H250" s="167" t="s">
        <v>279</v>
      </c>
      <c r="I250" s="173">
        <v>28910.598612097718</v>
      </c>
      <c r="J250" s="168">
        <f>IFERROR(MIN('MP Calculations'!$E$30/I250,1),"-")</f>
        <v>0.88008742324680189</v>
      </c>
      <c r="K250" s="12"/>
      <c r="L250" s="159">
        <v>1</v>
      </c>
      <c r="M250" s="159" t="s">
        <v>338</v>
      </c>
      <c r="N250" s="159">
        <v>35121.74</v>
      </c>
      <c r="O250" s="185">
        <f t="shared" si="10"/>
        <v>35121.74</v>
      </c>
      <c r="P250" s="215">
        <f t="shared" si="12"/>
        <v>30910.20165654413</v>
      </c>
      <c r="Q250" s="215" cm="1">
        <f t="array" ref="Q250">IF(P250="-",0,P250/(1+'General inputs'!$H$32)^IFERROR(INDEX('MP Calculations'!$C$40:$C$130,MATCH(F250,'MP Calculations'!$D$40:$D$130,0),0),-1))</f>
        <v>82971.146934195946</v>
      </c>
    </row>
    <row r="251" spans="3:17" x14ac:dyDescent="0.2">
      <c r="C251" s="159"/>
      <c r="D251" s="165" t="s">
        <v>448</v>
      </c>
      <c r="E251" s="161">
        <v>35977</v>
      </c>
      <c r="F251" s="172" t="str">
        <f t="shared" si="11"/>
        <v>1998-99</v>
      </c>
      <c r="G251" s="68"/>
      <c r="H251" s="167" t="s">
        <v>279</v>
      </c>
      <c r="I251" s="173">
        <v>28910.598612097718</v>
      </c>
      <c r="J251" s="168">
        <f>IFERROR(MIN('MP Calculations'!$E$30/I251,1),"-")</f>
        <v>0.88008742324680189</v>
      </c>
      <c r="K251" s="12"/>
      <c r="L251" s="159">
        <v>1</v>
      </c>
      <c r="M251" s="159" t="s">
        <v>338</v>
      </c>
      <c r="N251" s="159">
        <v>33878.26</v>
      </c>
      <c r="O251" s="185">
        <f t="shared" si="10"/>
        <v>33878.26</v>
      </c>
      <c r="P251" s="215">
        <f t="shared" si="12"/>
        <v>29815.830547485202</v>
      </c>
      <c r="Q251" s="215" cm="1">
        <f t="array" ref="Q251">IF(P251="-",0,P251/(1+'General inputs'!$H$32)^IFERROR(INDEX('MP Calculations'!$C$40:$C$130,MATCH(F251,'MP Calculations'!$D$40:$D$130,0),0),-1))</f>
        <v>80033.565772507107</v>
      </c>
    </row>
    <row r="252" spans="3:17" x14ac:dyDescent="0.2">
      <c r="C252" s="159"/>
      <c r="D252" s="165" t="s">
        <v>449</v>
      </c>
      <c r="E252" s="161">
        <v>36100</v>
      </c>
      <c r="F252" s="172" t="str">
        <f t="shared" si="11"/>
        <v>1998-99</v>
      </c>
      <c r="G252" s="68"/>
      <c r="H252" s="167" t="s">
        <v>279</v>
      </c>
      <c r="I252" s="173">
        <v>28910.598612097718</v>
      </c>
      <c r="J252" s="168">
        <f>IFERROR(MIN('MP Calculations'!$E$30/I252,1),"-")</f>
        <v>0.88008742324680189</v>
      </c>
      <c r="K252" s="12"/>
      <c r="L252" s="159">
        <v>1</v>
      </c>
      <c r="M252" s="159" t="s">
        <v>338</v>
      </c>
      <c r="N252" s="159">
        <v>6813.8</v>
      </c>
      <c r="O252" s="185">
        <f t="shared" si="10"/>
        <v>6813.8</v>
      </c>
      <c r="P252" s="215">
        <f t="shared" si="12"/>
        <v>5996.7396845190588</v>
      </c>
      <c r="Q252" s="215" cm="1">
        <f t="array" ref="Q252">IF(P252="-",0,P252/(1+'General inputs'!$H$32)^IFERROR(INDEX('MP Calculations'!$C$40:$C$130,MATCH(F252,'MP Calculations'!$D$40:$D$130,0),0),-1))</f>
        <v>16096.833499143961</v>
      </c>
    </row>
    <row r="253" spans="3:17" x14ac:dyDescent="0.2">
      <c r="C253" s="159"/>
      <c r="D253" s="165" t="s">
        <v>291</v>
      </c>
      <c r="E253" s="161">
        <v>36230</v>
      </c>
      <c r="F253" s="172" t="str">
        <f t="shared" si="11"/>
        <v>1998-99</v>
      </c>
      <c r="G253" s="68"/>
      <c r="H253" s="167" t="s">
        <v>279</v>
      </c>
      <c r="I253" s="173">
        <v>28910.598612097718</v>
      </c>
      <c r="J253" s="168">
        <f>IFERROR(MIN('MP Calculations'!$E$30/I253,1),"-")</f>
        <v>0.88008742324680189</v>
      </c>
      <c r="K253" s="12"/>
      <c r="L253" s="159">
        <v>4.5224250000000001</v>
      </c>
      <c r="M253" s="159" t="s">
        <v>339</v>
      </c>
      <c r="N253" s="159">
        <v>995</v>
      </c>
      <c r="O253" s="185">
        <f t="shared" si="10"/>
        <v>4499.8128750000005</v>
      </c>
      <c r="P253" s="215">
        <f t="shared" si="12"/>
        <v>3960.2287182515338</v>
      </c>
      <c r="Q253" s="215" cm="1">
        <f t="array" ref="Q253">IF(P253="-",0,P253/(1+'General inputs'!$H$32)^IFERROR(INDEX('MP Calculations'!$C$40:$C$130,MATCH(F253,'MP Calculations'!$D$40:$D$130,0),0),-1))</f>
        <v>10630.300071352152</v>
      </c>
    </row>
    <row r="254" spans="3:17" x14ac:dyDescent="0.2">
      <c r="C254" s="159"/>
      <c r="D254" s="165" t="s">
        <v>291</v>
      </c>
      <c r="E254" s="161">
        <v>36230</v>
      </c>
      <c r="F254" s="172" t="str">
        <f t="shared" si="11"/>
        <v>1998-99</v>
      </c>
      <c r="G254" s="68"/>
      <c r="H254" s="167" t="s">
        <v>279</v>
      </c>
      <c r="I254" s="173">
        <v>28910.598612097718</v>
      </c>
      <c r="J254" s="168">
        <f>IFERROR(MIN('MP Calculations'!$E$30/I254,1),"-")</f>
        <v>0.88008742324680189</v>
      </c>
      <c r="K254" s="12"/>
      <c r="L254" s="159">
        <v>6.507447</v>
      </c>
      <c r="M254" s="159" t="s">
        <v>339</v>
      </c>
      <c r="N254" s="159">
        <v>995</v>
      </c>
      <c r="O254" s="185">
        <f t="shared" si="10"/>
        <v>6474.9097650000003</v>
      </c>
      <c r="P254" s="215">
        <f t="shared" si="12"/>
        <v>5698.4866508344057</v>
      </c>
      <c r="Q254" s="215" cm="1">
        <f t="array" ref="Q254">IF(P254="-",0,P254/(1+'General inputs'!$H$32)^IFERROR(INDEX('MP Calculations'!$C$40:$C$130,MATCH(F254,'MP Calculations'!$D$40:$D$130,0),0),-1))</f>
        <v>15296.243565879002</v>
      </c>
    </row>
    <row r="255" spans="3:17" x14ac:dyDescent="0.2">
      <c r="C255" s="159"/>
      <c r="D255" s="165" t="s">
        <v>291</v>
      </c>
      <c r="E255" s="161">
        <v>36230</v>
      </c>
      <c r="F255" s="172" t="str">
        <f t="shared" si="11"/>
        <v>1998-99</v>
      </c>
      <c r="G255" s="68"/>
      <c r="H255" s="167" t="s">
        <v>279</v>
      </c>
      <c r="I255" s="173">
        <v>28910.598612097718</v>
      </c>
      <c r="J255" s="168">
        <f>IFERROR(MIN('MP Calculations'!$E$30/I255,1),"-")</f>
        <v>0.88008742324680189</v>
      </c>
      <c r="K255" s="12"/>
      <c r="L255" s="159">
        <v>2.2903769999999999</v>
      </c>
      <c r="M255" s="159" t="s">
        <v>339</v>
      </c>
      <c r="N255" s="159">
        <v>995</v>
      </c>
      <c r="O255" s="185">
        <f t="shared" si="10"/>
        <v>2278.925115</v>
      </c>
      <c r="P255" s="215">
        <f t="shared" si="12"/>
        <v>2005.6533322327716</v>
      </c>
      <c r="Q255" s="215" cm="1">
        <f t="array" ref="Q255">IF(P255="-",0,P255/(1+'General inputs'!$H$32)^IFERROR(INDEX('MP Calculations'!$C$40:$C$130,MATCH(F255,'MP Calculations'!$D$40:$D$130,0),0),-1))</f>
        <v>5383.7033862415246</v>
      </c>
    </row>
    <row r="256" spans="3:17" x14ac:dyDescent="0.2">
      <c r="C256" s="159"/>
      <c r="D256" s="165" t="s">
        <v>291</v>
      </c>
      <c r="E256" s="161">
        <v>36230</v>
      </c>
      <c r="F256" s="172" t="str">
        <f t="shared" si="11"/>
        <v>1998-99</v>
      </c>
      <c r="G256" s="68"/>
      <c r="H256" s="167" t="s">
        <v>279</v>
      </c>
      <c r="I256" s="173">
        <v>28910.598612097718</v>
      </c>
      <c r="J256" s="168">
        <f>IFERROR(MIN('MP Calculations'!$E$30/I256,1),"-")</f>
        <v>0.88008742324680189</v>
      </c>
      <c r="K256" s="12"/>
      <c r="L256" s="159">
        <v>4.6626519999999996</v>
      </c>
      <c r="M256" s="159" t="s">
        <v>339</v>
      </c>
      <c r="N256" s="159">
        <v>995</v>
      </c>
      <c r="O256" s="185">
        <f t="shared" si="10"/>
        <v>4639.3387399999992</v>
      </c>
      <c r="P256" s="215">
        <f t="shared" si="12"/>
        <v>4083.0236772556641</v>
      </c>
      <c r="Q256" s="215" cm="1">
        <f t="array" ref="Q256">IF(P256="-",0,P256/(1+'General inputs'!$H$32)^IFERROR(INDEX('MP Calculations'!$C$40:$C$130,MATCH(F256,'MP Calculations'!$D$40:$D$130,0),0),-1))</f>
        <v>10959.914180619966</v>
      </c>
    </row>
    <row r="257" spans="3:17" x14ac:dyDescent="0.2">
      <c r="C257" s="159"/>
      <c r="D257" s="165" t="s">
        <v>296</v>
      </c>
      <c r="E257" s="161">
        <v>36230</v>
      </c>
      <c r="F257" s="172" t="str">
        <f t="shared" si="11"/>
        <v>1998-99</v>
      </c>
      <c r="G257" s="68"/>
      <c r="H257" s="167" t="s">
        <v>279</v>
      </c>
      <c r="I257" s="173">
        <v>28910.598612097718</v>
      </c>
      <c r="J257" s="168">
        <f>IFERROR(MIN('MP Calculations'!$E$30/I257,1),"-")</f>
        <v>0.88008742324680189</v>
      </c>
      <c r="K257" s="12"/>
      <c r="L257" s="159">
        <v>4.5950800000000003</v>
      </c>
      <c r="M257" s="159" t="s">
        <v>339</v>
      </c>
      <c r="N257" s="159">
        <v>809</v>
      </c>
      <c r="O257" s="185">
        <f t="shared" ref="O257:O320" si="13">IF(N257="","-",L257*N257)</f>
        <v>3717.4197200000003</v>
      </c>
      <c r="P257" s="215">
        <f t="shared" si="12"/>
        <v>3271.654342501648</v>
      </c>
      <c r="Q257" s="215" cm="1">
        <f t="array" ref="Q257">IF(P257="-",0,P257/(1+'General inputs'!$H$32)^IFERROR(INDEX('MP Calculations'!$C$40:$C$130,MATCH(F257,'MP Calculations'!$D$40:$D$130,0),0),-1))</f>
        <v>8781.9845430265577</v>
      </c>
    </row>
    <row r="258" spans="3:17" x14ac:dyDescent="0.2">
      <c r="C258" s="159"/>
      <c r="D258" s="165" t="s">
        <v>290</v>
      </c>
      <c r="E258" s="161">
        <v>36230</v>
      </c>
      <c r="F258" s="172" t="str">
        <f t="shared" si="11"/>
        <v>1998-99</v>
      </c>
      <c r="G258" s="68"/>
      <c r="H258" s="167" t="s">
        <v>279</v>
      </c>
      <c r="I258" s="173">
        <v>28910.598612097718</v>
      </c>
      <c r="J258" s="168">
        <f>IFERROR(MIN('MP Calculations'!$E$30/I258,1),"-")</f>
        <v>0.88008742324680189</v>
      </c>
      <c r="K258" s="12"/>
      <c r="L258" s="159">
        <v>6.675656</v>
      </c>
      <c r="M258" s="159" t="s">
        <v>339</v>
      </c>
      <c r="N258" s="159">
        <v>1803</v>
      </c>
      <c r="O258" s="185">
        <f t="shared" si="13"/>
        <v>12036.207768</v>
      </c>
      <c r="P258" s="215">
        <f t="shared" si="12"/>
        <v>10592.915080202261</v>
      </c>
      <c r="Q258" s="215" cm="1">
        <f t="array" ref="Q258">IF(P258="-",0,P258/(1+'General inputs'!$H$32)^IFERROR(INDEX('MP Calculations'!$C$40:$C$130,MATCH(F258,'MP Calculations'!$D$40:$D$130,0),0),-1))</f>
        <v>28434.182453638081</v>
      </c>
    </row>
    <row r="259" spans="3:17" x14ac:dyDescent="0.2">
      <c r="C259" s="159"/>
      <c r="D259" s="165" t="s">
        <v>300</v>
      </c>
      <c r="E259" s="161">
        <v>36230</v>
      </c>
      <c r="F259" s="172" t="str">
        <f t="shared" si="11"/>
        <v>1998-99</v>
      </c>
      <c r="G259" s="68"/>
      <c r="H259" s="167" t="s">
        <v>279</v>
      </c>
      <c r="I259" s="173">
        <v>28910.598612097718</v>
      </c>
      <c r="J259" s="168">
        <f>IFERROR(MIN('MP Calculations'!$E$30/I259,1),"-")</f>
        <v>0.88008742324680189</v>
      </c>
      <c r="K259" s="12"/>
      <c r="L259" s="159">
        <v>6.5570599999999999</v>
      </c>
      <c r="M259" s="159" t="s">
        <v>339</v>
      </c>
      <c r="N259" s="159">
        <v>2321</v>
      </c>
      <c r="O259" s="185">
        <f t="shared" si="13"/>
        <v>15218.93626</v>
      </c>
      <c r="P259" s="215">
        <f t="shared" si="12"/>
        <v>13393.994397620721</v>
      </c>
      <c r="Q259" s="215" cm="1">
        <f t="array" ref="Q259">IF(P259="-",0,P259/(1+'General inputs'!$H$32)^IFERROR(INDEX('MP Calculations'!$C$40:$C$130,MATCH(F259,'MP Calculations'!$D$40:$D$130,0),0),-1))</f>
        <v>35953.019315404723</v>
      </c>
    </row>
    <row r="260" spans="3:17" x14ac:dyDescent="0.2">
      <c r="C260" s="159"/>
      <c r="D260" s="165" t="s">
        <v>285</v>
      </c>
      <c r="E260" s="161">
        <v>36230</v>
      </c>
      <c r="F260" s="172" t="str">
        <f t="shared" si="11"/>
        <v>1998-99</v>
      </c>
      <c r="G260" s="68"/>
      <c r="H260" s="167" t="s">
        <v>279</v>
      </c>
      <c r="I260" s="173">
        <v>28910.598612097718</v>
      </c>
      <c r="J260" s="168">
        <f>IFERROR(MIN('MP Calculations'!$E$30/I260,1),"-")</f>
        <v>0.88008742324680189</v>
      </c>
      <c r="K260" s="12"/>
      <c r="L260" s="159">
        <v>7.1024589999999996</v>
      </c>
      <c r="M260" s="159" t="s">
        <v>339</v>
      </c>
      <c r="N260" s="159">
        <v>809</v>
      </c>
      <c r="O260" s="185">
        <f t="shared" si="13"/>
        <v>5745.8893309999994</v>
      </c>
      <c r="P260" s="215">
        <f t="shared" si="12"/>
        <v>5056.8849355810798</v>
      </c>
      <c r="Q260" s="215" cm="1">
        <f t="array" ref="Q260">IF(P260="-",0,P260/(1+'General inputs'!$H$32)^IFERROR(INDEX('MP Calculations'!$C$40:$C$130,MATCH(F260,'MP Calculations'!$D$40:$D$130,0),0),-1))</f>
        <v>13574.01506730674</v>
      </c>
    </row>
    <row r="261" spans="3:17" x14ac:dyDescent="0.2">
      <c r="C261" s="159"/>
      <c r="D261" s="165" t="s">
        <v>291</v>
      </c>
      <c r="E261" s="161">
        <v>36230</v>
      </c>
      <c r="F261" s="172" t="str">
        <f t="shared" si="11"/>
        <v>1998-99</v>
      </c>
      <c r="G261" s="68"/>
      <c r="H261" s="167" t="s">
        <v>279</v>
      </c>
      <c r="I261" s="173">
        <v>28910.598612097718</v>
      </c>
      <c r="J261" s="168">
        <f>IFERROR(MIN('MP Calculations'!$E$30/I261,1),"-")</f>
        <v>0.88008742324680189</v>
      </c>
      <c r="K261" s="12"/>
      <c r="L261" s="159">
        <v>6.8994790000000004</v>
      </c>
      <c r="M261" s="159" t="s">
        <v>339</v>
      </c>
      <c r="N261" s="159">
        <v>995</v>
      </c>
      <c r="O261" s="185">
        <f t="shared" si="13"/>
        <v>6864.9816049999999</v>
      </c>
      <c r="P261" s="215">
        <f t="shared" si="12"/>
        <v>6041.7839713811445</v>
      </c>
      <c r="Q261" s="215" cm="1">
        <f t="array" ref="Q261">IF(P261="-",0,P261/(1+'General inputs'!$H$32)^IFERROR(INDEX('MP Calculations'!$C$40:$C$130,MATCH(F261,'MP Calculations'!$D$40:$D$130,0),0),-1))</f>
        <v>16217.744264635163</v>
      </c>
    </row>
    <row r="262" spans="3:17" x14ac:dyDescent="0.2">
      <c r="C262" s="159"/>
      <c r="D262" s="165" t="s">
        <v>298</v>
      </c>
      <c r="E262" s="161">
        <v>36230</v>
      </c>
      <c r="F262" s="172" t="str">
        <f t="shared" si="11"/>
        <v>1998-99</v>
      </c>
      <c r="G262" s="68"/>
      <c r="H262" s="167" t="s">
        <v>279</v>
      </c>
      <c r="I262" s="173">
        <v>28910.598612097718</v>
      </c>
      <c r="J262" s="168">
        <f>IFERROR(MIN('MP Calculations'!$E$30/I262,1),"-")</f>
        <v>0.88008742324680189</v>
      </c>
      <c r="K262" s="12"/>
      <c r="L262" s="159">
        <v>78.868213999999995</v>
      </c>
      <c r="M262" s="159" t="s">
        <v>339</v>
      </c>
      <c r="N262" s="159">
        <v>236</v>
      </c>
      <c r="O262" s="185">
        <f t="shared" si="13"/>
        <v>18612.898503999997</v>
      </c>
      <c r="P262" s="215">
        <f t="shared" si="12"/>
        <v>16380.977883539612</v>
      </c>
      <c r="Q262" s="215" cm="1">
        <f t="array" ref="Q262">IF(P262="-",0,P262/(1+'General inputs'!$H$32)^IFERROR(INDEX('MP Calculations'!$C$40:$C$130,MATCH(F262,'MP Calculations'!$D$40:$D$130,0),0),-1))</f>
        <v>43970.872076573083</v>
      </c>
    </row>
    <row r="263" spans="3:17" x14ac:dyDescent="0.2">
      <c r="C263" s="159"/>
      <c r="D263" s="165" t="s">
        <v>298</v>
      </c>
      <c r="E263" s="161">
        <v>36230</v>
      </c>
      <c r="F263" s="172" t="str">
        <f t="shared" si="11"/>
        <v>1998-99</v>
      </c>
      <c r="G263" s="68"/>
      <c r="H263" s="167" t="s">
        <v>279</v>
      </c>
      <c r="I263" s="173">
        <v>28910.598612097718</v>
      </c>
      <c r="J263" s="168">
        <f>IFERROR(MIN('MP Calculations'!$E$30/I263,1),"-")</f>
        <v>0.88008742324680189</v>
      </c>
      <c r="K263" s="12"/>
      <c r="L263" s="159">
        <v>93.541022999999996</v>
      </c>
      <c r="M263" s="159" t="s">
        <v>339</v>
      </c>
      <c r="N263" s="159">
        <v>236</v>
      </c>
      <c r="O263" s="185">
        <f t="shared" si="13"/>
        <v>22075.681428</v>
      </c>
      <c r="P263" s="215">
        <f t="shared" si="12"/>
        <v>19428.5295843858</v>
      </c>
      <c r="Q263" s="215" cm="1">
        <f t="array" ref="Q263">IF(P263="-",0,P263/(1+'General inputs'!$H$32)^IFERROR(INDEX('MP Calculations'!$C$40:$C$130,MATCH(F263,'MP Calculations'!$D$40:$D$130,0),0),-1))</f>
        <v>52151.305927186091</v>
      </c>
    </row>
    <row r="264" spans="3:17" x14ac:dyDescent="0.2">
      <c r="C264" s="159"/>
      <c r="D264" s="165" t="s">
        <v>303</v>
      </c>
      <c r="E264" s="161">
        <v>36230</v>
      </c>
      <c r="F264" s="172" t="str">
        <f t="shared" si="11"/>
        <v>1998-99</v>
      </c>
      <c r="G264" s="68"/>
      <c r="H264" s="167" t="s">
        <v>279</v>
      </c>
      <c r="I264" s="173">
        <v>28910.598612097718</v>
      </c>
      <c r="J264" s="168">
        <f>IFERROR(MIN('MP Calculations'!$E$30/I264,1),"-")</f>
        <v>0.88008742324680189</v>
      </c>
      <c r="K264" s="12"/>
      <c r="L264" s="159">
        <v>0.33240500000000001</v>
      </c>
      <c r="M264" s="159" t="s">
        <v>339</v>
      </c>
      <c r="N264" s="159">
        <v>668</v>
      </c>
      <c r="O264" s="185">
        <f t="shared" si="13"/>
        <v>222.04653999999999</v>
      </c>
      <c r="P264" s="215">
        <f t="shared" si="12"/>
        <v>195.42036722946793</v>
      </c>
      <c r="Q264" s="215" cm="1">
        <f t="array" ref="Q264">IF(P264="-",0,P264/(1+'General inputs'!$H$32)^IFERROR(INDEX('MP Calculations'!$C$40:$C$130,MATCH(F264,'MP Calculations'!$D$40:$D$130,0),0),-1))</f>
        <v>524.55989072778914</v>
      </c>
    </row>
    <row r="265" spans="3:17" x14ac:dyDescent="0.2">
      <c r="C265" s="159"/>
      <c r="D265" s="165" t="s">
        <v>298</v>
      </c>
      <c r="E265" s="161">
        <v>36230</v>
      </c>
      <c r="F265" s="172" t="str">
        <f t="shared" si="11"/>
        <v>1998-99</v>
      </c>
      <c r="G265" s="68"/>
      <c r="H265" s="167" t="s">
        <v>279</v>
      </c>
      <c r="I265" s="173">
        <v>28910.598612097718</v>
      </c>
      <c r="J265" s="168">
        <f>IFERROR(MIN('MP Calculations'!$E$30/I265,1),"-")</f>
        <v>0.88008742324680189</v>
      </c>
      <c r="K265" s="12"/>
      <c r="L265" s="159">
        <v>15.997515</v>
      </c>
      <c r="M265" s="159" t="s">
        <v>339</v>
      </c>
      <c r="N265" s="159">
        <v>236</v>
      </c>
      <c r="O265" s="185">
        <f t="shared" si="13"/>
        <v>3775.41354</v>
      </c>
      <c r="P265" s="215">
        <f t="shared" si="12"/>
        <v>3322.6939741096867</v>
      </c>
      <c r="Q265" s="215" cm="1">
        <f t="array" ref="Q265">IF(P265="-",0,P265/(1+'General inputs'!$H$32)^IFERROR(INDEX('MP Calculations'!$C$40:$C$130,MATCH(F265,'MP Calculations'!$D$40:$D$130,0),0),-1))</f>
        <v>8918.9883976332858</v>
      </c>
    </row>
    <row r="266" spans="3:17" x14ac:dyDescent="0.2">
      <c r="C266" s="159"/>
      <c r="D266" s="165" t="s">
        <v>303</v>
      </c>
      <c r="E266" s="161">
        <v>36230</v>
      </c>
      <c r="F266" s="172" t="str">
        <f t="shared" si="11"/>
        <v>1998-99</v>
      </c>
      <c r="G266" s="68"/>
      <c r="H266" s="167" t="s">
        <v>279</v>
      </c>
      <c r="I266" s="173">
        <v>28910.598612097718</v>
      </c>
      <c r="J266" s="168">
        <f>IFERROR(MIN('MP Calculations'!$E$30/I266,1),"-")</f>
        <v>0.88008742324680189</v>
      </c>
      <c r="K266" s="12"/>
      <c r="L266" s="159">
        <v>11.998308</v>
      </c>
      <c r="M266" s="159" t="s">
        <v>339</v>
      </c>
      <c r="N266" s="159">
        <v>668</v>
      </c>
      <c r="O266" s="185">
        <f t="shared" si="13"/>
        <v>8014.8697439999996</v>
      </c>
      <c r="P266" s="215">
        <f t="shared" si="12"/>
        <v>7053.7860606557142</v>
      </c>
      <c r="Q266" s="215" cm="1">
        <f t="array" ref="Q266">IF(P266="-",0,P266/(1+'General inputs'!$H$32)^IFERROR(INDEX('MP Calculations'!$C$40:$C$130,MATCH(F266,'MP Calculations'!$D$40:$D$130,0),0),-1))</f>
        <v>18934.225217425603</v>
      </c>
    </row>
    <row r="267" spans="3:17" x14ac:dyDescent="0.2">
      <c r="C267" s="159"/>
      <c r="D267" s="165" t="s">
        <v>298</v>
      </c>
      <c r="E267" s="161">
        <v>36230</v>
      </c>
      <c r="F267" s="172" t="str">
        <f t="shared" si="11"/>
        <v>1998-99</v>
      </c>
      <c r="G267" s="68"/>
      <c r="H267" s="167" t="s">
        <v>279</v>
      </c>
      <c r="I267" s="173">
        <v>28910.598612097718</v>
      </c>
      <c r="J267" s="168">
        <f>IFERROR(MIN('MP Calculations'!$E$30/I267,1),"-")</f>
        <v>0.88008742324680189</v>
      </c>
      <c r="K267" s="12"/>
      <c r="L267" s="159">
        <v>86.310899000000006</v>
      </c>
      <c r="M267" s="159" t="s">
        <v>339</v>
      </c>
      <c r="N267" s="159">
        <v>236</v>
      </c>
      <c r="O267" s="185">
        <f t="shared" si="13"/>
        <v>20369.372164</v>
      </c>
      <c r="P267" s="215">
        <f t="shared" si="12"/>
        <v>17926.828260969894</v>
      </c>
      <c r="Q267" s="215" cm="1">
        <f t="array" ref="Q267">IF(P267="-",0,P267/(1+'General inputs'!$H$32)^IFERROR(INDEX('MP Calculations'!$C$40:$C$130,MATCH(F267,'MP Calculations'!$D$40:$D$130,0),0),-1))</f>
        <v>48120.342863894701</v>
      </c>
    </row>
    <row r="268" spans="3:17" x14ac:dyDescent="0.2">
      <c r="C268" s="159"/>
      <c r="D268" s="165" t="s">
        <v>284</v>
      </c>
      <c r="E268" s="161">
        <v>36230</v>
      </c>
      <c r="F268" s="172" t="str">
        <f t="shared" si="11"/>
        <v>1998-99</v>
      </c>
      <c r="G268" s="68"/>
      <c r="H268" s="167" t="s">
        <v>279</v>
      </c>
      <c r="I268" s="173">
        <v>28910.598612097718</v>
      </c>
      <c r="J268" s="168">
        <f>IFERROR(MIN('MP Calculations'!$E$30/I268,1),"-")</f>
        <v>0.88008742324680189</v>
      </c>
      <c r="K268" s="12"/>
      <c r="L268" s="159">
        <v>304.72415000000001</v>
      </c>
      <c r="M268" s="159" t="s">
        <v>339</v>
      </c>
      <c r="N268" s="159">
        <v>726</v>
      </c>
      <c r="O268" s="185">
        <f t="shared" si="13"/>
        <v>221229.7329</v>
      </c>
      <c r="P268" s="215">
        <f t="shared" si="12"/>
        <v>194701.50557353924</v>
      </c>
      <c r="Q268" s="215" cm="1">
        <f t="array" ref="Q268">IF(P268="-",0,P268/(1+'General inputs'!$H$32)^IFERROR(INDEX('MP Calculations'!$C$40:$C$130,MATCH(F268,'MP Calculations'!$D$40:$D$130,0),0),-1))</f>
        <v>522630.27613833552</v>
      </c>
    </row>
    <row r="269" spans="3:17" x14ac:dyDescent="0.2">
      <c r="C269" s="159"/>
      <c r="D269" s="165" t="s">
        <v>298</v>
      </c>
      <c r="E269" s="161">
        <v>36230</v>
      </c>
      <c r="F269" s="172" t="str">
        <f t="shared" si="11"/>
        <v>1998-99</v>
      </c>
      <c r="G269" s="68"/>
      <c r="H269" s="167" t="s">
        <v>279</v>
      </c>
      <c r="I269" s="173">
        <v>28910.598612097718</v>
      </c>
      <c r="J269" s="168">
        <f>IFERROR(MIN('MP Calculations'!$E$30/I269,1),"-")</f>
        <v>0.88008742324680189</v>
      </c>
      <c r="K269" s="12"/>
      <c r="L269" s="159">
        <v>13.498592</v>
      </c>
      <c r="M269" s="159" t="s">
        <v>339</v>
      </c>
      <c r="N269" s="159">
        <v>236</v>
      </c>
      <c r="O269" s="185">
        <f t="shared" si="13"/>
        <v>3185.6677119999999</v>
      </c>
      <c r="P269" s="215">
        <f t="shared" si="12"/>
        <v>2803.666087974615</v>
      </c>
      <c r="Q269" s="215" cm="1">
        <f t="array" ref="Q269">IF(P269="-",0,P269/(1+'General inputs'!$H$32)^IFERROR(INDEX('MP Calculations'!$C$40:$C$130,MATCH(F269,'MP Calculations'!$D$40:$D$130,0),0),-1))</f>
        <v>7525.7804372982619</v>
      </c>
    </row>
    <row r="270" spans="3:17" x14ac:dyDescent="0.2">
      <c r="C270" s="159"/>
      <c r="D270" s="165" t="s">
        <v>303</v>
      </c>
      <c r="E270" s="161">
        <v>36230</v>
      </c>
      <c r="F270" s="172" t="str">
        <f t="shared" si="11"/>
        <v>1998-99</v>
      </c>
      <c r="G270" s="68"/>
      <c r="H270" s="167" t="s">
        <v>279</v>
      </c>
      <c r="I270" s="173">
        <v>28910.598612097718</v>
      </c>
      <c r="J270" s="168">
        <f>IFERROR(MIN('MP Calculations'!$E$30/I270,1),"-")</f>
        <v>0.88008742324680189</v>
      </c>
      <c r="K270" s="12"/>
      <c r="L270" s="159">
        <v>22.797889999999999</v>
      </c>
      <c r="M270" s="159" t="s">
        <v>339</v>
      </c>
      <c r="N270" s="159">
        <v>668</v>
      </c>
      <c r="O270" s="185">
        <f t="shared" si="13"/>
        <v>15228.990519999999</v>
      </c>
      <c r="P270" s="215">
        <f t="shared" si="12"/>
        <v>13402.843025396773</v>
      </c>
      <c r="Q270" s="215" cm="1">
        <f t="array" ref="Q270">IF(P270="-",0,P270/(1+'General inputs'!$H$32)^IFERROR(INDEX('MP Calculations'!$C$40:$C$130,MATCH(F270,'MP Calculations'!$D$40:$D$130,0),0),-1))</f>
        <v>35976.771369937742</v>
      </c>
    </row>
    <row r="271" spans="3:17" x14ac:dyDescent="0.2">
      <c r="C271" s="159"/>
      <c r="D271" s="165" t="s">
        <v>303</v>
      </c>
      <c r="E271" s="161">
        <v>36230</v>
      </c>
      <c r="F271" s="172" t="str">
        <f t="shared" si="11"/>
        <v>1998-99</v>
      </c>
      <c r="G271" s="68"/>
      <c r="H271" s="167" t="s">
        <v>279</v>
      </c>
      <c r="I271" s="173">
        <v>28910.598612097718</v>
      </c>
      <c r="J271" s="168">
        <f>IFERROR(MIN('MP Calculations'!$E$30/I271,1),"-")</f>
        <v>0.88008742324680189</v>
      </c>
      <c r="K271" s="12"/>
      <c r="L271" s="159">
        <v>146.55940899999999</v>
      </c>
      <c r="M271" s="159" t="s">
        <v>339</v>
      </c>
      <c r="N271" s="159">
        <v>668</v>
      </c>
      <c r="O271" s="185">
        <f t="shared" si="13"/>
        <v>97901.685211999997</v>
      </c>
      <c r="P271" s="215">
        <f t="shared" si="12"/>
        <v>86162.041869748602</v>
      </c>
      <c r="Q271" s="215" cm="1">
        <f t="array" ref="Q271">IF(P271="-",0,P271/(1+'General inputs'!$H$32)^IFERROR(INDEX('MP Calculations'!$C$40:$C$130,MATCH(F271,'MP Calculations'!$D$40:$D$130,0),0),-1))</f>
        <v>231281.68219542227</v>
      </c>
    </row>
    <row r="272" spans="3:17" x14ac:dyDescent="0.2">
      <c r="C272" s="159"/>
      <c r="D272" s="165" t="s">
        <v>303</v>
      </c>
      <c r="E272" s="161">
        <v>36230</v>
      </c>
      <c r="F272" s="172" t="str">
        <f t="shared" si="11"/>
        <v>1998-99</v>
      </c>
      <c r="G272" s="68"/>
      <c r="H272" s="167" t="s">
        <v>279</v>
      </c>
      <c r="I272" s="173">
        <v>28910.598612097718</v>
      </c>
      <c r="J272" s="168">
        <f>IFERROR(MIN('MP Calculations'!$E$30/I272,1),"-")</f>
        <v>0.88008742324680189</v>
      </c>
      <c r="K272" s="12"/>
      <c r="L272" s="159">
        <v>147.96793400000001</v>
      </c>
      <c r="M272" s="159" t="s">
        <v>339</v>
      </c>
      <c r="N272" s="159">
        <v>668</v>
      </c>
      <c r="O272" s="185">
        <f t="shared" si="13"/>
        <v>98842.579912000016</v>
      </c>
      <c r="P272" s="215">
        <f t="shared" si="12"/>
        <v>86990.111461818189</v>
      </c>
      <c r="Q272" s="215" cm="1">
        <f t="array" ref="Q272">IF(P272="-",0,P272/(1+'General inputs'!$H$32)^IFERROR(INDEX('MP Calculations'!$C$40:$C$130,MATCH(F272,'MP Calculations'!$D$40:$D$130,0),0),-1))</f>
        <v>233504.43973543332</v>
      </c>
    </row>
    <row r="273" spans="3:17" x14ac:dyDescent="0.2">
      <c r="C273" s="159"/>
      <c r="D273" s="165" t="s">
        <v>284</v>
      </c>
      <c r="E273" s="161">
        <v>36230</v>
      </c>
      <c r="F273" s="172" t="str">
        <f t="shared" si="11"/>
        <v>1998-99</v>
      </c>
      <c r="G273" s="68"/>
      <c r="H273" s="167" t="s">
        <v>279</v>
      </c>
      <c r="I273" s="173">
        <v>28910.598612097718</v>
      </c>
      <c r="J273" s="168">
        <f>IFERROR(MIN('MP Calculations'!$E$30/I273,1),"-")</f>
        <v>0.88008742324680189</v>
      </c>
      <c r="K273" s="12"/>
      <c r="L273" s="159">
        <v>244.16492299999999</v>
      </c>
      <c r="M273" s="159" t="s">
        <v>339</v>
      </c>
      <c r="N273" s="159">
        <v>726</v>
      </c>
      <c r="O273" s="185">
        <f t="shared" si="13"/>
        <v>177263.73409799999</v>
      </c>
      <c r="P273" s="215">
        <f t="shared" si="12"/>
        <v>156007.58297741506</v>
      </c>
      <c r="Q273" s="215" cm="1">
        <f t="array" ref="Q273">IF(P273="-",0,P273/(1+'General inputs'!$H$32)^IFERROR(INDEX('MP Calculations'!$C$40:$C$130,MATCH(F273,'MP Calculations'!$D$40:$D$130,0),0),-1))</f>
        <v>418765.56594147667</v>
      </c>
    </row>
    <row r="274" spans="3:17" x14ac:dyDescent="0.2">
      <c r="C274" s="159"/>
      <c r="D274" s="165" t="s">
        <v>297</v>
      </c>
      <c r="E274" s="161">
        <v>36230</v>
      </c>
      <c r="F274" s="172" t="str">
        <f t="shared" si="11"/>
        <v>1998-99</v>
      </c>
      <c r="G274" s="68"/>
      <c r="H274" s="167" t="s">
        <v>279</v>
      </c>
      <c r="I274" s="173">
        <v>28910.598612097718</v>
      </c>
      <c r="J274" s="168">
        <f>IFERROR(MIN('MP Calculations'!$E$30/I274,1),"-")</f>
        <v>0.88008742324680189</v>
      </c>
      <c r="K274" s="12"/>
      <c r="L274" s="159">
        <v>29.453120999999999</v>
      </c>
      <c r="M274" s="159" t="s">
        <v>339</v>
      </c>
      <c r="N274" s="159">
        <v>350</v>
      </c>
      <c r="O274" s="185">
        <f t="shared" si="13"/>
        <v>10308.592349999999</v>
      </c>
      <c r="P274" s="215">
        <f t="shared" si="12"/>
        <v>9072.4624786131935</v>
      </c>
      <c r="Q274" s="215" cm="1">
        <f t="array" ref="Q274">IF(P274="-",0,P274/(1+'General inputs'!$H$32)^IFERROR(INDEX('MP Calculations'!$C$40:$C$130,MATCH(F274,'MP Calculations'!$D$40:$D$130,0),0),-1))</f>
        <v>24352.886006119807</v>
      </c>
    </row>
    <row r="275" spans="3:17" x14ac:dyDescent="0.2">
      <c r="C275" s="159"/>
      <c r="D275" s="165" t="s">
        <v>297</v>
      </c>
      <c r="E275" s="161">
        <v>36230</v>
      </c>
      <c r="F275" s="172" t="str">
        <f t="shared" si="11"/>
        <v>1998-99</v>
      </c>
      <c r="G275" s="68"/>
      <c r="H275" s="167" t="s">
        <v>279</v>
      </c>
      <c r="I275" s="173">
        <v>28910.598612097718</v>
      </c>
      <c r="J275" s="168">
        <f>IFERROR(MIN('MP Calculations'!$E$30/I275,1),"-")</f>
        <v>0.88008742324680189</v>
      </c>
      <c r="K275" s="12"/>
      <c r="L275" s="159">
        <v>29.995619999999999</v>
      </c>
      <c r="M275" s="159" t="s">
        <v>339</v>
      </c>
      <c r="N275" s="159">
        <v>350</v>
      </c>
      <c r="O275" s="185">
        <f t="shared" si="13"/>
        <v>10498.466999999999</v>
      </c>
      <c r="P275" s="215">
        <f t="shared" si="12"/>
        <v>9239.5687700715807</v>
      </c>
      <c r="Q275" s="215" cm="1">
        <f t="array" ref="Q275">IF(P275="-",0,P275/(1+'General inputs'!$H$32)^IFERROR(INDEX('MP Calculations'!$C$40:$C$130,MATCH(F275,'MP Calculations'!$D$40:$D$130,0),0),-1))</f>
        <v>24801.443437620324</v>
      </c>
    </row>
    <row r="276" spans="3:17" x14ac:dyDescent="0.2">
      <c r="C276" s="159"/>
      <c r="D276" s="165" t="s">
        <v>294</v>
      </c>
      <c r="E276" s="161">
        <v>36230</v>
      </c>
      <c r="F276" s="172" t="str">
        <f t="shared" si="11"/>
        <v>1998-99</v>
      </c>
      <c r="G276" s="68"/>
      <c r="H276" s="167" t="s">
        <v>279</v>
      </c>
      <c r="I276" s="173">
        <v>28910.598612097718</v>
      </c>
      <c r="J276" s="168">
        <f>IFERROR(MIN('MP Calculations'!$E$30/I276,1),"-")</f>
        <v>0.88008742324680189</v>
      </c>
      <c r="K276" s="12"/>
      <c r="L276" s="159">
        <v>50.998469999999998</v>
      </c>
      <c r="M276" s="159" t="s">
        <v>339</v>
      </c>
      <c r="N276" s="159">
        <v>940</v>
      </c>
      <c r="O276" s="185">
        <f t="shared" si="13"/>
        <v>47938.561799999996</v>
      </c>
      <c r="P276" s="215">
        <f t="shared" si="12"/>
        <v>42190.125328719565</v>
      </c>
      <c r="Q276" s="215" cm="1">
        <f t="array" ref="Q276">IF(P276="-",0,P276/(1+'General inputs'!$H$32)^IFERROR(INDEX('MP Calculations'!$C$40:$C$130,MATCH(F276,'MP Calculations'!$D$40:$D$130,0),0),-1))</f>
        <v>113249.44193886273</v>
      </c>
    </row>
    <row r="277" spans="3:17" x14ac:dyDescent="0.2">
      <c r="C277" s="159"/>
      <c r="D277" s="165" t="s">
        <v>284</v>
      </c>
      <c r="E277" s="161">
        <v>36230</v>
      </c>
      <c r="F277" s="172" t="str">
        <f t="shared" si="11"/>
        <v>1998-99</v>
      </c>
      <c r="G277" s="68"/>
      <c r="H277" s="167" t="s">
        <v>279</v>
      </c>
      <c r="I277" s="173">
        <v>28910.598612097718</v>
      </c>
      <c r="J277" s="168">
        <f>IFERROR(MIN('MP Calculations'!$E$30/I277,1),"-")</f>
        <v>0.88008742324680189</v>
      </c>
      <c r="K277" s="12"/>
      <c r="L277" s="159">
        <v>2.0876329999999998</v>
      </c>
      <c r="M277" s="159" t="s">
        <v>339</v>
      </c>
      <c r="N277" s="159">
        <v>726</v>
      </c>
      <c r="O277" s="185">
        <f t="shared" si="13"/>
        <v>1515.6215579999998</v>
      </c>
      <c r="P277" s="215">
        <f t="shared" si="12"/>
        <v>1333.8794715975232</v>
      </c>
      <c r="Q277" s="215" cm="1">
        <f t="array" ref="Q277">IF(P277="-",0,P277/(1+'General inputs'!$H$32)^IFERROR(INDEX('MP Calculations'!$C$40:$C$130,MATCH(F277,'MP Calculations'!$D$40:$D$130,0),0),-1))</f>
        <v>3580.4848787518213</v>
      </c>
    </row>
    <row r="278" spans="3:17" x14ac:dyDescent="0.2">
      <c r="C278" s="159"/>
      <c r="D278" s="165" t="s">
        <v>294</v>
      </c>
      <c r="E278" s="161">
        <v>36230</v>
      </c>
      <c r="F278" s="172" t="str">
        <f t="shared" ref="F278:F341" si="14">IF(E278="","-",IF(OR(E278&lt;$E$15,E278&gt;$E$16),"ERROR - date outside of range",IF(MONTH(E278)&gt;=7,YEAR(E278)&amp;"-"&amp;IF(YEAR(E278)=1999,"00",IF(AND(YEAR(E278)&gt;=2000,YEAR(E278)&lt;2009),"0","")&amp;RIGHT(YEAR(E278),2)+1),RIGHT(YEAR(E278),4)-1&amp;"-"&amp;RIGHT(YEAR(E278),2))))</f>
        <v>1998-99</v>
      </c>
      <c r="G278" s="68"/>
      <c r="H278" s="167" t="s">
        <v>279</v>
      </c>
      <c r="I278" s="173">
        <v>28910.598612097718</v>
      </c>
      <c r="J278" s="168">
        <f>IFERROR(MIN('MP Calculations'!$E$30/I278,1),"-")</f>
        <v>0.88008742324680189</v>
      </c>
      <c r="K278" s="12"/>
      <c r="L278" s="159">
        <v>261.28951599999999</v>
      </c>
      <c r="M278" s="159" t="s">
        <v>339</v>
      </c>
      <c r="N278" s="159">
        <v>940</v>
      </c>
      <c r="O278" s="185">
        <f t="shared" si="13"/>
        <v>245612.14504</v>
      </c>
      <c r="P278" s="215">
        <f t="shared" si="12"/>
        <v>216160.15984637337</v>
      </c>
      <c r="Q278" s="215" cm="1">
        <f t="array" ref="Q278">IF(P278="-",0,P278/(1+'General inputs'!$H$32)^IFERROR(INDEX('MP Calculations'!$C$40:$C$130,MATCH(F278,'MP Calculations'!$D$40:$D$130,0),0),-1))</f>
        <v>580230.97303655476</v>
      </c>
    </row>
    <row r="279" spans="3:17" x14ac:dyDescent="0.2">
      <c r="C279" s="159"/>
      <c r="D279" s="165" t="s">
        <v>298</v>
      </c>
      <c r="E279" s="161">
        <v>36230</v>
      </c>
      <c r="F279" s="172" t="str">
        <f t="shared" si="14"/>
        <v>1998-99</v>
      </c>
      <c r="G279" s="68"/>
      <c r="H279" s="167" t="s">
        <v>279</v>
      </c>
      <c r="I279" s="173">
        <v>28910.598612097718</v>
      </c>
      <c r="J279" s="168">
        <f>IFERROR(MIN('MP Calculations'!$E$30/I279,1),"-")</f>
        <v>0.88008742324680189</v>
      </c>
      <c r="K279" s="12"/>
      <c r="L279" s="159">
        <v>51.888257000000003</v>
      </c>
      <c r="M279" s="159" t="s">
        <v>339</v>
      </c>
      <c r="N279" s="159">
        <v>236</v>
      </c>
      <c r="O279" s="185">
        <f t="shared" si="13"/>
        <v>12245.628652000001</v>
      </c>
      <c r="P279" s="215">
        <f t="shared" ref="P279:P342" si="15">IF(O279="-","-",IF(OR(E279&lt;$E$15,E279&gt;$E$16),0,O279*J279))</f>
        <v>10777.22376637589</v>
      </c>
      <c r="Q279" s="215" cm="1">
        <f t="array" ref="Q279">IF(P279="-",0,P279/(1+'General inputs'!$H$32)^IFERROR(INDEX('MP Calculations'!$C$40:$C$130,MATCH(F279,'MP Calculations'!$D$40:$D$130,0),0),-1))</f>
        <v>28928.915656988866</v>
      </c>
    </row>
    <row r="280" spans="3:17" x14ac:dyDescent="0.2">
      <c r="C280" s="159"/>
      <c r="D280" s="165" t="s">
        <v>306</v>
      </c>
      <c r="E280" s="161">
        <v>36230</v>
      </c>
      <c r="F280" s="172" t="str">
        <f t="shared" si="14"/>
        <v>1998-99</v>
      </c>
      <c r="G280" s="68"/>
      <c r="H280" s="167" t="s">
        <v>279</v>
      </c>
      <c r="I280" s="173">
        <v>28910.598612097718</v>
      </c>
      <c r="J280" s="168">
        <f>IFERROR(MIN('MP Calculations'!$E$30/I280,1),"-")</f>
        <v>0.88008742324680189</v>
      </c>
      <c r="K280" s="12"/>
      <c r="L280" s="159">
        <v>30.428242999999998</v>
      </c>
      <c r="M280" s="159" t="s">
        <v>339</v>
      </c>
      <c r="N280" s="159">
        <v>548</v>
      </c>
      <c r="O280" s="185">
        <f t="shared" si="13"/>
        <v>16674.677164000001</v>
      </c>
      <c r="P280" s="215">
        <f t="shared" si="15"/>
        <v>14675.173658737051</v>
      </c>
      <c r="Q280" s="215" cm="1">
        <f t="array" ref="Q280">IF(P280="-",0,P280/(1+'General inputs'!$H$32)^IFERROR(INDEX('MP Calculations'!$C$40:$C$130,MATCH(F280,'MP Calculations'!$D$40:$D$130,0),0),-1))</f>
        <v>39392.042907171621</v>
      </c>
    </row>
    <row r="281" spans="3:17" x14ac:dyDescent="0.2">
      <c r="C281" s="159"/>
      <c r="D281" s="165" t="s">
        <v>294</v>
      </c>
      <c r="E281" s="161">
        <v>36230</v>
      </c>
      <c r="F281" s="172" t="str">
        <f t="shared" si="14"/>
        <v>1998-99</v>
      </c>
      <c r="G281" s="68"/>
      <c r="H281" s="167" t="s">
        <v>279</v>
      </c>
      <c r="I281" s="173">
        <v>28910.598612097718</v>
      </c>
      <c r="J281" s="168">
        <f>IFERROR(MIN('MP Calculations'!$E$30/I281,1),"-")</f>
        <v>0.88008742324680189</v>
      </c>
      <c r="K281" s="12"/>
      <c r="L281" s="159">
        <v>17.997992</v>
      </c>
      <c r="M281" s="159" t="s">
        <v>339</v>
      </c>
      <c r="N281" s="159">
        <v>940</v>
      </c>
      <c r="O281" s="185">
        <f t="shared" si="13"/>
        <v>16918.11248</v>
      </c>
      <c r="P281" s="215">
        <f t="shared" si="15"/>
        <v>14889.418018722761</v>
      </c>
      <c r="Q281" s="215" cm="1">
        <f t="array" ref="Q281">IF(P281="-",0,P281/(1+'General inputs'!$H$32)^IFERROR(INDEX('MP Calculations'!$C$40:$C$130,MATCH(F281,'MP Calculations'!$D$40:$D$130,0),0),-1))</f>
        <v>39967.131367276626</v>
      </c>
    </row>
    <row r="282" spans="3:17" x14ac:dyDescent="0.2">
      <c r="C282" s="159"/>
      <c r="D282" s="165" t="s">
        <v>284</v>
      </c>
      <c r="E282" s="161">
        <v>36230</v>
      </c>
      <c r="F282" s="172" t="str">
        <f t="shared" si="14"/>
        <v>1998-99</v>
      </c>
      <c r="G282" s="68"/>
      <c r="H282" s="167" t="s">
        <v>279</v>
      </c>
      <c r="I282" s="173">
        <v>28910.598612097718</v>
      </c>
      <c r="J282" s="168">
        <f>IFERROR(MIN('MP Calculations'!$E$30/I282,1),"-")</f>
        <v>0.88008742324680189</v>
      </c>
      <c r="K282" s="12"/>
      <c r="L282" s="159">
        <v>223.44276600000001</v>
      </c>
      <c r="M282" s="159" t="s">
        <v>339</v>
      </c>
      <c r="N282" s="159">
        <v>726</v>
      </c>
      <c r="O282" s="185">
        <f t="shared" si="13"/>
        <v>162219.44811600001</v>
      </c>
      <c r="P282" s="215">
        <f t="shared" si="15"/>
        <v>142767.29609292874</v>
      </c>
      <c r="Q282" s="215" cm="1">
        <f t="array" ref="Q282">IF(P282="-",0,P282/(1+'General inputs'!$H$32)^IFERROR(INDEX('MP Calculations'!$C$40:$C$130,MATCH(F282,'MP Calculations'!$D$40:$D$130,0),0),-1))</f>
        <v>383225.13819693489</v>
      </c>
    </row>
    <row r="283" spans="3:17" x14ac:dyDescent="0.2">
      <c r="C283" s="159"/>
      <c r="D283" s="165" t="s">
        <v>284</v>
      </c>
      <c r="E283" s="161">
        <v>36230</v>
      </c>
      <c r="F283" s="172" t="str">
        <f t="shared" si="14"/>
        <v>1998-99</v>
      </c>
      <c r="G283" s="68"/>
      <c r="H283" s="167" t="s">
        <v>279</v>
      </c>
      <c r="I283" s="173">
        <v>28910.598612097718</v>
      </c>
      <c r="J283" s="168">
        <f>IFERROR(MIN('MP Calculations'!$E$30/I283,1),"-")</f>
        <v>0.88008742324680189</v>
      </c>
      <c r="K283" s="12"/>
      <c r="L283" s="159">
        <v>16.061157999999999</v>
      </c>
      <c r="M283" s="159" t="s">
        <v>339</v>
      </c>
      <c r="N283" s="159">
        <v>726</v>
      </c>
      <c r="O283" s="185">
        <f t="shared" si="13"/>
        <v>11660.400707999999</v>
      </c>
      <c r="P283" s="215">
        <f t="shared" si="15"/>
        <v>10262.172013128904</v>
      </c>
      <c r="Q283" s="215" cm="1">
        <f t="array" ref="Q283">IF(P283="-",0,P283/(1+'General inputs'!$H$32)^IFERROR(INDEX('MP Calculations'!$C$40:$C$130,MATCH(F283,'MP Calculations'!$D$40:$D$130,0),0),-1))</f>
        <v>27546.380687718505</v>
      </c>
    </row>
    <row r="284" spans="3:17" x14ac:dyDescent="0.2">
      <c r="C284" s="159"/>
      <c r="D284" s="165" t="s">
        <v>284</v>
      </c>
      <c r="E284" s="161">
        <v>36230</v>
      </c>
      <c r="F284" s="172" t="str">
        <f t="shared" si="14"/>
        <v>1998-99</v>
      </c>
      <c r="G284" s="68"/>
      <c r="H284" s="167" t="s">
        <v>279</v>
      </c>
      <c r="I284" s="173">
        <v>28910.598612097718</v>
      </c>
      <c r="J284" s="168">
        <f>IFERROR(MIN('MP Calculations'!$E$30/I284,1),"-")</f>
        <v>0.88008742324680189</v>
      </c>
      <c r="K284" s="12"/>
      <c r="L284" s="159">
        <v>22.606885999999999</v>
      </c>
      <c r="M284" s="159" t="s">
        <v>339</v>
      </c>
      <c r="N284" s="159">
        <v>726</v>
      </c>
      <c r="O284" s="185">
        <f t="shared" si="13"/>
        <v>16412.599235999998</v>
      </c>
      <c r="P284" s="215">
        <f t="shared" si="15"/>
        <v>14444.522170393668</v>
      </c>
      <c r="Q284" s="215" cm="1">
        <f t="array" ref="Q284">IF(P284="-",0,P284/(1+'General inputs'!$H$32)^IFERROR(INDEX('MP Calculations'!$C$40:$C$130,MATCH(F284,'MP Calculations'!$D$40:$D$130,0),0),-1))</f>
        <v>38772.913380209182</v>
      </c>
    </row>
    <row r="285" spans="3:17" x14ac:dyDescent="0.2">
      <c r="C285" s="159"/>
      <c r="D285" s="165" t="s">
        <v>294</v>
      </c>
      <c r="E285" s="161">
        <v>36230</v>
      </c>
      <c r="F285" s="172" t="str">
        <f t="shared" si="14"/>
        <v>1998-99</v>
      </c>
      <c r="G285" s="68"/>
      <c r="H285" s="167" t="s">
        <v>279</v>
      </c>
      <c r="I285" s="173">
        <v>28910.598612097718</v>
      </c>
      <c r="J285" s="168">
        <f>IFERROR(MIN('MP Calculations'!$E$30/I285,1),"-")</f>
        <v>0.88008742324680189</v>
      </c>
      <c r="K285" s="12"/>
      <c r="L285" s="159">
        <v>7.5709460000000002</v>
      </c>
      <c r="M285" s="159" t="s">
        <v>339</v>
      </c>
      <c r="N285" s="159">
        <v>940</v>
      </c>
      <c r="O285" s="185">
        <f t="shared" si="13"/>
        <v>7116.6892400000006</v>
      </c>
      <c r="P285" s="215">
        <f t="shared" si="15"/>
        <v>6263.3086952798412</v>
      </c>
      <c r="Q285" s="215" cm="1">
        <f t="array" ref="Q285">IF(P285="-",0,P285/(1+'General inputs'!$H$32)^IFERROR(INDEX('MP Calculations'!$C$40:$C$130,MATCH(F285,'MP Calculations'!$D$40:$D$130,0),0),-1))</f>
        <v>16812.375144769347</v>
      </c>
    </row>
    <row r="286" spans="3:17" x14ac:dyDescent="0.2">
      <c r="C286" s="159"/>
      <c r="D286" s="165" t="s">
        <v>284</v>
      </c>
      <c r="E286" s="161">
        <v>36230</v>
      </c>
      <c r="F286" s="172" t="str">
        <f t="shared" si="14"/>
        <v>1998-99</v>
      </c>
      <c r="G286" s="68"/>
      <c r="H286" s="167" t="s">
        <v>279</v>
      </c>
      <c r="I286" s="173">
        <v>28910.598612097718</v>
      </c>
      <c r="J286" s="168">
        <f>IFERROR(MIN('MP Calculations'!$E$30/I286,1),"-")</f>
        <v>0.88008742324680189</v>
      </c>
      <c r="K286" s="12"/>
      <c r="L286" s="159">
        <v>21.551877999999999</v>
      </c>
      <c r="M286" s="159" t="s">
        <v>339</v>
      </c>
      <c r="N286" s="159">
        <v>726</v>
      </c>
      <c r="O286" s="185">
        <f t="shared" si="13"/>
        <v>15646.663428</v>
      </c>
      <c r="P286" s="215">
        <f t="shared" si="15"/>
        <v>13770.431698758492</v>
      </c>
      <c r="Q286" s="215" cm="1">
        <f t="array" ref="Q286">IF(P286="-",0,P286/(1+'General inputs'!$H$32)^IFERROR(INDEX('MP Calculations'!$C$40:$C$130,MATCH(F286,'MP Calculations'!$D$40:$D$130,0),0),-1))</f>
        <v>36963.476476806049</v>
      </c>
    </row>
    <row r="287" spans="3:17" x14ac:dyDescent="0.2">
      <c r="C287" s="159"/>
      <c r="D287" s="165" t="s">
        <v>294</v>
      </c>
      <c r="E287" s="161">
        <v>36230</v>
      </c>
      <c r="F287" s="172" t="str">
        <f t="shared" si="14"/>
        <v>1998-99</v>
      </c>
      <c r="G287" s="68"/>
      <c r="H287" s="167" t="s">
        <v>279</v>
      </c>
      <c r="I287" s="173">
        <v>28910.598612097718</v>
      </c>
      <c r="J287" s="168">
        <f>IFERROR(MIN('MP Calculations'!$E$30/I287,1),"-")</f>
        <v>0.88008742324680189</v>
      </c>
      <c r="K287" s="12"/>
      <c r="L287" s="159">
        <v>82.803528</v>
      </c>
      <c r="M287" s="159" t="s">
        <v>339</v>
      </c>
      <c r="N287" s="159">
        <v>940</v>
      </c>
      <c r="O287" s="185">
        <f t="shared" si="13"/>
        <v>77835.316319999998</v>
      </c>
      <c r="P287" s="215">
        <f t="shared" si="15"/>
        <v>68501.882977668545</v>
      </c>
      <c r="Q287" s="215" cm="1">
        <f t="array" ref="Q287">IF(P287="-",0,P287/(1+'General inputs'!$H$32)^IFERROR(INDEX('MP Calculations'!$C$40:$C$130,MATCH(F287,'MP Calculations'!$D$40:$D$130,0),0),-1))</f>
        <v>183877.15036488342</v>
      </c>
    </row>
    <row r="288" spans="3:17" x14ac:dyDescent="0.2">
      <c r="C288" s="159"/>
      <c r="D288" s="165" t="s">
        <v>294</v>
      </c>
      <c r="E288" s="161">
        <v>36230</v>
      </c>
      <c r="F288" s="172" t="str">
        <f t="shared" si="14"/>
        <v>1998-99</v>
      </c>
      <c r="G288" s="68"/>
      <c r="H288" s="167" t="s">
        <v>279</v>
      </c>
      <c r="I288" s="173">
        <v>28910.598612097718</v>
      </c>
      <c r="J288" s="168">
        <f>IFERROR(MIN('MP Calculations'!$E$30/I288,1),"-")</f>
        <v>0.88008742324680189</v>
      </c>
      <c r="K288" s="12"/>
      <c r="L288" s="159">
        <v>15.024779000000001</v>
      </c>
      <c r="M288" s="159" t="s">
        <v>339</v>
      </c>
      <c r="N288" s="159">
        <v>940</v>
      </c>
      <c r="O288" s="185">
        <f t="shared" si="13"/>
        <v>14123.29226</v>
      </c>
      <c r="P288" s="215">
        <f t="shared" si="15"/>
        <v>12429.731892864902</v>
      </c>
      <c r="Q288" s="215" cm="1">
        <f t="array" ref="Q288">IF(P288="-",0,P288/(1+'General inputs'!$H$32)^IFERROR(INDEX('MP Calculations'!$C$40:$C$130,MATCH(F288,'MP Calculations'!$D$40:$D$130,0),0),-1))</f>
        <v>33364.684019044973</v>
      </c>
    </row>
    <row r="289" spans="3:17" x14ac:dyDescent="0.2">
      <c r="C289" s="159"/>
      <c r="D289" s="165" t="s">
        <v>294</v>
      </c>
      <c r="E289" s="161">
        <v>36230</v>
      </c>
      <c r="F289" s="172" t="str">
        <f t="shared" si="14"/>
        <v>1998-99</v>
      </c>
      <c r="G289" s="68"/>
      <c r="H289" s="167" t="s">
        <v>279</v>
      </c>
      <c r="I289" s="173">
        <v>28910.598612097718</v>
      </c>
      <c r="J289" s="168">
        <f>IFERROR(MIN('MP Calculations'!$E$30/I289,1),"-")</f>
        <v>0.88008742324680189</v>
      </c>
      <c r="K289" s="12"/>
      <c r="L289" s="159">
        <v>350.05580800000001</v>
      </c>
      <c r="M289" s="159" t="s">
        <v>339</v>
      </c>
      <c r="N289" s="159">
        <v>940</v>
      </c>
      <c r="O289" s="185">
        <f t="shared" si="13"/>
        <v>329052.45952000003</v>
      </c>
      <c r="P289" s="215">
        <f t="shared" si="15"/>
        <v>289594.93121197942</v>
      </c>
      <c r="Q289" s="215" cm="1">
        <f t="array" ref="Q289">IF(P289="-",0,P289/(1+'General inputs'!$H$32)^IFERROR(INDEX('MP Calculations'!$C$40:$C$130,MATCH(F289,'MP Calculations'!$D$40:$D$130,0),0),-1))</f>
        <v>777349.29897813976</v>
      </c>
    </row>
    <row r="290" spans="3:17" x14ac:dyDescent="0.2">
      <c r="C290" s="159"/>
      <c r="D290" s="165" t="s">
        <v>284</v>
      </c>
      <c r="E290" s="161">
        <v>36230</v>
      </c>
      <c r="F290" s="172" t="str">
        <f t="shared" si="14"/>
        <v>1998-99</v>
      </c>
      <c r="G290" s="68"/>
      <c r="H290" s="167" t="s">
        <v>279</v>
      </c>
      <c r="I290" s="173">
        <v>28910.598612097718</v>
      </c>
      <c r="J290" s="168">
        <f>IFERROR(MIN('MP Calculations'!$E$30/I290,1),"-")</f>
        <v>0.88008742324680189</v>
      </c>
      <c r="K290" s="12"/>
      <c r="L290" s="159">
        <v>19.131893000000002</v>
      </c>
      <c r="M290" s="159" t="s">
        <v>339</v>
      </c>
      <c r="N290" s="159">
        <v>726</v>
      </c>
      <c r="O290" s="185">
        <f t="shared" si="13"/>
        <v>13889.754318000001</v>
      </c>
      <c r="P290" s="215">
        <f t="shared" si="15"/>
        <v>12224.198087259761</v>
      </c>
      <c r="Q290" s="215" cm="1">
        <f t="array" ref="Q290">IF(P290="-",0,P290/(1+'General inputs'!$H$32)^IFERROR(INDEX('MP Calculations'!$C$40:$C$130,MATCH(F290,'MP Calculations'!$D$40:$D$130,0),0),-1))</f>
        <v>32812.976988004033</v>
      </c>
    </row>
    <row r="291" spans="3:17" x14ac:dyDescent="0.2">
      <c r="C291" s="159"/>
      <c r="D291" s="165" t="s">
        <v>298</v>
      </c>
      <c r="E291" s="161">
        <v>36230</v>
      </c>
      <c r="F291" s="172" t="str">
        <f t="shared" si="14"/>
        <v>1998-99</v>
      </c>
      <c r="G291" s="68"/>
      <c r="H291" s="167" t="s">
        <v>279</v>
      </c>
      <c r="I291" s="173">
        <v>28910.598612097718</v>
      </c>
      <c r="J291" s="168">
        <f>IFERROR(MIN('MP Calculations'!$E$30/I291,1),"-")</f>
        <v>0.88008742324680189</v>
      </c>
      <c r="K291" s="12"/>
      <c r="L291" s="159">
        <v>2.9995590000000001</v>
      </c>
      <c r="M291" s="159" t="s">
        <v>339</v>
      </c>
      <c r="N291" s="159">
        <v>236</v>
      </c>
      <c r="O291" s="185">
        <f t="shared" si="13"/>
        <v>707.89592400000004</v>
      </c>
      <c r="P291" s="215">
        <f t="shared" si="15"/>
        <v>623.0102996800739</v>
      </c>
      <c r="Q291" s="215" cm="1">
        <f t="array" ref="Q291">IF(P291="-",0,P291/(1+'General inputs'!$H$32)^IFERROR(INDEX('MP Calculations'!$C$40:$C$130,MATCH(F291,'MP Calculations'!$D$40:$D$130,0),0),-1))</f>
        <v>1672.3242277951608</v>
      </c>
    </row>
    <row r="292" spans="3:17" x14ac:dyDescent="0.2">
      <c r="C292" s="159"/>
      <c r="D292" s="165" t="s">
        <v>306</v>
      </c>
      <c r="E292" s="161">
        <v>36230</v>
      </c>
      <c r="F292" s="172" t="str">
        <f t="shared" si="14"/>
        <v>1998-99</v>
      </c>
      <c r="G292" s="68"/>
      <c r="H292" s="167" t="s">
        <v>279</v>
      </c>
      <c r="I292" s="173">
        <v>28910.598612097718</v>
      </c>
      <c r="J292" s="168">
        <f>IFERROR(MIN('MP Calculations'!$E$30/I292,1),"-")</f>
        <v>0.88008742324680189</v>
      </c>
      <c r="K292" s="12"/>
      <c r="L292" s="159">
        <v>22.250518</v>
      </c>
      <c r="M292" s="159" t="s">
        <v>339</v>
      </c>
      <c r="N292" s="159">
        <v>548</v>
      </c>
      <c r="O292" s="185">
        <f t="shared" si="13"/>
        <v>12193.283863999999</v>
      </c>
      <c r="P292" s="215">
        <f t="shared" si="15"/>
        <v>10731.155776784568</v>
      </c>
      <c r="Q292" s="215" cm="1">
        <f t="array" ref="Q292">IF(P292="-",0,P292/(1+'General inputs'!$H$32)^IFERROR(INDEX('MP Calculations'!$C$40:$C$130,MATCH(F292,'MP Calculations'!$D$40:$D$130,0),0),-1))</f>
        <v>28805.257002936203</v>
      </c>
    </row>
    <row r="293" spans="3:17" x14ac:dyDescent="0.2">
      <c r="C293" s="159"/>
      <c r="D293" s="165" t="s">
        <v>284</v>
      </c>
      <c r="E293" s="161">
        <v>36230</v>
      </c>
      <c r="F293" s="172" t="str">
        <f t="shared" si="14"/>
        <v>1998-99</v>
      </c>
      <c r="G293" s="68"/>
      <c r="H293" s="167" t="s">
        <v>279</v>
      </c>
      <c r="I293" s="173">
        <v>28910.598612097718</v>
      </c>
      <c r="J293" s="168">
        <f>IFERROR(MIN('MP Calculations'!$E$30/I293,1),"-")</f>
        <v>0.88008742324680189</v>
      </c>
      <c r="K293" s="12"/>
      <c r="L293" s="159">
        <v>13.891673000000001</v>
      </c>
      <c r="M293" s="159" t="s">
        <v>339</v>
      </c>
      <c r="N293" s="159">
        <v>726</v>
      </c>
      <c r="O293" s="185">
        <f t="shared" si="13"/>
        <v>10085.354598</v>
      </c>
      <c r="P293" s="215">
        <f t="shared" si="15"/>
        <v>8875.9937406841054</v>
      </c>
      <c r="Q293" s="215" cm="1">
        <f t="array" ref="Q293">IF(P293="-",0,P293/(1+'General inputs'!$H$32)^IFERROR(INDEX('MP Calculations'!$C$40:$C$130,MATCH(F293,'MP Calculations'!$D$40:$D$130,0),0),-1))</f>
        <v>23825.512011481402</v>
      </c>
    </row>
    <row r="294" spans="3:17" x14ac:dyDescent="0.2">
      <c r="C294" s="159"/>
      <c r="D294" s="165" t="s">
        <v>284</v>
      </c>
      <c r="E294" s="161">
        <v>36230</v>
      </c>
      <c r="F294" s="172" t="str">
        <f t="shared" si="14"/>
        <v>1998-99</v>
      </c>
      <c r="G294" s="68"/>
      <c r="H294" s="167" t="s">
        <v>279</v>
      </c>
      <c r="I294" s="173">
        <v>28910.598612097718</v>
      </c>
      <c r="J294" s="168">
        <f>IFERROR(MIN('MP Calculations'!$E$30/I294,1),"-")</f>
        <v>0.88008742324680189</v>
      </c>
      <c r="K294" s="12"/>
      <c r="L294" s="159">
        <v>0.97067400000000004</v>
      </c>
      <c r="M294" s="159" t="s">
        <v>339</v>
      </c>
      <c r="N294" s="159">
        <v>726</v>
      </c>
      <c r="O294" s="185">
        <f t="shared" si="13"/>
        <v>704.70932400000004</v>
      </c>
      <c r="P294" s="215">
        <f t="shared" si="15"/>
        <v>620.20581309715567</v>
      </c>
      <c r="Q294" s="215" cm="1">
        <f t="array" ref="Q294">IF(P294="-",0,P294/(1+'General inputs'!$H$32)^IFERROR(INDEX('MP Calculations'!$C$40:$C$130,MATCH(F294,'MP Calculations'!$D$40:$D$130,0),0),-1))</f>
        <v>1664.7962449326801</v>
      </c>
    </row>
    <row r="295" spans="3:17" x14ac:dyDescent="0.2">
      <c r="C295" s="159"/>
      <c r="D295" s="165" t="s">
        <v>284</v>
      </c>
      <c r="E295" s="161">
        <v>36230</v>
      </c>
      <c r="F295" s="172" t="str">
        <f t="shared" si="14"/>
        <v>1998-99</v>
      </c>
      <c r="G295" s="68"/>
      <c r="H295" s="167" t="s">
        <v>279</v>
      </c>
      <c r="I295" s="173">
        <v>28910.598612097718</v>
      </c>
      <c r="J295" s="168">
        <f>IFERROR(MIN('MP Calculations'!$E$30/I295,1),"-")</f>
        <v>0.88008742324680189</v>
      </c>
      <c r="K295" s="12"/>
      <c r="L295" s="159">
        <v>21.161701000000001</v>
      </c>
      <c r="M295" s="159" t="s">
        <v>339</v>
      </c>
      <c r="N295" s="159">
        <v>726</v>
      </c>
      <c r="O295" s="185">
        <f t="shared" si="13"/>
        <v>15363.394926000001</v>
      </c>
      <c r="P295" s="215">
        <f t="shared" si="15"/>
        <v>13521.130652746331</v>
      </c>
      <c r="Q295" s="215" cm="1">
        <f t="array" ref="Q295">IF(P295="-",0,P295/(1+'General inputs'!$H$32)^IFERROR(INDEX('MP Calculations'!$C$40:$C$130,MATCH(F295,'MP Calculations'!$D$40:$D$130,0),0),-1))</f>
        <v>36294.286610322459</v>
      </c>
    </row>
    <row r="296" spans="3:17" x14ac:dyDescent="0.2">
      <c r="C296" s="159"/>
      <c r="D296" s="165" t="s">
        <v>294</v>
      </c>
      <c r="E296" s="161">
        <v>36230</v>
      </c>
      <c r="F296" s="172" t="str">
        <f t="shared" si="14"/>
        <v>1998-99</v>
      </c>
      <c r="G296" s="68"/>
      <c r="H296" s="167" t="s">
        <v>279</v>
      </c>
      <c r="I296" s="173">
        <v>28910.598612097718</v>
      </c>
      <c r="J296" s="168">
        <f>IFERROR(MIN('MP Calculations'!$E$30/I296,1),"-")</f>
        <v>0.88008742324680189</v>
      </c>
      <c r="K296" s="12"/>
      <c r="L296" s="159">
        <v>2.3031950000000001</v>
      </c>
      <c r="M296" s="159" t="s">
        <v>339</v>
      </c>
      <c r="N296" s="159">
        <v>940</v>
      </c>
      <c r="O296" s="185">
        <f t="shared" si="13"/>
        <v>2165.0033000000003</v>
      </c>
      <c r="P296" s="215">
        <f t="shared" si="15"/>
        <v>1905.3921756178231</v>
      </c>
      <c r="Q296" s="215" cm="1">
        <f t="array" ref="Q296">IF(P296="-",0,P296/(1+'General inputs'!$H$32)^IFERROR(INDEX('MP Calculations'!$C$40:$C$130,MATCH(F296,'MP Calculations'!$D$40:$D$130,0),0),-1))</f>
        <v>5114.5759554429578</v>
      </c>
    </row>
    <row r="297" spans="3:17" x14ac:dyDescent="0.2">
      <c r="C297" s="159"/>
      <c r="D297" s="165" t="s">
        <v>294</v>
      </c>
      <c r="E297" s="161">
        <v>36230</v>
      </c>
      <c r="F297" s="172" t="str">
        <f t="shared" si="14"/>
        <v>1998-99</v>
      </c>
      <c r="G297" s="68"/>
      <c r="H297" s="167" t="s">
        <v>279</v>
      </c>
      <c r="I297" s="173">
        <v>28910.598612097718</v>
      </c>
      <c r="J297" s="168">
        <f>IFERROR(MIN('MP Calculations'!$E$30/I297,1),"-")</f>
        <v>0.88008742324680189</v>
      </c>
      <c r="K297" s="12"/>
      <c r="L297" s="159">
        <v>38.940192000000003</v>
      </c>
      <c r="M297" s="159" t="s">
        <v>339</v>
      </c>
      <c r="N297" s="159">
        <v>940</v>
      </c>
      <c r="O297" s="185">
        <f t="shared" si="13"/>
        <v>36603.780480000001</v>
      </c>
      <c r="P297" s="215">
        <f t="shared" si="15"/>
        <v>32214.526843734788</v>
      </c>
      <c r="Q297" s="215" cm="1">
        <f t="array" ref="Q297">IF(P297="-",0,P297/(1+'General inputs'!$H$32)^IFERROR(INDEX('MP Calculations'!$C$40:$C$130,MATCH(F297,'MP Calculations'!$D$40:$D$130,0),0),-1))</f>
        <v>86472.300306110512</v>
      </c>
    </row>
    <row r="298" spans="3:17" x14ac:dyDescent="0.2">
      <c r="C298" s="159"/>
      <c r="D298" s="165" t="s">
        <v>298</v>
      </c>
      <c r="E298" s="161">
        <v>36230</v>
      </c>
      <c r="F298" s="172" t="str">
        <f t="shared" si="14"/>
        <v>1998-99</v>
      </c>
      <c r="G298" s="68"/>
      <c r="H298" s="167" t="s">
        <v>279</v>
      </c>
      <c r="I298" s="173">
        <v>28910.598612097718</v>
      </c>
      <c r="J298" s="168">
        <f>IFERROR(MIN('MP Calculations'!$E$30/I298,1),"-")</f>
        <v>0.88008742324680189</v>
      </c>
      <c r="K298" s="12"/>
      <c r="L298" s="159">
        <v>11.561824</v>
      </c>
      <c r="M298" s="159" t="s">
        <v>339</v>
      </c>
      <c r="N298" s="159">
        <v>236</v>
      </c>
      <c r="O298" s="185">
        <f t="shared" si="13"/>
        <v>2728.5904639999999</v>
      </c>
      <c r="P298" s="215">
        <f t="shared" si="15"/>
        <v>2401.3981505575553</v>
      </c>
      <c r="Q298" s="215" cm="1">
        <f t="array" ref="Q298">IF(P298="-",0,P298/(1+'General inputs'!$H$32)^IFERROR(INDEX('MP Calculations'!$C$40:$C$130,MATCH(F298,'MP Calculations'!$D$40:$D$130,0),0),-1))</f>
        <v>6445.9870243270943</v>
      </c>
    </row>
    <row r="299" spans="3:17" x14ac:dyDescent="0.2">
      <c r="C299" s="159"/>
      <c r="D299" s="165" t="s">
        <v>294</v>
      </c>
      <c r="E299" s="161">
        <v>36230</v>
      </c>
      <c r="F299" s="172" t="str">
        <f t="shared" si="14"/>
        <v>1998-99</v>
      </c>
      <c r="G299" s="68"/>
      <c r="H299" s="167" t="s">
        <v>279</v>
      </c>
      <c r="I299" s="173">
        <v>28910.598612097718</v>
      </c>
      <c r="J299" s="168">
        <f>IFERROR(MIN('MP Calculations'!$E$30/I299,1),"-")</f>
        <v>0.88008742324680189</v>
      </c>
      <c r="K299" s="12"/>
      <c r="L299" s="159">
        <v>11.999394000000001</v>
      </c>
      <c r="M299" s="159" t="s">
        <v>339</v>
      </c>
      <c r="N299" s="159">
        <v>940</v>
      </c>
      <c r="O299" s="185">
        <f t="shared" si="13"/>
        <v>11279.43036</v>
      </c>
      <c r="P299" s="215">
        <f t="shared" si="15"/>
        <v>9926.8848012241469</v>
      </c>
      <c r="Q299" s="215" cm="1">
        <f t="array" ref="Q299">IF(P299="-",0,P299/(1+'General inputs'!$H$32)^IFERROR(INDEX('MP Calculations'!$C$40:$C$130,MATCH(F299,'MP Calculations'!$D$40:$D$130,0),0),-1))</f>
        <v>26646.381236624118</v>
      </c>
    </row>
    <row r="300" spans="3:17" x14ac:dyDescent="0.2">
      <c r="C300" s="159"/>
      <c r="D300" s="165" t="s">
        <v>294</v>
      </c>
      <c r="E300" s="161">
        <v>36230</v>
      </c>
      <c r="F300" s="172" t="str">
        <f t="shared" si="14"/>
        <v>1998-99</v>
      </c>
      <c r="G300" s="68"/>
      <c r="H300" s="167" t="s">
        <v>279</v>
      </c>
      <c r="I300" s="173">
        <v>28910.598612097718</v>
      </c>
      <c r="J300" s="168">
        <f>IFERROR(MIN('MP Calculations'!$E$30/I300,1),"-")</f>
        <v>0.88008742324680189</v>
      </c>
      <c r="K300" s="12"/>
      <c r="L300" s="159">
        <v>17.996887000000001</v>
      </c>
      <c r="M300" s="159" t="s">
        <v>339</v>
      </c>
      <c r="N300" s="159">
        <v>940</v>
      </c>
      <c r="O300" s="185">
        <f t="shared" si="13"/>
        <v>16917.073780000002</v>
      </c>
      <c r="P300" s="215">
        <f t="shared" si="15"/>
        <v>14888.503871916237</v>
      </c>
      <c r="Q300" s="215" cm="1">
        <f t="array" ref="Q300">IF(P300="-",0,P300/(1+'General inputs'!$H$32)^IFERROR(INDEX('MP Calculations'!$C$40:$C$130,MATCH(F300,'MP Calculations'!$D$40:$D$130,0),0),-1))</f>
        <v>39964.677555753617</v>
      </c>
    </row>
    <row r="301" spans="3:17" x14ac:dyDescent="0.2">
      <c r="C301" s="159"/>
      <c r="D301" s="165" t="s">
        <v>306</v>
      </c>
      <c r="E301" s="161">
        <v>36230</v>
      </c>
      <c r="F301" s="172" t="str">
        <f t="shared" si="14"/>
        <v>1998-99</v>
      </c>
      <c r="G301" s="68"/>
      <c r="H301" s="167" t="s">
        <v>279</v>
      </c>
      <c r="I301" s="173">
        <v>28910.598612097718</v>
      </c>
      <c r="J301" s="168">
        <f>IFERROR(MIN('MP Calculations'!$E$30/I301,1),"-")</f>
        <v>0.88008742324680189</v>
      </c>
      <c r="K301" s="12"/>
      <c r="L301" s="159">
        <v>560.41254200000003</v>
      </c>
      <c r="M301" s="159" t="s">
        <v>339</v>
      </c>
      <c r="N301" s="159">
        <v>548</v>
      </c>
      <c r="O301" s="185">
        <f t="shared" si="13"/>
        <v>307106.07301600004</v>
      </c>
      <c r="P301" s="215">
        <f t="shared" si="15"/>
        <v>270280.19246409566</v>
      </c>
      <c r="Q301" s="215" cm="1">
        <f t="array" ref="Q301">IF(P301="-",0,P301/(1+'General inputs'!$H$32)^IFERROR(INDEX('MP Calculations'!$C$40:$C$130,MATCH(F301,'MP Calculations'!$D$40:$D$130,0),0),-1))</f>
        <v>725503.43771676603</v>
      </c>
    </row>
    <row r="302" spans="3:17" x14ac:dyDescent="0.2">
      <c r="C302" s="159"/>
      <c r="D302" s="165" t="s">
        <v>294</v>
      </c>
      <c r="E302" s="161">
        <v>36230</v>
      </c>
      <c r="F302" s="172" t="str">
        <f t="shared" si="14"/>
        <v>1998-99</v>
      </c>
      <c r="G302" s="68"/>
      <c r="H302" s="167" t="s">
        <v>279</v>
      </c>
      <c r="I302" s="173">
        <v>28910.598612097718</v>
      </c>
      <c r="J302" s="168">
        <f>IFERROR(MIN('MP Calculations'!$E$30/I302,1),"-")</f>
        <v>0.88008742324680189</v>
      </c>
      <c r="K302" s="12"/>
      <c r="L302" s="159">
        <v>43.318043000000003</v>
      </c>
      <c r="M302" s="159" t="s">
        <v>339</v>
      </c>
      <c r="N302" s="159">
        <v>940</v>
      </c>
      <c r="O302" s="185">
        <f t="shared" si="13"/>
        <v>40718.960420000003</v>
      </c>
      <c r="P302" s="215">
        <f t="shared" si="15"/>
        <v>35836.244953326313</v>
      </c>
      <c r="Q302" s="215" cm="1">
        <f t="array" ref="Q302">IF(P302="-",0,P302/(1+'General inputs'!$H$32)^IFERROR(INDEX('MP Calculations'!$C$40:$C$130,MATCH(F302,'MP Calculations'!$D$40:$D$130,0),0),-1))</f>
        <v>96193.948477937854</v>
      </c>
    </row>
    <row r="303" spans="3:17" x14ac:dyDescent="0.2">
      <c r="C303" s="159"/>
      <c r="D303" s="165" t="s">
        <v>298</v>
      </c>
      <c r="E303" s="161">
        <v>36230</v>
      </c>
      <c r="F303" s="172" t="str">
        <f t="shared" si="14"/>
        <v>1998-99</v>
      </c>
      <c r="G303" s="68"/>
      <c r="H303" s="167" t="s">
        <v>279</v>
      </c>
      <c r="I303" s="173">
        <v>28910.598612097718</v>
      </c>
      <c r="J303" s="168">
        <f>IFERROR(MIN('MP Calculations'!$E$30/I303,1),"-")</f>
        <v>0.88008742324680189</v>
      </c>
      <c r="K303" s="12"/>
      <c r="L303" s="159">
        <v>350.41677199999998</v>
      </c>
      <c r="M303" s="159" t="s">
        <v>339</v>
      </c>
      <c r="N303" s="159">
        <v>236</v>
      </c>
      <c r="O303" s="185">
        <f t="shared" si="13"/>
        <v>82698.358192</v>
      </c>
      <c r="P303" s="215">
        <f t="shared" si="15"/>
        <v>72781.784967938336</v>
      </c>
      <c r="Q303" s="215" cm="1">
        <f t="array" ref="Q303">IF(P303="-",0,P303/(1+'General inputs'!$H$32)^IFERROR(INDEX('MP Calculations'!$C$40:$C$130,MATCH(F303,'MP Calculations'!$D$40:$D$130,0),0),-1))</f>
        <v>195365.53794786934</v>
      </c>
    </row>
    <row r="304" spans="3:17" x14ac:dyDescent="0.2">
      <c r="C304" s="159"/>
      <c r="D304" s="165" t="s">
        <v>294</v>
      </c>
      <c r="E304" s="161">
        <v>36230</v>
      </c>
      <c r="F304" s="172" t="str">
        <f t="shared" si="14"/>
        <v>1998-99</v>
      </c>
      <c r="G304" s="68"/>
      <c r="H304" s="167" t="s">
        <v>279</v>
      </c>
      <c r="I304" s="173">
        <v>28910.598612097718</v>
      </c>
      <c r="J304" s="168">
        <f>IFERROR(MIN('MP Calculations'!$E$30/I304,1),"-")</f>
        <v>0.88008742324680189</v>
      </c>
      <c r="K304" s="12"/>
      <c r="L304" s="159">
        <v>27.412355000000002</v>
      </c>
      <c r="M304" s="159" t="s">
        <v>339</v>
      </c>
      <c r="N304" s="159">
        <v>940</v>
      </c>
      <c r="O304" s="185">
        <f t="shared" si="13"/>
        <v>25767.613700000002</v>
      </c>
      <c r="P304" s="215">
        <f t="shared" si="15"/>
        <v>22677.752744451991</v>
      </c>
      <c r="Q304" s="215" cm="1">
        <f t="array" ref="Q304">IF(P304="-",0,P304/(1+'General inputs'!$H$32)^IFERROR(INDEX('MP Calculations'!$C$40:$C$130,MATCH(F304,'MP Calculations'!$D$40:$D$130,0),0),-1))</f>
        <v>60873.079250808776</v>
      </c>
    </row>
    <row r="305" spans="3:17" x14ac:dyDescent="0.2">
      <c r="C305" s="159"/>
      <c r="D305" s="165" t="s">
        <v>294</v>
      </c>
      <c r="E305" s="161">
        <v>36230</v>
      </c>
      <c r="F305" s="172" t="str">
        <f t="shared" si="14"/>
        <v>1998-99</v>
      </c>
      <c r="G305" s="68"/>
      <c r="H305" s="167" t="s">
        <v>279</v>
      </c>
      <c r="I305" s="173">
        <v>28910.598612097718</v>
      </c>
      <c r="J305" s="168">
        <f>IFERROR(MIN('MP Calculations'!$E$30/I305,1),"-")</f>
        <v>0.88008742324680189</v>
      </c>
      <c r="K305" s="12"/>
      <c r="L305" s="159">
        <v>7.0528659999999999</v>
      </c>
      <c r="M305" s="159" t="s">
        <v>339</v>
      </c>
      <c r="N305" s="159">
        <v>940</v>
      </c>
      <c r="O305" s="185">
        <f t="shared" si="13"/>
        <v>6629.6940400000003</v>
      </c>
      <c r="P305" s="215">
        <f t="shared" si="15"/>
        <v>5834.7103445782805</v>
      </c>
      <c r="Q305" s="215" cm="1">
        <f t="array" ref="Q305">IF(P305="-",0,P305/(1+'General inputs'!$H$32)^IFERROR(INDEX('MP Calculations'!$C$40:$C$130,MATCH(F305,'MP Calculations'!$D$40:$D$130,0),0),-1))</f>
        <v>15661.903946717994</v>
      </c>
    </row>
    <row r="306" spans="3:17" x14ac:dyDescent="0.2">
      <c r="C306" s="159"/>
      <c r="D306" s="165" t="s">
        <v>294</v>
      </c>
      <c r="E306" s="161">
        <v>36230</v>
      </c>
      <c r="F306" s="172" t="str">
        <f t="shared" si="14"/>
        <v>1998-99</v>
      </c>
      <c r="G306" s="68"/>
      <c r="H306" s="167" t="s">
        <v>279</v>
      </c>
      <c r="I306" s="173">
        <v>28910.598612097718</v>
      </c>
      <c r="J306" s="168">
        <f>IFERROR(MIN('MP Calculations'!$E$30/I306,1),"-")</f>
        <v>0.88008742324680189</v>
      </c>
      <c r="K306" s="12"/>
      <c r="L306" s="159">
        <v>284.63023500000003</v>
      </c>
      <c r="M306" s="159" t="s">
        <v>339</v>
      </c>
      <c r="N306" s="159">
        <v>940</v>
      </c>
      <c r="O306" s="185">
        <f t="shared" si="13"/>
        <v>267552.42090000003</v>
      </c>
      <c r="P306" s="215">
        <f t="shared" si="15"/>
        <v>235469.5206933248</v>
      </c>
      <c r="Q306" s="215" cm="1">
        <f t="array" ref="Q306">IF(P306="-",0,P306/(1+'General inputs'!$H$32)^IFERROR(INDEX('MP Calculations'!$C$40:$C$130,MATCH(F306,'MP Calculations'!$D$40:$D$130,0),0),-1))</f>
        <v>632062.39859112166</v>
      </c>
    </row>
    <row r="307" spans="3:17" x14ac:dyDescent="0.2">
      <c r="C307" s="159"/>
      <c r="D307" s="165" t="s">
        <v>294</v>
      </c>
      <c r="E307" s="161">
        <v>36230</v>
      </c>
      <c r="F307" s="172" t="str">
        <f t="shared" si="14"/>
        <v>1998-99</v>
      </c>
      <c r="G307" s="68"/>
      <c r="H307" s="167" t="s">
        <v>279</v>
      </c>
      <c r="I307" s="173">
        <v>28910.598612097718</v>
      </c>
      <c r="J307" s="168">
        <f>IFERROR(MIN('MP Calculations'!$E$30/I307,1),"-")</f>
        <v>0.88008742324680189</v>
      </c>
      <c r="K307" s="12"/>
      <c r="L307" s="159">
        <v>6.9795439999999997</v>
      </c>
      <c r="M307" s="159" t="s">
        <v>339</v>
      </c>
      <c r="N307" s="159">
        <v>940</v>
      </c>
      <c r="O307" s="185">
        <f t="shared" si="13"/>
        <v>6560.7713599999997</v>
      </c>
      <c r="P307" s="215">
        <f t="shared" si="15"/>
        <v>5774.0523607338155</v>
      </c>
      <c r="Q307" s="215" cm="1">
        <f t="array" ref="Q307">IF(P307="-",0,P307/(1+'General inputs'!$H$32)^IFERROR(INDEX('MP Calculations'!$C$40:$C$130,MATCH(F307,'MP Calculations'!$D$40:$D$130,0),0),-1))</f>
        <v>15499.081893785005</v>
      </c>
    </row>
    <row r="308" spans="3:17" x14ac:dyDescent="0.2">
      <c r="C308" s="159"/>
      <c r="D308" s="165" t="s">
        <v>294</v>
      </c>
      <c r="E308" s="161">
        <v>36230</v>
      </c>
      <c r="F308" s="172" t="str">
        <f t="shared" si="14"/>
        <v>1998-99</v>
      </c>
      <c r="G308" s="68"/>
      <c r="H308" s="167" t="s">
        <v>279</v>
      </c>
      <c r="I308" s="173">
        <v>28910.598612097718</v>
      </c>
      <c r="J308" s="168">
        <f>IFERROR(MIN('MP Calculations'!$E$30/I308,1),"-")</f>
        <v>0.88008742324680189</v>
      </c>
      <c r="K308" s="12"/>
      <c r="L308" s="159">
        <v>22.997532</v>
      </c>
      <c r="M308" s="159" t="s">
        <v>339</v>
      </c>
      <c r="N308" s="159">
        <v>940</v>
      </c>
      <c r="O308" s="185">
        <f t="shared" si="13"/>
        <v>21617.680079999998</v>
      </c>
      <c r="P308" s="215">
        <f t="shared" si="15"/>
        <v>19025.448358180918</v>
      </c>
      <c r="Q308" s="215" cm="1">
        <f t="array" ref="Q308">IF(P308="-",0,P308/(1+'General inputs'!$H$32)^IFERROR(INDEX('MP Calculations'!$C$40:$C$130,MATCH(F308,'MP Calculations'!$D$40:$D$130,0),0),-1))</f>
        <v>51069.329432258222</v>
      </c>
    </row>
    <row r="309" spans="3:17" x14ac:dyDescent="0.2">
      <c r="C309" s="159"/>
      <c r="D309" s="165" t="s">
        <v>294</v>
      </c>
      <c r="E309" s="161">
        <v>36230</v>
      </c>
      <c r="F309" s="172" t="str">
        <f t="shared" si="14"/>
        <v>1998-99</v>
      </c>
      <c r="G309" s="68"/>
      <c r="H309" s="167" t="s">
        <v>279</v>
      </c>
      <c r="I309" s="173">
        <v>28910.598612097718</v>
      </c>
      <c r="J309" s="168">
        <f>IFERROR(MIN('MP Calculations'!$E$30/I309,1),"-")</f>
        <v>0.88008742324680189</v>
      </c>
      <c r="K309" s="12"/>
      <c r="L309" s="159">
        <v>17.504110000000001</v>
      </c>
      <c r="M309" s="159" t="s">
        <v>339</v>
      </c>
      <c r="N309" s="159">
        <v>940</v>
      </c>
      <c r="O309" s="185">
        <f t="shared" si="13"/>
        <v>16453.863400000002</v>
      </c>
      <c r="P309" s="215">
        <f t="shared" si="15"/>
        <v>14480.838242160864</v>
      </c>
      <c r="Q309" s="215" cm="1">
        <f t="array" ref="Q309">IF(P309="-",0,P309/(1+'General inputs'!$H$32)^IFERROR(INDEX('MP Calculations'!$C$40:$C$130,MATCH(F309,'MP Calculations'!$D$40:$D$130,0),0),-1))</f>
        <v>38870.395310613574</v>
      </c>
    </row>
    <row r="310" spans="3:17" x14ac:dyDescent="0.2">
      <c r="C310" s="159"/>
      <c r="D310" s="165" t="s">
        <v>294</v>
      </c>
      <c r="E310" s="161">
        <v>36230</v>
      </c>
      <c r="F310" s="172" t="str">
        <f t="shared" si="14"/>
        <v>1998-99</v>
      </c>
      <c r="G310" s="68"/>
      <c r="H310" s="167" t="s">
        <v>279</v>
      </c>
      <c r="I310" s="173">
        <v>28910.598612097718</v>
      </c>
      <c r="J310" s="168">
        <f>IFERROR(MIN('MP Calculations'!$E$30/I310,1),"-")</f>
        <v>0.88008742324680189</v>
      </c>
      <c r="K310" s="12"/>
      <c r="L310" s="159">
        <v>73.991590000000002</v>
      </c>
      <c r="M310" s="159" t="s">
        <v>339</v>
      </c>
      <c r="N310" s="159">
        <v>940</v>
      </c>
      <c r="O310" s="185">
        <f t="shared" si="13"/>
        <v>69552.094599999997</v>
      </c>
      <c r="P310" s="215">
        <f t="shared" si="15"/>
        <v>61211.923717931801</v>
      </c>
      <c r="Q310" s="215" cm="1">
        <f t="array" ref="Q310">IF(P310="-",0,P310/(1+'General inputs'!$H$32)^IFERROR(INDEX('MP Calculations'!$C$40:$C$130,MATCH(F310,'MP Calculations'!$D$40:$D$130,0),0),-1))</f>
        <v>164308.97389018018</v>
      </c>
    </row>
    <row r="311" spans="3:17" x14ac:dyDescent="0.2">
      <c r="C311" s="159"/>
      <c r="D311" s="165" t="s">
        <v>294</v>
      </c>
      <c r="E311" s="161">
        <v>36230</v>
      </c>
      <c r="F311" s="172" t="str">
        <f t="shared" si="14"/>
        <v>1998-99</v>
      </c>
      <c r="G311" s="68"/>
      <c r="H311" s="167" t="s">
        <v>279</v>
      </c>
      <c r="I311" s="173">
        <v>28910.598612097718</v>
      </c>
      <c r="J311" s="168">
        <f>IFERROR(MIN('MP Calculations'!$E$30/I311,1),"-")</f>
        <v>0.88008742324680189</v>
      </c>
      <c r="K311" s="12"/>
      <c r="L311" s="159">
        <v>16.766556999999999</v>
      </c>
      <c r="M311" s="159" t="s">
        <v>339</v>
      </c>
      <c r="N311" s="159">
        <v>940</v>
      </c>
      <c r="O311" s="185">
        <f t="shared" si="13"/>
        <v>15760.563579999998</v>
      </c>
      <c r="P311" s="215">
        <f t="shared" si="15"/>
        <v>13870.673790039589</v>
      </c>
      <c r="Q311" s="215" cm="1">
        <f t="array" ref="Q311">IF(P311="-",0,P311/(1+'General inputs'!$H$32)^IFERROR(INDEX('MP Calculations'!$C$40:$C$130,MATCH(F311,'MP Calculations'!$D$40:$D$130,0),0),-1))</f>
        <v>37232.552731211981</v>
      </c>
    </row>
    <row r="312" spans="3:17" x14ac:dyDescent="0.2">
      <c r="C312" s="159"/>
      <c r="D312" s="165" t="s">
        <v>294</v>
      </c>
      <c r="E312" s="161">
        <v>36230</v>
      </c>
      <c r="F312" s="172" t="str">
        <f t="shared" si="14"/>
        <v>1998-99</v>
      </c>
      <c r="G312" s="68"/>
      <c r="H312" s="167" t="s">
        <v>279</v>
      </c>
      <c r="I312" s="173">
        <v>28910.598612097718</v>
      </c>
      <c r="J312" s="168">
        <f>IFERROR(MIN('MP Calculations'!$E$30/I312,1),"-")</f>
        <v>0.88008742324680189</v>
      </c>
      <c r="K312" s="12"/>
      <c r="L312" s="159">
        <v>21.297082</v>
      </c>
      <c r="M312" s="159" t="s">
        <v>339</v>
      </c>
      <c r="N312" s="159">
        <v>940</v>
      </c>
      <c r="O312" s="185">
        <f t="shared" si="13"/>
        <v>20019.257079999999</v>
      </c>
      <c r="P312" s="215">
        <f t="shared" si="15"/>
        <v>17618.696378852495</v>
      </c>
      <c r="Q312" s="215" cm="1">
        <f t="array" ref="Q312">IF(P312="-",0,P312/(1+'General inputs'!$H$32)^IFERROR(INDEX('MP Calculations'!$C$40:$C$130,MATCH(F312,'MP Calculations'!$D$40:$D$130,0),0),-1))</f>
        <v>47293.235491696105</v>
      </c>
    </row>
    <row r="313" spans="3:17" x14ac:dyDescent="0.2">
      <c r="C313" s="159"/>
      <c r="D313" s="165" t="s">
        <v>888</v>
      </c>
      <c r="E313" s="161">
        <v>36230</v>
      </c>
      <c r="F313" s="172" t="str">
        <f t="shared" si="14"/>
        <v>1998-99</v>
      </c>
      <c r="G313" s="68"/>
      <c r="H313" s="167" t="s">
        <v>279</v>
      </c>
      <c r="I313" s="173">
        <v>28910.598612097718</v>
      </c>
      <c r="J313" s="168">
        <f>IFERROR(MIN('MP Calculations'!$E$30/I313,1),"-")</f>
        <v>0.88008742324680189</v>
      </c>
      <c r="K313" s="12"/>
      <c r="L313" s="159">
        <v>40.795147999999998</v>
      </c>
      <c r="M313" s="159" t="s">
        <v>339</v>
      </c>
      <c r="N313" s="159">
        <v>1527</v>
      </c>
      <c r="O313" s="185">
        <f t="shared" si="13"/>
        <v>62294.190995999998</v>
      </c>
      <c r="P313" s="215">
        <f t="shared" si="15"/>
        <v>54824.334036913766</v>
      </c>
      <c r="Q313" s="215" cm="1">
        <f t="array" ref="Q313">IF(P313="-",0,P313/(1+'General inputs'!$H$32)^IFERROR(INDEX('MP Calculations'!$C$40:$C$130,MATCH(F313,'MP Calculations'!$D$40:$D$130,0),0),-1))</f>
        <v>147162.99574781838</v>
      </c>
    </row>
    <row r="314" spans="3:17" x14ac:dyDescent="0.2">
      <c r="C314" s="159"/>
      <c r="D314" s="165" t="s">
        <v>303</v>
      </c>
      <c r="E314" s="161">
        <v>36230</v>
      </c>
      <c r="F314" s="172" t="str">
        <f t="shared" si="14"/>
        <v>1998-99</v>
      </c>
      <c r="G314" s="68"/>
      <c r="H314" s="167" t="s">
        <v>279</v>
      </c>
      <c r="I314" s="173">
        <v>28910.598612097718</v>
      </c>
      <c r="J314" s="168">
        <f>IFERROR(MIN('MP Calculations'!$E$30/I314,1),"-")</f>
        <v>0.88008742324680189</v>
      </c>
      <c r="K314" s="12"/>
      <c r="L314" s="159">
        <v>4.7585940000000004</v>
      </c>
      <c r="M314" s="159" t="s">
        <v>339</v>
      </c>
      <c r="N314" s="159">
        <v>668</v>
      </c>
      <c r="O314" s="185">
        <f t="shared" si="13"/>
        <v>3178.7407920000005</v>
      </c>
      <c r="P314" s="215">
        <f t="shared" si="15"/>
        <v>2797.5697928007785</v>
      </c>
      <c r="Q314" s="215" cm="1">
        <f t="array" ref="Q314">IF(P314="-",0,P314/(1+'General inputs'!$H$32)^IFERROR(INDEX('MP Calculations'!$C$40:$C$130,MATCH(F314,'MP Calculations'!$D$40:$D$130,0),0),-1))</f>
        <v>7509.4163705657647</v>
      </c>
    </row>
    <row r="315" spans="3:17" x14ac:dyDescent="0.2">
      <c r="C315" s="159"/>
      <c r="D315" s="165" t="s">
        <v>303</v>
      </c>
      <c r="E315" s="161">
        <v>36230</v>
      </c>
      <c r="F315" s="172" t="str">
        <f t="shared" si="14"/>
        <v>1998-99</v>
      </c>
      <c r="G315" s="68"/>
      <c r="H315" s="167" t="s">
        <v>279</v>
      </c>
      <c r="I315" s="173">
        <v>28910.598612097718</v>
      </c>
      <c r="J315" s="168">
        <f>IFERROR(MIN('MP Calculations'!$E$30/I315,1),"-")</f>
        <v>0.88008742324680189</v>
      </c>
      <c r="K315" s="12"/>
      <c r="L315" s="159">
        <v>10.750215000000001</v>
      </c>
      <c r="M315" s="159" t="s">
        <v>339</v>
      </c>
      <c r="N315" s="159">
        <v>668</v>
      </c>
      <c r="O315" s="185">
        <f t="shared" si="13"/>
        <v>7181.1436200000007</v>
      </c>
      <c r="P315" s="215">
        <f t="shared" si="15"/>
        <v>6320.0341844910117</v>
      </c>
      <c r="Q315" s="215" cm="1">
        <f t="array" ref="Q315">IF(P315="-",0,P315/(1+'General inputs'!$H$32)^IFERROR(INDEX('MP Calculations'!$C$40:$C$130,MATCH(F315,'MP Calculations'!$D$40:$D$130,0),0),-1))</f>
        <v>16964.641343241648</v>
      </c>
    </row>
    <row r="316" spans="3:17" x14ac:dyDescent="0.2">
      <c r="C316" s="159"/>
      <c r="D316" s="165" t="s">
        <v>303</v>
      </c>
      <c r="E316" s="161">
        <v>36230</v>
      </c>
      <c r="F316" s="172" t="str">
        <f t="shared" si="14"/>
        <v>1998-99</v>
      </c>
      <c r="G316" s="68"/>
      <c r="H316" s="167" t="s">
        <v>279</v>
      </c>
      <c r="I316" s="173">
        <v>28910.598612097718</v>
      </c>
      <c r="J316" s="168">
        <f>IFERROR(MIN('MP Calculations'!$E$30/I316,1),"-")</f>
        <v>0.88008742324680189</v>
      </c>
      <c r="K316" s="12"/>
      <c r="L316" s="159">
        <v>3.049763</v>
      </c>
      <c r="M316" s="159" t="s">
        <v>339</v>
      </c>
      <c r="N316" s="159">
        <v>668</v>
      </c>
      <c r="O316" s="185">
        <f t="shared" si="13"/>
        <v>2037.2416840000001</v>
      </c>
      <c r="P316" s="215">
        <f t="shared" si="15"/>
        <v>1792.9507842025355</v>
      </c>
      <c r="Q316" s="215" cm="1">
        <f t="array" ref="Q316">IF(P316="-",0,P316/(1+'General inputs'!$H$32)^IFERROR(INDEX('MP Calculations'!$C$40:$C$130,MATCH(F316,'MP Calculations'!$D$40:$D$130,0),0),-1))</f>
        <v>4812.753556732463</v>
      </c>
    </row>
    <row r="317" spans="3:17" x14ac:dyDescent="0.2">
      <c r="C317" s="159"/>
      <c r="D317" s="165" t="s">
        <v>284</v>
      </c>
      <c r="E317" s="161">
        <v>36230</v>
      </c>
      <c r="F317" s="172" t="str">
        <f t="shared" si="14"/>
        <v>1998-99</v>
      </c>
      <c r="G317" s="68"/>
      <c r="H317" s="167" t="s">
        <v>279</v>
      </c>
      <c r="I317" s="173">
        <v>28910.598612097718</v>
      </c>
      <c r="J317" s="168">
        <f>IFERROR(MIN('MP Calculations'!$E$30/I317,1),"-")</f>
        <v>0.88008742324680189</v>
      </c>
      <c r="K317" s="12"/>
      <c r="L317" s="159">
        <v>3.3064550000000001</v>
      </c>
      <c r="M317" s="159" t="s">
        <v>339</v>
      </c>
      <c r="N317" s="159">
        <v>726</v>
      </c>
      <c r="O317" s="185">
        <f t="shared" si="13"/>
        <v>2400.4863300000002</v>
      </c>
      <c r="P317" s="215">
        <f t="shared" si="15"/>
        <v>2112.6378287088723</v>
      </c>
      <c r="Q317" s="215" cm="1">
        <f t="array" ref="Q317">IF(P317="-",0,P317/(1+'General inputs'!$H$32)^IFERROR(INDEX('MP Calculations'!$C$40:$C$130,MATCH(F317,'MP Calculations'!$D$40:$D$130,0),0),-1))</f>
        <v>5670.8780373625796</v>
      </c>
    </row>
    <row r="318" spans="3:17" x14ac:dyDescent="0.2">
      <c r="C318" s="159"/>
      <c r="D318" s="165" t="s">
        <v>284</v>
      </c>
      <c r="E318" s="161">
        <v>36230</v>
      </c>
      <c r="F318" s="172" t="str">
        <f t="shared" si="14"/>
        <v>1998-99</v>
      </c>
      <c r="G318" s="68"/>
      <c r="H318" s="167" t="s">
        <v>279</v>
      </c>
      <c r="I318" s="173">
        <v>28910.598612097718</v>
      </c>
      <c r="J318" s="168">
        <f>IFERROR(MIN('MP Calculations'!$E$30/I318,1),"-")</f>
        <v>0.88008742324680189</v>
      </c>
      <c r="K318" s="12"/>
      <c r="L318" s="159">
        <v>5.8148549999999997</v>
      </c>
      <c r="M318" s="159" t="s">
        <v>339</v>
      </c>
      <c r="N318" s="159">
        <v>726</v>
      </c>
      <c r="O318" s="185">
        <f t="shared" si="13"/>
        <v>4221.5847299999996</v>
      </c>
      <c r="P318" s="215">
        <f t="shared" si="15"/>
        <v>3715.3636270437455</v>
      </c>
      <c r="Q318" s="215" cm="1">
        <f t="array" ref="Q318">IF(P318="-",0,P318/(1+'General inputs'!$H$32)^IFERROR(INDEX('MP Calculations'!$C$40:$C$130,MATCH(F318,'MP Calculations'!$D$40:$D$130,0),0),-1))</f>
        <v>9973.0174794297745</v>
      </c>
    </row>
    <row r="319" spans="3:17" x14ac:dyDescent="0.2">
      <c r="C319" s="159"/>
      <c r="D319" s="165" t="s">
        <v>303</v>
      </c>
      <c r="E319" s="161">
        <v>36230</v>
      </c>
      <c r="F319" s="172" t="str">
        <f t="shared" si="14"/>
        <v>1998-99</v>
      </c>
      <c r="G319" s="68"/>
      <c r="H319" s="167" t="s">
        <v>279</v>
      </c>
      <c r="I319" s="173">
        <v>28910.598612097718</v>
      </c>
      <c r="J319" s="168">
        <f>IFERROR(MIN('MP Calculations'!$E$30/I319,1),"-")</f>
        <v>0.88008742324680189</v>
      </c>
      <c r="K319" s="12"/>
      <c r="L319" s="159">
        <v>223.19229100000001</v>
      </c>
      <c r="M319" s="159" t="s">
        <v>339</v>
      </c>
      <c r="N319" s="159">
        <v>668</v>
      </c>
      <c r="O319" s="185">
        <f t="shared" si="13"/>
        <v>149092.450388</v>
      </c>
      <c r="P319" s="215">
        <f t="shared" si="15"/>
        <v>131214.39048752657</v>
      </c>
      <c r="Q319" s="215" cm="1">
        <f t="array" ref="Q319">IF(P319="-",0,P319/(1+'General inputs'!$H$32)^IFERROR(INDEX('MP Calculations'!$C$40:$C$130,MATCH(F319,'MP Calculations'!$D$40:$D$130,0),0),-1))</f>
        <v>352214.08756861329</v>
      </c>
    </row>
    <row r="320" spans="3:17" x14ac:dyDescent="0.2">
      <c r="C320" s="159"/>
      <c r="D320" s="165" t="s">
        <v>303</v>
      </c>
      <c r="E320" s="161">
        <v>36230</v>
      </c>
      <c r="F320" s="172" t="str">
        <f t="shared" si="14"/>
        <v>1998-99</v>
      </c>
      <c r="G320" s="68"/>
      <c r="H320" s="167" t="s">
        <v>279</v>
      </c>
      <c r="I320" s="173">
        <v>28910.598612097718</v>
      </c>
      <c r="J320" s="168">
        <f>IFERROR(MIN('MP Calculations'!$E$30/I320,1),"-")</f>
        <v>0.88008742324680189</v>
      </c>
      <c r="K320" s="12"/>
      <c r="L320" s="159">
        <v>4.7594459999999996</v>
      </c>
      <c r="M320" s="159" t="s">
        <v>339</v>
      </c>
      <c r="N320" s="159">
        <v>668</v>
      </c>
      <c r="O320" s="185">
        <f t="shared" si="13"/>
        <v>3179.3099279999997</v>
      </c>
      <c r="P320" s="215">
        <f t="shared" si="15"/>
        <v>2798.070682236495</v>
      </c>
      <c r="Q320" s="215" cm="1">
        <f t="array" ref="Q320">IF(P320="-",0,P320/(1+'General inputs'!$H$32)^IFERROR(INDEX('MP Calculations'!$C$40:$C$130,MATCH(F320,'MP Calculations'!$D$40:$D$130,0),0),-1))</f>
        <v>7510.7608901334597</v>
      </c>
    </row>
    <row r="321" spans="3:17" x14ac:dyDescent="0.2">
      <c r="C321" s="159"/>
      <c r="D321" s="165" t="s">
        <v>284</v>
      </c>
      <c r="E321" s="161">
        <v>36230</v>
      </c>
      <c r="F321" s="172" t="str">
        <f t="shared" si="14"/>
        <v>1998-99</v>
      </c>
      <c r="G321" s="68"/>
      <c r="H321" s="167" t="s">
        <v>279</v>
      </c>
      <c r="I321" s="173">
        <v>28910.598612097718</v>
      </c>
      <c r="J321" s="168">
        <f>IFERROR(MIN('MP Calculations'!$E$30/I321,1),"-")</f>
        <v>0.88008742324680189</v>
      </c>
      <c r="K321" s="12"/>
      <c r="L321" s="159">
        <v>2.941919</v>
      </c>
      <c r="M321" s="159" t="s">
        <v>339</v>
      </c>
      <c r="N321" s="159">
        <v>726</v>
      </c>
      <c r="O321" s="185">
        <f t="shared" ref="O321:O384" si="16">IF(N321="","-",L321*N321)</f>
        <v>2135.8331939999998</v>
      </c>
      <c r="P321" s="215">
        <f t="shared" si="15"/>
        <v>1879.7199321924465</v>
      </c>
      <c r="Q321" s="215" cm="1">
        <f t="array" ref="Q321">IF(P321="-",0,P321/(1+'General inputs'!$H$32)^IFERROR(INDEX('MP Calculations'!$C$40:$C$130,MATCH(F321,'MP Calculations'!$D$40:$D$130,0),0),-1))</f>
        <v>5045.6648721363754</v>
      </c>
    </row>
    <row r="322" spans="3:17" x14ac:dyDescent="0.2">
      <c r="C322" s="159"/>
      <c r="D322" s="165" t="s">
        <v>298</v>
      </c>
      <c r="E322" s="161">
        <v>36230</v>
      </c>
      <c r="F322" s="172" t="str">
        <f t="shared" si="14"/>
        <v>1998-99</v>
      </c>
      <c r="G322" s="68"/>
      <c r="H322" s="167" t="s">
        <v>279</v>
      </c>
      <c r="I322" s="173">
        <v>28910.598612097718</v>
      </c>
      <c r="J322" s="168">
        <f>IFERROR(MIN('MP Calculations'!$E$30/I322,1),"-")</f>
        <v>0.88008742324680189</v>
      </c>
      <c r="K322" s="12"/>
      <c r="L322" s="159">
        <v>4.1770379999999996</v>
      </c>
      <c r="M322" s="159" t="s">
        <v>339</v>
      </c>
      <c r="N322" s="159">
        <v>236</v>
      </c>
      <c r="O322" s="185">
        <f t="shared" si="16"/>
        <v>985.78096799999992</v>
      </c>
      <c r="P322" s="215">
        <f t="shared" si="15"/>
        <v>867.57343201285801</v>
      </c>
      <c r="Q322" s="215" cm="1">
        <f t="array" ref="Q322">IF(P322="-",0,P322/(1+'General inputs'!$H$32)^IFERROR(INDEX('MP Calculations'!$C$40:$C$130,MATCH(F322,'MP Calculations'!$D$40:$D$130,0),0),-1))</f>
        <v>2328.7962823271828</v>
      </c>
    </row>
    <row r="323" spans="3:17" x14ac:dyDescent="0.2">
      <c r="C323" s="159"/>
      <c r="D323" s="165" t="s">
        <v>303</v>
      </c>
      <c r="E323" s="161">
        <v>36230</v>
      </c>
      <c r="F323" s="172" t="str">
        <f t="shared" si="14"/>
        <v>1998-99</v>
      </c>
      <c r="G323" s="68"/>
      <c r="H323" s="167" t="s">
        <v>279</v>
      </c>
      <c r="I323" s="173">
        <v>28910.598612097718</v>
      </c>
      <c r="J323" s="168">
        <f>IFERROR(MIN('MP Calculations'!$E$30/I323,1),"-")</f>
        <v>0.88008742324680189</v>
      </c>
      <c r="K323" s="12"/>
      <c r="L323" s="159">
        <v>3.3373750000000002</v>
      </c>
      <c r="M323" s="159" t="s">
        <v>339</v>
      </c>
      <c r="N323" s="159">
        <v>668</v>
      </c>
      <c r="O323" s="185">
        <f t="shared" si="16"/>
        <v>2229.3665000000001</v>
      </c>
      <c r="P323" s="215">
        <f t="shared" si="15"/>
        <v>1962.0374184577415</v>
      </c>
      <c r="Q323" s="215" cm="1">
        <f t="array" ref="Q323">IF(P323="-",0,P323/(1+'General inputs'!$H$32)^IFERROR(INDEX('MP Calculations'!$C$40:$C$130,MATCH(F323,'MP Calculations'!$D$40:$D$130,0),0),-1))</f>
        <v>5266.6267514557703</v>
      </c>
    </row>
    <row r="324" spans="3:17" x14ac:dyDescent="0.2">
      <c r="C324" s="159"/>
      <c r="D324" s="165" t="s">
        <v>303</v>
      </c>
      <c r="E324" s="161">
        <v>36230</v>
      </c>
      <c r="F324" s="172" t="str">
        <f t="shared" si="14"/>
        <v>1998-99</v>
      </c>
      <c r="G324" s="68"/>
      <c r="H324" s="167" t="s">
        <v>279</v>
      </c>
      <c r="I324" s="173">
        <v>28910.598612097718</v>
      </c>
      <c r="J324" s="168">
        <f>IFERROR(MIN('MP Calculations'!$E$30/I324,1),"-")</f>
        <v>0.88008742324680189</v>
      </c>
      <c r="K324" s="12"/>
      <c r="L324" s="159">
        <v>1.8192189999999999</v>
      </c>
      <c r="M324" s="159" t="s">
        <v>339</v>
      </c>
      <c r="N324" s="159">
        <v>668</v>
      </c>
      <c r="O324" s="185">
        <f t="shared" si="16"/>
        <v>1215.238292</v>
      </c>
      <c r="P324" s="215">
        <f t="shared" si="15"/>
        <v>1069.5159370371246</v>
      </c>
      <c r="Q324" s="215" cm="1">
        <f t="array" ref="Q324">IF(P324="-",0,P324/(1+'General inputs'!$H$32)^IFERROR(INDEX('MP Calculations'!$C$40:$C$130,MATCH(F324,'MP Calculations'!$D$40:$D$130,0),0),-1))</f>
        <v>2870.863313878906</v>
      </c>
    </row>
    <row r="325" spans="3:17" x14ac:dyDescent="0.2">
      <c r="C325" s="159"/>
      <c r="D325" s="165" t="s">
        <v>298</v>
      </c>
      <c r="E325" s="161">
        <v>36230</v>
      </c>
      <c r="F325" s="172" t="str">
        <f t="shared" si="14"/>
        <v>1998-99</v>
      </c>
      <c r="G325" s="68"/>
      <c r="H325" s="167" t="s">
        <v>279</v>
      </c>
      <c r="I325" s="173">
        <v>28910.598612097718</v>
      </c>
      <c r="J325" s="168">
        <f>IFERROR(MIN('MP Calculations'!$E$30/I325,1),"-")</f>
        <v>0.88008742324680189</v>
      </c>
      <c r="K325" s="12"/>
      <c r="L325" s="159">
        <v>1.9860120000000001</v>
      </c>
      <c r="M325" s="159" t="s">
        <v>339</v>
      </c>
      <c r="N325" s="159">
        <v>236</v>
      </c>
      <c r="O325" s="185">
        <f t="shared" si="16"/>
        <v>468.69883200000004</v>
      </c>
      <c r="P325" s="215">
        <f t="shared" si="15"/>
        <v>412.49594733366575</v>
      </c>
      <c r="Q325" s="215" cm="1">
        <f t="array" ref="Q325">IF(P325="-",0,P325/(1+'General inputs'!$H$32)^IFERROR(INDEX('MP Calculations'!$C$40:$C$130,MATCH(F325,'MP Calculations'!$D$40:$D$130,0),0),-1))</f>
        <v>1107.2480935670621</v>
      </c>
    </row>
    <row r="326" spans="3:17" x14ac:dyDescent="0.2">
      <c r="C326" s="159"/>
      <c r="D326" s="165" t="s">
        <v>298</v>
      </c>
      <c r="E326" s="161">
        <v>36230</v>
      </c>
      <c r="F326" s="172" t="str">
        <f t="shared" si="14"/>
        <v>1998-99</v>
      </c>
      <c r="G326" s="68"/>
      <c r="H326" s="167" t="s">
        <v>279</v>
      </c>
      <c r="I326" s="173">
        <v>28910.598612097718</v>
      </c>
      <c r="J326" s="168">
        <f>IFERROR(MIN('MP Calculations'!$E$30/I326,1),"-")</f>
        <v>0.88008742324680189</v>
      </c>
      <c r="K326" s="12"/>
      <c r="L326" s="159">
        <v>4.2230559999999997</v>
      </c>
      <c r="M326" s="159" t="s">
        <v>339</v>
      </c>
      <c r="N326" s="159">
        <v>236</v>
      </c>
      <c r="O326" s="185">
        <f t="shared" si="16"/>
        <v>996.64121599999999</v>
      </c>
      <c r="P326" s="215">
        <f t="shared" si="15"/>
        <v>877.13139969099927</v>
      </c>
      <c r="Q326" s="215" cm="1">
        <f t="array" ref="Q326">IF(P326="-",0,P326/(1+'General inputs'!$H$32)^IFERROR(INDEX('MP Calculations'!$C$40:$C$130,MATCH(F326,'MP Calculations'!$D$40:$D$130,0),0),-1))</f>
        <v>2354.4523925469443</v>
      </c>
    </row>
    <row r="327" spans="3:17" x14ac:dyDescent="0.2">
      <c r="C327" s="159"/>
      <c r="D327" s="165" t="s">
        <v>303</v>
      </c>
      <c r="E327" s="161">
        <v>36230</v>
      </c>
      <c r="F327" s="172" t="str">
        <f t="shared" si="14"/>
        <v>1998-99</v>
      </c>
      <c r="G327" s="68"/>
      <c r="H327" s="167" t="s">
        <v>279</v>
      </c>
      <c r="I327" s="173">
        <v>28910.598612097718</v>
      </c>
      <c r="J327" s="168">
        <f>IFERROR(MIN('MP Calculations'!$E$30/I327,1),"-")</f>
        <v>0.88008742324680189</v>
      </c>
      <c r="K327" s="12"/>
      <c r="L327" s="159">
        <v>79.994461000000001</v>
      </c>
      <c r="M327" s="159" t="s">
        <v>339</v>
      </c>
      <c r="N327" s="159">
        <v>668</v>
      </c>
      <c r="O327" s="185">
        <f t="shared" si="16"/>
        <v>53436.299948</v>
      </c>
      <c r="P327" s="215">
        <f t="shared" si="15"/>
        <v>47028.615529078532</v>
      </c>
      <c r="Q327" s="215" cm="1">
        <f t="array" ref="Q327">IF(P327="-",0,P327/(1+'General inputs'!$H$32)^IFERROR(INDEX('MP Calculations'!$C$40:$C$130,MATCH(F327,'MP Calculations'!$D$40:$D$130,0),0),-1))</f>
        <v>126237.22784250653</v>
      </c>
    </row>
    <row r="328" spans="3:17" x14ac:dyDescent="0.2">
      <c r="C328" s="159"/>
      <c r="D328" s="165" t="s">
        <v>298</v>
      </c>
      <c r="E328" s="161">
        <v>36230</v>
      </c>
      <c r="F328" s="172" t="str">
        <f t="shared" si="14"/>
        <v>1998-99</v>
      </c>
      <c r="G328" s="68"/>
      <c r="H328" s="167" t="s">
        <v>279</v>
      </c>
      <c r="I328" s="173">
        <v>28910.598612097718</v>
      </c>
      <c r="J328" s="168">
        <f>IFERROR(MIN('MP Calculations'!$E$30/I328,1),"-")</f>
        <v>0.88008742324680189</v>
      </c>
      <c r="K328" s="12"/>
      <c r="L328" s="159">
        <v>2.2816079999999999</v>
      </c>
      <c r="M328" s="159" t="s">
        <v>339</v>
      </c>
      <c r="N328" s="159">
        <v>236</v>
      </c>
      <c r="O328" s="185">
        <f t="shared" si="16"/>
        <v>538.45948799999996</v>
      </c>
      <c r="P328" s="215">
        <f t="shared" si="15"/>
        <v>473.89142331671223</v>
      </c>
      <c r="Q328" s="215" cm="1">
        <f t="array" ref="Q328">IF(P328="-",0,P328/(1+'General inputs'!$H$32)^IFERROR(INDEX('MP Calculations'!$C$40:$C$130,MATCH(F328,'MP Calculations'!$D$40:$D$130,0),0),-1))</f>
        <v>1272.0497702266437</v>
      </c>
    </row>
    <row r="329" spans="3:17" x14ac:dyDescent="0.2">
      <c r="C329" s="159"/>
      <c r="D329" s="165" t="s">
        <v>284</v>
      </c>
      <c r="E329" s="161">
        <v>36230</v>
      </c>
      <c r="F329" s="172" t="str">
        <f t="shared" si="14"/>
        <v>1998-99</v>
      </c>
      <c r="G329" s="68"/>
      <c r="H329" s="167" t="s">
        <v>279</v>
      </c>
      <c r="I329" s="173">
        <v>28910.598612097718</v>
      </c>
      <c r="J329" s="168">
        <f>IFERROR(MIN('MP Calculations'!$E$30/I329,1),"-")</f>
        <v>0.88008742324680189</v>
      </c>
      <c r="K329" s="12"/>
      <c r="L329" s="159">
        <v>5.8260209999999999</v>
      </c>
      <c r="M329" s="159" t="s">
        <v>339</v>
      </c>
      <c r="N329" s="159">
        <v>726</v>
      </c>
      <c r="O329" s="185">
        <f t="shared" si="16"/>
        <v>4229.6912460000003</v>
      </c>
      <c r="P329" s="215">
        <f t="shared" si="15"/>
        <v>3722.498069821695</v>
      </c>
      <c r="Q329" s="215" cm="1">
        <f t="array" ref="Q329">IF(P329="-",0,P329/(1+'General inputs'!$H$32)^IFERROR(INDEX('MP Calculations'!$C$40:$C$130,MATCH(F329,'MP Calculations'!$D$40:$D$130,0),0),-1))</f>
        <v>9992.1682085838675</v>
      </c>
    </row>
    <row r="330" spans="3:17" x14ac:dyDescent="0.2">
      <c r="C330" s="159"/>
      <c r="D330" s="165" t="s">
        <v>297</v>
      </c>
      <c r="E330" s="161">
        <v>36230</v>
      </c>
      <c r="F330" s="172" t="str">
        <f t="shared" si="14"/>
        <v>1998-99</v>
      </c>
      <c r="G330" s="68"/>
      <c r="H330" s="167" t="s">
        <v>279</v>
      </c>
      <c r="I330" s="173">
        <v>28910.598612097718</v>
      </c>
      <c r="J330" s="168">
        <f>IFERROR(MIN('MP Calculations'!$E$30/I330,1),"-")</f>
        <v>0.88008742324680189</v>
      </c>
      <c r="K330" s="12"/>
      <c r="L330" s="159">
        <v>1.833323</v>
      </c>
      <c r="M330" s="159" t="s">
        <v>339</v>
      </c>
      <c r="N330" s="159">
        <v>350</v>
      </c>
      <c r="O330" s="185">
        <f t="shared" si="16"/>
        <v>641.66305</v>
      </c>
      <c r="P330" s="215">
        <f t="shared" si="15"/>
        <v>564.7195802671838</v>
      </c>
      <c r="Q330" s="215" cm="1">
        <f t="array" ref="Q330">IF(P330="-",0,P330/(1+'General inputs'!$H$32)^IFERROR(INDEX('MP Calculations'!$C$40:$C$130,MATCH(F330,'MP Calculations'!$D$40:$D$130,0),0),-1))</f>
        <v>1515.8565379674903</v>
      </c>
    </row>
    <row r="331" spans="3:17" x14ac:dyDescent="0.2">
      <c r="C331" s="159"/>
      <c r="D331" s="165" t="s">
        <v>297</v>
      </c>
      <c r="E331" s="161">
        <v>36230</v>
      </c>
      <c r="F331" s="172" t="str">
        <f t="shared" si="14"/>
        <v>1998-99</v>
      </c>
      <c r="G331" s="68"/>
      <c r="H331" s="167" t="s">
        <v>279</v>
      </c>
      <c r="I331" s="173">
        <v>28910.598612097718</v>
      </c>
      <c r="J331" s="168">
        <f>IFERROR(MIN('MP Calculations'!$E$30/I331,1),"-")</f>
        <v>0.88008742324680189</v>
      </c>
      <c r="K331" s="12"/>
      <c r="L331" s="159">
        <v>4.5373210000000004</v>
      </c>
      <c r="M331" s="159" t="s">
        <v>339</v>
      </c>
      <c r="N331" s="159">
        <v>350</v>
      </c>
      <c r="O331" s="185">
        <f t="shared" si="16"/>
        <v>1588.0623500000002</v>
      </c>
      <c r="P331" s="215">
        <f t="shared" si="15"/>
        <v>1397.6337015667609</v>
      </c>
      <c r="Q331" s="215" cm="1">
        <f t="array" ref="Q331">IF(P331="-",0,P331/(1+'General inputs'!$H$32)^IFERROR(INDEX('MP Calculations'!$C$40:$C$130,MATCH(F331,'MP Calculations'!$D$40:$D$130,0),0),-1))</f>
        <v>3751.6180742330685</v>
      </c>
    </row>
    <row r="332" spans="3:17" x14ac:dyDescent="0.2">
      <c r="C332" s="159"/>
      <c r="D332" s="165" t="s">
        <v>297</v>
      </c>
      <c r="E332" s="161">
        <v>36230</v>
      </c>
      <c r="F332" s="172" t="str">
        <f t="shared" si="14"/>
        <v>1998-99</v>
      </c>
      <c r="G332" s="68"/>
      <c r="H332" s="167" t="s">
        <v>279</v>
      </c>
      <c r="I332" s="173">
        <v>28910.598612097718</v>
      </c>
      <c r="J332" s="168">
        <f>IFERROR(MIN('MP Calculations'!$E$30/I332,1),"-")</f>
        <v>0.88008742324680189</v>
      </c>
      <c r="K332" s="12"/>
      <c r="L332" s="159">
        <v>2.0978370000000002</v>
      </c>
      <c r="M332" s="159" t="s">
        <v>339</v>
      </c>
      <c r="N332" s="159">
        <v>350</v>
      </c>
      <c r="O332" s="185">
        <f t="shared" si="16"/>
        <v>734.24295000000006</v>
      </c>
      <c r="P332" s="215">
        <f t="shared" si="15"/>
        <v>646.19798590263042</v>
      </c>
      <c r="Q332" s="215" cm="1">
        <f t="array" ref="Q332">IF(P332="-",0,P332/(1+'General inputs'!$H$32)^IFERROR(INDEX('MP Calculations'!$C$40:$C$130,MATCH(F332,'MP Calculations'!$D$40:$D$130,0),0),-1))</f>
        <v>1734.5661032126397</v>
      </c>
    </row>
    <row r="333" spans="3:17" x14ac:dyDescent="0.2">
      <c r="C333" s="159"/>
      <c r="D333" s="165" t="s">
        <v>297</v>
      </c>
      <c r="E333" s="161">
        <v>36230</v>
      </c>
      <c r="F333" s="172" t="str">
        <f t="shared" si="14"/>
        <v>1998-99</v>
      </c>
      <c r="G333" s="68"/>
      <c r="H333" s="167" t="s">
        <v>279</v>
      </c>
      <c r="I333" s="173">
        <v>28910.598612097718</v>
      </c>
      <c r="J333" s="168">
        <f>IFERROR(MIN('MP Calculations'!$E$30/I333,1),"-")</f>
        <v>0.88008742324680189</v>
      </c>
      <c r="K333" s="12"/>
      <c r="L333" s="159">
        <v>4.5457549999999998</v>
      </c>
      <c r="M333" s="159" t="s">
        <v>339</v>
      </c>
      <c r="N333" s="159">
        <v>350</v>
      </c>
      <c r="O333" s="185">
        <f t="shared" si="16"/>
        <v>1591.0142499999999</v>
      </c>
      <c r="P333" s="215">
        <f t="shared" si="15"/>
        <v>1400.231631631443</v>
      </c>
      <c r="Q333" s="215" cm="1">
        <f t="array" ref="Q333">IF(P333="-",0,P333/(1+'General inputs'!$H$32)^IFERROR(INDEX('MP Calculations'!$C$40:$C$130,MATCH(F333,'MP Calculations'!$D$40:$D$130,0),0),-1))</f>
        <v>3758.5916048336317</v>
      </c>
    </row>
    <row r="334" spans="3:17" x14ac:dyDescent="0.2">
      <c r="C334" s="159"/>
      <c r="D334" s="165" t="s">
        <v>297</v>
      </c>
      <c r="E334" s="161">
        <v>36230</v>
      </c>
      <c r="F334" s="172" t="str">
        <f t="shared" si="14"/>
        <v>1998-99</v>
      </c>
      <c r="G334" s="68"/>
      <c r="H334" s="167" t="s">
        <v>279</v>
      </c>
      <c r="I334" s="173">
        <v>28910.598612097718</v>
      </c>
      <c r="J334" s="168">
        <f>IFERROR(MIN('MP Calculations'!$E$30/I334,1),"-")</f>
        <v>0.88008742324680189</v>
      </c>
      <c r="K334" s="12"/>
      <c r="L334" s="159">
        <v>294.965844</v>
      </c>
      <c r="M334" s="159" t="s">
        <v>339</v>
      </c>
      <c r="N334" s="159">
        <v>350</v>
      </c>
      <c r="O334" s="185">
        <f t="shared" si="16"/>
        <v>103238.0454</v>
      </c>
      <c r="P334" s="215">
        <f t="shared" si="15"/>
        <v>90858.505357122354</v>
      </c>
      <c r="Q334" s="215" cm="1">
        <f t="array" ref="Q334">IF(P334="-",0,P334/(1+'General inputs'!$H$32)^IFERROR(INDEX('MP Calculations'!$C$40:$C$130,MATCH(F334,'MP Calculations'!$D$40:$D$130,0),0),-1))</f>
        <v>243888.23088157343</v>
      </c>
    </row>
    <row r="335" spans="3:17" x14ac:dyDescent="0.2">
      <c r="C335" s="159"/>
      <c r="D335" s="165" t="s">
        <v>294</v>
      </c>
      <c r="E335" s="161">
        <v>36230</v>
      </c>
      <c r="F335" s="172" t="str">
        <f t="shared" si="14"/>
        <v>1998-99</v>
      </c>
      <c r="G335" s="68"/>
      <c r="H335" s="167" t="s">
        <v>279</v>
      </c>
      <c r="I335" s="173">
        <v>28910.598612097718</v>
      </c>
      <c r="J335" s="168">
        <f>IFERROR(MIN('MP Calculations'!$E$30/I335,1),"-")</f>
        <v>0.88008742324680189</v>
      </c>
      <c r="K335" s="12"/>
      <c r="L335" s="159">
        <v>6.382593</v>
      </c>
      <c r="M335" s="159" t="s">
        <v>339</v>
      </c>
      <c r="N335" s="159">
        <v>940</v>
      </c>
      <c r="O335" s="185">
        <f t="shared" si="16"/>
        <v>5999.63742</v>
      </c>
      <c r="P335" s="215">
        <f t="shared" si="15"/>
        <v>5280.2054373828905</v>
      </c>
      <c r="Q335" s="215" cm="1">
        <f t="array" ref="Q335">IF(P335="-",0,P335/(1+'General inputs'!$H$32)^IFERROR(INDEX('MP Calculations'!$C$40:$C$130,MATCH(F335,'MP Calculations'!$D$40:$D$130,0),0),-1))</f>
        <v>14173.466289731668</v>
      </c>
    </row>
    <row r="336" spans="3:17" x14ac:dyDescent="0.2">
      <c r="C336" s="159"/>
      <c r="D336" s="165" t="s">
        <v>306</v>
      </c>
      <c r="E336" s="161">
        <v>36230</v>
      </c>
      <c r="F336" s="172" t="str">
        <f t="shared" si="14"/>
        <v>1998-99</v>
      </c>
      <c r="G336" s="68"/>
      <c r="H336" s="167" t="s">
        <v>279</v>
      </c>
      <c r="I336" s="173">
        <v>28910.598612097718</v>
      </c>
      <c r="J336" s="168">
        <f>IFERROR(MIN('MP Calculations'!$E$30/I336,1),"-")</f>
        <v>0.88008742324680189</v>
      </c>
      <c r="K336" s="12"/>
      <c r="L336" s="159">
        <v>3.9299010000000001</v>
      </c>
      <c r="M336" s="159" t="s">
        <v>339</v>
      </c>
      <c r="N336" s="159">
        <v>548</v>
      </c>
      <c r="O336" s="185">
        <f t="shared" si="16"/>
        <v>2153.585748</v>
      </c>
      <c r="P336" s="215">
        <f t="shared" si="15"/>
        <v>1895.3437316983564</v>
      </c>
      <c r="Q336" s="215" cm="1">
        <f t="array" ref="Q336">IF(P336="-",0,P336/(1+'General inputs'!$H$32)^IFERROR(INDEX('MP Calculations'!$C$40:$C$130,MATCH(F336,'MP Calculations'!$D$40:$D$130,0),0),-1))</f>
        <v>5087.6032774201476</v>
      </c>
    </row>
    <row r="337" spans="3:17" x14ac:dyDescent="0.2">
      <c r="C337" s="159"/>
      <c r="D337" s="165" t="s">
        <v>306</v>
      </c>
      <c r="E337" s="161">
        <v>36230</v>
      </c>
      <c r="F337" s="172" t="str">
        <f t="shared" si="14"/>
        <v>1998-99</v>
      </c>
      <c r="G337" s="68"/>
      <c r="H337" s="167" t="s">
        <v>279</v>
      </c>
      <c r="I337" s="173">
        <v>28910.598612097718</v>
      </c>
      <c r="J337" s="168">
        <f>IFERROR(MIN('MP Calculations'!$E$30/I337,1),"-")</f>
        <v>0.88008742324680189</v>
      </c>
      <c r="K337" s="12"/>
      <c r="L337" s="159">
        <v>6.1083160000000003</v>
      </c>
      <c r="M337" s="159" t="s">
        <v>339</v>
      </c>
      <c r="N337" s="159">
        <v>548</v>
      </c>
      <c r="O337" s="185">
        <f t="shared" si="16"/>
        <v>3347.357168</v>
      </c>
      <c r="P337" s="215">
        <f t="shared" si="15"/>
        <v>2945.9669446718322</v>
      </c>
      <c r="Q337" s="215" cm="1">
        <f t="array" ref="Q337">IF(P337="-",0,P337/(1+'General inputs'!$H$32)^IFERROR(INDEX('MP Calculations'!$C$40:$C$130,MATCH(F337,'MP Calculations'!$D$40:$D$130,0),0),-1))</f>
        <v>7907.7535289356974</v>
      </c>
    </row>
    <row r="338" spans="3:17" x14ac:dyDescent="0.2">
      <c r="C338" s="159"/>
      <c r="D338" s="165" t="s">
        <v>294</v>
      </c>
      <c r="E338" s="161">
        <v>36230</v>
      </c>
      <c r="F338" s="172" t="str">
        <f t="shared" si="14"/>
        <v>1998-99</v>
      </c>
      <c r="G338" s="68"/>
      <c r="H338" s="167" t="s">
        <v>279</v>
      </c>
      <c r="I338" s="173">
        <v>28910.598612097718</v>
      </c>
      <c r="J338" s="168">
        <f>IFERROR(MIN('MP Calculations'!$E$30/I338,1),"-")</f>
        <v>0.88008742324680189</v>
      </c>
      <c r="K338" s="12"/>
      <c r="L338" s="159">
        <v>3.2337769999999999</v>
      </c>
      <c r="M338" s="159" t="s">
        <v>339</v>
      </c>
      <c r="N338" s="159">
        <v>940</v>
      </c>
      <c r="O338" s="185">
        <f t="shared" si="16"/>
        <v>3039.75038</v>
      </c>
      <c r="P338" s="215">
        <f t="shared" si="15"/>
        <v>2675.2460792476868</v>
      </c>
      <c r="Q338" s="215" cm="1">
        <f t="array" ref="Q338">IF(P338="-",0,P338/(1+'General inputs'!$H$32)^IFERROR(INDEX('MP Calculations'!$C$40:$C$130,MATCH(F338,'MP Calculations'!$D$40:$D$130,0),0),-1))</f>
        <v>7181.0672085795859</v>
      </c>
    </row>
    <row r="339" spans="3:17" x14ac:dyDescent="0.2">
      <c r="C339" s="159"/>
      <c r="D339" s="165" t="s">
        <v>298</v>
      </c>
      <c r="E339" s="161">
        <v>36230</v>
      </c>
      <c r="F339" s="172" t="str">
        <f t="shared" si="14"/>
        <v>1998-99</v>
      </c>
      <c r="G339" s="68"/>
      <c r="H339" s="167" t="s">
        <v>279</v>
      </c>
      <c r="I339" s="173">
        <v>28910.598612097718</v>
      </c>
      <c r="J339" s="168">
        <f>IFERROR(MIN('MP Calculations'!$E$30/I339,1),"-")</f>
        <v>0.88008742324680189</v>
      </c>
      <c r="K339" s="12"/>
      <c r="L339" s="159">
        <v>3.9433769999999999</v>
      </c>
      <c r="M339" s="159" t="s">
        <v>339</v>
      </c>
      <c r="N339" s="159">
        <v>236</v>
      </c>
      <c r="O339" s="185">
        <f t="shared" si="16"/>
        <v>930.63697200000001</v>
      </c>
      <c r="P339" s="215">
        <f t="shared" si="15"/>
        <v>819.04189466568619</v>
      </c>
      <c r="Q339" s="215" cm="1">
        <f t="array" ref="Q339">IF(P339="-",0,P339/(1+'General inputs'!$H$32)^IFERROR(INDEX('MP Calculations'!$C$40:$C$130,MATCH(F339,'MP Calculations'!$D$40:$D$130,0),0),-1))</f>
        <v>2198.5248152912473</v>
      </c>
    </row>
    <row r="340" spans="3:17" x14ac:dyDescent="0.2">
      <c r="C340" s="159"/>
      <c r="D340" s="165" t="s">
        <v>294</v>
      </c>
      <c r="E340" s="161">
        <v>36230</v>
      </c>
      <c r="F340" s="172" t="str">
        <f t="shared" si="14"/>
        <v>1998-99</v>
      </c>
      <c r="G340" s="68"/>
      <c r="H340" s="167" t="s">
        <v>279</v>
      </c>
      <c r="I340" s="173">
        <v>28910.598612097718</v>
      </c>
      <c r="J340" s="168">
        <f>IFERROR(MIN('MP Calculations'!$E$30/I340,1),"-")</f>
        <v>0.88008742324680189</v>
      </c>
      <c r="K340" s="12"/>
      <c r="L340" s="159">
        <v>6.2958699999999999</v>
      </c>
      <c r="M340" s="159" t="s">
        <v>339</v>
      </c>
      <c r="N340" s="159">
        <v>940</v>
      </c>
      <c r="O340" s="185">
        <f t="shared" si="16"/>
        <v>5918.1178</v>
      </c>
      <c r="P340" s="215">
        <f t="shared" si="15"/>
        <v>5208.4610450730324</v>
      </c>
      <c r="Q340" s="215" cm="1">
        <f t="array" ref="Q340">IF(P340="-",0,P340/(1+'General inputs'!$H$32)^IFERROR(INDEX('MP Calculations'!$C$40:$C$130,MATCH(F340,'MP Calculations'!$D$40:$D$130,0),0),-1))</f>
        <v>13980.885387730805</v>
      </c>
    </row>
    <row r="341" spans="3:17" x14ac:dyDescent="0.2">
      <c r="C341" s="159"/>
      <c r="D341" s="165" t="s">
        <v>298</v>
      </c>
      <c r="E341" s="161">
        <v>36230</v>
      </c>
      <c r="F341" s="172" t="str">
        <f t="shared" si="14"/>
        <v>1998-99</v>
      </c>
      <c r="G341" s="68"/>
      <c r="H341" s="167" t="s">
        <v>279</v>
      </c>
      <c r="I341" s="173">
        <v>28910.598612097718</v>
      </c>
      <c r="J341" s="168">
        <f>IFERROR(MIN('MP Calculations'!$E$30/I341,1),"-")</f>
        <v>0.88008742324680189</v>
      </c>
      <c r="K341" s="12"/>
      <c r="L341" s="159">
        <v>1.719022</v>
      </c>
      <c r="M341" s="159" t="s">
        <v>339</v>
      </c>
      <c r="N341" s="159">
        <v>236</v>
      </c>
      <c r="O341" s="185">
        <f t="shared" si="16"/>
        <v>405.68919199999999</v>
      </c>
      <c r="P341" s="215">
        <f t="shared" si="15"/>
        <v>357.04195562635709</v>
      </c>
      <c r="Q341" s="215" cm="1">
        <f t="array" ref="Q341">IF(P341="-",0,P341/(1+'General inputs'!$H$32)^IFERROR(INDEX('MP Calculations'!$C$40:$C$130,MATCH(F341,'MP Calculations'!$D$40:$D$130,0),0),-1))</f>
        <v>958.39493029238406</v>
      </c>
    </row>
    <row r="342" spans="3:17" x14ac:dyDescent="0.2">
      <c r="C342" s="159"/>
      <c r="D342" s="165" t="s">
        <v>294</v>
      </c>
      <c r="E342" s="161">
        <v>36230</v>
      </c>
      <c r="F342" s="172" t="str">
        <f t="shared" ref="F342:F405" si="17">IF(E342="","-",IF(OR(E342&lt;$E$15,E342&gt;$E$16),"ERROR - date outside of range",IF(MONTH(E342)&gt;=7,YEAR(E342)&amp;"-"&amp;IF(YEAR(E342)=1999,"00",IF(AND(YEAR(E342)&gt;=2000,YEAR(E342)&lt;2009),"0","")&amp;RIGHT(YEAR(E342),2)+1),RIGHT(YEAR(E342),4)-1&amp;"-"&amp;RIGHT(YEAR(E342),2))))</f>
        <v>1998-99</v>
      </c>
      <c r="G342" s="68"/>
      <c r="H342" s="167" t="s">
        <v>279</v>
      </c>
      <c r="I342" s="173">
        <v>28910.598612097718</v>
      </c>
      <c r="J342" s="168">
        <f>IFERROR(MIN('MP Calculations'!$E$30/I342,1),"-")</f>
        <v>0.88008742324680189</v>
      </c>
      <c r="K342" s="12"/>
      <c r="L342" s="159">
        <v>4.2295509999999998</v>
      </c>
      <c r="M342" s="159" t="s">
        <v>339</v>
      </c>
      <c r="N342" s="159">
        <v>940</v>
      </c>
      <c r="O342" s="185">
        <f t="shared" si="16"/>
        <v>3975.7779399999999</v>
      </c>
      <c r="P342" s="215">
        <f t="shared" si="15"/>
        <v>3499.032162616078</v>
      </c>
      <c r="Q342" s="215" cm="1">
        <f t="array" ref="Q342">IF(P342="-",0,P342/(1+'General inputs'!$H$32)^IFERROR(INDEX('MP Calculations'!$C$40:$C$130,MATCH(F342,'MP Calculations'!$D$40:$D$130,0),0),-1))</f>
        <v>9392.3266796427197</v>
      </c>
    </row>
    <row r="343" spans="3:17" x14ac:dyDescent="0.2">
      <c r="C343" s="159"/>
      <c r="D343" s="165" t="s">
        <v>294</v>
      </c>
      <c r="E343" s="161">
        <v>36230</v>
      </c>
      <c r="F343" s="172" t="str">
        <f t="shared" si="17"/>
        <v>1998-99</v>
      </c>
      <c r="G343" s="68"/>
      <c r="H343" s="167" t="s">
        <v>279</v>
      </c>
      <c r="I343" s="173">
        <v>28910.598612097718</v>
      </c>
      <c r="J343" s="168">
        <f>IFERROR(MIN('MP Calculations'!$E$30/I343,1),"-")</f>
        <v>0.88008742324680189</v>
      </c>
      <c r="K343" s="12"/>
      <c r="L343" s="159">
        <v>3.660533</v>
      </c>
      <c r="M343" s="159" t="s">
        <v>339</v>
      </c>
      <c r="N343" s="159">
        <v>940</v>
      </c>
      <c r="O343" s="185">
        <f t="shared" si="16"/>
        <v>3440.9010200000002</v>
      </c>
      <c r="P343" s="215">
        <f t="shared" ref="P343:P406" si="18">IF(O343="-","-",IF(OR(E343&lt;$E$15,E343&gt;$E$16),0,O343*J343))</f>
        <v>3028.2937123390925</v>
      </c>
      <c r="Q343" s="215" cm="1">
        <f t="array" ref="Q343">IF(P343="-",0,P343/(1+'General inputs'!$H$32)^IFERROR(INDEX('MP Calculations'!$C$40:$C$130,MATCH(F343,'MP Calculations'!$D$40:$D$130,0),0),-1))</f>
        <v>8128.740321989877</v>
      </c>
    </row>
    <row r="344" spans="3:17" x14ac:dyDescent="0.2">
      <c r="C344" s="159"/>
      <c r="D344" s="165" t="s">
        <v>298</v>
      </c>
      <c r="E344" s="161">
        <v>36230</v>
      </c>
      <c r="F344" s="172" t="str">
        <f t="shared" si="17"/>
        <v>1998-99</v>
      </c>
      <c r="G344" s="68"/>
      <c r="H344" s="167" t="s">
        <v>279</v>
      </c>
      <c r="I344" s="173">
        <v>28910.598612097718</v>
      </c>
      <c r="J344" s="168">
        <f>IFERROR(MIN('MP Calculations'!$E$30/I344,1),"-")</f>
        <v>0.88008742324680189</v>
      </c>
      <c r="K344" s="12"/>
      <c r="L344" s="159">
        <v>3.4800179999999998</v>
      </c>
      <c r="M344" s="159" t="s">
        <v>339</v>
      </c>
      <c r="N344" s="159">
        <v>236</v>
      </c>
      <c r="O344" s="185">
        <f t="shared" si="16"/>
        <v>821.28424799999993</v>
      </c>
      <c r="P344" s="215">
        <f t="shared" si="18"/>
        <v>722.8019375755074</v>
      </c>
      <c r="Q344" s="215" cm="1">
        <f t="array" ref="Q344">IF(P344="-",0,P344/(1+'General inputs'!$H$32)^IFERROR(INDEX('MP Calculations'!$C$40:$C$130,MATCH(F344,'MP Calculations'!$D$40:$D$130,0),0),-1))</f>
        <v>1940.1913463156616</v>
      </c>
    </row>
    <row r="345" spans="3:17" x14ac:dyDescent="0.2">
      <c r="C345" s="159"/>
      <c r="D345" s="165" t="s">
        <v>306</v>
      </c>
      <c r="E345" s="161">
        <v>36230</v>
      </c>
      <c r="F345" s="172" t="str">
        <f t="shared" si="17"/>
        <v>1998-99</v>
      </c>
      <c r="G345" s="68"/>
      <c r="H345" s="167" t="s">
        <v>279</v>
      </c>
      <c r="I345" s="173">
        <v>28910.598612097718</v>
      </c>
      <c r="J345" s="168">
        <f>IFERROR(MIN('MP Calculations'!$E$30/I345,1),"-")</f>
        <v>0.88008742324680189</v>
      </c>
      <c r="K345" s="12"/>
      <c r="L345" s="159">
        <v>3.6375670000000002</v>
      </c>
      <c r="M345" s="159" t="s">
        <v>339</v>
      </c>
      <c r="N345" s="159">
        <v>548</v>
      </c>
      <c r="O345" s="185">
        <f t="shared" si="16"/>
        <v>1993.3867160000002</v>
      </c>
      <c r="P345" s="215">
        <f t="shared" si="18"/>
        <v>1754.3545784188448</v>
      </c>
      <c r="Q345" s="215" cm="1">
        <f t="array" ref="Q345">IF(P345="-",0,P345/(1+'General inputs'!$H$32)^IFERROR(INDEX('MP Calculations'!$C$40:$C$130,MATCH(F345,'MP Calculations'!$D$40:$D$130,0),0),-1))</f>
        <v>4709.1511442744686</v>
      </c>
    </row>
    <row r="346" spans="3:17" x14ac:dyDescent="0.2">
      <c r="C346" s="159"/>
      <c r="D346" s="165" t="s">
        <v>298</v>
      </c>
      <c r="E346" s="161">
        <v>36230</v>
      </c>
      <c r="F346" s="172" t="str">
        <f t="shared" si="17"/>
        <v>1998-99</v>
      </c>
      <c r="G346" s="68"/>
      <c r="H346" s="167" t="s">
        <v>279</v>
      </c>
      <c r="I346" s="173">
        <v>28910.598612097718</v>
      </c>
      <c r="J346" s="168">
        <f>IFERROR(MIN('MP Calculations'!$E$30/I346,1),"-")</f>
        <v>0.88008742324680189</v>
      </c>
      <c r="K346" s="12"/>
      <c r="L346" s="159">
        <v>3.9433099999999999</v>
      </c>
      <c r="M346" s="159" t="s">
        <v>339</v>
      </c>
      <c r="N346" s="159">
        <v>236</v>
      </c>
      <c r="O346" s="185">
        <f t="shared" si="16"/>
        <v>930.62115999999992</v>
      </c>
      <c r="P346" s="215">
        <f t="shared" si="18"/>
        <v>819.02797872334963</v>
      </c>
      <c r="Q346" s="215" cm="1">
        <f t="array" ref="Q346">IF(P346="-",0,P346/(1+'General inputs'!$H$32)^IFERROR(INDEX('MP Calculations'!$C$40:$C$130,MATCH(F346,'MP Calculations'!$D$40:$D$130,0),0),-1))</f>
        <v>2198.4874612257786</v>
      </c>
    </row>
    <row r="347" spans="3:17" x14ac:dyDescent="0.2">
      <c r="C347" s="159"/>
      <c r="D347" s="165" t="s">
        <v>294</v>
      </c>
      <c r="E347" s="161">
        <v>36230</v>
      </c>
      <c r="F347" s="172" t="str">
        <f t="shared" si="17"/>
        <v>1998-99</v>
      </c>
      <c r="G347" s="68"/>
      <c r="H347" s="167" t="s">
        <v>279</v>
      </c>
      <c r="I347" s="173">
        <v>28910.598612097718</v>
      </c>
      <c r="J347" s="168">
        <f>IFERROR(MIN('MP Calculations'!$E$30/I347,1),"-")</f>
        <v>0.88008742324680189</v>
      </c>
      <c r="K347" s="12"/>
      <c r="L347" s="159">
        <v>6.3639390000000002</v>
      </c>
      <c r="M347" s="159" t="s">
        <v>339</v>
      </c>
      <c r="N347" s="159">
        <v>940</v>
      </c>
      <c r="O347" s="185">
        <f t="shared" si="16"/>
        <v>5982.1026600000005</v>
      </c>
      <c r="P347" s="215">
        <f t="shared" si="18"/>
        <v>5264.7733156372396</v>
      </c>
      <c r="Q347" s="215" cm="1">
        <f t="array" ref="Q347">IF(P347="-",0,P347/(1+'General inputs'!$H$32)^IFERROR(INDEX('MP Calculations'!$C$40:$C$130,MATCH(F347,'MP Calculations'!$D$40:$D$130,0),0),-1))</f>
        <v>14132.042398192814</v>
      </c>
    </row>
    <row r="348" spans="3:17" x14ac:dyDescent="0.2">
      <c r="C348" s="159"/>
      <c r="D348" s="165" t="s">
        <v>294</v>
      </c>
      <c r="E348" s="161">
        <v>36230</v>
      </c>
      <c r="F348" s="172" t="str">
        <f t="shared" si="17"/>
        <v>1998-99</v>
      </c>
      <c r="G348" s="68"/>
      <c r="H348" s="167" t="s">
        <v>279</v>
      </c>
      <c r="I348" s="173">
        <v>28910.598612097718</v>
      </c>
      <c r="J348" s="168">
        <f>IFERROR(MIN('MP Calculations'!$E$30/I348,1),"-")</f>
        <v>0.88008742324680189</v>
      </c>
      <c r="K348" s="12"/>
      <c r="L348" s="159">
        <v>4.6069699999999996</v>
      </c>
      <c r="M348" s="159" t="s">
        <v>339</v>
      </c>
      <c r="N348" s="159">
        <v>940</v>
      </c>
      <c r="O348" s="185">
        <f t="shared" si="16"/>
        <v>4330.5517999999993</v>
      </c>
      <c r="P348" s="215">
        <f t="shared" si="18"/>
        <v>3811.264174898799</v>
      </c>
      <c r="Q348" s="215" cm="1">
        <f t="array" ref="Q348">IF(P348="-",0,P348/(1+'General inputs'!$H$32)^IFERROR(INDEX('MP Calculations'!$C$40:$C$130,MATCH(F348,'MP Calculations'!$D$40:$D$130,0),0),-1))</f>
        <v>10230.439884355008</v>
      </c>
    </row>
    <row r="349" spans="3:17" x14ac:dyDescent="0.2">
      <c r="C349" s="159"/>
      <c r="D349" s="165" t="s">
        <v>306</v>
      </c>
      <c r="E349" s="161">
        <v>36230</v>
      </c>
      <c r="F349" s="172" t="str">
        <f t="shared" si="17"/>
        <v>1998-99</v>
      </c>
      <c r="G349" s="68"/>
      <c r="H349" s="167" t="s">
        <v>279</v>
      </c>
      <c r="I349" s="173">
        <v>28910.598612097718</v>
      </c>
      <c r="J349" s="168">
        <f>IFERROR(MIN('MP Calculations'!$E$30/I349,1),"-")</f>
        <v>0.88008742324680189</v>
      </c>
      <c r="K349" s="12"/>
      <c r="L349" s="159">
        <v>6.1079439999999998</v>
      </c>
      <c r="M349" s="159" t="s">
        <v>339</v>
      </c>
      <c r="N349" s="159">
        <v>548</v>
      </c>
      <c r="O349" s="185">
        <f t="shared" si="16"/>
        <v>3347.1533119999999</v>
      </c>
      <c r="P349" s="215">
        <f t="shared" si="18"/>
        <v>2945.7875335700787</v>
      </c>
      <c r="Q349" s="215" cm="1">
        <f t="array" ref="Q349">IF(P349="-",0,P349/(1+'General inputs'!$H$32)^IFERROR(INDEX('MP Calculations'!$C$40:$C$130,MATCH(F349,'MP Calculations'!$D$40:$D$130,0),0),-1))</f>
        <v>7907.2719421427473</v>
      </c>
    </row>
    <row r="350" spans="3:17" x14ac:dyDescent="0.2">
      <c r="C350" s="159"/>
      <c r="D350" s="165" t="s">
        <v>294</v>
      </c>
      <c r="E350" s="161">
        <v>36230</v>
      </c>
      <c r="F350" s="172" t="str">
        <f t="shared" si="17"/>
        <v>1998-99</v>
      </c>
      <c r="G350" s="68"/>
      <c r="H350" s="167" t="s">
        <v>279</v>
      </c>
      <c r="I350" s="173">
        <v>28910.598612097718</v>
      </c>
      <c r="J350" s="168">
        <f>IFERROR(MIN('MP Calculations'!$E$30/I350,1),"-")</f>
        <v>0.88008742324680189</v>
      </c>
      <c r="K350" s="12"/>
      <c r="L350" s="159">
        <v>6.2860259999999997</v>
      </c>
      <c r="M350" s="159" t="s">
        <v>339</v>
      </c>
      <c r="N350" s="159">
        <v>940</v>
      </c>
      <c r="O350" s="185">
        <f t="shared" si="16"/>
        <v>5908.8644399999994</v>
      </c>
      <c r="P350" s="215">
        <f t="shared" si="18"/>
        <v>5200.3172793142567</v>
      </c>
      <c r="Q350" s="215" cm="1">
        <f t="array" ref="Q350">IF(P350="-",0,P350/(1+'General inputs'!$H$32)^IFERROR(INDEX('MP Calculations'!$C$40:$C$130,MATCH(F350,'MP Calculations'!$D$40:$D$130,0),0),-1))</f>
        <v>13959.025369058751</v>
      </c>
    </row>
    <row r="351" spans="3:17" x14ac:dyDescent="0.2">
      <c r="C351" s="159"/>
      <c r="D351" s="165" t="s">
        <v>298</v>
      </c>
      <c r="E351" s="161">
        <v>36230</v>
      </c>
      <c r="F351" s="172" t="str">
        <f t="shared" si="17"/>
        <v>1998-99</v>
      </c>
      <c r="G351" s="68"/>
      <c r="H351" s="167" t="s">
        <v>279</v>
      </c>
      <c r="I351" s="173">
        <v>28910.598612097718</v>
      </c>
      <c r="J351" s="168">
        <f>IFERROR(MIN('MP Calculations'!$E$30/I351,1),"-")</f>
        <v>0.88008742324680189</v>
      </c>
      <c r="K351" s="12"/>
      <c r="L351" s="159">
        <v>2.291048</v>
      </c>
      <c r="M351" s="159" t="s">
        <v>339</v>
      </c>
      <c r="N351" s="159">
        <v>236</v>
      </c>
      <c r="O351" s="185">
        <f t="shared" si="16"/>
        <v>540.68732799999998</v>
      </c>
      <c r="P351" s="215">
        <f t="shared" si="18"/>
        <v>475.85211728171839</v>
      </c>
      <c r="Q351" s="215" cm="1">
        <f t="array" ref="Q351">IF(P351="-",0,P351/(1+'General inputs'!$H$32)^IFERROR(INDEX('MP Calculations'!$C$40:$C$130,MATCH(F351,'MP Calculations'!$D$40:$D$130,0),0),-1))</f>
        <v>1277.3127907941293</v>
      </c>
    </row>
    <row r="352" spans="3:17" x14ac:dyDescent="0.2">
      <c r="C352" s="159"/>
      <c r="D352" s="165" t="s">
        <v>298</v>
      </c>
      <c r="E352" s="161">
        <v>36230</v>
      </c>
      <c r="F352" s="172" t="str">
        <f t="shared" si="17"/>
        <v>1998-99</v>
      </c>
      <c r="G352" s="68"/>
      <c r="H352" s="167" t="s">
        <v>279</v>
      </c>
      <c r="I352" s="173">
        <v>28910.598612097718</v>
      </c>
      <c r="J352" s="168">
        <f>IFERROR(MIN('MP Calculations'!$E$30/I352,1),"-")</f>
        <v>0.88008742324680189</v>
      </c>
      <c r="K352" s="12"/>
      <c r="L352" s="159">
        <v>1.983905</v>
      </c>
      <c r="M352" s="159" t="s">
        <v>339</v>
      </c>
      <c r="N352" s="159">
        <v>236</v>
      </c>
      <c r="O352" s="185">
        <f t="shared" si="16"/>
        <v>468.20158000000004</v>
      </c>
      <c r="P352" s="215">
        <f t="shared" si="18"/>
        <v>412.05832210228141</v>
      </c>
      <c r="Q352" s="215" cm="1">
        <f t="array" ref="Q352">IF(P352="-",0,P352/(1+'General inputs'!$H$32)^IFERROR(INDEX('MP Calculations'!$C$40:$C$130,MATCH(F352,'MP Calculations'!$D$40:$D$130,0),0),-1))</f>
        <v>1106.0733918365863</v>
      </c>
    </row>
    <row r="353" spans="3:17" x14ac:dyDescent="0.2">
      <c r="C353" s="159"/>
      <c r="D353" s="165" t="s">
        <v>298</v>
      </c>
      <c r="E353" s="161">
        <v>36230</v>
      </c>
      <c r="F353" s="172" t="str">
        <f t="shared" si="17"/>
        <v>1998-99</v>
      </c>
      <c r="G353" s="68"/>
      <c r="H353" s="167" t="s">
        <v>279</v>
      </c>
      <c r="I353" s="173">
        <v>28910.598612097718</v>
      </c>
      <c r="J353" s="168">
        <f>IFERROR(MIN('MP Calculations'!$E$30/I353,1),"-")</f>
        <v>0.88008742324680189</v>
      </c>
      <c r="K353" s="12"/>
      <c r="L353" s="159">
        <v>2.0333700000000001</v>
      </c>
      <c r="M353" s="159" t="s">
        <v>339</v>
      </c>
      <c r="N353" s="159">
        <v>236</v>
      </c>
      <c r="O353" s="185">
        <f t="shared" si="16"/>
        <v>479.87532000000004</v>
      </c>
      <c r="P353" s="215">
        <f t="shared" si="18"/>
        <v>422.33223385853455</v>
      </c>
      <c r="Q353" s="215" cm="1">
        <f t="array" ref="Q353">IF(P353="-",0,P353/(1+'General inputs'!$H$32)^IFERROR(INDEX('MP Calculations'!$C$40:$C$130,MATCH(F353,'MP Calculations'!$D$40:$D$130,0),0),-1))</f>
        <v>1133.6512850961913</v>
      </c>
    </row>
    <row r="354" spans="3:17" x14ac:dyDescent="0.2">
      <c r="C354" s="159"/>
      <c r="D354" s="165" t="s">
        <v>294</v>
      </c>
      <c r="E354" s="161">
        <v>36230</v>
      </c>
      <c r="F354" s="172" t="str">
        <f t="shared" si="17"/>
        <v>1998-99</v>
      </c>
      <c r="G354" s="68"/>
      <c r="H354" s="167" t="s">
        <v>279</v>
      </c>
      <c r="I354" s="173">
        <v>28910.598612097718</v>
      </c>
      <c r="J354" s="168">
        <f>IFERROR(MIN('MP Calculations'!$E$30/I354,1),"-")</f>
        <v>0.88008742324680189</v>
      </c>
      <c r="K354" s="12"/>
      <c r="L354" s="159">
        <v>3.3364850000000001</v>
      </c>
      <c r="M354" s="159" t="s">
        <v>339</v>
      </c>
      <c r="N354" s="159">
        <v>940</v>
      </c>
      <c r="O354" s="185">
        <f t="shared" si="16"/>
        <v>3136.2959000000001</v>
      </c>
      <c r="P354" s="215">
        <f t="shared" si="18"/>
        <v>2760.2145771705095</v>
      </c>
      <c r="Q354" s="215" cm="1">
        <f t="array" ref="Q354">IF(P354="-",0,P354/(1+'General inputs'!$H$32)^IFERROR(INDEX('MP Calculations'!$C$40:$C$130,MATCH(F354,'MP Calculations'!$D$40:$D$130,0),0),-1))</f>
        <v>7409.145103517546</v>
      </c>
    </row>
    <row r="355" spans="3:17" x14ac:dyDescent="0.2">
      <c r="C355" s="159"/>
      <c r="D355" s="165" t="s">
        <v>294</v>
      </c>
      <c r="E355" s="161">
        <v>36230</v>
      </c>
      <c r="F355" s="172" t="str">
        <f t="shared" si="17"/>
        <v>1998-99</v>
      </c>
      <c r="G355" s="68"/>
      <c r="H355" s="167" t="s">
        <v>279</v>
      </c>
      <c r="I355" s="173">
        <v>28910.598612097718</v>
      </c>
      <c r="J355" s="168">
        <f>IFERROR(MIN('MP Calculations'!$E$30/I355,1),"-")</f>
        <v>0.88008742324680189</v>
      </c>
      <c r="K355" s="12"/>
      <c r="L355" s="159">
        <v>2.9864540000000002</v>
      </c>
      <c r="M355" s="159" t="s">
        <v>339</v>
      </c>
      <c r="N355" s="159">
        <v>940</v>
      </c>
      <c r="O355" s="185">
        <f t="shared" si="16"/>
        <v>2807.26676</v>
      </c>
      <c r="P355" s="215">
        <f t="shared" si="18"/>
        <v>2470.6401691747983</v>
      </c>
      <c r="Q355" s="215" cm="1">
        <f t="array" ref="Q355">IF(P355="-",0,P355/(1+'General inputs'!$H$32)^IFERROR(INDEX('MP Calculations'!$C$40:$C$130,MATCH(F355,'MP Calculations'!$D$40:$D$130,0),0),-1))</f>
        <v>6631.8508942735816</v>
      </c>
    </row>
    <row r="356" spans="3:17" x14ac:dyDescent="0.2">
      <c r="C356" s="159"/>
      <c r="D356" s="165" t="s">
        <v>294</v>
      </c>
      <c r="E356" s="161">
        <v>36230</v>
      </c>
      <c r="F356" s="172" t="str">
        <f t="shared" si="17"/>
        <v>1998-99</v>
      </c>
      <c r="G356" s="68"/>
      <c r="H356" s="167" t="s">
        <v>279</v>
      </c>
      <c r="I356" s="173">
        <v>28910.598612097718</v>
      </c>
      <c r="J356" s="168">
        <f>IFERROR(MIN('MP Calculations'!$E$30/I356,1),"-")</f>
        <v>0.88008742324680189</v>
      </c>
      <c r="K356" s="12"/>
      <c r="L356" s="159">
        <v>6.0952440000000001</v>
      </c>
      <c r="M356" s="159" t="s">
        <v>339</v>
      </c>
      <c r="N356" s="159">
        <v>940</v>
      </c>
      <c r="O356" s="185">
        <f t="shared" si="16"/>
        <v>5729.5293600000005</v>
      </c>
      <c r="P356" s="215">
        <f t="shared" si="18"/>
        <v>5042.4867308592984</v>
      </c>
      <c r="Q356" s="215" cm="1">
        <f t="array" ref="Q356">IF(P356="-",0,P356/(1+'General inputs'!$H$32)^IFERROR(INDEX('MP Calculations'!$C$40:$C$130,MATCH(F356,'MP Calculations'!$D$40:$D$130,0),0),-1))</f>
        <v>13535.366482194497</v>
      </c>
    </row>
    <row r="357" spans="3:17" x14ac:dyDescent="0.2">
      <c r="C357" s="159"/>
      <c r="D357" s="165" t="s">
        <v>294</v>
      </c>
      <c r="E357" s="161">
        <v>36230</v>
      </c>
      <c r="F357" s="172" t="str">
        <f t="shared" si="17"/>
        <v>1998-99</v>
      </c>
      <c r="G357" s="68"/>
      <c r="H357" s="167" t="s">
        <v>279</v>
      </c>
      <c r="I357" s="173">
        <v>28910.598612097718</v>
      </c>
      <c r="J357" s="168">
        <f>IFERROR(MIN('MP Calculations'!$E$30/I357,1),"-")</f>
        <v>0.88008742324680189</v>
      </c>
      <c r="K357" s="12"/>
      <c r="L357" s="159">
        <v>6.1240899999999998</v>
      </c>
      <c r="M357" s="159" t="s">
        <v>339</v>
      </c>
      <c r="N357" s="159">
        <v>940</v>
      </c>
      <c r="O357" s="185">
        <f t="shared" si="16"/>
        <v>5756.6445999999996</v>
      </c>
      <c r="P357" s="215">
        <f t="shared" si="18"/>
        <v>5066.3505125616166</v>
      </c>
      <c r="Q357" s="215" cm="1">
        <f t="array" ref="Q357">IF(P357="-",0,P357/(1+'General inputs'!$H$32)^IFERROR(INDEX('MP Calculations'!$C$40:$C$130,MATCH(F357,'MP Calculations'!$D$40:$D$130,0),0),-1))</f>
        <v>13599.423176486862</v>
      </c>
    </row>
    <row r="358" spans="3:17" x14ac:dyDescent="0.2">
      <c r="C358" s="159"/>
      <c r="D358" s="165" t="s">
        <v>303</v>
      </c>
      <c r="E358" s="161">
        <v>36230</v>
      </c>
      <c r="F358" s="172" t="str">
        <f t="shared" si="17"/>
        <v>1998-99</v>
      </c>
      <c r="G358" s="68"/>
      <c r="H358" s="167" t="s">
        <v>279</v>
      </c>
      <c r="I358" s="173">
        <v>28910.598612097718</v>
      </c>
      <c r="J358" s="168">
        <f>IFERROR(MIN('MP Calculations'!$E$30/I358,1),"-")</f>
        <v>0.88008742324680189</v>
      </c>
      <c r="K358" s="12"/>
      <c r="L358" s="159">
        <v>29.496434000000001</v>
      </c>
      <c r="M358" s="159" t="s">
        <v>339</v>
      </c>
      <c r="N358" s="159">
        <v>668</v>
      </c>
      <c r="O358" s="185">
        <f t="shared" si="16"/>
        <v>19703.617912000002</v>
      </c>
      <c r="P358" s="215">
        <f t="shared" si="18"/>
        <v>17340.906316811612</v>
      </c>
      <c r="Q358" s="215" cm="1">
        <f t="array" ref="Q358">IF(P358="-",0,P358/(1+'General inputs'!$H$32)^IFERROR(INDEX('MP Calculations'!$C$40:$C$130,MATCH(F358,'MP Calculations'!$D$40:$D$130,0),0),-1))</f>
        <v>46547.573580118958</v>
      </c>
    </row>
    <row r="359" spans="3:17" x14ac:dyDescent="0.2">
      <c r="C359" s="159"/>
      <c r="D359" s="165" t="s">
        <v>298</v>
      </c>
      <c r="E359" s="161">
        <v>36230</v>
      </c>
      <c r="F359" s="172" t="str">
        <f t="shared" si="17"/>
        <v>1998-99</v>
      </c>
      <c r="G359" s="68"/>
      <c r="H359" s="167" t="s">
        <v>279</v>
      </c>
      <c r="I359" s="173">
        <v>28910.598612097718</v>
      </c>
      <c r="J359" s="168">
        <f>IFERROR(MIN('MP Calculations'!$E$30/I359,1),"-")</f>
        <v>0.88008742324680189</v>
      </c>
      <c r="K359" s="12"/>
      <c r="L359" s="159">
        <v>3.3543189999999998</v>
      </c>
      <c r="M359" s="159" t="s">
        <v>339</v>
      </c>
      <c r="N359" s="159">
        <v>236</v>
      </c>
      <c r="O359" s="185">
        <f t="shared" si="16"/>
        <v>791.61928399999999</v>
      </c>
      <c r="P359" s="215">
        <f t="shared" si="18"/>
        <v>696.6941758480383</v>
      </c>
      <c r="Q359" s="215" cm="1">
        <f t="array" ref="Q359">IF(P359="-",0,P359/(1+'General inputs'!$H$32)^IFERROR(INDEX('MP Calculations'!$C$40:$C$130,MATCH(F359,'MP Calculations'!$D$40:$D$130,0),0),-1))</f>
        <v>1870.11121683342</v>
      </c>
    </row>
    <row r="360" spans="3:17" x14ac:dyDescent="0.2">
      <c r="C360" s="159"/>
      <c r="D360" s="165" t="s">
        <v>298</v>
      </c>
      <c r="E360" s="161">
        <v>36230</v>
      </c>
      <c r="F360" s="172" t="str">
        <f t="shared" si="17"/>
        <v>1998-99</v>
      </c>
      <c r="G360" s="68"/>
      <c r="H360" s="167" t="s">
        <v>279</v>
      </c>
      <c r="I360" s="173">
        <v>28910.598612097718</v>
      </c>
      <c r="J360" s="168">
        <f>IFERROR(MIN('MP Calculations'!$E$30/I360,1),"-")</f>
        <v>0.88008742324680189</v>
      </c>
      <c r="K360" s="12"/>
      <c r="L360" s="159">
        <v>0.718333</v>
      </c>
      <c r="M360" s="159" t="s">
        <v>339</v>
      </c>
      <c r="N360" s="159">
        <v>236</v>
      </c>
      <c r="O360" s="185">
        <f t="shared" si="16"/>
        <v>169.526588</v>
      </c>
      <c r="P360" s="215">
        <f t="shared" si="18"/>
        <v>149.19821800474222</v>
      </c>
      <c r="Q360" s="215" cm="1">
        <f t="array" ref="Q360">IF(P360="-",0,P360/(1+'General inputs'!$H$32)^IFERROR(INDEX('MP Calculations'!$C$40:$C$130,MATCH(F360,'MP Calculations'!$D$40:$D$130,0),0),-1))</f>
        <v>400.48743149402338</v>
      </c>
    </row>
    <row r="361" spans="3:17" x14ac:dyDescent="0.2">
      <c r="C361" s="159"/>
      <c r="D361" s="165" t="s">
        <v>298</v>
      </c>
      <c r="E361" s="161">
        <v>36230</v>
      </c>
      <c r="F361" s="172" t="str">
        <f t="shared" si="17"/>
        <v>1998-99</v>
      </c>
      <c r="G361" s="68"/>
      <c r="H361" s="167" t="s">
        <v>279</v>
      </c>
      <c r="I361" s="173">
        <v>28910.598612097718</v>
      </c>
      <c r="J361" s="168">
        <f>IFERROR(MIN('MP Calculations'!$E$30/I361,1),"-")</f>
        <v>0.88008742324680189</v>
      </c>
      <c r="K361" s="12"/>
      <c r="L361" s="159">
        <v>0.81188400000000005</v>
      </c>
      <c r="M361" s="159" t="s">
        <v>339</v>
      </c>
      <c r="N361" s="159">
        <v>236</v>
      </c>
      <c r="O361" s="185">
        <f t="shared" si="16"/>
        <v>191.604624</v>
      </c>
      <c r="P361" s="215">
        <f t="shared" si="18"/>
        <v>168.62881981833235</v>
      </c>
      <c r="Q361" s="215" cm="1">
        <f t="array" ref="Q361">IF(P361="-",0,P361/(1+'General inputs'!$H$32)^IFERROR(INDEX('MP Calculations'!$C$40:$C$130,MATCH(F361,'MP Calculations'!$D$40:$D$130,0),0),-1))</f>
        <v>452.64429983182407</v>
      </c>
    </row>
    <row r="362" spans="3:17" x14ac:dyDescent="0.2">
      <c r="C362" s="159"/>
      <c r="D362" s="165" t="s">
        <v>294</v>
      </c>
      <c r="E362" s="161">
        <v>36230</v>
      </c>
      <c r="F362" s="172" t="str">
        <f t="shared" si="17"/>
        <v>1998-99</v>
      </c>
      <c r="G362" s="68"/>
      <c r="H362" s="167" t="s">
        <v>279</v>
      </c>
      <c r="I362" s="173">
        <v>28910.598612097718</v>
      </c>
      <c r="J362" s="168">
        <f>IFERROR(MIN('MP Calculations'!$E$30/I362,1),"-")</f>
        <v>0.88008742324680189</v>
      </c>
      <c r="K362" s="12"/>
      <c r="L362" s="159">
        <v>0.65488500000000005</v>
      </c>
      <c r="M362" s="159" t="s">
        <v>339</v>
      </c>
      <c r="N362" s="159">
        <v>940</v>
      </c>
      <c r="O362" s="185">
        <f t="shared" si="16"/>
        <v>615.59190000000001</v>
      </c>
      <c r="P362" s="215">
        <f t="shared" si="18"/>
        <v>541.77468904260297</v>
      </c>
      <c r="Q362" s="215" cm="1">
        <f t="array" ref="Q362">IF(P362="-",0,P362/(1+'General inputs'!$H$32)^IFERROR(INDEX('MP Calculations'!$C$40:$C$130,MATCH(F362,'MP Calculations'!$D$40:$D$130,0),0),-1))</f>
        <v>1454.266388464833</v>
      </c>
    </row>
    <row r="363" spans="3:17" x14ac:dyDescent="0.2">
      <c r="C363" s="159"/>
      <c r="D363" s="165" t="s">
        <v>294</v>
      </c>
      <c r="E363" s="161">
        <v>36230</v>
      </c>
      <c r="F363" s="172" t="str">
        <f t="shared" si="17"/>
        <v>1998-99</v>
      </c>
      <c r="G363" s="68"/>
      <c r="H363" s="167" t="s">
        <v>279</v>
      </c>
      <c r="I363" s="173">
        <v>28910.598612097718</v>
      </c>
      <c r="J363" s="168">
        <f>IFERROR(MIN('MP Calculations'!$E$30/I363,1),"-")</f>
        <v>0.88008742324680189</v>
      </c>
      <c r="K363" s="12"/>
      <c r="L363" s="159">
        <v>0.65572200000000003</v>
      </c>
      <c r="M363" s="159" t="s">
        <v>339</v>
      </c>
      <c r="N363" s="159">
        <v>940</v>
      </c>
      <c r="O363" s="185">
        <f t="shared" si="16"/>
        <v>616.37868000000003</v>
      </c>
      <c r="P363" s="215">
        <f t="shared" si="18"/>
        <v>542.46712422546511</v>
      </c>
      <c r="Q363" s="215" cm="1">
        <f t="array" ref="Q363">IF(P363="-",0,P363/(1+'General inputs'!$H$32)^IFERROR(INDEX('MP Calculations'!$C$40:$C$130,MATCH(F363,'MP Calculations'!$D$40:$D$130,0),0),-1))</f>
        <v>1456.1250674193748</v>
      </c>
    </row>
    <row r="364" spans="3:17" x14ac:dyDescent="0.2">
      <c r="C364" s="159"/>
      <c r="D364" s="165" t="s">
        <v>298</v>
      </c>
      <c r="E364" s="161">
        <v>36230</v>
      </c>
      <c r="F364" s="172" t="str">
        <f t="shared" si="17"/>
        <v>1998-99</v>
      </c>
      <c r="G364" s="68"/>
      <c r="H364" s="167" t="s">
        <v>279</v>
      </c>
      <c r="I364" s="173">
        <v>28910.598612097718</v>
      </c>
      <c r="J364" s="168">
        <f>IFERROR(MIN('MP Calculations'!$E$30/I364,1),"-")</f>
        <v>0.88008742324680189</v>
      </c>
      <c r="K364" s="12"/>
      <c r="L364" s="159">
        <v>0.66587700000000005</v>
      </c>
      <c r="M364" s="159" t="s">
        <v>339</v>
      </c>
      <c r="N364" s="159">
        <v>236</v>
      </c>
      <c r="O364" s="185">
        <f t="shared" si="16"/>
        <v>157.14697200000001</v>
      </c>
      <c r="P364" s="215">
        <f t="shared" si="18"/>
        <v>138.30307365851732</v>
      </c>
      <c r="Q364" s="215" cm="1">
        <f t="array" ref="Q364">IF(P364="-",0,P364/(1+'General inputs'!$H$32)^IFERROR(INDEX('MP Calculations'!$C$40:$C$130,MATCH(F364,'MP Calculations'!$D$40:$D$130,0),0),-1))</f>
        <v>371.2419858491059</v>
      </c>
    </row>
    <row r="365" spans="3:17" x14ac:dyDescent="0.2">
      <c r="C365" s="159"/>
      <c r="D365" s="165" t="s">
        <v>298</v>
      </c>
      <c r="E365" s="161">
        <v>36230</v>
      </c>
      <c r="F365" s="172" t="str">
        <f t="shared" si="17"/>
        <v>1998-99</v>
      </c>
      <c r="G365" s="68"/>
      <c r="H365" s="167" t="s">
        <v>279</v>
      </c>
      <c r="I365" s="173">
        <v>28910.598612097718</v>
      </c>
      <c r="J365" s="168">
        <f>IFERROR(MIN('MP Calculations'!$E$30/I365,1),"-")</f>
        <v>0.88008742324680189</v>
      </c>
      <c r="K365" s="12"/>
      <c r="L365" s="159">
        <v>0.64897099999999996</v>
      </c>
      <c r="M365" s="159" t="s">
        <v>339</v>
      </c>
      <c r="N365" s="159">
        <v>236</v>
      </c>
      <c r="O365" s="185">
        <f t="shared" si="16"/>
        <v>153.15715599999999</v>
      </c>
      <c r="P365" s="215">
        <f t="shared" si="18"/>
        <v>134.79168677584846</v>
      </c>
      <c r="Q365" s="215" cm="1">
        <f t="array" ref="Q365">IF(P365="-",0,P365/(1+'General inputs'!$H$32)^IFERROR(INDEX('MP Calculations'!$C$40:$C$130,MATCH(F365,'MP Calculations'!$D$40:$D$130,0),0),-1))</f>
        <v>361.81649583703916</v>
      </c>
    </row>
    <row r="366" spans="3:17" x14ac:dyDescent="0.2">
      <c r="C366" s="159"/>
      <c r="D366" s="165" t="s">
        <v>284</v>
      </c>
      <c r="E366" s="161">
        <v>36230</v>
      </c>
      <c r="F366" s="172" t="str">
        <f t="shared" si="17"/>
        <v>1998-99</v>
      </c>
      <c r="G366" s="68"/>
      <c r="H366" s="167" t="s">
        <v>279</v>
      </c>
      <c r="I366" s="173">
        <v>28910.598612097718</v>
      </c>
      <c r="J366" s="168">
        <f>IFERROR(MIN('MP Calculations'!$E$30/I366,1),"-")</f>
        <v>0.88008742324680189</v>
      </c>
      <c r="K366" s="12"/>
      <c r="L366" s="159">
        <v>0.72824199999999994</v>
      </c>
      <c r="M366" s="159" t="s">
        <v>339</v>
      </c>
      <c r="N366" s="159">
        <v>726</v>
      </c>
      <c r="O366" s="185">
        <f t="shared" si="16"/>
        <v>528.70369199999993</v>
      </c>
      <c r="P366" s="215">
        <f t="shared" si="18"/>
        <v>465.30546995335072</v>
      </c>
      <c r="Q366" s="215" cm="1">
        <f t="array" ref="Q366">IF(P366="-",0,P366/(1+'General inputs'!$H$32)^IFERROR(INDEX('MP Calculations'!$C$40:$C$130,MATCH(F366,'MP Calculations'!$D$40:$D$130,0),0),-1))</f>
        <v>1249.0028032091768</v>
      </c>
    </row>
    <row r="367" spans="3:17" x14ac:dyDescent="0.2">
      <c r="C367" s="159"/>
      <c r="D367" s="165" t="s">
        <v>284</v>
      </c>
      <c r="E367" s="161">
        <v>36230</v>
      </c>
      <c r="F367" s="172" t="str">
        <f t="shared" si="17"/>
        <v>1998-99</v>
      </c>
      <c r="G367" s="68"/>
      <c r="H367" s="167" t="s">
        <v>279</v>
      </c>
      <c r="I367" s="173">
        <v>28910.598612097718</v>
      </c>
      <c r="J367" s="168">
        <f>IFERROR(MIN('MP Calculations'!$E$30/I367,1),"-")</f>
        <v>0.88008742324680189</v>
      </c>
      <c r="K367" s="12"/>
      <c r="L367" s="159">
        <v>0.75788</v>
      </c>
      <c r="M367" s="159" t="s">
        <v>339</v>
      </c>
      <c r="N367" s="159">
        <v>726</v>
      </c>
      <c r="O367" s="185">
        <f t="shared" si="16"/>
        <v>550.22087999999997</v>
      </c>
      <c r="P367" s="215">
        <f t="shared" si="18"/>
        <v>484.24247649578774</v>
      </c>
      <c r="Q367" s="215" cm="1">
        <f t="array" ref="Q367">IF(P367="-",0,P367/(1+'General inputs'!$H$32)^IFERROR(INDEX('MP Calculations'!$C$40:$C$130,MATCH(F367,'MP Calculations'!$D$40:$D$130,0),0),-1))</f>
        <v>1299.8347314439031</v>
      </c>
    </row>
    <row r="368" spans="3:17" x14ac:dyDescent="0.2">
      <c r="C368" s="159"/>
      <c r="D368" s="165" t="s">
        <v>298</v>
      </c>
      <c r="E368" s="161">
        <v>36230</v>
      </c>
      <c r="F368" s="172" t="str">
        <f t="shared" si="17"/>
        <v>1998-99</v>
      </c>
      <c r="G368" s="68"/>
      <c r="H368" s="167" t="s">
        <v>279</v>
      </c>
      <c r="I368" s="173">
        <v>28910.598612097718</v>
      </c>
      <c r="J368" s="168">
        <f>IFERROR(MIN('MP Calculations'!$E$30/I368,1),"-")</f>
        <v>0.88008742324680189</v>
      </c>
      <c r="K368" s="12"/>
      <c r="L368" s="159">
        <v>0.69349000000000005</v>
      </c>
      <c r="M368" s="159" t="s">
        <v>339</v>
      </c>
      <c r="N368" s="159">
        <v>236</v>
      </c>
      <c r="O368" s="185">
        <f t="shared" si="16"/>
        <v>163.66364000000002</v>
      </c>
      <c r="P368" s="215">
        <f t="shared" si="18"/>
        <v>144.03831120679223</v>
      </c>
      <c r="Q368" s="215" cm="1">
        <f t="array" ref="Q368">IF(P368="-",0,P368/(1+'General inputs'!$H$32)^IFERROR(INDEX('MP Calculations'!$C$40:$C$130,MATCH(F368,'MP Calculations'!$D$40:$D$130,0),0),-1))</f>
        <v>386.63687853236632</v>
      </c>
    </row>
    <row r="369" spans="3:17" x14ac:dyDescent="0.2">
      <c r="C369" s="159"/>
      <c r="D369" s="165" t="s">
        <v>298</v>
      </c>
      <c r="E369" s="161">
        <v>36230</v>
      </c>
      <c r="F369" s="172" t="str">
        <f t="shared" si="17"/>
        <v>1998-99</v>
      </c>
      <c r="G369" s="68"/>
      <c r="H369" s="167" t="s">
        <v>279</v>
      </c>
      <c r="I369" s="173">
        <v>28910.598612097718</v>
      </c>
      <c r="J369" s="168">
        <f>IFERROR(MIN('MP Calculations'!$E$30/I369,1),"-")</f>
        <v>0.88008742324680189</v>
      </c>
      <c r="K369" s="12"/>
      <c r="L369" s="159">
        <v>0.70092699999999997</v>
      </c>
      <c r="M369" s="159" t="s">
        <v>339</v>
      </c>
      <c r="N369" s="159">
        <v>236</v>
      </c>
      <c r="O369" s="185">
        <f t="shared" si="16"/>
        <v>165.41877199999999</v>
      </c>
      <c r="P369" s="215">
        <f t="shared" si="18"/>
        <v>145.58298080613022</v>
      </c>
      <c r="Q369" s="215" cm="1">
        <f t="array" ref="Q369">IF(P369="-",0,P369/(1+'General inputs'!$H$32)^IFERROR(INDEX('MP Calculations'!$C$40:$C$130,MATCH(F369,'MP Calculations'!$D$40:$D$130,0),0),-1))</f>
        <v>390.78317979935673</v>
      </c>
    </row>
    <row r="370" spans="3:17" x14ac:dyDescent="0.2">
      <c r="C370" s="159"/>
      <c r="D370" s="165" t="s">
        <v>303</v>
      </c>
      <c r="E370" s="161">
        <v>36230</v>
      </c>
      <c r="F370" s="172" t="str">
        <f t="shared" si="17"/>
        <v>1998-99</v>
      </c>
      <c r="G370" s="68"/>
      <c r="H370" s="167" t="s">
        <v>279</v>
      </c>
      <c r="I370" s="173">
        <v>28910.598612097718</v>
      </c>
      <c r="J370" s="168">
        <f>IFERROR(MIN('MP Calculations'!$E$30/I370,1),"-")</f>
        <v>0.88008742324680189</v>
      </c>
      <c r="K370" s="12"/>
      <c r="L370" s="159">
        <v>0.62524299999999999</v>
      </c>
      <c r="M370" s="159" t="s">
        <v>339</v>
      </c>
      <c r="N370" s="159">
        <v>668</v>
      </c>
      <c r="O370" s="185">
        <f t="shared" si="16"/>
        <v>417.66232400000001</v>
      </c>
      <c r="P370" s="215">
        <f t="shared" si="18"/>
        <v>367.57935851643089</v>
      </c>
      <c r="Q370" s="215" cm="1">
        <f t="array" ref="Q370">IF(P370="-",0,P370/(1+'General inputs'!$H$32)^IFERROR(INDEX('MP Calculations'!$C$40:$C$130,MATCH(F370,'MP Calculations'!$D$40:$D$130,0),0),-1))</f>
        <v>986.68010336281043</v>
      </c>
    </row>
    <row r="371" spans="3:17" x14ac:dyDescent="0.2">
      <c r="C371" s="159"/>
      <c r="D371" s="165" t="s">
        <v>303</v>
      </c>
      <c r="E371" s="161">
        <v>36230</v>
      </c>
      <c r="F371" s="172" t="str">
        <f t="shared" si="17"/>
        <v>1998-99</v>
      </c>
      <c r="G371" s="68"/>
      <c r="H371" s="167" t="s">
        <v>279</v>
      </c>
      <c r="I371" s="173">
        <v>28910.598612097718</v>
      </c>
      <c r="J371" s="168">
        <f>IFERROR(MIN('MP Calculations'!$E$30/I371,1),"-")</f>
        <v>0.88008742324680189</v>
      </c>
      <c r="K371" s="12"/>
      <c r="L371" s="159">
        <v>0.62490699999999999</v>
      </c>
      <c r="M371" s="159" t="s">
        <v>339</v>
      </c>
      <c r="N371" s="159">
        <v>668</v>
      </c>
      <c r="O371" s="185">
        <f t="shared" si="16"/>
        <v>417.43787600000002</v>
      </c>
      <c r="P371" s="215">
        <f t="shared" si="18"/>
        <v>367.381824654458</v>
      </c>
      <c r="Q371" s="215" cm="1">
        <f t="array" ref="Q371">IF(P371="-",0,P371/(1+'General inputs'!$H$32)^IFERROR(INDEX('MP Calculations'!$C$40:$C$130,MATCH(F371,'MP Calculations'!$D$40:$D$130,0),0),-1))</f>
        <v>986.14987029385986</v>
      </c>
    </row>
    <row r="372" spans="3:17" x14ac:dyDescent="0.2">
      <c r="C372" s="159"/>
      <c r="D372" s="165" t="s">
        <v>306</v>
      </c>
      <c r="E372" s="161">
        <v>36230</v>
      </c>
      <c r="F372" s="172" t="str">
        <f t="shared" si="17"/>
        <v>1998-99</v>
      </c>
      <c r="G372" s="68"/>
      <c r="H372" s="167" t="s">
        <v>279</v>
      </c>
      <c r="I372" s="173">
        <v>28910.598612097718</v>
      </c>
      <c r="J372" s="168">
        <f>IFERROR(MIN('MP Calculations'!$E$30/I372,1),"-")</f>
        <v>0.88008742324680189</v>
      </c>
      <c r="K372" s="12"/>
      <c r="L372" s="159">
        <v>0.43223099999999998</v>
      </c>
      <c r="M372" s="159" t="s">
        <v>339</v>
      </c>
      <c r="N372" s="159">
        <v>548</v>
      </c>
      <c r="O372" s="185">
        <f t="shared" si="16"/>
        <v>236.86258799999999</v>
      </c>
      <c r="P372" s="215">
        <f t="shared" si="18"/>
        <v>208.45978473648884</v>
      </c>
      <c r="Q372" s="215" cm="1">
        <f t="array" ref="Q372">IF(P372="-",0,P372/(1+'General inputs'!$H$32)^IFERROR(INDEX('MP Calculations'!$C$40:$C$130,MATCH(F372,'MP Calculations'!$D$40:$D$130,0),0),-1))</f>
        <v>559.56113199864012</v>
      </c>
    </row>
    <row r="373" spans="3:17" x14ac:dyDescent="0.2">
      <c r="C373" s="159"/>
      <c r="D373" s="165" t="s">
        <v>306</v>
      </c>
      <c r="E373" s="161">
        <v>36230</v>
      </c>
      <c r="F373" s="172" t="str">
        <f t="shared" si="17"/>
        <v>1998-99</v>
      </c>
      <c r="G373" s="68"/>
      <c r="H373" s="167" t="s">
        <v>279</v>
      </c>
      <c r="I373" s="173">
        <v>28910.598612097718</v>
      </c>
      <c r="J373" s="168">
        <f>IFERROR(MIN('MP Calculations'!$E$30/I373,1),"-")</f>
        <v>0.88008742324680189</v>
      </c>
      <c r="K373" s="12"/>
      <c r="L373" s="159">
        <v>0.43913600000000003</v>
      </c>
      <c r="M373" s="159" t="s">
        <v>339</v>
      </c>
      <c r="N373" s="159">
        <v>548</v>
      </c>
      <c r="O373" s="185">
        <f t="shared" si="16"/>
        <v>240.64652800000002</v>
      </c>
      <c r="P373" s="215">
        <f t="shared" si="18"/>
        <v>211.78998274080936</v>
      </c>
      <c r="Q373" s="215" cm="1">
        <f t="array" ref="Q373">IF(P373="-",0,P373/(1+'General inputs'!$H$32)^IFERROR(INDEX('MP Calculations'!$C$40:$C$130,MATCH(F373,'MP Calculations'!$D$40:$D$130,0),0),-1))</f>
        <v>568.50026319573294</v>
      </c>
    </row>
    <row r="374" spans="3:17" x14ac:dyDescent="0.2">
      <c r="C374" s="159"/>
      <c r="D374" s="165" t="s">
        <v>297</v>
      </c>
      <c r="E374" s="161">
        <v>36230</v>
      </c>
      <c r="F374" s="172" t="str">
        <f t="shared" si="17"/>
        <v>1998-99</v>
      </c>
      <c r="G374" s="68"/>
      <c r="H374" s="167" t="s">
        <v>279</v>
      </c>
      <c r="I374" s="173">
        <v>28910.598612097718</v>
      </c>
      <c r="J374" s="168">
        <f>IFERROR(MIN('MP Calculations'!$E$30/I374,1),"-")</f>
        <v>0.88008742324680189</v>
      </c>
      <c r="K374" s="12"/>
      <c r="L374" s="159">
        <v>0.71260999999999997</v>
      </c>
      <c r="M374" s="159" t="s">
        <v>339</v>
      </c>
      <c r="N374" s="159">
        <v>350</v>
      </c>
      <c r="O374" s="185">
        <f t="shared" si="16"/>
        <v>249.4135</v>
      </c>
      <c r="P374" s="215">
        <f t="shared" si="18"/>
        <v>219.50568453796623</v>
      </c>
      <c r="Q374" s="215" cm="1">
        <f t="array" ref="Q374">IF(P374="-",0,P374/(1+'General inputs'!$H$32)^IFERROR(INDEX('MP Calculations'!$C$40:$C$130,MATCH(F374,'MP Calculations'!$D$40:$D$130,0),0),-1))</f>
        <v>589.21124511120695</v>
      </c>
    </row>
    <row r="375" spans="3:17" x14ac:dyDescent="0.2">
      <c r="C375" s="159"/>
      <c r="D375" s="165" t="s">
        <v>297</v>
      </c>
      <c r="E375" s="161">
        <v>36230</v>
      </c>
      <c r="F375" s="172" t="str">
        <f t="shared" si="17"/>
        <v>1998-99</v>
      </c>
      <c r="G375" s="68"/>
      <c r="H375" s="167" t="s">
        <v>279</v>
      </c>
      <c r="I375" s="173">
        <v>28910.598612097718</v>
      </c>
      <c r="J375" s="168">
        <f>IFERROR(MIN('MP Calculations'!$E$30/I375,1),"-")</f>
        <v>0.88008742324680189</v>
      </c>
      <c r="K375" s="12"/>
      <c r="L375" s="159">
        <v>0.71182500000000004</v>
      </c>
      <c r="M375" s="159" t="s">
        <v>339</v>
      </c>
      <c r="N375" s="159">
        <v>350</v>
      </c>
      <c r="O375" s="185">
        <f t="shared" si="16"/>
        <v>249.13875000000002</v>
      </c>
      <c r="P375" s="215">
        <f t="shared" si="18"/>
        <v>219.26388051842918</v>
      </c>
      <c r="Q375" s="215" cm="1">
        <f t="array" ref="Q375">IF(P375="-",0,P375/(1+'General inputs'!$H$32)^IFERROR(INDEX('MP Calculations'!$C$40:$C$130,MATCH(F375,'MP Calculations'!$D$40:$D$130,0),0),-1))</f>
        <v>588.56217924430598</v>
      </c>
    </row>
    <row r="376" spans="3:17" x14ac:dyDescent="0.2">
      <c r="C376" s="159"/>
      <c r="D376" s="165" t="s">
        <v>294</v>
      </c>
      <c r="E376" s="161">
        <v>36230</v>
      </c>
      <c r="F376" s="172" t="str">
        <f t="shared" si="17"/>
        <v>1998-99</v>
      </c>
      <c r="G376" s="68"/>
      <c r="H376" s="167" t="s">
        <v>279</v>
      </c>
      <c r="I376" s="173">
        <v>28910.598612097718</v>
      </c>
      <c r="J376" s="168">
        <f>IFERROR(MIN('MP Calculations'!$E$30/I376,1),"-")</f>
        <v>0.88008742324680189</v>
      </c>
      <c r="K376" s="12"/>
      <c r="L376" s="159">
        <v>0.63447699999999996</v>
      </c>
      <c r="M376" s="159" t="s">
        <v>339</v>
      </c>
      <c r="N376" s="159">
        <v>940</v>
      </c>
      <c r="O376" s="185">
        <f t="shared" si="16"/>
        <v>596.40837999999997</v>
      </c>
      <c r="P376" s="215">
        <f t="shared" si="18"/>
        <v>524.89151435699944</v>
      </c>
      <c r="Q376" s="215" cm="1">
        <f t="array" ref="Q376">IF(P376="-",0,P376/(1+'General inputs'!$H$32)^IFERROR(INDEX('MP Calculations'!$C$40:$C$130,MATCH(F376,'MP Calculations'!$D$40:$D$130,0),0),-1))</f>
        <v>1408.9474875039157</v>
      </c>
    </row>
    <row r="377" spans="3:17" x14ac:dyDescent="0.2">
      <c r="C377" s="159"/>
      <c r="D377" s="165" t="s">
        <v>294</v>
      </c>
      <c r="E377" s="161">
        <v>36230</v>
      </c>
      <c r="F377" s="172" t="str">
        <f t="shared" si="17"/>
        <v>1998-99</v>
      </c>
      <c r="G377" s="68"/>
      <c r="H377" s="167" t="s">
        <v>279</v>
      </c>
      <c r="I377" s="173">
        <v>28910.598612097718</v>
      </c>
      <c r="J377" s="168">
        <f>IFERROR(MIN('MP Calculations'!$E$30/I377,1),"-")</f>
        <v>0.88008742324680189</v>
      </c>
      <c r="K377" s="12"/>
      <c r="L377" s="159">
        <v>0.643872</v>
      </c>
      <c r="M377" s="159" t="s">
        <v>339</v>
      </c>
      <c r="N377" s="159">
        <v>940</v>
      </c>
      <c r="O377" s="185">
        <f t="shared" si="16"/>
        <v>605.23968000000002</v>
      </c>
      <c r="P377" s="215">
        <f t="shared" si="18"/>
        <v>532.66383041791892</v>
      </c>
      <c r="Q377" s="215" cm="1">
        <f t="array" ref="Q377">IF(P377="-",0,P377/(1+'General inputs'!$H$32)^IFERROR(INDEX('MP Calculations'!$C$40:$C$130,MATCH(F377,'MP Calculations'!$D$40:$D$130,0),0),-1))</f>
        <v>1429.8104370593751</v>
      </c>
    </row>
    <row r="378" spans="3:17" x14ac:dyDescent="0.2">
      <c r="C378" s="159"/>
      <c r="D378" s="165" t="s">
        <v>294</v>
      </c>
      <c r="E378" s="161">
        <v>36230</v>
      </c>
      <c r="F378" s="172" t="str">
        <f t="shared" si="17"/>
        <v>1998-99</v>
      </c>
      <c r="G378" s="68"/>
      <c r="H378" s="167" t="s">
        <v>279</v>
      </c>
      <c r="I378" s="173">
        <v>28910.598612097718</v>
      </c>
      <c r="J378" s="168">
        <f>IFERROR(MIN('MP Calculations'!$E$30/I378,1),"-")</f>
        <v>0.88008742324680189</v>
      </c>
      <c r="K378" s="12"/>
      <c r="L378" s="159">
        <v>0.593449</v>
      </c>
      <c r="M378" s="159" t="s">
        <v>339</v>
      </c>
      <c r="N378" s="159">
        <v>940</v>
      </c>
      <c r="O378" s="185">
        <f t="shared" si="16"/>
        <v>557.84206000000006</v>
      </c>
      <c r="P378" s="215">
        <f t="shared" si="18"/>
        <v>490.94978116408788</v>
      </c>
      <c r="Q378" s="215" cm="1">
        <f t="array" ref="Q378">IF(P378="-",0,P378/(1+'General inputs'!$H$32)^IFERROR(INDEX('MP Calculations'!$C$40:$C$130,MATCH(F378,'MP Calculations'!$D$40:$D$130,0),0),-1))</f>
        <v>1317.8389090726871</v>
      </c>
    </row>
    <row r="379" spans="3:17" x14ac:dyDescent="0.2">
      <c r="C379" s="159"/>
      <c r="D379" s="165" t="s">
        <v>294</v>
      </c>
      <c r="E379" s="161">
        <v>36230</v>
      </c>
      <c r="F379" s="172" t="str">
        <f t="shared" si="17"/>
        <v>1998-99</v>
      </c>
      <c r="G379" s="68"/>
      <c r="H379" s="167" t="s">
        <v>279</v>
      </c>
      <c r="I379" s="173">
        <v>28910.598612097718</v>
      </c>
      <c r="J379" s="168">
        <f>IFERROR(MIN('MP Calculations'!$E$30/I379,1),"-")</f>
        <v>0.88008742324680189</v>
      </c>
      <c r="K379" s="12"/>
      <c r="L379" s="159">
        <v>0.59070999999999996</v>
      </c>
      <c r="M379" s="159" t="s">
        <v>339</v>
      </c>
      <c r="N379" s="159">
        <v>940</v>
      </c>
      <c r="O379" s="185">
        <f t="shared" si="16"/>
        <v>555.26739999999995</v>
      </c>
      <c r="P379" s="215">
        <f t="shared" si="18"/>
        <v>488.68385527895123</v>
      </c>
      <c r="Q379" s="215" cm="1">
        <f t="array" ref="Q379">IF(P379="-",0,P379/(1+'General inputs'!$H$32)^IFERROR(INDEX('MP Calculations'!$C$40:$C$130,MATCH(F379,'MP Calculations'!$D$40:$D$130,0),0),-1))</f>
        <v>1311.7565653970719</v>
      </c>
    </row>
    <row r="380" spans="3:17" x14ac:dyDescent="0.2">
      <c r="C380" s="159"/>
      <c r="D380" s="165" t="s">
        <v>450</v>
      </c>
      <c r="E380" s="161">
        <v>36896</v>
      </c>
      <c r="F380" s="172" t="str">
        <f t="shared" si="17"/>
        <v>2000-01</v>
      </c>
      <c r="G380" s="68"/>
      <c r="H380" s="167" t="s">
        <v>279</v>
      </c>
      <c r="I380" s="173">
        <v>28910.598612097718</v>
      </c>
      <c r="J380" s="168">
        <f>IFERROR(MIN('MP Calculations'!$E$30/I380,1),"-")</f>
        <v>0.88008742324680189</v>
      </c>
      <c r="K380" s="12"/>
      <c r="L380" s="159">
        <v>1</v>
      </c>
      <c r="M380" s="159" t="s">
        <v>338</v>
      </c>
      <c r="N380" s="159">
        <v>31914.52</v>
      </c>
      <c r="O380" s="185">
        <f t="shared" si="16"/>
        <v>31914.52</v>
      </c>
      <c r="P380" s="215">
        <f t="shared" si="18"/>
        <v>28087.567670958524</v>
      </c>
      <c r="Q380" s="215" cm="1">
        <f t="array" ref="Q380">IF(P380="-",0,P380/(1+'General inputs'!$H$32)^IFERROR(INDEX('MP Calculations'!$C$40:$C$130,MATCH(F380,'MP Calculations'!$D$40:$D$130,0),0),-1))</f>
        <v>69439.078518788912</v>
      </c>
    </row>
    <row r="381" spans="3:17" x14ac:dyDescent="0.2">
      <c r="C381" s="159"/>
      <c r="D381" s="165" t="s">
        <v>296</v>
      </c>
      <c r="E381" s="161">
        <v>37307</v>
      </c>
      <c r="F381" s="172" t="str">
        <f t="shared" si="17"/>
        <v>2001-02</v>
      </c>
      <c r="G381" s="68"/>
      <c r="H381" s="167" t="s">
        <v>279</v>
      </c>
      <c r="I381" s="173">
        <v>28910.598612097718</v>
      </c>
      <c r="J381" s="168">
        <f>IFERROR(MIN('MP Calculations'!$E$30/I381,1),"-")</f>
        <v>0.88008742324680189</v>
      </c>
      <c r="K381" s="12"/>
      <c r="L381" s="159">
        <v>22.377120000000001</v>
      </c>
      <c r="M381" s="159" t="s">
        <v>339</v>
      </c>
      <c r="N381" s="159">
        <v>809</v>
      </c>
      <c r="O381" s="185">
        <f t="shared" si="16"/>
        <v>18103.090080000002</v>
      </c>
      <c r="P381" s="215">
        <f t="shared" si="18"/>
        <v>15932.301901311943</v>
      </c>
      <c r="Q381" s="215" cm="1">
        <f t="array" ref="Q381">IF(P381="-",0,P381/(1+'General inputs'!$H$32)^IFERROR(INDEX('MP Calculations'!$C$40:$C$130,MATCH(F381,'MP Calculations'!$D$40:$D$130,0),0),-1))</f>
        <v>37800.768173198732</v>
      </c>
    </row>
    <row r="382" spans="3:17" x14ac:dyDescent="0.2">
      <c r="C382" s="159"/>
      <c r="D382" s="165" t="s">
        <v>296</v>
      </c>
      <c r="E382" s="161">
        <v>37307</v>
      </c>
      <c r="F382" s="172" t="str">
        <f t="shared" si="17"/>
        <v>2001-02</v>
      </c>
      <c r="G382" s="68"/>
      <c r="H382" s="167" t="s">
        <v>279</v>
      </c>
      <c r="I382" s="173">
        <v>28910.598612097718</v>
      </c>
      <c r="J382" s="168">
        <f>IFERROR(MIN('MP Calculations'!$E$30/I382,1),"-")</f>
        <v>0.88008742324680189</v>
      </c>
      <c r="K382" s="12"/>
      <c r="L382" s="159">
        <v>36.077682000000003</v>
      </c>
      <c r="M382" s="159" t="s">
        <v>339</v>
      </c>
      <c r="N382" s="159">
        <v>809</v>
      </c>
      <c r="O382" s="185">
        <f t="shared" si="16"/>
        <v>29186.844738000003</v>
      </c>
      <c r="P382" s="215">
        <f t="shared" si="18"/>
        <v>25686.974978170903</v>
      </c>
      <c r="Q382" s="215" cm="1">
        <f t="array" ref="Q382">IF(P382="-",0,P382/(1+'General inputs'!$H$32)^IFERROR(INDEX('MP Calculations'!$C$40:$C$130,MATCH(F382,'MP Calculations'!$D$40:$D$130,0),0),-1))</f>
        <v>60944.576134390161</v>
      </c>
    </row>
    <row r="383" spans="3:17" x14ac:dyDescent="0.2">
      <c r="C383" s="159"/>
      <c r="D383" s="165" t="s">
        <v>296</v>
      </c>
      <c r="E383" s="161">
        <v>37307</v>
      </c>
      <c r="F383" s="172" t="str">
        <f t="shared" si="17"/>
        <v>2001-02</v>
      </c>
      <c r="G383" s="68"/>
      <c r="H383" s="167" t="s">
        <v>279</v>
      </c>
      <c r="I383" s="173">
        <v>28910.598612097718</v>
      </c>
      <c r="J383" s="168">
        <f>IFERROR(MIN('MP Calculations'!$E$30/I383,1),"-")</f>
        <v>0.88008742324680189</v>
      </c>
      <c r="K383" s="12"/>
      <c r="L383" s="159">
        <v>4.0593149999999998</v>
      </c>
      <c r="M383" s="159" t="s">
        <v>339</v>
      </c>
      <c r="N383" s="159">
        <v>809</v>
      </c>
      <c r="O383" s="185">
        <f t="shared" si="16"/>
        <v>3283.985835</v>
      </c>
      <c r="P383" s="215">
        <f t="shared" si="18"/>
        <v>2890.1946315041469</v>
      </c>
      <c r="Q383" s="215" cm="1">
        <f t="array" ref="Q383">IF(P383="-",0,P383/(1+'General inputs'!$H$32)^IFERROR(INDEX('MP Calculations'!$C$40:$C$130,MATCH(F383,'MP Calculations'!$D$40:$D$130,0),0),-1))</f>
        <v>6857.2374486523804</v>
      </c>
    </row>
    <row r="384" spans="3:17" x14ac:dyDescent="0.2">
      <c r="C384" s="159"/>
      <c r="D384" s="165" t="s">
        <v>296</v>
      </c>
      <c r="E384" s="161">
        <v>37307</v>
      </c>
      <c r="F384" s="172" t="str">
        <f t="shared" si="17"/>
        <v>2001-02</v>
      </c>
      <c r="G384" s="68"/>
      <c r="H384" s="167" t="s">
        <v>279</v>
      </c>
      <c r="I384" s="173">
        <v>28910.598612097718</v>
      </c>
      <c r="J384" s="168">
        <f>IFERROR(MIN('MP Calculations'!$E$30/I384,1),"-")</f>
        <v>0.88008742324680189</v>
      </c>
      <c r="K384" s="12"/>
      <c r="L384" s="159">
        <v>43.590280999999997</v>
      </c>
      <c r="M384" s="159" t="s">
        <v>339</v>
      </c>
      <c r="N384" s="159">
        <v>809</v>
      </c>
      <c r="O384" s="185">
        <f t="shared" si="16"/>
        <v>35264.537328999999</v>
      </c>
      <c r="P384" s="215">
        <f t="shared" si="18"/>
        <v>31035.875789870268</v>
      </c>
      <c r="Q384" s="215" cm="1">
        <f t="array" ref="Q384">IF(P384="-",0,P384/(1+'General inputs'!$H$32)^IFERROR(INDEX('MP Calculations'!$C$40:$C$130,MATCH(F384,'MP Calculations'!$D$40:$D$130,0),0),-1))</f>
        <v>73635.307255160136</v>
      </c>
    </row>
    <row r="385" spans="3:17" x14ac:dyDescent="0.2">
      <c r="C385" s="159"/>
      <c r="D385" s="165" t="s">
        <v>296</v>
      </c>
      <c r="E385" s="161">
        <v>37307</v>
      </c>
      <c r="F385" s="172" t="str">
        <f t="shared" si="17"/>
        <v>2001-02</v>
      </c>
      <c r="G385" s="68"/>
      <c r="H385" s="167" t="s">
        <v>279</v>
      </c>
      <c r="I385" s="173">
        <v>28910.598612097718</v>
      </c>
      <c r="J385" s="168">
        <f>IFERROR(MIN('MP Calculations'!$E$30/I385,1),"-")</f>
        <v>0.88008742324680189</v>
      </c>
      <c r="K385" s="12"/>
      <c r="L385" s="159">
        <v>35.342956000000001</v>
      </c>
      <c r="M385" s="159" t="s">
        <v>339</v>
      </c>
      <c r="N385" s="159">
        <v>809</v>
      </c>
      <c r="O385" s="185">
        <f t="shared" ref="O385:O541" si="19">IF(N385="","-",L385*N385)</f>
        <v>28592.451403999999</v>
      </c>
      <c r="P385" s="215">
        <f t="shared" si="18"/>
        <v>25163.856880455762</v>
      </c>
      <c r="Q385" s="215" cm="1">
        <f t="array" ref="Q385">IF(P385="-",0,P385/(1+'General inputs'!$H$32)^IFERROR(INDEX('MP Calculations'!$C$40:$C$130,MATCH(F385,'MP Calculations'!$D$40:$D$130,0),0),-1))</f>
        <v>59703.433074120476</v>
      </c>
    </row>
    <row r="386" spans="3:17" x14ac:dyDescent="0.2">
      <c r="C386" s="159"/>
      <c r="D386" s="165" t="s">
        <v>296</v>
      </c>
      <c r="E386" s="161">
        <v>37307</v>
      </c>
      <c r="F386" s="172" t="str">
        <f t="shared" si="17"/>
        <v>2001-02</v>
      </c>
      <c r="G386" s="68"/>
      <c r="H386" s="167" t="s">
        <v>279</v>
      </c>
      <c r="I386" s="173">
        <v>28910.598612097718</v>
      </c>
      <c r="J386" s="168">
        <f>IFERROR(MIN('MP Calculations'!$E$30/I386,1),"-")</f>
        <v>0.88008742324680189</v>
      </c>
      <c r="K386" s="12"/>
      <c r="L386" s="159">
        <v>308.74972700000001</v>
      </c>
      <c r="M386" s="159" t="s">
        <v>339</v>
      </c>
      <c r="N386" s="159">
        <v>809</v>
      </c>
      <c r="O386" s="185">
        <f t="shared" si="19"/>
        <v>249778.52914299999</v>
      </c>
      <c r="P386" s="215">
        <f t="shared" si="18"/>
        <v>219826.94209583907</v>
      </c>
      <c r="Q386" s="215" cm="1">
        <f t="array" ref="Q386">IF(P386="-",0,P386/(1+'General inputs'!$H$32)^IFERROR(INDEX('MP Calculations'!$C$40:$C$130,MATCH(F386,'MP Calculations'!$D$40:$D$130,0),0),-1))</f>
        <v>521558.48714514618</v>
      </c>
    </row>
    <row r="387" spans="3:17" x14ac:dyDescent="0.2">
      <c r="C387" s="159"/>
      <c r="D387" s="165" t="s">
        <v>296</v>
      </c>
      <c r="E387" s="161">
        <v>37307</v>
      </c>
      <c r="F387" s="172" t="str">
        <f t="shared" si="17"/>
        <v>2001-02</v>
      </c>
      <c r="G387" s="68"/>
      <c r="H387" s="167" t="s">
        <v>279</v>
      </c>
      <c r="I387" s="173">
        <v>28910.598612097718</v>
      </c>
      <c r="J387" s="168">
        <f>IFERROR(MIN('MP Calculations'!$E$30/I387,1),"-")</f>
        <v>0.88008742324680189</v>
      </c>
      <c r="K387" s="12"/>
      <c r="L387" s="159">
        <v>30.817257000000001</v>
      </c>
      <c r="M387" s="159" t="s">
        <v>339</v>
      </c>
      <c r="N387" s="159">
        <v>809</v>
      </c>
      <c r="O387" s="185">
        <f t="shared" si="19"/>
        <v>24931.160913</v>
      </c>
      <c r="P387" s="215">
        <f t="shared" si="18"/>
        <v>21941.601166473556</v>
      </c>
      <c r="Q387" s="215" cm="1">
        <f t="array" ref="Q387">IF(P387="-",0,P387/(1+'General inputs'!$H$32)^IFERROR(INDEX('MP Calculations'!$C$40:$C$130,MATCH(F387,'MP Calculations'!$D$40:$D$130,0),0),-1))</f>
        <v>52058.351905467978</v>
      </c>
    </row>
    <row r="388" spans="3:17" x14ac:dyDescent="0.2">
      <c r="C388" s="159"/>
      <c r="D388" s="165" t="s">
        <v>296</v>
      </c>
      <c r="E388" s="161">
        <v>37307</v>
      </c>
      <c r="F388" s="172" t="str">
        <f t="shared" si="17"/>
        <v>2001-02</v>
      </c>
      <c r="G388" s="68"/>
      <c r="H388" s="167" t="s">
        <v>279</v>
      </c>
      <c r="I388" s="173">
        <v>28910.598612097718</v>
      </c>
      <c r="J388" s="168">
        <f>IFERROR(MIN('MP Calculations'!$E$30/I388,1),"-")</f>
        <v>0.88008742324680189</v>
      </c>
      <c r="K388" s="12"/>
      <c r="L388" s="159">
        <v>114.91517</v>
      </c>
      <c r="M388" s="159" t="s">
        <v>339</v>
      </c>
      <c r="N388" s="159">
        <v>809</v>
      </c>
      <c r="O388" s="185">
        <f t="shared" si="19"/>
        <v>92966.372530000008</v>
      </c>
      <c r="P388" s="215">
        <f t="shared" si="18"/>
        <v>81818.535248529981</v>
      </c>
      <c r="Q388" s="215" cm="1">
        <f t="array" ref="Q388">IF(P388="-",0,P388/(1+'General inputs'!$H$32)^IFERROR(INDEX('MP Calculations'!$C$40:$C$130,MATCH(F388,'MP Calculations'!$D$40:$D$130,0),0),-1))</f>
        <v>194121.57153171281</v>
      </c>
    </row>
    <row r="389" spans="3:17" x14ac:dyDescent="0.2">
      <c r="C389" s="159"/>
      <c r="D389" s="165" t="s">
        <v>296</v>
      </c>
      <c r="E389" s="161">
        <v>37307</v>
      </c>
      <c r="F389" s="172" t="str">
        <f t="shared" si="17"/>
        <v>2001-02</v>
      </c>
      <c r="G389" s="68"/>
      <c r="H389" s="167" t="s">
        <v>279</v>
      </c>
      <c r="I389" s="173">
        <v>28910.598612097718</v>
      </c>
      <c r="J389" s="168">
        <f>IFERROR(MIN('MP Calculations'!$E$30/I389,1),"-")</f>
        <v>0.88008742324680189</v>
      </c>
      <c r="K389" s="12"/>
      <c r="L389" s="159">
        <v>48.254918000000004</v>
      </c>
      <c r="M389" s="159" t="s">
        <v>339</v>
      </c>
      <c r="N389" s="159">
        <v>809</v>
      </c>
      <c r="O389" s="185">
        <f t="shared" si="19"/>
        <v>39038.228662000001</v>
      </c>
      <c r="P389" s="215">
        <f t="shared" si="18"/>
        <v>34357.05407125903</v>
      </c>
      <c r="Q389" s="215" cm="1">
        <f t="array" ref="Q389">IF(P389="-",0,P389/(1+'General inputs'!$H$32)^IFERROR(INDEX('MP Calculations'!$C$40:$C$130,MATCH(F389,'MP Calculations'!$D$40:$D$130,0),0),-1))</f>
        <v>81515.090795183409</v>
      </c>
    </row>
    <row r="390" spans="3:17" x14ac:dyDescent="0.2">
      <c r="C390" s="159"/>
      <c r="D390" s="165" t="s">
        <v>296</v>
      </c>
      <c r="E390" s="161">
        <v>37307</v>
      </c>
      <c r="F390" s="172" t="str">
        <f t="shared" si="17"/>
        <v>2001-02</v>
      </c>
      <c r="G390" s="68"/>
      <c r="H390" s="167" t="s">
        <v>279</v>
      </c>
      <c r="I390" s="173">
        <v>28910.598612097718</v>
      </c>
      <c r="J390" s="168">
        <f>IFERROR(MIN('MP Calculations'!$E$30/I390,1),"-")</f>
        <v>0.88008742324680189</v>
      </c>
      <c r="K390" s="12"/>
      <c r="L390" s="159">
        <v>26.202874999999999</v>
      </c>
      <c r="M390" s="159" t="s">
        <v>339</v>
      </c>
      <c r="N390" s="159">
        <v>809</v>
      </c>
      <c r="O390" s="185">
        <f t="shared" si="19"/>
        <v>21198.125874999998</v>
      </c>
      <c r="P390" s="215">
        <f t="shared" si="18"/>
        <v>18656.203978990106</v>
      </c>
      <c r="Q390" s="215" cm="1">
        <f t="array" ref="Q390">IF(P390="-",0,P390/(1+'General inputs'!$H$32)^IFERROR(INDEX('MP Calculations'!$C$40:$C$130,MATCH(F390,'MP Calculations'!$D$40:$D$130,0),0),-1))</f>
        <v>44263.462114262446</v>
      </c>
    </row>
    <row r="391" spans="3:17" x14ac:dyDescent="0.2">
      <c r="C391" s="159"/>
      <c r="D391" s="165" t="s">
        <v>296</v>
      </c>
      <c r="E391" s="161">
        <v>37307</v>
      </c>
      <c r="F391" s="172" t="str">
        <f t="shared" si="17"/>
        <v>2001-02</v>
      </c>
      <c r="G391" s="68"/>
      <c r="H391" s="167" t="s">
        <v>279</v>
      </c>
      <c r="I391" s="173">
        <v>28910.598612097718</v>
      </c>
      <c r="J391" s="168">
        <f>IFERROR(MIN('MP Calculations'!$E$30/I391,1),"-")</f>
        <v>0.88008742324680189</v>
      </c>
      <c r="K391" s="12"/>
      <c r="L391" s="159">
        <v>464.99722000000003</v>
      </c>
      <c r="M391" s="159" t="s">
        <v>339</v>
      </c>
      <c r="N391" s="159">
        <v>809</v>
      </c>
      <c r="O391" s="185">
        <f t="shared" si="19"/>
        <v>376182.75098000001</v>
      </c>
      <c r="P391" s="215">
        <f t="shared" si="18"/>
        <v>331073.70797988155</v>
      </c>
      <c r="Q391" s="215" cm="1">
        <f t="array" ref="Q391">IF(P391="-",0,P391/(1+'General inputs'!$H$32)^IFERROR(INDEX('MP Calculations'!$C$40:$C$130,MATCH(F391,'MP Calculations'!$D$40:$D$130,0),0),-1))</f>
        <v>785501.08836176805</v>
      </c>
    </row>
    <row r="392" spans="3:17" x14ac:dyDescent="0.2">
      <c r="C392" s="159"/>
      <c r="D392" s="165" t="s">
        <v>296</v>
      </c>
      <c r="E392" s="161">
        <v>37307</v>
      </c>
      <c r="F392" s="172" t="str">
        <f t="shared" si="17"/>
        <v>2001-02</v>
      </c>
      <c r="G392" s="68"/>
      <c r="H392" s="167" t="s">
        <v>279</v>
      </c>
      <c r="I392" s="173">
        <v>28910.598612097718</v>
      </c>
      <c r="J392" s="168">
        <f>IFERROR(MIN('MP Calculations'!$E$30/I392,1),"-")</f>
        <v>0.88008742324680189</v>
      </c>
      <c r="K392" s="12"/>
      <c r="L392" s="159">
        <v>48.273479999999999</v>
      </c>
      <c r="M392" s="159" t="s">
        <v>339</v>
      </c>
      <c r="N392" s="159">
        <v>809</v>
      </c>
      <c r="O392" s="185">
        <f t="shared" si="19"/>
        <v>39053.245320000002</v>
      </c>
      <c r="P392" s="215">
        <f t="shared" si="18"/>
        <v>34370.270043104028</v>
      </c>
      <c r="Q392" s="215" cm="1">
        <f t="array" ref="Q392">IF(P392="-",0,P392/(1+'General inputs'!$H$32)^IFERROR(INDEX('MP Calculations'!$C$40:$C$130,MATCH(F392,'MP Calculations'!$D$40:$D$130,0),0),-1))</f>
        <v>81546.446834692993</v>
      </c>
    </row>
    <row r="393" spans="3:17" x14ac:dyDescent="0.2">
      <c r="C393" s="159"/>
      <c r="D393" s="165" t="s">
        <v>296</v>
      </c>
      <c r="E393" s="161">
        <v>37307</v>
      </c>
      <c r="F393" s="172" t="str">
        <f t="shared" si="17"/>
        <v>2001-02</v>
      </c>
      <c r="G393" s="68"/>
      <c r="H393" s="167" t="s">
        <v>279</v>
      </c>
      <c r="I393" s="173">
        <v>28910.598612097718</v>
      </c>
      <c r="J393" s="168">
        <f>IFERROR(MIN('MP Calculations'!$E$30/I393,1),"-")</f>
        <v>0.88008742324680189</v>
      </c>
      <c r="K393" s="12"/>
      <c r="L393" s="159">
        <v>38.850636000000002</v>
      </c>
      <c r="M393" s="159" t="s">
        <v>339</v>
      </c>
      <c r="N393" s="159">
        <v>809</v>
      </c>
      <c r="O393" s="185">
        <f t="shared" si="19"/>
        <v>31430.164524</v>
      </c>
      <c r="P393" s="215">
        <f t="shared" si="18"/>
        <v>27661.292508150207</v>
      </c>
      <c r="Q393" s="215" cm="1">
        <f t="array" ref="Q393">IF(P393="-",0,P393/(1+'General inputs'!$H$32)^IFERROR(INDEX('MP Calculations'!$C$40:$C$130,MATCH(F393,'MP Calculations'!$D$40:$D$130,0),0),-1))</f>
        <v>65628.815719687278</v>
      </c>
    </row>
    <row r="394" spans="3:17" x14ac:dyDescent="0.2">
      <c r="C394" s="159"/>
      <c r="D394" s="165" t="s">
        <v>296</v>
      </c>
      <c r="E394" s="161">
        <v>37307</v>
      </c>
      <c r="F394" s="172" t="str">
        <f t="shared" si="17"/>
        <v>2001-02</v>
      </c>
      <c r="G394" s="68"/>
      <c r="H394" s="167" t="s">
        <v>279</v>
      </c>
      <c r="I394" s="173">
        <v>28910.598612097718</v>
      </c>
      <c r="J394" s="168">
        <f>IFERROR(MIN('MP Calculations'!$E$30/I394,1),"-")</f>
        <v>0.88008742324680189</v>
      </c>
      <c r="K394" s="12"/>
      <c r="L394" s="159">
        <v>71.688175999999999</v>
      </c>
      <c r="M394" s="159" t="s">
        <v>339</v>
      </c>
      <c r="N394" s="159">
        <v>809</v>
      </c>
      <c r="O394" s="185">
        <f t="shared" si="19"/>
        <v>57995.734383999996</v>
      </c>
      <c r="P394" s="215">
        <f t="shared" si="18"/>
        <v>51041.316433320506</v>
      </c>
      <c r="Q394" s="215" cm="1">
        <f t="array" ref="Q394">IF(P394="-",0,P394/(1+'General inputs'!$H$32)^IFERROR(INDEX('MP Calculations'!$C$40:$C$130,MATCH(F394,'MP Calculations'!$D$40:$D$130,0),0),-1))</f>
        <v>121099.95038393987</v>
      </c>
    </row>
    <row r="395" spans="3:17" x14ac:dyDescent="0.2">
      <c r="C395" s="159"/>
      <c r="D395" s="165" t="s">
        <v>296</v>
      </c>
      <c r="E395" s="161">
        <v>37307</v>
      </c>
      <c r="F395" s="172" t="str">
        <f t="shared" si="17"/>
        <v>2001-02</v>
      </c>
      <c r="G395" s="68"/>
      <c r="H395" s="167" t="s">
        <v>279</v>
      </c>
      <c r="I395" s="173">
        <v>28910.598612097718</v>
      </c>
      <c r="J395" s="168">
        <f>IFERROR(MIN('MP Calculations'!$E$30/I395,1),"-")</f>
        <v>0.88008742324680189</v>
      </c>
      <c r="K395" s="12"/>
      <c r="L395" s="159">
        <v>59.036000000000001</v>
      </c>
      <c r="M395" s="159" t="s">
        <v>339</v>
      </c>
      <c r="N395" s="159">
        <v>809</v>
      </c>
      <c r="O395" s="185">
        <f t="shared" si="19"/>
        <v>47760.124000000003</v>
      </c>
      <c r="P395" s="215">
        <f t="shared" si="18"/>
        <v>42033.084465107742</v>
      </c>
      <c r="Q395" s="215" cm="1">
        <f t="array" ref="Q395">IF(P395="-",0,P395/(1+'General inputs'!$H$32)^IFERROR(INDEX('MP Calculations'!$C$40:$C$130,MATCH(F395,'MP Calculations'!$D$40:$D$130,0),0),-1))</f>
        <v>99727.138696711641</v>
      </c>
    </row>
    <row r="396" spans="3:17" x14ac:dyDescent="0.2">
      <c r="C396" s="159"/>
      <c r="D396" s="165" t="s">
        <v>296</v>
      </c>
      <c r="E396" s="161">
        <v>37307</v>
      </c>
      <c r="F396" s="172" t="str">
        <f t="shared" si="17"/>
        <v>2001-02</v>
      </c>
      <c r="G396" s="68"/>
      <c r="H396" s="167" t="s">
        <v>279</v>
      </c>
      <c r="I396" s="173">
        <v>28910.598612097718</v>
      </c>
      <c r="J396" s="168">
        <f>IFERROR(MIN('MP Calculations'!$E$30/I396,1),"-")</f>
        <v>0.88008742324680189</v>
      </c>
      <c r="K396" s="12"/>
      <c r="L396" s="159">
        <v>67.355964</v>
      </c>
      <c r="M396" s="159" t="s">
        <v>339</v>
      </c>
      <c r="N396" s="159">
        <v>809</v>
      </c>
      <c r="O396" s="185">
        <f t="shared" si="19"/>
        <v>54490.974876</v>
      </c>
      <c r="P396" s="215">
        <f t="shared" si="18"/>
        <v>47956.821668825061</v>
      </c>
      <c r="Q396" s="215" cm="1">
        <f t="array" ref="Q396">IF(P396="-",0,P396/(1+'General inputs'!$H$32)^IFERROR(INDEX('MP Calculations'!$C$40:$C$130,MATCH(F396,'MP Calculations'!$D$40:$D$130,0),0),-1))</f>
        <v>113781.71901684931</v>
      </c>
    </row>
    <row r="397" spans="3:17" x14ac:dyDescent="0.2">
      <c r="C397" s="159"/>
      <c r="D397" s="165" t="s">
        <v>296</v>
      </c>
      <c r="E397" s="161">
        <v>37307</v>
      </c>
      <c r="F397" s="172" t="str">
        <f t="shared" si="17"/>
        <v>2001-02</v>
      </c>
      <c r="G397" s="68"/>
      <c r="H397" s="167" t="s">
        <v>279</v>
      </c>
      <c r="I397" s="173">
        <v>28910.598612097718</v>
      </c>
      <c r="J397" s="168">
        <f>IFERROR(MIN('MP Calculations'!$E$30/I397,1),"-")</f>
        <v>0.88008742324680189</v>
      </c>
      <c r="K397" s="12"/>
      <c r="L397" s="159">
        <v>25.867080999999999</v>
      </c>
      <c r="M397" s="159" t="s">
        <v>339</v>
      </c>
      <c r="N397" s="159">
        <v>809</v>
      </c>
      <c r="O397" s="185">
        <f t="shared" si="19"/>
        <v>20926.468528999998</v>
      </c>
      <c r="P397" s="215">
        <f t="shared" si="18"/>
        <v>18417.121765342901</v>
      </c>
      <c r="Q397" s="215" cm="1">
        <f t="array" ref="Q397">IF(P397="-",0,P397/(1+'General inputs'!$H$32)^IFERROR(INDEX('MP Calculations'!$C$40:$C$130,MATCH(F397,'MP Calculations'!$D$40:$D$130,0),0),-1))</f>
        <v>43696.218825226541</v>
      </c>
    </row>
    <row r="398" spans="3:17" x14ac:dyDescent="0.2">
      <c r="C398" s="159"/>
      <c r="D398" s="165" t="s">
        <v>296</v>
      </c>
      <c r="E398" s="161">
        <v>37307</v>
      </c>
      <c r="F398" s="172" t="str">
        <f t="shared" si="17"/>
        <v>2001-02</v>
      </c>
      <c r="G398" s="68"/>
      <c r="H398" s="167" t="s">
        <v>279</v>
      </c>
      <c r="I398" s="173">
        <v>28910.598612097718</v>
      </c>
      <c r="J398" s="168">
        <f>IFERROR(MIN('MP Calculations'!$E$30/I398,1),"-")</f>
        <v>0.88008742324680189</v>
      </c>
      <c r="K398" s="12"/>
      <c r="L398" s="159">
        <v>38.385027000000001</v>
      </c>
      <c r="M398" s="159" t="s">
        <v>339</v>
      </c>
      <c r="N398" s="159">
        <v>809</v>
      </c>
      <c r="O398" s="185">
        <f t="shared" si="19"/>
        <v>31053.486843000002</v>
      </c>
      <c r="P398" s="215">
        <f t="shared" si="18"/>
        <v>27329.783218484336</v>
      </c>
      <c r="Q398" s="215" cm="1">
        <f t="array" ref="Q398">IF(P398="-",0,P398/(1+'General inputs'!$H$32)^IFERROR(INDEX('MP Calculations'!$C$40:$C$130,MATCH(F398,'MP Calculations'!$D$40:$D$130,0),0),-1))</f>
        <v>64842.281175994663</v>
      </c>
    </row>
    <row r="399" spans="3:17" x14ac:dyDescent="0.2">
      <c r="C399" s="159"/>
      <c r="D399" s="165" t="s">
        <v>296</v>
      </c>
      <c r="E399" s="161">
        <v>37307</v>
      </c>
      <c r="F399" s="172" t="str">
        <f t="shared" si="17"/>
        <v>2001-02</v>
      </c>
      <c r="G399" s="68"/>
      <c r="H399" s="167" t="s">
        <v>279</v>
      </c>
      <c r="I399" s="173">
        <v>28910.598612097718</v>
      </c>
      <c r="J399" s="168">
        <f>IFERROR(MIN('MP Calculations'!$E$30/I399,1),"-")</f>
        <v>0.88008742324680189</v>
      </c>
      <c r="K399" s="12"/>
      <c r="L399" s="159">
        <v>80.028664000000006</v>
      </c>
      <c r="M399" s="159" t="s">
        <v>339</v>
      </c>
      <c r="N399" s="159">
        <v>809</v>
      </c>
      <c r="O399" s="185">
        <f t="shared" si="19"/>
        <v>64743.189176000007</v>
      </c>
      <c r="P399" s="215">
        <f t="shared" si="18"/>
        <v>56979.666534686083</v>
      </c>
      <c r="Q399" s="215" cm="1">
        <f t="array" ref="Q399">IF(P399="-",0,P399/(1+'General inputs'!$H$32)^IFERROR(INDEX('MP Calculations'!$C$40:$C$130,MATCH(F399,'MP Calculations'!$D$40:$D$130,0),0),-1))</f>
        <v>135189.20107121984</v>
      </c>
    </row>
    <row r="400" spans="3:17" x14ac:dyDescent="0.2">
      <c r="C400" s="159"/>
      <c r="D400" s="165" t="s">
        <v>296</v>
      </c>
      <c r="E400" s="161">
        <v>37307</v>
      </c>
      <c r="F400" s="172" t="str">
        <f t="shared" si="17"/>
        <v>2001-02</v>
      </c>
      <c r="G400" s="68"/>
      <c r="H400" s="167" t="s">
        <v>279</v>
      </c>
      <c r="I400" s="173">
        <v>28910.598612097718</v>
      </c>
      <c r="J400" s="168">
        <f>IFERROR(MIN('MP Calculations'!$E$30/I400,1),"-")</f>
        <v>0.88008742324680189</v>
      </c>
      <c r="K400" s="12"/>
      <c r="L400" s="159">
        <v>52.716301999999999</v>
      </c>
      <c r="M400" s="159" t="s">
        <v>339</v>
      </c>
      <c r="N400" s="159">
        <v>809</v>
      </c>
      <c r="O400" s="185">
        <f t="shared" si="19"/>
        <v>42647.488317999996</v>
      </c>
      <c r="P400" s="215">
        <f t="shared" si="18"/>
        <v>37533.518101736699</v>
      </c>
      <c r="Q400" s="215" cm="1">
        <f t="array" ref="Q400">IF(P400="-",0,P400/(1+'General inputs'!$H$32)^IFERROR(INDEX('MP Calculations'!$C$40:$C$130,MATCH(F400,'MP Calculations'!$D$40:$D$130,0),0),-1))</f>
        <v>89051.527222910358</v>
      </c>
    </row>
    <row r="401" spans="3:17" x14ac:dyDescent="0.2">
      <c r="C401" s="159"/>
      <c r="D401" s="165" t="s">
        <v>296</v>
      </c>
      <c r="E401" s="161">
        <v>37307</v>
      </c>
      <c r="F401" s="172" t="str">
        <f t="shared" si="17"/>
        <v>2001-02</v>
      </c>
      <c r="G401" s="68"/>
      <c r="H401" s="167" t="s">
        <v>279</v>
      </c>
      <c r="I401" s="173">
        <v>28910.598612097718</v>
      </c>
      <c r="J401" s="168">
        <f>IFERROR(MIN('MP Calculations'!$E$30/I401,1),"-")</f>
        <v>0.88008742324680189</v>
      </c>
      <c r="K401" s="12"/>
      <c r="L401" s="159">
        <v>44.642677999999997</v>
      </c>
      <c r="M401" s="159" t="s">
        <v>339</v>
      </c>
      <c r="N401" s="159">
        <v>809</v>
      </c>
      <c r="O401" s="185">
        <f t="shared" si="19"/>
        <v>36115.926501999995</v>
      </c>
      <c r="P401" s="215">
        <f t="shared" si="18"/>
        <v>31785.172693316057</v>
      </c>
      <c r="Q401" s="215" cm="1">
        <f t="array" ref="Q401">IF(P401="-",0,P401/(1+'General inputs'!$H$32)^IFERROR(INDEX('MP Calculations'!$C$40:$C$130,MATCH(F401,'MP Calculations'!$D$40:$D$130,0),0),-1))</f>
        <v>75413.079149987068</v>
      </c>
    </row>
    <row r="402" spans="3:17" x14ac:dyDescent="0.2">
      <c r="C402" s="159"/>
      <c r="D402" s="165" t="s">
        <v>296</v>
      </c>
      <c r="E402" s="161">
        <v>37307</v>
      </c>
      <c r="F402" s="172" t="str">
        <f t="shared" si="17"/>
        <v>2001-02</v>
      </c>
      <c r="G402" s="68"/>
      <c r="H402" s="167" t="s">
        <v>279</v>
      </c>
      <c r="I402" s="173">
        <v>28910.598612097718</v>
      </c>
      <c r="J402" s="168">
        <f>IFERROR(MIN('MP Calculations'!$E$30/I402,1),"-")</f>
        <v>0.88008742324680189</v>
      </c>
      <c r="K402" s="12"/>
      <c r="L402" s="159">
        <v>22.124227999999999</v>
      </c>
      <c r="M402" s="159" t="s">
        <v>339</v>
      </c>
      <c r="N402" s="159">
        <v>809</v>
      </c>
      <c r="O402" s="185">
        <f t="shared" si="19"/>
        <v>17898.500452</v>
      </c>
      <c r="P402" s="215">
        <f t="shared" si="18"/>
        <v>15752.2451427824</v>
      </c>
      <c r="Q402" s="215" cm="1">
        <f t="array" ref="Q402">IF(P402="-",0,P402/(1+'General inputs'!$H$32)^IFERROR(INDEX('MP Calculations'!$C$40:$C$130,MATCH(F402,'MP Calculations'!$D$40:$D$130,0),0),-1))</f>
        <v>37373.567896091728</v>
      </c>
    </row>
    <row r="403" spans="3:17" x14ac:dyDescent="0.2">
      <c r="C403" s="159"/>
      <c r="D403" s="165" t="s">
        <v>296</v>
      </c>
      <c r="E403" s="161">
        <v>37307</v>
      </c>
      <c r="F403" s="172" t="str">
        <f t="shared" si="17"/>
        <v>2001-02</v>
      </c>
      <c r="G403" s="68"/>
      <c r="H403" s="167" t="s">
        <v>279</v>
      </c>
      <c r="I403" s="173">
        <v>28910.598612097718</v>
      </c>
      <c r="J403" s="168">
        <f>IFERROR(MIN('MP Calculations'!$E$30/I403,1),"-")</f>
        <v>0.88008742324680189</v>
      </c>
      <c r="K403" s="12"/>
      <c r="L403" s="159">
        <v>24.333818999999998</v>
      </c>
      <c r="M403" s="159" t="s">
        <v>339</v>
      </c>
      <c r="N403" s="159">
        <v>809</v>
      </c>
      <c r="O403" s="185">
        <f t="shared" si="19"/>
        <v>19686.059570999998</v>
      </c>
      <c r="P403" s="215">
        <f t="shared" si="18"/>
        <v>17325.453441724432</v>
      </c>
      <c r="Q403" s="215" cm="1">
        <f t="array" ref="Q403">IF(P403="-",0,P403/(1+'General inputs'!$H$32)^IFERROR(INDEX('MP Calculations'!$C$40:$C$130,MATCH(F403,'MP Calculations'!$D$40:$D$130,0),0),-1))</f>
        <v>41106.141039936258</v>
      </c>
    </row>
    <row r="404" spans="3:17" x14ac:dyDescent="0.2">
      <c r="C404" s="159"/>
      <c r="D404" s="165" t="s">
        <v>285</v>
      </c>
      <c r="E404" s="161">
        <v>37307</v>
      </c>
      <c r="F404" s="172" t="str">
        <f t="shared" si="17"/>
        <v>2001-02</v>
      </c>
      <c r="G404" s="68"/>
      <c r="H404" s="167" t="s">
        <v>279</v>
      </c>
      <c r="I404" s="173">
        <v>28910.598612097718</v>
      </c>
      <c r="J404" s="168">
        <f>IFERROR(MIN('MP Calculations'!$E$30/I404,1),"-")</f>
        <v>0.88008742324680189</v>
      </c>
      <c r="K404" s="12"/>
      <c r="L404" s="159">
        <v>72.148430000000005</v>
      </c>
      <c r="M404" s="159" t="s">
        <v>339</v>
      </c>
      <c r="N404" s="159">
        <v>809</v>
      </c>
      <c r="O404" s="185">
        <f t="shared" si="19"/>
        <v>58368.079870000001</v>
      </c>
      <c r="P404" s="215">
        <f t="shared" si="18"/>
        <v>51369.013012651827</v>
      </c>
      <c r="Q404" s="215" cm="1">
        <f t="array" ref="Q404">IF(P404="-",0,P404/(1+'General inputs'!$H$32)^IFERROR(INDEX('MP Calculations'!$C$40:$C$130,MATCH(F404,'MP Calculations'!$D$40:$D$130,0),0),-1))</f>
        <v>121877.43894166255</v>
      </c>
    </row>
    <row r="405" spans="3:17" x14ac:dyDescent="0.2">
      <c r="C405" s="159"/>
      <c r="D405" s="165" t="s">
        <v>296</v>
      </c>
      <c r="E405" s="161">
        <v>37307</v>
      </c>
      <c r="F405" s="172" t="str">
        <f t="shared" si="17"/>
        <v>2001-02</v>
      </c>
      <c r="G405" s="68"/>
      <c r="H405" s="167" t="s">
        <v>279</v>
      </c>
      <c r="I405" s="173">
        <v>28910.598612097718</v>
      </c>
      <c r="J405" s="168">
        <f>IFERROR(MIN('MP Calculations'!$E$30/I405,1),"-")</f>
        <v>0.88008742324680189</v>
      </c>
      <c r="K405" s="12"/>
      <c r="L405" s="159">
        <v>72.622609999999995</v>
      </c>
      <c r="M405" s="159" t="s">
        <v>339</v>
      </c>
      <c r="N405" s="159">
        <v>809</v>
      </c>
      <c r="O405" s="185">
        <f t="shared" si="19"/>
        <v>58751.691489999997</v>
      </c>
      <c r="P405" s="215">
        <f t="shared" si="18"/>
        <v>51706.624774825155</v>
      </c>
      <c r="Q405" s="215" cm="1">
        <f t="array" ref="Q405">IF(P405="-",0,P405/(1+'General inputs'!$H$32)^IFERROR(INDEX('MP Calculations'!$C$40:$C$130,MATCH(F405,'MP Calculations'!$D$40:$D$130,0),0),-1))</f>
        <v>122678.4521306863</v>
      </c>
    </row>
    <row r="406" spans="3:17" x14ac:dyDescent="0.2">
      <c r="C406" s="159"/>
      <c r="D406" s="165" t="s">
        <v>285</v>
      </c>
      <c r="E406" s="161">
        <v>37307</v>
      </c>
      <c r="F406" s="172" t="str">
        <f t="shared" ref="F406:F469" si="20">IF(E406="","-",IF(OR(E406&lt;$E$15,E406&gt;$E$16),"ERROR - date outside of range",IF(MONTH(E406)&gt;=7,YEAR(E406)&amp;"-"&amp;IF(YEAR(E406)=1999,"00",IF(AND(YEAR(E406)&gt;=2000,YEAR(E406)&lt;2009),"0","")&amp;RIGHT(YEAR(E406),2)+1),RIGHT(YEAR(E406),4)-1&amp;"-"&amp;RIGHT(YEAR(E406),2))))</f>
        <v>2001-02</v>
      </c>
      <c r="G406" s="68"/>
      <c r="H406" s="167" t="s">
        <v>279</v>
      </c>
      <c r="I406" s="173">
        <v>28910.598612097718</v>
      </c>
      <c r="J406" s="168">
        <f>IFERROR(MIN('MP Calculations'!$E$30/I406,1),"-")</f>
        <v>0.88008742324680189</v>
      </c>
      <c r="K406" s="12"/>
      <c r="L406" s="159">
        <v>3.1481150000000002</v>
      </c>
      <c r="M406" s="159" t="s">
        <v>339</v>
      </c>
      <c r="N406" s="159">
        <v>809</v>
      </c>
      <c r="O406" s="185">
        <f t="shared" si="19"/>
        <v>2546.8250350000003</v>
      </c>
      <c r="P406" s="215">
        <f t="shared" si="18"/>
        <v>2241.4286825135964</v>
      </c>
      <c r="Q406" s="215" cm="1">
        <f t="array" ref="Q406">IF(P406="-",0,P406/(1+'General inputs'!$H$32)^IFERROR(INDEX('MP Calculations'!$C$40:$C$130,MATCH(F406,'MP Calculations'!$D$40:$D$130,0),0),-1))</f>
        <v>5317.9839629751068</v>
      </c>
    </row>
    <row r="407" spans="3:17" x14ac:dyDescent="0.2">
      <c r="C407" s="159"/>
      <c r="D407" s="165" t="s">
        <v>292</v>
      </c>
      <c r="E407" s="161">
        <v>37307</v>
      </c>
      <c r="F407" s="172" t="str">
        <f t="shared" si="20"/>
        <v>2001-02</v>
      </c>
      <c r="G407" s="68"/>
      <c r="H407" s="167" t="s">
        <v>279</v>
      </c>
      <c r="I407" s="173">
        <v>28910.598612097718</v>
      </c>
      <c r="J407" s="168">
        <f>IFERROR(MIN('MP Calculations'!$E$30/I407,1),"-")</f>
        <v>0.88008742324680189</v>
      </c>
      <c r="K407" s="12"/>
      <c r="L407" s="159">
        <v>18.266143</v>
      </c>
      <c r="M407" s="159" t="s">
        <v>339</v>
      </c>
      <c r="N407" s="159">
        <v>622</v>
      </c>
      <c r="O407" s="185">
        <f t="shared" si="19"/>
        <v>11361.540945999999</v>
      </c>
      <c r="P407" s="215">
        <f t="shared" ref="P407:P470" si="21">IF(O407="-","-",IF(OR(E407&lt;$E$15,E407&gt;$E$16),0,O407*J407))</f>
        <v>9999.1492952781718</v>
      </c>
      <c r="Q407" s="215" cm="1">
        <f t="array" ref="Q407">IF(P407="-",0,P407/(1+'General inputs'!$H$32)^IFERROR(INDEX('MP Calculations'!$C$40:$C$130,MATCH(F407,'MP Calculations'!$D$40:$D$130,0),0),-1))</f>
        <v>23723.848994406093</v>
      </c>
    </row>
    <row r="408" spans="3:17" x14ac:dyDescent="0.2">
      <c r="C408" s="159"/>
      <c r="D408" s="165" t="s">
        <v>292</v>
      </c>
      <c r="E408" s="161">
        <v>37307</v>
      </c>
      <c r="F408" s="172" t="str">
        <f t="shared" si="20"/>
        <v>2001-02</v>
      </c>
      <c r="G408" s="68"/>
      <c r="H408" s="167" t="s">
        <v>279</v>
      </c>
      <c r="I408" s="173">
        <v>28910.598612097718</v>
      </c>
      <c r="J408" s="168">
        <f>IFERROR(MIN('MP Calculations'!$E$30/I408,1),"-")</f>
        <v>0.88008742324680189</v>
      </c>
      <c r="K408" s="12"/>
      <c r="L408" s="159">
        <v>18.663800999999999</v>
      </c>
      <c r="M408" s="159" t="s">
        <v>339</v>
      </c>
      <c r="N408" s="159">
        <v>622</v>
      </c>
      <c r="O408" s="185">
        <f t="shared" ref="O408:O409" si="22">IF(N408="","-",L408*N408)</f>
        <v>11608.884221999999</v>
      </c>
      <c r="P408" s="215">
        <f t="shared" si="21"/>
        <v>10216.833001710433</v>
      </c>
      <c r="Q408" s="215" cm="1">
        <f t="array" ref="Q408">IF(P408="-",0,P408/(1+'General inputs'!$H$32)^IFERROR(INDEX('MP Calculations'!$C$40:$C$130,MATCH(F408,'MP Calculations'!$D$40:$D$130,0),0),-1))</f>
        <v>24240.322469042607</v>
      </c>
    </row>
    <row r="409" spans="3:17" x14ac:dyDescent="0.2">
      <c r="C409" s="159"/>
      <c r="D409" s="165" t="s">
        <v>285</v>
      </c>
      <c r="E409" s="161">
        <v>37307</v>
      </c>
      <c r="F409" s="172" t="str">
        <f t="shared" si="20"/>
        <v>2001-02</v>
      </c>
      <c r="G409" s="68"/>
      <c r="H409" s="167" t="s">
        <v>279</v>
      </c>
      <c r="I409" s="173">
        <v>28910.598612097718</v>
      </c>
      <c r="J409" s="168">
        <f>IFERROR(MIN('MP Calculations'!$E$30/I409,1),"-")</f>
        <v>0.88008742324680189</v>
      </c>
      <c r="K409" s="12"/>
      <c r="L409" s="159">
        <v>58.864713000000002</v>
      </c>
      <c r="M409" s="159" t="s">
        <v>339</v>
      </c>
      <c r="N409" s="159">
        <v>809</v>
      </c>
      <c r="O409" s="185">
        <f t="shared" si="22"/>
        <v>47621.552817000003</v>
      </c>
      <c r="P409" s="215">
        <f t="shared" si="21"/>
        <v>41911.129709725014</v>
      </c>
      <c r="Q409" s="215" cm="1">
        <f t="array" ref="Q409">IF(P409="-",0,P409/(1+'General inputs'!$H$32)^IFERROR(INDEX('MP Calculations'!$C$40:$C$130,MATCH(F409,'MP Calculations'!$D$40:$D$130,0),0),-1))</f>
        <v>99437.790461635697</v>
      </c>
    </row>
    <row r="410" spans="3:17" x14ac:dyDescent="0.2">
      <c r="C410" s="159"/>
      <c r="D410" s="165" t="s">
        <v>292</v>
      </c>
      <c r="E410" s="161">
        <v>37307</v>
      </c>
      <c r="F410" s="172" t="str">
        <f t="shared" si="20"/>
        <v>2001-02</v>
      </c>
      <c r="G410" s="68"/>
      <c r="H410" s="167" t="s">
        <v>279</v>
      </c>
      <c r="I410" s="173">
        <v>28910.598612097718</v>
      </c>
      <c r="J410" s="168">
        <f>IFERROR(MIN('MP Calculations'!$E$30/I410,1),"-")</f>
        <v>0.88008742324680189</v>
      </c>
      <c r="K410" s="12"/>
      <c r="L410" s="159">
        <v>43.993422000000002</v>
      </c>
      <c r="M410" s="159" t="s">
        <v>339</v>
      </c>
      <c r="N410" s="159">
        <v>622</v>
      </c>
      <c r="O410" s="185">
        <f t="shared" ref="O410:O472" si="23">IF(N410="","-",L410*N410)</f>
        <v>27363.908484000003</v>
      </c>
      <c r="P410" s="215">
        <f t="shared" si="21"/>
        <v>24082.631707644865</v>
      </c>
      <c r="Q410" s="215" cm="1">
        <f t="array" ref="Q410">IF(P410="-",0,P410/(1+'General inputs'!$H$32)^IFERROR(INDEX('MP Calculations'!$C$40:$C$130,MATCH(F410,'MP Calculations'!$D$40:$D$130,0),0),-1))</f>
        <v>57138.132569923662</v>
      </c>
    </row>
    <row r="411" spans="3:17" x14ac:dyDescent="0.2">
      <c r="C411" s="159"/>
      <c r="D411" s="165" t="s">
        <v>292</v>
      </c>
      <c r="E411" s="161">
        <v>37307</v>
      </c>
      <c r="F411" s="172" t="str">
        <f t="shared" si="20"/>
        <v>2001-02</v>
      </c>
      <c r="G411" s="68"/>
      <c r="H411" s="167" t="s">
        <v>279</v>
      </c>
      <c r="I411" s="173">
        <v>28910.598612097718</v>
      </c>
      <c r="J411" s="168">
        <f>IFERROR(MIN('MP Calculations'!$E$30/I411,1),"-")</f>
        <v>0.88008742324680189</v>
      </c>
      <c r="K411" s="12"/>
      <c r="L411" s="159">
        <v>51.614829999999998</v>
      </c>
      <c r="M411" s="159" t="s">
        <v>339</v>
      </c>
      <c r="N411" s="159">
        <v>622</v>
      </c>
      <c r="O411" s="185">
        <f t="shared" si="23"/>
        <v>32104.42426</v>
      </c>
      <c r="P411" s="215">
        <f t="shared" si="21"/>
        <v>28254.700021805515</v>
      </c>
      <c r="Q411" s="215" cm="1">
        <f t="array" ref="Q411">IF(P411="-",0,P411/(1+'General inputs'!$H$32)^IFERROR(INDEX('MP Calculations'!$C$40:$C$130,MATCH(F411,'MP Calculations'!$D$40:$D$130,0),0),-1))</f>
        <v>67036.726515933959</v>
      </c>
    </row>
    <row r="412" spans="3:17" x14ac:dyDescent="0.2">
      <c r="C412" s="159"/>
      <c r="D412" s="165" t="s">
        <v>285</v>
      </c>
      <c r="E412" s="161">
        <v>37307</v>
      </c>
      <c r="F412" s="172" t="str">
        <f t="shared" si="20"/>
        <v>2001-02</v>
      </c>
      <c r="G412" s="68"/>
      <c r="H412" s="167" t="s">
        <v>279</v>
      </c>
      <c r="I412" s="173">
        <v>28910.598612097718</v>
      </c>
      <c r="J412" s="168">
        <f>IFERROR(MIN('MP Calculations'!$E$30/I412,1),"-")</f>
        <v>0.88008742324680189</v>
      </c>
      <c r="K412" s="12"/>
      <c r="L412" s="159">
        <v>5.0972340000000003</v>
      </c>
      <c r="M412" s="159" t="s">
        <v>339</v>
      </c>
      <c r="N412" s="159">
        <v>809</v>
      </c>
      <c r="O412" s="185">
        <f t="shared" si="23"/>
        <v>4123.6623060000002</v>
      </c>
      <c r="P412" s="215">
        <f t="shared" si="21"/>
        <v>3629.183333227505</v>
      </c>
      <c r="Q412" s="215" cm="1">
        <f t="array" ref="Q412">IF(P412="-",0,P412/(1+'General inputs'!$H$32)^IFERROR(INDEX('MP Calculations'!$C$40:$C$130,MATCH(F412,'MP Calculations'!$D$40:$D$130,0),0),-1))</f>
        <v>8610.5522407953486</v>
      </c>
    </row>
    <row r="413" spans="3:17" x14ac:dyDescent="0.2">
      <c r="C413" s="159"/>
      <c r="D413" s="165" t="s">
        <v>285</v>
      </c>
      <c r="E413" s="161">
        <v>37307</v>
      </c>
      <c r="F413" s="172" t="str">
        <f t="shared" si="20"/>
        <v>2001-02</v>
      </c>
      <c r="G413" s="68"/>
      <c r="H413" s="167" t="s">
        <v>279</v>
      </c>
      <c r="I413" s="173">
        <v>28910.598612097718</v>
      </c>
      <c r="J413" s="168">
        <f>IFERROR(MIN('MP Calculations'!$E$30/I413,1),"-")</f>
        <v>0.88008742324680189</v>
      </c>
      <c r="K413" s="12"/>
      <c r="L413" s="159">
        <v>4.6340579999999996</v>
      </c>
      <c r="M413" s="159" t="s">
        <v>339</v>
      </c>
      <c r="N413" s="159">
        <v>809</v>
      </c>
      <c r="O413" s="185">
        <f t="shared" si="23"/>
        <v>3748.9529219999995</v>
      </c>
      <c r="P413" s="215">
        <f t="shared" si="21"/>
        <v>3299.4063169965484</v>
      </c>
      <c r="Q413" s="215" cm="1">
        <f t="array" ref="Q413">IF(P413="-",0,P413/(1+'General inputs'!$H$32)^IFERROR(INDEX('MP Calculations'!$C$40:$C$130,MATCH(F413,'MP Calculations'!$D$40:$D$130,0),0),-1))</f>
        <v>7828.1276660784279</v>
      </c>
    </row>
    <row r="414" spans="3:17" x14ac:dyDescent="0.2">
      <c r="C414" s="159"/>
      <c r="D414" s="165" t="s">
        <v>292</v>
      </c>
      <c r="E414" s="161">
        <v>37307</v>
      </c>
      <c r="F414" s="172" t="str">
        <f t="shared" si="20"/>
        <v>2001-02</v>
      </c>
      <c r="G414" s="68"/>
      <c r="H414" s="167" t="s">
        <v>279</v>
      </c>
      <c r="I414" s="173">
        <v>28910.598612097718</v>
      </c>
      <c r="J414" s="168">
        <f>IFERROR(MIN('MP Calculations'!$E$30/I414,1),"-")</f>
        <v>0.88008742324680189</v>
      </c>
      <c r="K414" s="12"/>
      <c r="L414" s="159">
        <v>60.314784000000003</v>
      </c>
      <c r="M414" s="159" t="s">
        <v>339</v>
      </c>
      <c r="N414" s="159">
        <v>622</v>
      </c>
      <c r="O414" s="185">
        <f t="shared" si="23"/>
        <v>37515.795647999999</v>
      </c>
      <c r="P414" s="215">
        <f t="shared" si="21"/>
        <v>33017.179922901902</v>
      </c>
      <c r="Q414" s="215" cm="1">
        <f t="array" ref="Q414">IF(P414="-",0,P414/(1+'General inputs'!$H$32)^IFERROR(INDEX('MP Calculations'!$C$40:$C$130,MATCH(F414,'MP Calculations'!$D$40:$D$130,0),0),-1))</f>
        <v>78336.123162192511</v>
      </c>
    </row>
    <row r="415" spans="3:17" x14ac:dyDescent="0.2">
      <c r="C415" s="159"/>
      <c r="D415" s="165" t="s">
        <v>292</v>
      </c>
      <c r="E415" s="161">
        <v>37307</v>
      </c>
      <c r="F415" s="172" t="str">
        <f t="shared" si="20"/>
        <v>2001-02</v>
      </c>
      <c r="G415" s="68"/>
      <c r="H415" s="167" t="s">
        <v>279</v>
      </c>
      <c r="I415" s="173">
        <v>28910.598612097718</v>
      </c>
      <c r="J415" s="168">
        <f>IFERROR(MIN('MP Calculations'!$E$30/I415,1),"-")</f>
        <v>0.88008742324680189</v>
      </c>
      <c r="K415" s="12"/>
      <c r="L415" s="159">
        <v>13.389322</v>
      </c>
      <c r="M415" s="159" t="s">
        <v>339</v>
      </c>
      <c r="N415" s="159">
        <v>622</v>
      </c>
      <c r="O415" s="185">
        <f t="shared" si="23"/>
        <v>8328.1582839999992</v>
      </c>
      <c r="P415" s="215">
        <f t="shared" si="21"/>
        <v>7329.5073645570665</v>
      </c>
      <c r="Q415" s="215" cm="1">
        <f t="array" ref="Q415">IF(P415="-",0,P415/(1+'General inputs'!$H$32)^IFERROR(INDEX('MP Calculations'!$C$40:$C$130,MATCH(F415,'MP Calculations'!$D$40:$D$130,0),0),-1))</f>
        <v>17389.891958334025</v>
      </c>
    </row>
    <row r="416" spans="3:17" x14ac:dyDescent="0.2">
      <c r="C416" s="159"/>
      <c r="D416" s="165" t="s">
        <v>285</v>
      </c>
      <c r="E416" s="161">
        <v>37307</v>
      </c>
      <c r="F416" s="172" t="str">
        <f t="shared" si="20"/>
        <v>2001-02</v>
      </c>
      <c r="G416" s="68"/>
      <c r="H416" s="167" t="s">
        <v>279</v>
      </c>
      <c r="I416" s="173">
        <v>28910.598612097718</v>
      </c>
      <c r="J416" s="168">
        <f>IFERROR(MIN('MP Calculations'!$E$30/I416,1),"-")</f>
        <v>0.88008742324680189</v>
      </c>
      <c r="K416" s="12"/>
      <c r="L416" s="159">
        <v>12.103384</v>
      </c>
      <c r="M416" s="159" t="s">
        <v>339</v>
      </c>
      <c r="N416" s="159">
        <v>809</v>
      </c>
      <c r="O416" s="185">
        <f t="shared" si="23"/>
        <v>9791.6376560000008</v>
      </c>
      <c r="P416" s="215">
        <f t="shared" si="21"/>
        <v>8617.4971540353963</v>
      </c>
      <c r="Q416" s="215" cm="1">
        <f t="array" ref="Q416">IF(P416="-",0,P416/(1+'General inputs'!$H$32)^IFERROR(INDEX('MP Calculations'!$C$40:$C$130,MATCH(F416,'MP Calculations'!$D$40:$D$130,0),0),-1))</f>
        <v>20445.759449616515</v>
      </c>
    </row>
    <row r="417" spans="3:17" x14ac:dyDescent="0.2">
      <c r="C417" s="159"/>
      <c r="D417" s="165" t="s">
        <v>285</v>
      </c>
      <c r="E417" s="161">
        <v>37307</v>
      </c>
      <c r="F417" s="172" t="str">
        <f t="shared" si="20"/>
        <v>2001-02</v>
      </c>
      <c r="G417" s="68"/>
      <c r="H417" s="167" t="s">
        <v>279</v>
      </c>
      <c r="I417" s="173">
        <v>28910.598612097718</v>
      </c>
      <c r="J417" s="168">
        <f>IFERROR(MIN('MP Calculations'!$E$30/I417,1),"-")</f>
        <v>0.88008742324680189</v>
      </c>
      <c r="K417" s="12"/>
      <c r="L417" s="159">
        <v>11.998153</v>
      </c>
      <c r="M417" s="159" t="s">
        <v>339</v>
      </c>
      <c r="N417" s="159">
        <v>809</v>
      </c>
      <c r="O417" s="185">
        <f t="shared" si="23"/>
        <v>9706.5057770000003</v>
      </c>
      <c r="P417" s="215">
        <f t="shared" si="21"/>
        <v>8542.5736580101275</v>
      </c>
      <c r="Q417" s="215" cm="1">
        <f t="array" ref="Q417">IF(P417="-",0,P417/(1+'General inputs'!$H$32)^IFERROR(INDEX('MP Calculations'!$C$40:$C$130,MATCH(F417,'MP Calculations'!$D$40:$D$130,0),0),-1))</f>
        <v>20267.99695669366</v>
      </c>
    </row>
    <row r="418" spans="3:17" x14ac:dyDescent="0.2">
      <c r="C418" s="159"/>
      <c r="D418" s="165" t="s">
        <v>292</v>
      </c>
      <c r="E418" s="161">
        <v>37307</v>
      </c>
      <c r="F418" s="172" t="str">
        <f t="shared" si="20"/>
        <v>2001-02</v>
      </c>
      <c r="G418" s="68"/>
      <c r="H418" s="167" t="s">
        <v>279</v>
      </c>
      <c r="I418" s="173">
        <v>28910.598612097718</v>
      </c>
      <c r="J418" s="168">
        <f>IFERROR(MIN('MP Calculations'!$E$30/I418,1),"-")</f>
        <v>0.88008742324680189</v>
      </c>
      <c r="K418" s="12"/>
      <c r="L418" s="159">
        <v>60.826904999999996</v>
      </c>
      <c r="M418" s="159" t="s">
        <v>339</v>
      </c>
      <c r="N418" s="159">
        <v>622</v>
      </c>
      <c r="O418" s="185">
        <f t="shared" si="23"/>
        <v>37834.334909999998</v>
      </c>
      <c r="P418" s="215">
        <f t="shared" si="21"/>
        <v>33297.522321198419</v>
      </c>
      <c r="Q418" s="215" cm="1">
        <f t="array" ref="Q418">IF(P418="-",0,P418/(1+'General inputs'!$H$32)^IFERROR(INDEX('MP Calculations'!$C$40:$C$130,MATCH(F418,'MP Calculations'!$D$40:$D$130,0),0),-1))</f>
        <v>79001.259818073522</v>
      </c>
    </row>
    <row r="419" spans="3:17" x14ac:dyDescent="0.2">
      <c r="C419" s="159"/>
      <c r="D419" s="165" t="s">
        <v>285</v>
      </c>
      <c r="E419" s="161">
        <v>37307</v>
      </c>
      <c r="F419" s="172" t="str">
        <f t="shared" si="20"/>
        <v>2001-02</v>
      </c>
      <c r="G419" s="68"/>
      <c r="H419" s="167" t="s">
        <v>279</v>
      </c>
      <c r="I419" s="173">
        <v>28910.598612097718</v>
      </c>
      <c r="J419" s="168">
        <f>IFERROR(MIN('MP Calculations'!$E$30/I419,1),"-")</f>
        <v>0.88008742324680189</v>
      </c>
      <c r="K419" s="12"/>
      <c r="L419" s="159">
        <v>84.327950000000001</v>
      </c>
      <c r="M419" s="159" t="s">
        <v>339</v>
      </c>
      <c r="N419" s="159">
        <v>809</v>
      </c>
      <c r="O419" s="185">
        <f t="shared" si="23"/>
        <v>68221.311549999999</v>
      </c>
      <c r="P419" s="215">
        <f t="shared" si="21"/>
        <v>60040.718292556783</v>
      </c>
      <c r="Q419" s="215" cm="1">
        <f t="array" ref="Q419">IF(P419="-",0,P419/(1+'General inputs'!$H$32)^IFERROR(INDEX('MP Calculations'!$C$40:$C$130,MATCH(F419,'MP Calculations'!$D$40:$D$130,0),0),-1))</f>
        <v>142451.81187172851</v>
      </c>
    </row>
    <row r="420" spans="3:17" x14ac:dyDescent="0.2">
      <c r="C420" s="159"/>
      <c r="D420" s="165" t="s">
        <v>292</v>
      </c>
      <c r="E420" s="161">
        <v>37307</v>
      </c>
      <c r="F420" s="172" t="str">
        <f t="shared" si="20"/>
        <v>2001-02</v>
      </c>
      <c r="G420" s="68"/>
      <c r="H420" s="167" t="s">
        <v>279</v>
      </c>
      <c r="I420" s="173">
        <v>28910.598612097718</v>
      </c>
      <c r="J420" s="168">
        <f>IFERROR(MIN('MP Calculations'!$E$30/I420,1),"-")</f>
        <v>0.88008742324680189</v>
      </c>
      <c r="K420" s="12"/>
      <c r="L420" s="159">
        <v>64.143651000000006</v>
      </c>
      <c r="M420" s="159" t="s">
        <v>339</v>
      </c>
      <c r="N420" s="159">
        <v>622</v>
      </c>
      <c r="O420" s="185">
        <f t="shared" si="23"/>
        <v>39897.350922000005</v>
      </c>
      <c r="P420" s="215">
        <f t="shared" si="21"/>
        <v>35113.156767316403</v>
      </c>
      <c r="Q420" s="215" cm="1">
        <f t="array" ref="Q420">IF(P420="-",0,P420/(1+'General inputs'!$H$32)^IFERROR(INDEX('MP Calculations'!$C$40:$C$130,MATCH(F420,'MP Calculations'!$D$40:$D$130,0),0),-1))</f>
        <v>83309.010023292038</v>
      </c>
    </row>
    <row r="421" spans="3:17" x14ac:dyDescent="0.2">
      <c r="C421" s="159"/>
      <c r="D421" s="165" t="s">
        <v>296</v>
      </c>
      <c r="E421" s="161">
        <v>37307</v>
      </c>
      <c r="F421" s="172" t="str">
        <f t="shared" si="20"/>
        <v>2001-02</v>
      </c>
      <c r="G421" s="68"/>
      <c r="H421" s="167" t="s">
        <v>279</v>
      </c>
      <c r="I421" s="173">
        <v>28910.598612097718</v>
      </c>
      <c r="J421" s="168">
        <f>IFERROR(MIN('MP Calculations'!$E$30/I421,1),"-")</f>
        <v>0.88008742324680189</v>
      </c>
      <c r="K421" s="12"/>
      <c r="L421" s="159">
        <v>21.603425000000001</v>
      </c>
      <c r="M421" s="159" t="s">
        <v>339</v>
      </c>
      <c r="N421" s="159">
        <v>809</v>
      </c>
      <c r="O421" s="185">
        <f t="shared" si="23"/>
        <v>17477.170825000001</v>
      </c>
      <c r="P421" s="215">
        <f t="shared" si="21"/>
        <v>15381.438237018434</v>
      </c>
      <c r="Q421" s="215" cm="1">
        <f t="array" ref="Q421">IF(P421="-",0,P421/(1+'General inputs'!$H$32)^IFERROR(INDEX('MP Calculations'!$C$40:$C$130,MATCH(F421,'MP Calculations'!$D$40:$D$130,0),0),-1))</f>
        <v>36493.796349668133</v>
      </c>
    </row>
    <row r="422" spans="3:17" x14ac:dyDescent="0.2">
      <c r="C422" s="159"/>
      <c r="D422" s="165" t="s">
        <v>296</v>
      </c>
      <c r="E422" s="161">
        <v>37307</v>
      </c>
      <c r="F422" s="172" t="str">
        <f t="shared" si="20"/>
        <v>2001-02</v>
      </c>
      <c r="G422" s="68"/>
      <c r="H422" s="167" t="s">
        <v>279</v>
      </c>
      <c r="I422" s="173">
        <v>28910.598612097718</v>
      </c>
      <c r="J422" s="168">
        <f>IFERROR(MIN('MP Calculations'!$E$30/I422,1),"-")</f>
        <v>0.88008742324680189</v>
      </c>
      <c r="K422" s="12"/>
      <c r="L422" s="159">
        <v>46.294991000000003</v>
      </c>
      <c r="M422" s="159" t="s">
        <v>339</v>
      </c>
      <c r="N422" s="159">
        <v>809</v>
      </c>
      <c r="O422" s="185">
        <f t="shared" si="23"/>
        <v>37452.647719000001</v>
      </c>
      <c r="P422" s="215">
        <f t="shared" si="21"/>
        <v>32961.604224784925</v>
      </c>
      <c r="Q422" s="215" cm="1">
        <f t="array" ref="Q422">IF(P422="-",0,P422/(1+'General inputs'!$H$32)^IFERROR(INDEX('MP Calculations'!$C$40:$C$130,MATCH(F422,'MP Calculations'!$D$40:$D$130,0),0),-1))</f>
        <v>78204.264997967635</v>
      </c>
    </row>
    <row r="423" spans="3:17" x14ac:dyDescent="0.2">
      <c r="C423" s="159"/>
      <c r="D423" s="165" t="s">
        <v>296</v>
      </c>
      <c r="E423" s="161">
        <v>37307</v>
      </c>
      <c r="F423" s="172" t="str">
        <f t="shared" si="20"/>
        <v>2001-02</v>
      </c>
      <c r="G423" s="68"/>
      <c r="H423" s="167" t="s">
        <v>279</v>
      </c>
      <c r="I423" s="173">
        <v>28910.598612097718</v>
      </c>
      <c r="J423" s="168">
        <f>IFERROR(MIN('MP Calculations'!$E$30/I423,1),"-")</f>
        <v>0.88008742324680189</v>
      </c>
      <c r="K423" s="12"/>
      <c r="L423" s="159">
        <v>6.7868719999999998</v>
      </c>
      <c r="M423" s="159" t="s">
        <v>339</v>
      </c>
      <c r="N423" s="159">
        <v>809</v>
      </c>
      <c r="O423" s="185">
        <f t="shared" si="23"/>
        <v>5490.5794479999995</v>
      </c>
      <c r="P423" s="215">
        <f t="shared" si="21"/>
        <v>4832.1899185221673</v>
      </c>
      <c r="Q423" s="215" cm="1">
        <f t="array" ref="Q423">IF(P423="-",0,P423/(1+'General inputs'!$H$32)^IFERROR(INDEX('MP Calculations'!$C$40:$C$130,MATCH(F423,'MP Calculations'!$D$40:$D$130,0),0),-1))</f>
        <v>11464.789709005159</v>
      </c>
    </row>
    <row r="424" spans="3:17" x14ac:dyDescent="0.2">
      <c r="C424" s="159"/>
      <c r="D424" s="165" t="s">
        <v>285</v>
      </c>
      <c r="E424" s="161">
        <v>37307</v>
      </c>
      <c r="F424" s="172" t="str">
        <f t="shared" si="20"/>
        <v>2001-02</v>
      </c>
      <c r="G424" s="68"/>
      <c r="H424" s="167" t="s">
        <v>279</v>
      </c>
      <c r="I424" s="173">
        <v>28910.598612097718</v>
      </c>
      <c r="J424" s="168">
        <f>IFERROR(MIN('MP Calculations'!$E$30/I424,1),"-")</f>
        <v>0.88008742324680189</v>
      </c>
      <c r="K424" s="12"/>
      <c r="L424" s="159">
        <v>4.4992460000000003</v>
      </c>
      <c r="M424" s="159" t="s">
        <v>339</v>
      </c>
      <c r="N424" s="159">
        <v>809</v>
      </c>
      <c r="O424" s="185">
        <f t="shared" si="23"/>
        <v>3639.8900140000001</v>
      </c>
      <c r="P424" s="215">
        <f t="shared" si="21"/>
        <v>3203.4214233230259</v>
      </c>
      <c r="Q424" s="215" cm="1">
        <f t="array" ref="Q424">IF(P424="-",0,P424/(1+'General inputs'!$H$32)^IFERROR(INDEX('MP Calculations'!$C$40:$C$130,MATCH(F424,'MP Calculations'!$D$40:$D$130,0),0),-1))</f>
        <v>7600.3951804428671</v>
      </c>
    </row>
    <row r="425" spans="3:17" x14ac:dyDescent="0.2">
      <c r="C425" s="159"/>
      <c r="D425" s="165" t="s">
        <v>303</v>
      </c>
      <c r="E425" s="161">
        <v>37307</v>
      </c>
      <c r="F425" s="172" t="str">
        <f t="shared" si="20"/>
        <v>2001-02</v>
      </c>
      <c r="G425" s="68"/>
      <c r="H425" s="167" t="s">
        <v>279</v>
      </c>
      <c r="I425" s="173">
        <v>28910.598612097718</v>
      </c>
      <c r="J425" s="168">
        <f>IFERROR(MIN('MP Calculations'!$E$30/I425,1),"-")</f>
        <v>0.88008742324680189</v>
      </c>
      <c r="K425" s="12"/>
      <c r="L425" s="159">
        <v>200.41212100000001</v>
      </c>
      <c r="M425" s="159" t="s">
        <v>339</v>
      </c>
      <c r="N425" s="159">
        <v>668</v>
      </c>
      <c r="O425" s="185">
        <f t="shared" si="23"/>
        <v>133875.29682800002</v>
      </c>
      <c r="P425" s="215">
        <f t="shared" si="21"/>
        <v>117821.96502175528</v>
      </c>
      <c r="Q425" s="215" cm="1">
        <f t="array" ref="Q425">IF(P425="-",0,P425/(1+'General inputs'!$H$32)^IFERROR(INDEX('MP Calculations'!$C$40:$C$130,MATCH(F425,'MP Calculations'!$D$40:$D$130,0),0),-1))</f>
        <v>279542.83148070128</v>
      </c>
    </row>
    <row r="426" spans="3:17" x14ac:dyDescent="0.2">
      <c r="C426" s="159"/>
      <c r="D426" s="165" t="s">
        <v>303</v>
      </c>
      <c r="E426" s="161">
        <v>37307</v>
      </c>
      <c r="F426" s="172" t="str">
        <f t="shared" si="20"/>
        <v>2001-02</v>
      </c>
      <c r="G426" s="68"/>
      <c r="H426" s="167" t="s">
        <v>279</v>
      </c>
      <c r="I426" s="173">
        <v>28910.598612097718</v>
      </c>
      <c r="J426" s="168">
        <f>IFERROR(MIN('MP Calculations'!$E$30/I426,1),"-")</f>
        <v>0.88008742324680189</v>
      </c>
      <c r="K426" s="12"/>
      <c r="L426" s="159">
        <v>299.47915399999999</v>
      </c>
      <c r="M426" s="159" t="s">
        <v>339</v>
      </c>
      <c r="N426" s="159">
        <v>668</v>
      </c>
      <c r="O426" s="185">
        <f t="shared" si="23"/>
        <v>200052.074872</v>
      </c>
      <c r="P426" s="215">
        <f t="shared" si="21"/>
        <v>176063.31508927475</v>
      </c>
      <c r="Q426" s="215" cm="1">
        <f t="array" ref="Q426">IF(P426="-",0,P426/(1+'General inputs'!$H$32)^IFERROR(INDEX('MP Calculations'!$C$40:$C$130,MATCH(F426,'MP Calculations'!$D$40:$D$130,0),0),-1))</f>
        <v>417725.48616760044</v>
      </c>
    </row>
    <row r="427" spans="3:17" x14ac:dyDescent="0.2">
      <c r="C427" s="159"/>
      <c r="D427" s="165" t="s">
        <v>303</v>
      </c>
      <c r="E427" s="161">
        <v>37307</v>
      </c>
      <c r="F427" s="172" t="str">
        <f t="shared" si="20"/>
        <v>2001-02</v>
      </c>
      <c r="G427" s="68"/>
      <c r="H427" s="167" t="s">
        <v>279</v>
      </c>
      <c r="I427" s="173">
        <v>28910.598612097718</v>
      </c>
      <c r="J427" s="168">
        <f>IFERROR(MIN('MP Calculations'!$E$30/I427,1),"-")</f>
        <v>0.88008742324680189</v>
      </c>
      <c r="K427" s="12"/>
      <c r="L427" s="159">
        <v>472.56468899999999</v>
      </c>
      <c r="M427" s="159" t="s">
        <v>339</v>
      </c>
      <c r="N427" s="159">
        <v>668</v>
      </c>
      <c r="O427" s="185">
        <f t="shared" si="23"/>
        <v>315673.212252</v>
      </c>
      <c r="P427" s="215">
        <f t="shared" si="21"/>
        <v>277820.02395890345</v>
      </c>
      <c r="Q427" s="215" cm="1">
        <f t="array" ref="Q427">IF(P427="-",0,P427/(1+'General inputs'!$H$32)^IFERROR(INDEX('MP Calculations'!$C$40:$C$130,MATCH(F427,'MP Calculations'!$D$40:$D$130,0),0),-1))</f>
        <v>659152.10398305696</v>
      </c>
    </row>
    <row r="428" spans="3:17" x14ac:dyDescent="0.2">
      <c r="C428" s="159"/>
      <c r="D428" s="165" t="s">
        <v>303</v>
      </c>
      <c r="E428" s="161">
        <v>37307</v>
      </c>
      <c r="F428" s="172" t="str">
        <f t="shared" si="20"/>
        <v>2001-02</v>
      </c>
      <c r="G428" s="68"/>
      <c r="H428" s="167" t="s">
        <v>279</v>
      </c>
      <c r="I428" s="173">
        <v>28910.598612097718</v>
      </c>
      <c r="J428" s="168">
        <f>IFERROR(MIN('MP Calculations'!$E$30/I428,1),"-")</f>
        <v>0.88008742324680189</v>
      </c>
      <c r="K428" s="12"/>
      <c r="L428" s="159">
        <v>693.40651300000002</v>
      </c>
      <c r="M428" s="159" t="s">
        <v>339</v>
      </c>
      <c r="N428" s="159">
        <v>668</v>
      </c>
      <c r="O428" s="185">
        <f t="shared" si="23"/>
        <v>463195.55068400002</v>
      </c>
      <c r="P428" s="215">
        <f t="shared" si="21"/>
        <v>407652.57866086502</v>
      </c>
      <c r="Q428" s="215" cm="1">
        <f t="array" ref="Q428">IF(P428="-",0,P428/(1+'General inputs'!$H$32)^IFERROR(INDEX('MP Calculations'!$C$40:$C$130,MATCH(F428,'MP Calculations'!$D$40:$D$130,0),0),-1))</f>
        <v>967191.10123673454</v>
      </c>
    </row>
    <row r="429" spans="3:17" x14ac:dyDescent="0.2">
      <c r="C429" s="159"/>
      <c r="D429" s="165" t="s">
        <v>303</v>
      </c>
      <c r="E429" s="161">
        <v>37307</v>
      </c>
      <c r="F429" s="172" t="str">
        <f t="shared" si="20"/>
        <v>2001-02</v>
      </c>
      <c r="G429" s="68"/>
      <c r="H429" s="167" t="s">
        <v>279</v>
      </c>
      <c r="I429" s="173">
        <v>28910.598612097718</v>
      </c>
      <c r="J429" s="168">
        <f>IFERROR(MIN('MP Calculations'!$E$30/I429,1),"-")</f>
        <v>0.88008742324680189</v>
      </c>
      <c r="K429" s="12"/>
      <c r="L429" s="159">
        <v>613.894496</v>
      </c>
      <c r="M429" s="159" t="s">
        <v>339</v>
      </c>
      <c r="N429" s="159">
        <v>668</v>
      </c>
      <c r="O429" s="185">
        <f t="shared" si="23"/>
        <v>410081.52332799998</v>
      </c>
      <c r="P429" s="215">
        <f t="shared" si="21"/>
        <v>360907.59118686279</v>
      </c>
      <c r="Q429" s="215" cm="1">
        <f t="array" ref="Q429">IF(P429="-",0,P429/(1+'General inputs'!$H$32)^IFERROR(INDEX('MP Calculations'!$C$40:$C$130,MATCH(F429,'MP Calculations'!$D$40:$D$130,0),0),-1))</f>
        <v>856284.56395737675</v>
      </c>
    </row>
    <row r="430" spans="3:17" x14ac:dyDescent="0.2">
      <c r="C430" s="159"/>
      <c r="D430" s="165" t="s">
        <v>303</v>
      </c>
      <c r="E430" s="161">
        <v>37307</v>
      </c>
      <c r="F430" s="172" t="str">
        <f t="shared" si="20"/>
        <v>2001-02</v>
      </c>
      <c r="G430" s="68"/>
      <c r="H430" s="167" t="s">
        <v>279</v>
      </c>
      <c r="I430" s="173">
        <v>28910.598612097718</v>
      </c>
      <c r="J430" s="168">
        <f>IFERROR(MIN('MP Calculations'!$E$30/I430,1),"-")</f>
        <v>0.88008742324680189</v>
      </c>
      <c r="K430" s="12"/>
      <c r="L430" s="159">
        <v>97.055654000000004</v>
      </c>
      <c r="M430" s="159" t="s">
        <v>339</v>
      </c>
      <c r="N430" s="159">
        <v>668</v>
      </c>
      <c r="O430" s="185">
        <f t="shared" si="23"/>
        <v>64833.176872000004</v>
      </c>
      <c r="P430" s="215">
        <f t="shared" si="21"/>
        <v>57058.863574182637</v>
      </c>
      <c r="Q430" s="215" cm="1">
        <f t="array" ref="Q430">IF(P430="-",0,P430/(1+'General inputs'!$H$32)^IFERROR(INDEX('MP Calculations'!$C$40:$C$130,MATCH(F430,'MP Calculations'!$D$40:$D$130,0),0),-1))</f>
        <v>135377.10291670059</v>
      </c>
    </row>
    <row r="431" spans="3:17" x14ac:dyDescent="0.2">
      <c r="C431" s="159"/>
      <c r="D431" s="165" t="s">
        <v>303</v>
      </c>
      <c r="E431" s="161">
        <v>37307</v>
      </c>
      <c r="F431" s="172" t="str">
        <f t="shared" si="20"/>
        <v>2001-02</v>
      </c>
      <c r="G431" s="68"/>
      <c r="H431" s="167" t="s">
        <v>279</v>
      </c>
      <c r="I431" s="173">
        <v>28910.598612097718</v>
      </c>
      <c r="J431" s="168">
        <f>IFERROR(MIN('MP Calculations'!$E$30/I431,1),"-")</f>
        <v>0.88008742324680189</v>
      </c>
      <c r="K431" s="12"/>
      <c r="L431" s="159">
        <v>346.60029500000002</v>
      </c>
      <c r="M431" s="159" t="s">
        <v>339</v>
      </c>
      <c r="N431" s="159">
        <v>668</v>
      </c>
      <c r="O431" s="185">
        <f t="shared" si="23"/>
        <v>231528.99706000002</v>
      </c>
      <c r="P431" s="215">
        <f t="shared" si="21"/>
        <v>203765.75842945179</v>
      </c>
      <c r="Q431" s="215" cm="1">
        <f t="array" ref="Q431">IF(P431="-",0,P431/(1+'General inputs'!$H$32)^IFERROR(INDEX('MP Calculations'!$C$40:$C$130,MATCH(F431,'MP Calculations'!$D$40:$D$130,0),0),-1))</f>
        <v>483451.93580555113</v>
      </c>
    </row>
    <row r="432" spans="3:17" x14ac:dyDescent="0.2">
      <c r="C432" s="159"/>
      <c r="D432" s="165" t="s">
        <v>303</v>
      </c>
      <c r="E432" s="161">
        <v>37307</v>
      </c>
      <c r="F432" s="172" t="str">
        <f t="shared" si="20"/>
        <v>2001-02</v>
      </c>
      <c r="G432" s="68"/>
      <c r="H432" s="167" t="s">
        <v>279</v>
      </c>
      <c r="I432" s="173">
        <v>28910.598612097718</v>
      </c>
      <c r="J432" s="168">
        <f>IFERROR(MIN('MP Calculations'!$E$30/I432,1),"-")</f>
        <v>0.88008742324680189</v>
      </c>
      <c r="K432" s="12"/>
      <c r="L432" s="159">
        <v>102.891288</v>
      </c>
      <c r="M432" s="159" t="s">
        <v>339</v>
      </c>
      <c r="N432" s="159">
        <v>668</v>
      </c>
      <c r="O432" s="185">
        <f t="shared" si="23"/>
        <v>68731.380384000004</v>
      </c>
      <c r="P432" s="215">
        <f t="shared" si="21"/>
        <v>60489.623458350346</v>
      </c>
      <c r="Q432" s="215" cm="1">
        <f t="array" ref="Q432">IF(P432="-",0,P432/(1+'General inputs'!$H$32)^IFERROR(INDEX('MP Calculations'!$C$40:$C$130,MATCH(F432,'MP Calculations'!$D$40:$D$130,0),0),-1))</f>
        <v>143516.87831404319</v>
      </c>
    </row>
    <row r="433" spans="3:17" x14ac:dyDescent="0.2">
      <c r="C433" s="159"/>
      <c r="D433" s="165" t="s">
        <v>303</v>
      </c>
      <c r="E433" s="161">
        <v>37307</v>
      </c>
      <c r="F433" s="172" t="str">
        <f t="shared" si="20"/>
        <v>2001-02</v>
      </c>
      <c r="G433" s="68"/>
      <c r="H433" s="167" t="s">
        <v>279</v>
      </c>
      <c r="I433" s="173">
        <v>28910.598612097718</v>
      </c>
      <c r="J433" s="168">
        <f>IFERROR(MIN('MP Calculations'!$E$30/I433,1),"-")</f>
        <v>0.88008742324680189</v>
      </c>
      <c r="K433" s="12"/>
      <c r="L433" s="159">
        <v>199.86374000000001</v>
      </c>
      <c r="M433" s="159" t="s">
        <v>339</v>
      </c>
      <c r="N433" s="159">
        <v>668</v>
      </c>
      <c r="O433" s="185">
        <f t="shared" si="23"/>
        <v>133508.97831999999</v>
      </c>
      <c r="P433" s="215">
        <f t="shared" si="21"/>
        <v>117499.57270996194</v>
      </c>
      <c r="Q433" s="215" cm="1">
        <f t="array" ref="Q433">IF(P433="-",0,P433/(1+'General inputs'!$H$32)^IFERROR(INDEX('MP Calculations'!$C$40:$C$130,MATCH(F433,'MP Calculations'!$D$40:$D$130,0),0),-1))</f>
        <v>278777.92775778612</v>
      </c>
    </row>
    <row r="434" spans="3:17" x14ac:dyDescent="0.2">
      <c r="C434" s="159"/>
      <c r="D434" s="165" t="s">
        <v>297</v>
      </c>
      <c r="E434" s="161">
        <v>37307</v>
      </c>
      <c r="F434" s="172" t="str">
        <f t="shared" si="20"/>
        <v>2001-02</v>
      </c>
      <c r="G434" s="68"/>
      <c r="H434" s="167" t="s">
        <v>279</v>
      </c>
      <c r="I434" s="173">
        <v>28910.598612097718</v>
      </c>
      <c r="J434" s="168">
        <f>IFERROR(MIN('MP Calculations'!$E$30/I434,1),"-")</f>
        <v>0.88008742324680189</v>
      </c>
      <c r="K434" s="12"/>
      <c r="L434" s="159">
        <v>1.7940529999999999</v>
      </c>
      <c r="M434" s="159" t="s">
        <v>339</v>
      </c>
      <c r="N434" s="159">
        <v>350</v>
      </c>
      <c r="O434" s="185">
        <f t="shared" si="23"/>
        <v>627.91854999999998</v>
      </c>
      <c r="P434" s="215">
        <f t="shared" si="21"/>
        <v>552.62321867836818</v>
      </c>
      <c r="Q434" s="215" cm="1">
        <f t="array" ref="Q434">IF(P434="-",0,P434/(1+'General inputs'!$H$32)^IFERROR(INDEX('MP Calculations'!$C$40:$C$130,MATCH(F434,'MP Calculations'!$D$40:$D$130,0),0),-1))</f>
        <v>1311.1465189262922</v>
      </c>
    </row>
    <row r="435" spans="3:17" x14ac:dyDescent="0.2">
      <c r="C435" s="159"/>
      <c r="D435" s="165" t="s">
        <v>297</v>
      </c>
      <c r="E435" s="161">
        <v>37307</v>
      </c>
      <c r="F435" s="172" t="str">
        <f t="shared" si="20"/>
        <v>2001-02</v>
      </c>
      <c r="G435" s="68"/>
      <c r="H435" s="167" t="s">
        <v>279</v>
      </c>
      <c r="I435" s="173">
        <v>28910.598612097718</v>
      </c>
      <c r="J435" s="168">
        <f>IFERROR(MIN('MP Calculations'!$E$30/I435,1),"-")</f>
        <v>0.88008742324680189</v>
      </c>
      <c r="K435" s="12"/>
      <c r="L435" s="159">
        <v>1.4096930000000001</v>
      </c>
      <c r="M435" s="159" t="s">
        <v>339</v>
      </c>
      <c r="N435" s="159">
        <v>350</v>
      </c>
      <c r="O435" s="185">
        <f t="shared" si="23"/>
        <v>493.39255000000003</v>
      </c>
      <c r="P435" s="215">
        <f t="shared" si="21"/>
        <v>434.22857797866891</v>
      </c>
      <c r="Q435" s="215" cm="1">
        <f t="array" ref="Q435">IF(P435="-",0,P435/(1+'General inputs'!$H$32)^IFERROR(INDEX('MP Calculations'!$C$40:$C$130,MATCH(F435,'MP Calculations'!$D$40:$D$130,0),0),-1))</f>
        <v>1030.2449647277765</v>
      </c>
    </row>
    <row r="436" spans="3:17" x14ac:dyDescent="0.2">
      <c r="C436" s="159"/>
      <c r="D436" s="165" t="s">
        <v>297</v>
      </c>
      <c r="E436" s="161">
        <v>37307</v>
      </c>
      <c r="F436" s="172" t="str">
        <f t="shared" si="20"/>
        <v>2001-02</v>
      </c>
      <c r="G436" s="68"/>
      <c r="H436" s="167" t="s">
        <v>279</v>
      </c>
      <c r="I436" s="173">
        <v>28910.598612097718</v>
      </c>
      <c r="J436" s="168">
        <f>IFERROR(MIN('MP Calculations'!$E$30/I436,1),"-")</f>
        <v>0.88008742324680189</v>
      </c>
      <c r="K436" s="12"/>
      <c r="L436" s="159">
        <v>5.1438579999999998</v>
      </c>
      <c r="M436" s="159" t="s">
        <v>339</v>
      </c>
      <c r="N436" s="159">
        <v>350</v>
      </c>
      <c r="O436" s="185">
        <f t="shared" si="23"/>
        <v>1800.3502999999998</v>
      </c>
      <c r="P436" s="215">
        <f t="shared" si="21"/>
        <v>1584.4656564686065</v>
      </c>
      <c r="Q436" s="215" cm="1">
        <f t="array" ref="Q436">IF(P436="-",0,P436/(1+'General inputs'!$H$32)^IFERROR(INDEX('MP Calculations'!$C$40:$C$130,MATCH(F436,'MP Calculations'!$D$40:$D$130,0),0),-1))</f>
        <v>3759.2822010002815</v>
      </c>
    </row>
    <row r="437" spans="3:17" x14ac:dyDescent="0.2">
      <c r="C437" s="159"/>
      <c r="D437" s="165" t="s">
        <v>297</v>
      </c>
      <c r="E437" s="161">
        <v>37307</v>
      </c>
      <c r="F437" s="172" t="str">
        <f t="shared" si="20"/>
        <v>2001-02</v>
      </c>
      <c r="G437" s="68"/>
      <c r="H437" s="167" t="s">
        <v>279</v>
      </c>
      <c r="I437" s="173">
        <v>28910.598612097718</v>
      </c>
      <c r="J437" s="168">
        <f>IFERROR(MIN('MP Calculations'!$E$30/I437,1),"-")</f>
        <v>0.88008742324680189</v>
      </c>
      <c r="K437" s="12"/>
      <c r="L437" s="159">
        <v>0.36729400000000001</v>
      </c>
      <c r="M437" s="159" t="s">
        <v>339</v>
      </c>
      <c r="N437" s="159">
        <v>350</v>
      </c>
      <c r="O437" s="185">
        <f t="shared" si="23"/>
        <v>128.55289999999999</v>
      </c>
      <c r="P437" s="215">
        <f t="shared" si="21"/>
        <v>113.13779051190379</v>
      </c>
      <c r="Q437" s="215" cm="1">
        <f t="array" ref="Q437">IF(P437="-",0,P437/(1+'General inputs'!$H$32)^IFERROR(INDEX('MP Calculations'!$C$40:$C$130,MATCH(F437,'MP Calculations'!$D$40:$D$130,0),0),-1))</f>
        <v>268.42922116710793</v>
      </c>
    </row>
    <row r="438" spans="3:17" x14ac:dyDescent="0.2">
      <c r="C438" s="159"/>
      <c r="D438" s="165" t="s">
        <v>297</v>
      </c>
      <c r="E438" s="161">
        <v>37307</v>
      </c>
      <c r="F438" s="172" t="str">
        <f t="shared" si="20"/>
        <v>2001-02</v>
      </c>
      <c r="G438" s="68"/>
      <c r="H438" s="167" t="s">
        <v>279</v>
      </c>
      <c r="I438" s="173">
        <v>28910.598612097718</v>
      </c>
      <c r="J438" s="168">
        <f>IFERROR(MIN('MP Calculations'!$E$30/I438,1),"-")</f>
        <v>0.88008742324680189</v>
      </c>
      <c r="K438" s="12"/>
      <c r="L438" s="159">
        <v>3.8409409999999999</v>
      </c>
      <c r="M438" s="159" t="s">
        <v>339</v>
      </c>
      <c r="N438" s="159">
        <v>350</v>
      </c>
      <c r="O438" s="185">
        <f t="shared" si="23"/>
        <v>1344.32935</v>
      </c>
      <c r="P438" s="215">
        <f t="shared" si="21"/>
        <v>1183.1273536365482</v>
      </c>
      <c r="Q438" s="215" cm="1">
        <f t="array" ref="Q438">IF(P438="-",0,P438/(1+'General inputs'!$H$32)^IFERROR(INDEX('MP Calculations'!$C$40:$C$130,MATCH(F438,'MP Calculations'!$D$40:$D$130,0),0),-1))</f>
        <v>2807.0722668456683</v>
      </c>
    </row>
    <row r="439" spans="3:17" x14ac:dyDescent="0.2">
      <c r="C439" s="159"/>
      <c r="D439" s="165" t="s">
        <v>303</v>
      </c>
      <c r="E439" s="161">
        <v>37307</v>
      </c>
      <c r="F439" s="172" t="str">
        <f t="shared" si="20"/>
        <v>2001-02</v>
      </c>
      <c r="G439" s="68"/>
      <c r="H439" s="167" t="s">
        <v>279</v>
      </c>
      <c r="I439" s="173">
        <v>28910.598612097718</v>
      </c>
      <c r="J439" s="168">
        <f>IFERROR(MIN('MP Calculations'!$E$30/I439,1),"-")</f>
        <v>0.88008742324680189</v>
      </c>
      <c r="K439" s="12"/>
      <c r="L439" s="159">
        <v>308.17056500000001</v>
      </c>
      <c r="M439" s="159" t="s">
        <v>339</v>
      </c>
      <c r="N439" s="159">
        <v>668</v>
      </c>
      <c r="O439" s="185">
        <f t="shared" si="23"/>
        <v>205857.93742</v>
      </c>
      <c r="P439" s="215">
        <f t="shared" si="21"/>
        <v>181172.9816988692</v>
      </c>
      <c r="Q439" s="215" cm="1">
        <f t="array" ref="Q439">IF(P439="-",0,P439/(1+'General inputs'!$H$32)^IFERROR(INDEX('MP Calculations'!$C$40:$C$130,MATCH(F439,'MP Calculations'!$D$40:$D$130,0),0),-1))</f>
        <v>429848.61339353566</v>
      </c>
    </row>
    <row r="440" spans="3:17" x14ac:dyDescent="0.2">
      <c r="C440" s="159"/>
      <c r="D440" s="165" t="s">
        <v>297</v>
      </c>
      <c r="E440" s="161">
        <v>37307</v>
      </c>
      <c r="F440" s="172" t="str">
        <f t="shared" si="20"/>
        <v>2001-02</v>
      </c>
      <c r="G440" s="68"/>
      <c r="H440" s="167" t="s">
        <v>279</v>
      </c>
      <c r="I440" s="173">
        <v>28910.598612097718</v>
      </c>
      <c r="J440" s="168">
        <f>IFERROR(MIN('MP Calculations'!$E$30/I440,1),"-")</f>
        <v>0.88008742324680189</v>
      </c>
      <c r="K440" s="12"/>
      <c r="L440" s="159">
        <v>0.91061800000000004</v>
      </c>
      <c r="M440" s="159" t="s">
        <v>339</v>
      </c>
      <c r="N440" s="159">
        <v>350</v>
      </c>
      <c r="O440" s="185">
        <f t="shared" si="23"/>
        <v>318.71629999999999</v>
      </c>
      <c r="P440" s="215">
        <f t="shared" si="21"/>
        <v>280.49820721375465</v>
      </c>
      <c r="Q440" s="215" cm="1">
        <f t="array" ref="Q440">IF(P440="-",0,P440/(1+'General inputs'!$H$32)^IFERROR(INDEX('MP Calculations'!$C$40:$C$130,MATCH(F440,'MP Calculations'!$D$40:$D$130,0),0),-1))</f>
        <v>665.50632605147234</v>
      </c>
    </row>
    <row r="441" spans="3:17" x14ac:dyDescent="0.2">
      <c r="C441" s="159"/>
      <c r="D441" s="165" t="s">
        <v>303</v>
      </c>
      <c r="E441" s="161">
        <v>37307</v>
      </c>
      <c r="F441" s="172" t="str">
        <f t="shared" si="20"/>
        <v>2001-02</v>
      </c>
      <c r="G441" s="68"/>
      <c r="H441" s="167" t="s">
        <v>279</v>
      </c>
      <c r="I441" s="173">
        <v>28910.598612097718</v>
      </c>
      <c r="J441" s="168">
        <f>IFERROR(MIN('MP Calculations'!$E$30/I441,1),"-")</f>
        <v>0.88008742324680189</v>
      </c>
      <c r="K441" s="12"/>
      <c r="L441" s="159">
        <v>179.465723</v>
      </c>
      <c r="M441" s="159" t="s">
        <v>339</v>
      </c>
      <c r="N441" s="159">
        <v>668</v>
      </c>
      <c r="O441" s="185">
        <f t="shared" si="23"/>
        <v>119883.10296400001</v>
      </c>
      <c r="P441" s="215">
        <f t="shared" si="21"/>
        <v>105507.61117841781</v>
      </c>
      <c r="Q441" s="215" cm="1">
        <f t="array" ref="Q441">IF(P441="-",0,P441/(1+'General inputs'!$H$32)^IFERROR(INDEX('MP Calculations'!$C$40:$C$130,MATCH(F441,'MP Calculations'!$D$40:$D$130,0),0),-1))</f>
        <v>250325.95888325144</v>
      </c>
    </row>
    <row r="442" spans="3:17" x14ac:dyDescent="0.2">
      <c r="C442" s="159"/>
      <c r="D442" s="165" t="s">
        <v>297</v>
      </c>
      <c r="E442" s="161">
        <v>37307</v>
      </c>
      <c r="F442" s="172" t="str">
        <f t="shared" si="20"/>
        <v>2001-02</v>
      </c>
      <c r="G442" s="68"/>
      <c r="H442" s="167" t="s">
        <v>279</v>
      </c>
      <c r="I442" s="173">
        <v>28910.598612097718</v>
      </c>
      <c r="J442" s="168">
        <f>IFERROR(MIN('MP Calculations'!$E$30/I442,1),"-")</f>
        <v>0.88008742324680189</v>
      </c>
      <c r="K442" s="12"/>
      <c r="L442" s="159">
        <v>0.368973</v>
      </c>
      <c r="M442" s="159" t="s">
        <v>339</v>
      </c>
      <c r="N442" s="159">
        <v>350</v>
      </c>
      <c r="O442" s="185">
        <f t="shared" si="23"/>
        <v>129.14054999999999</v>
      </c>
      <c r="P442" s="215">
        <f t="shared" si="21"/>
        <v>113.65497388617477</v>
      </c>
      <c r="Q442" s="215" cm="1">
        <f t="array" ref="Q442">IF(P442="-",0,P442/(1+'General inputs'!$H$32)^IFERROR(INDEX('MP Calculations'!$C$40:$C$130,MATCH(F442,'MP Calculations'!$D$40:$D$130,0),0),-1))</f>
        <v>269.65628358124911</v>
      </c>
    </row>
    <row r="443" spans="3:17" x14ac:dyDescent="0.2">
      <c r="C443" s="159"/>
      <c r="D443" s="165" t="s">
        <v>297</v>
      </c>
      <c r="E443" s="161">
        <v>37307</v>
      </c>
      <c r="F443" s="172" t="str">
        <f t="shared" si="20"/>
        <v>2001-02</v>
      </c>
      <c r="G443" s="68"/>
      <c r="H443" s="167" t="s">
        <v>279</v>
      </c>
      <c r="I443" s="173">
        <v>28910.598612097718</v>
      </c>
      <c r="J443" s="168">
        <f>IFERROR(MIN('MP Calculations'!$E$30/I443,1),"-")</f>
        <v>0.88008742324680189</v>
      </c>
      <c r="K443" s="12"/>
      <c r="L443" s="159">
        <v>0.90992099999999998</v>
      </c>
      <c r="M443" s="159" t="s">
        <v>339</v>
      </c>
      <c r="N443" s="159">
        <v>350</v>
      </c>
      <c r="O443" s="185">
        <f t="shared" si="23"/>
        <v>318.47235000000001</v>
      </c>
      <c r="P443" s="215">
        <f t="shared" si="21"/>
        <v>280.28350988685361</v>
      </c>
      <c r="Q443" s="215" cm="1">
        <f t="array" ref="Q443">IF(P443="-",0,P443/(1+'General inputs'!$H$32)^IFERROR(INDEX('MP Calculations'!$C$40:$C$130,MATCH(F443,'MP Calculations'!$D$40:$D$130,0),0),-1))</f>
        <v>664.99693802130184</v>
      </c>
    </row>
    <row r="444" spans="3:17" x14ac:dyDescent="0.2">
      <c r="C444" s="159"/>
      <c r="D444" s="165" t="s">
        <v>297</v>
      </c>
      <c r="E444" s="161">
        <v>37307</v>
      </c>
      <c r="F444" s="172" t="str">
        <f t="shared" si="20"/>
        <v>2001-02</v>
      </c>
      <c r="G444" s="68"/>
      <c r="H444" s="167" t="s">
        <v>279</v>
      </c>
      <c r="I444" s="173">
        <v>28910.598612097718</v>
      </c>
      <c r="J444" s="168">
        <f>IFERROR(MIN('MP Calculations'!$E$30/I444,1),"-")</f>
        <v>0.88008742324680189</v>
      </c>
      <c r="K444" s="12"/>
      <c r="L444" s="159">
        <v>5.3615620000000002</v>
      </c>
      <c r="M444" s="159" t="s">
        <v>339</v>
      </c>
      <c r="N444" s="159">
        <v>350</v>
      </c>
      <c r="O444" s="185">
        <f t="shared" si="23"/>
        <v>1876.5467000000001</v>
      </c>
      <c r="P444" s="215">
        <f t="shared" si="21"/>
        <v>1651.5251498052894</v>
      </c>
      <c r="Q444" s="215" cm="1">
        <f t="array" ref="Q444">IF(P444="-",0,P444/(1+'General inputs'!$H$32)^IFERROR(INDEX('MP Calculations'!$C$40:$C$130,MATCH(F444,'MP Calculations'!$D$40:$D$130,0),0),-1))</f>
        <v>3918.3866654482831</v>
      </c>
    </row>
    <row r="445" spans="3:17" x14ac:dyDescent="0.2">
      <c r="C445" s="159"/>
      <c r="D445" s="165" t="s">
        <v>297</v>
      </c>
      <c r="E445" s="161">
        <v>37307</v>
      </c>
      <c r="F445" s="172" t="str">
        <f t="shared" si="20"/>
        <v>2001-02</v>
      </c>
      <c r="G445" s="68"/>
      <c r="H445" s="167" t="s">
        <v>279</v>
      </c>
      <c r="I445" s="173">
        <v>28910.598612097718</v>
      </c>
      <c r="J445" s="168">
        <f>IFERROR(MIN('MP Calculations'!$E$30/I445,1),"-")</f>
        <v>0.88008742324680189</v>
      </c>
      <c r="K445" s="12"/>
      <c r="L445" s="159">
        <v>6.6754629999999997</v>
      </c>
      <c r="M445" s="159" t="s">
        <v>339</v>
      </c>
      <c r="N445" s="159">
        <v>350</v>
      </c>
      <c r="O445" s="185">
        <f t="shared" si="23"/>
        <v>2336.4120499999999</v>
      </c>
      <c r="P445" s="215">
        <f t="shared" si="21"/>
        <v>2056.2468607272781</v>
      </c>
      <c r="Q445" s="215" cm="1">
        <f t="array" ref="Q445">IF(P445="-",0,P445/(1+'General inputs'!$H$32)^IFERROR(INDEX('MP Calculations'!$C$40:$C$130,MATCH(F445,'MP Calculations'!$D$40:$D$130,0),0),-1))</f>
        <v>4878.6240287612809</v>
      </c>
    </row>
    <row r="446" spans="3:17" x14ac:dyDescent="0.2">
      <c r="C446" s="159"/>
      <c r="D446" s="165" t="s">
        <v>297</v>
      </c>
      <c r="E446" s="161">
        <v>37307</v>
      </c>
      <c r="F446" s="172" t="str">
        <f t="shared" si="20"/>
        <v>2001-02</v>
      </c>
      <c r="G446" s="68"/>
      <c r="H446" s="167" t="s">
        <v>279</v>
      </c>
      <c r="I446" s="173">
        <v>28910.598612097718</v>
      </c>
      <c r="J446" s="168">
        <f>IFERROR(MIN('MP Calculations'!$E$30/I446,1),"-")</f>
        <v>0.88008742324680189</v>
      </c>
      <c r="K446" s="12"/>
      <c r="L446" s="159">
        <v>1.499822</v>
      </c>
      <c r="M446" s="159" t="s">
        <v>339</v>
      </c>
      <c r="N446" s="159">
        <v>350</v>
      </c>
      <c r="O446" s="185">
        <f t="shared" si="23"/>
        <v>524.93769999999995</v>
      </c>
      <c r="P446" s="215">
        <f t="shared" si="21"/>
        <v>461.9910677581027</v>
      </c>
      <c r="Q446" s="215" cm="1">
        <f t="array" ref="Q446">IF(P446="-",0,P446/(1+'General inputs'!$H$32)^IFERROR(INDEX('MP Calculations'!$C$40:$C$130,MATCH(F446,'MP Calculations'!$D$40:$D$130,0),0),-1))</f>
        <v>1096.1138797510828</v>
      </c>
    </row>
    <row r="447" spans="3:17" x14ac:dyDescent="0.2">
      <c r="C447" s="159"/>
      <c r="D447" s="165" t="s">
        <v>303</v>
      </c>
      <c r="E447" s="161">
        <v>37307</v>
      </c>
      <c r="F447" s="172" t="str">
        <f t="shared" si="20"/>
        <v>2001-02</v>
      </c>
      <c r="G447" s="68"/>
      <c r="H447" s="167" t="s">
        <v>279</v>
      </c>
      <c r="I447" s="173">
        <v>28910.598612097718</v>
      </c>
      <c r="J447" s="168">
        <f>IFERROR(MIN('MP Calculations'!$E$30/I447,1),"-")</f>
        <v>0.88008742324680189</v>
      </c>
      <c r="K447" s="12"/>
      <c r="L447" s="159">
        <v>535.45986800000003</v>
      </c>
      <c r="M447" s="159" t="s">
        <v>339</v>
      </c>
      <c r="N447" s="159">
        <v>668</v>
      </c>
      <c r="O447" s="185">
        <f t="shared" si="23"/>
        <v>357687.19182400004</v>
      </c>
      <c r="P447" s="215">
        <f t="shared" si="21"/>
        <v>314795.99898076872</v>
      </c>
      <c r="Q447" s="215" cm="1">
        <f t="array" ref="Q447">IF(P447="-",0,P447/(1+'General inputs'!$H$32)^IFERROR(INDEX('MP Calculations'!$C$40:$C$130,MATCH(F447,'MP Calculations'!$D$40:$D$130,0),0),-1))</f>
        <v>746880.81188962888</v>
      </c>
    </row>
    <row r="448" spans="3:17" x14ac:dyDescent="0.2">
      <c r="C448" s="159"/>
      <c r="D448" s="165" t="s">
        <v>297</v>
      </c>
      <c r="E448" s="161">
        <v>37307</v>
      </c>
      <c r="F448" s="172" t="str">
        <f t="shared" si="20"/>
        <v>2001-02</v>
      </c>
      <c r="G448" s="68"/>
      <c r="H448" s="167" t="s">
        <v>279</v>
      </c>
      <c r="I448" s="173">
        <v>28910.598612097718</v>
      </c>
      <c r="J448" s="168">
        <f>IFERROR(MIN('MP Calculations'!$E$30/I448,1),"-")</f>
        <v>0.88008742324680189</v>
      </c>
      <c r="K448" s="12"/>
      <c r="L448" s="159">
        <v>9.5668970000000009</v>
      </c>
      <c r="M448" s="159" t="s">
        <v>339</v>
      </c>
      <c r="N448" s="159">
        <v>350</v>
      </c>
      <c r="O448" s="185">
        <f t="shared" si="23"/>
        <v>3348.4139500000001</v>
      </c>
      <c r="P448" s="215">
        <f t="shared" si="21"/>
        <v>2946.8970052191457</v>
      </c>
      <c r="Q448" s="215" cm="1">
        <f t="array" ref="Q448">IF(P448="-",0,P448/(1+'General inputs'!$H$32)^IFERROR(INDEX('MP Calculations'!$C$40:$C$130,MATCH(F448,'MP Calculations'!$D$40:$D$130,0),0),-1))</f>
        <v>6991.7687484574799</v>
      </c>
    </row>
    <row r="449" spans="3:17" x14ac:dyDescent="0.2">
      <c r="C449" s="159"/>
      <c r="D449" s="165" t="s">
        <v>297</v>
      </c>
      <c r="E449" s="161">
        <v>37307</v>
      </c>
      <c r="F449" s="172" t="str">
        <f t="shared" si="20"/>
        <v>2001-02</v>
      </c>
      <c r="G449" s="68"/>
      <c r="H449" s="167" t="s">
        <v>279</v>
      </c>
      <c r="I449" s="173">
        <v>28910.598612097718</v>
      </c>
      <c r="J449" s="168">
        <f>IFERROR(MIN('MP Calculations'!$E$30/I449,1),"-")</f>
        <v>0.88008742324680189</v>
      </c>
      <c r="K449" s="12"/>
      <c r="L449" s="159">
        <v>9.3194049999999997</v>
      </c>
      <c r="M449" s="159" t="s">
        <v>339</v>
      </c>
      <c r="N449" s="159">
        <v>350</v>
      </c>
      <c r="O449" s="185">
        <f t="shared" si="23"/>
        <v>3261.7917499999999</v>
      </c>
      <c r="P449" s="215">
        <f t="shared" si="21"/>
        <v>2870.6618964251766</v>
      </c>
      <c r="Q449" s="215" cm="1">
        <f t="array" ref="Q449">IF(P449="-",0,P449/(1+'General inputs'!$H$32)^IFERROR(INDEX('MP Calculations'!$C$40:$C$130,MATCH(F449,'MP Calculations'!$D$40:$D$130,0),0),-1))</f>
        <v>6810.8943404761631</v>
      </c>
    </row>
    <row r="450" spans="3:17" x14ac:dyDescent="0.2">
      <c r="C450" s="159"/>
      <c r="D450" s="165" t="s">
        <v>303</v>
      </c>
      <c r="E450" s="161">
        <v>37307</v>
      </c>
      <c r="F450" s="172" t="str">
        <f t="shared" si="20"/>
        <v>2001-02</v>
      </c>
      <c r="G450" s="68"/>
      <c r="H450" s="167" t="s">
        <v>279</v>
      </c>
      <c r="I450" s="173">
        <v>28910.598612097718</v>
      </c>
      <c r="J450" s="168">
        <f>IFERROR(MIN('MP Calculations'!$E$30/I450,1),"-")</f>
        <v>0.88008742324680189</v>
      </c>
      <c r="K450" s="12"/>
      <c r="L450" s="159">
        <v>26.572371</v>
      </c>
      <c r="M450" s="159" t="s">
        <v>339</v>
      </c>
      <c r="N450" s="159">
        <v>668</v>
      </c>
      <c r="O450" s="185">
        <f t="shared" si="23"/>
        <v>17750.343828000001</v>
      </c>
      <c r="P450" s="215">
        <f t="shared" si="21"/>
        <v>15621.854361329295</v>
      </c>
      <c r="Q450" s="215" cm="1">
        <f t="array" ref="Q450">IF(P450="-",0,P450/(1+'General inputs'!$H$32)^IFERROR(INDEX('MP Calculations'!$C$40:$C$130,MATCH(F450,'MP Calculations'!$D$40:$D$130,0),0),-1))</f>
        <v>37064.204457452317</v>
      </c>
    </row>
    <row r="451" spans="3:17" x14ac:dyDescent="0.2">
      <c r="C451" s="159"/>
      <c r="D451" s="165" t="s">
        <v>297</v>
      </c>
      <c r="E451" s="161">
        <v>37307</v>
      </c>
      <c r="F451" s="172" t="str">
        <f t="shared" si="20"/>
        <v>2001-02</v>
      </c>
      <c r="G451" s="68"/>
      <c r="H451" s="167" t="s">
        <v>279</v>
      </c>
      <c r="I451" s="173">
        <v>28910.598612097718</v>
      </c>
      <c r="J451" s="168">
        <f>IFERROR(MIN('MP Calculations'!$E$30/I451,1),"-")</f>
        <v>0.88008742324680189</v>
      </c>
      <c r="K451" s="12"/>
      <c r="L451" s="159">
        <v>2.5269240000000002</v>
      </c>
      <c r="M451" s="159" t="s">
        <v>339</v>
      </c>
      <c r="N451" s="159">
        <v>350</v>
      </c>
      <c r="O451" s="185">
        <f t="shared" si="23"/>
        <v>884.42340000000002</v>
      </c>
      <c r="P451" s="215">
        <f t="shared" si="21"/>
        <v>778.36991116517561</v>
      </c>
      <c r="Q451" s="215" cm="1">
        <f t="array" ref="Q451">IF(P451="-",0,P451/(1+'General inputs'!$H$32)^IFERROR(INDEX('MP Calculations'!$C$40:$C$130,MATCH(F451,'MP Calculations'!$D$40:$D$130,0),0),-1))</f>
        <v>1846.750127332527</v>
      </c>
    </row>
    <row r="452" spans="3:17" x14ac:dyDescent="0.2">
      <c r="C452" s="159"/>
      <c r="D452" s="165" t="s">
        <v>297</v>
      </c>
      <c r="E452" s="161">
        <v>37307</v>
      </c>
      <c r="F452" s="172" t="str">
        <f t="shared" si="20"/>
        <v>2001-02</v>
      </c>
      <c r="G452" s="68"/>
      <c r="H452" s="167" t="s">
        <v>279</v>
      </c>
      <c r="I452" s="173">
        <v>28910.598612097718</v>
      </c>
      <c r="J452" s="168">
        <f>IFERROR(MIN('MP Calculations'!$E$30/I452,1),"-")</f>
        <v>0.88008742324680189</v>
      </c>
      <c r="K452" s="12"/>
      <c r="L452" s="159">
        <v>1.5266709999999999</v>
      </c>
      <c r="M452" s="159" t="s">
        <v>339</v>
      </c>
      <c r="N452" s="159">
        <v>350</v>
      </c>
      <c r="O452" s="185">
        <f t="shared" si="23"/>
        <v>534.33484999999996</v>
      </c>
      <c r="P452" s="215">
        <f t="shared" si="21"/>
        <v>470.26138128746635</v>
      </c>
      <c r="Q452" s="215" cm="1">
        <f t="array" ref="Q452">IF(P452="-",0,P452/(1+'General inputs'!$H$32)^IFERROR(INDEX('MP Calculations'!$C$40:$C$130,MATCH(F452,'MP Calculations'!$D$40:$D$130,0),0),-1))</f>
        <v>1115.7359159376681</v>
      </c>
    </row>
    <row r="453" spans="3:17" x14ac:dyDescent="0.2">
      <c r="C453" s="159"/>
      <c r="D453" s="165" t="s">
        <v>889</v>
      </c>
      <c r="E453" s="161">
        <v>37307</v>
      </c>
      <c r="F453" s="172" t="str">
        <f t="shared" si="20"/>
        <v>2001-02</v>
      </c>
      <c r="G453" s="68"/>
      <c r="H453" s="167" t="s">
        <v>279</v>
      </c>
      <c r="I453" s="173">
        <v>28910.598612097718</v>
      </c>
      <c r="J453" s="168">
        <f>IFERROR(MIN('MP Calculations'!$E$30/I453,1),"-")</f>
        <v>0.88008742324680189</v>
      </c>
      <c r="K453" s="12"/>
      <c r="L453" s="159">
        <v>4.9425829999999999</v>
      </c>
      <c r="M453" s="159" t="s">
        <v>339</v>
      </c>
      <c r="N453" s="159">
        <v>726</v>
      </c>
      <c r="O453" s="185">
        <f t="shared" si="23"/>
        <v>3588.3152580000001</v>
      </c>
      <c r="P453" s="215">
        <f t="shared" si="21"/>
        <v>3158.0311292104034</v>
      </c>
      <c r="Q453" s="215" cm="1">
        <f t="array" ref="Q453">IF(P453="-",0,P453/(1+'General inputs'!$H$32)^IFERROR(INDEX('MP Calculations'!$C$40:$C$130,MATCH(F453,'MP Calculations'!$D$40:$D$130,0),0),-1))</f>
        <v>7492.7027706647623</v>
      </c>
    </row>
    <row r="454" spans="3:17" x14ac:dyDescent="0.2">
      <c r="C454" s="159"/>
      <c r="D454" s="165" t="s">
        <v>297</v>
      </c>
      <c r="E454" s="161">
        <v>37307</v>
      </c>
      <c r="F454" s="172" t="str">
        <f t="shared" si="20"/>
        <v>2001-02</v>
      </c>
      <c r="G454" s="68"/>
      <c r="H454" s="167" t="s">
        <v>279</v>
      </c>
      <c r="I454" s="173">
        <v>28910.598612097718</v>
      </c>
      <c r="J454" s="168">
        <f>IFERROR(MIN('MP Calculations'!$E$30/I454,1),"-")</f>
        <v>0.88008742324680189</v>
      </c>
      <c r="K454" s="12"/>
      <c r="L454" s="159">
        <v>1.526524</v>
      </c>
      <c r="M454" s="159" t="s">
        <v>339</v>
      </c>
      <c r="N454" s="159">
        <v>350</v>
      </c>
      <c r="O454" s="185">
        <f t="shared" si="23"/>
        <v>534.28340000000003</v>
      </c>
      <c r="P454" s="215">
        <f t="shared" si="21"/>
        <v>470.21610078954041</v>
      </c>
      <c r="Q454" s="215" cm="1">
        <f t="array" ref="Q454">IF(P454="-",0,P454/(1+'General inputs'!$H$32)^IFERROR(INDEX('MP Calculations'!$C$40:$C$130,MATCH(F454,'MP Calculations'!$D$40:$D$130,0),0),-1))</f>
        <v>1115.6284840288661</v>
      </c>
    </row>
    <row r="455" spans="3:17" x14ac:dyDescent="0.2">
      <c r="C455" s="159"/>
      <c r="D455" s="165" t="s">
        <v>451</v>
      </c>
      <c r="E455" s="161">
        <v>37438</v>
      </c>
      <c r="F455" s="172" t="str">
        <f t="shared" si="20"/>
        <v>2002-03</v>
      </c>
      <c r="G455" s="68"/>
      <c r="H455" s="167" t="s">
        <v>279</v>
      </c>
      <c r="I455" s="173">
        <v>28910.598612097718</v>
      </c>
      <c r="J455" s="168">
        <f>IFERROR(MIN('MP Calculations'!$E$30/I455,1),"-")</f>
        <v>0.88008742324680189</v>
      </c>
      <c r="K455" s="12"/>
      <c r="L455" s="159">
        <v>1</v>
      </c>
      <c r="M455" s="159" t="s">
        <v>338</v>
      </c>
      <c r="N455" s="159">
        <v>408153.74</v>
      </c>
      <c r="O455" s="185">
        <f t="shared" si="23"/>
        <v>408153.74</v>
      </c>
      <c r="P455" s="215">
        <f t="shared" si="21"/>
        <v>359210.97332514514</v>
      </c>
      <c r="Q455" s="215" cm="1">
        <f t="array" ref="Q455">IF(P455="-",0,P455/(1+'General inputs'!$H$32)^IFERROR(INDEX('MP Calculations'!$C$40:$C$130,MATCH(F455,'MP Calculations'!$D$40:$D$130,0),0),-1))</f>
        <v>817907.09301509766</v>
      </c>
    </row>
    <row r="456" spans="3:17" x14ac:dyDescent="0.2">
      <c r="C456" s="159"/>
      <c r="D456" s="165" t="s">
        <v>452</v>
      </c>
      <c r="E456" s="161">
        <v>37438</v>
      </c>
      <c r="F456" s="172" t="str">
        <f t="shared" si="20"/>
        <v>2002-03</v>
      </c>
      <c r="G456" s="68"/>
      <c r="H456" s="167" t="s">
        <v>279</v>
      </c>
      <c r="I456" s="173">
        <v>28910.598612097718</v>
      </c>
      <c r="J456" s="168">
        <f>IFERROR(MIN('MP Calculations'!$E$30/I456,1),"-")</f>
        <v>0.88008742324680189</v>
      </c>
      <c r="K456" s="12"/>
      <c r="L456" s="159">
        <v>1</v>
      </c>
      <c r="M456" s="159" t="s">
        <v>338</v>
      </c>
      <c r="N456" s="159">
        <v>201575.94</v>
      </c>
      <c r="O456" s="185">
        <f t="shared" si="23"/>
        <v>201575.94</v>
      </c>
      <c r="P456" s="215">
        <f t="shared" si="21"/>
        <v>177404.44962315194</v>
      </c>
      <c r="Q456" s="215" cm="1">
        <f t="array" ref="Q456">IF(P456="-",0,P456/(1+'General inputs'!$H$32)^IFERROR(INDEX('MP Calculations'!$C$40:$C$130,MATCH(F456,'MP Calculations'!$D$40:$D$130,0),0),-1))</f>
        <v>403941.88500437542</v>
      </c>
    </row>
    <row r="457" spans="3:17" x14ac:dyDescent="0.2">
      <c r="C457" s="159"/>
      <c r="D457" s="165" t="s">
        <v>453</v>
      </c>
      <c r="E457" s="161">
        <v>37438</v>
      </c>
      <c r="F457" s="172" t="str">
        <f t="shared" si="20"/>
        <v>2002-03</v>
      </c>
      <c r="G457" s="68"/>
      <c r="H457" s="167" t="s">
        <v>279</v>
      </c>
      <c r="I457" s="173">
        <v>28910.598612097718</v>
      </c>
      <c r="J457" s="168">
        <f>IFERROR(MIN('MP Calculations'!$E$30/I457,1),"-")</f>
        <v>0.88008742324680189</v>
      </c>
      <c r="K457" s="12"/>
      <c r="L457" s="159">
        <v>1</v>
      </c>
      <c r="M457" s="159" t="s">
        <v>338</v>
      </c>
      <c r="N457" s="159">
        <v>50649.11</v>
      </c>
      <c r="O457" s="185">
        <f t="shared" si="23"/>
        <v>50649.11</v>
      </c>
      <c r="P457" s="215">
        <f t="shared" si="21"/>
        <v>44575.644709643828</v>
      </c>
      <c r="Q457" s="215" cm="1">
        <f t="array" ref="Q457">IF(P457="-",0,P457/(1+'General inputs'!$H$32)^IFERROR(INDEX('MP Calculations'!$C$40:$C$130,MATCH(F457,'MP Calculations'!$D$40:$D$130,0),0),-1))</f>
        <v>101496.72112254052</v>
      </c>
    </row>
    <row r="458" spans="3:17" x14ac:dyDescent="0.2">
      <c r="C458" s="159"/>
      <c r="D458" s="165" t="s">
        <v>306</v>
      </c>
      <c r="E458" s="161">
        <v>37471</v>
      </c>
      <c r="F458" s="172" t="str">
        <f t="shared" si="20"/>
        <v>2002-03</v>
      </c>
      <c r="G458" s="68"/>
      <c r="H458" s="167" t="s">
        <v>279</v>
      </c>
      <c r="I458" s="173">
        <v>28910.598612097718</v>
      </c>
      <c r="J458" s="168">
        <f>IFERROR(MIN('MP Calculations'!$E$30/I458,1),"-")</f>
        <v>0.88008742324680189</v>
      </c>
      <c r="K458" s="12"/>
      <c r="L458" s="159">
        <v>3.703033</v>
      </c>
      <c r="M458" s="159" t="s">
        <v>339</v>
      </c>
      <c r="N458" s="159">
        <v>548</v>
      </c>
      <c r="O458" s="185">
        <f t="shared" si="23"/>
        <v>2029.262084</v>
      </c>
      <c r="P458" s="215">
        <f t="shared" si="21"/>
        <v>1785.9280385999953</v>
      </c>
      <c r="Q458" s="215" cm="1">
        <f t="array" ref="Q458">IF(P458="-",0,P458/(1+'General inputs'!$H$32)^IFERROR(INDEX('MP Calculations'!$C$40:$C$130,MATCH(F458,'MP Calculations'!$D$40:$D$130,0),0),-1))</f>
        <v>4066.4771369979335</v>
      </c>
    </row>
    <row r="459" spans="3:17" x14ac:dyDescent="0.2">
      <c r="C459" s="159"/>
      <c r="D459" s="165" t="s">
        <v>306</v>
      </c>
      <c r="E459" s="161">
        <v>37471</v>
      </c>
      <c r="F459" s="172" t="str">
        <f t="shared" si="20"/>
        <v>2002-03</v>
      </c>
      <c r="G459" s="68"/>
      <c r="H459" s="167" t="s">
        <v>279</v>
      </c>
      <c r="I459" s="173">
        <v>28910.598612097718</v>
      </c>
      <c r="J459" s="168">
        <f>IFERROR(MIN('MP Calculations'!$E$30/I459,1),"-")</f>
        <v>0.88008742324680189</v>
      </c>
      <c r="K459" s="12"/>
      <c r="L459" s="159">
        <v>3.3099609999999999</v>
      </c>
      <c r="M459" s="159" t="s">
        <v>339</v>
      </c>
      <c r="N459" s="159">
        <v>548</v>
      </c>
      <c r="O459" s="185">
        <f t="shared" si="23"/>
        <v>1813.858628</v>
      </c>
      <c r="P459" s="215">
        <f t="shared" si="21"/>
        <v>1596.3541660504993</v>
      </c>
      <c r="Q459" s="215" cm="1">
        <f t="array" ref="Q459">IF(P459="-",0,P459/(1+'General inputs'!$H$32)^IFERROR(INDEX('MP Calculations'!$C$40:$C$130,MATCH(F459,'MP Calculations'!$D$40:$D$130,0),0),-1))</f>
        <v>3634.8260279762067</v>
      </c>
    </row>
    <row r="460" spans="3:17" x14ac:dyDescent="0.2">
      <c r="C460" s="159"/>
      <c r="D460" s="165" t="s">
        <v>306</v>
      </c>
      <c r="E460" s="161">
        <v>37471</v>
      </c>
      <c r="F460" s="172" t="str">
        <f t="shared" si="20"/>
        <v>2002-03</v>
      </c>
      <c r="G460" s="68"/>
      <c r="H460" s="167" t="s">
        <v>279</v>
      </c>
      <c r="I460" s="173">
        <v>28910.598612097718</v>
      </c>
      <c r="J460" s="168">
        <f>IFERROR(MIN('MP Calculations'!$E$30/I460,1),"-")</f>
        <v>0.88008742324680189</v>
      </c>
      <c r="K460" s="12"/>
      <c r="L460" s="159">
        <v>208.42519300000001</v>
      </c>
      <c r="M460" s="159" t="s">
        <v>339</v>
      </c>
      <c r="N460" s="159">
        <v>548</v>
      </c>
      <c r="O460" s="185">
        <f t="shared" si="23"/>
        <v>114217.005764</v>
      </c>
      <c r="P460" s="215">
        <f t="shared" si="21"/>
        <v>100520.95029380388</v>
      </c>
      <c r="Q460" s="215" cm="1">
        <f t="array" ref="Q460">IF(P460="-",0,P460/(1+'General inputs'!$H$32)^IFERROR(INDEX('MP Calculations'!$C$40:$C$130,MATCH(F460,'MP Calculations'!$D$40:$D$130,0),0),-1))</f>
        <v>228881.64434637275</v>
      </c>
    </row>
    <row r="461" spans="3:17" x14ac:dyDescent="0.2">
      <c r="C461" s="159"/>
      <c r="D461" s="165" t="s">
        <v>306</v>
      </c>
      <c r="E461" s="161">
        <v>37471</v>
      </c>
      <c r="F461" s="172" t="str">
        <f t="shared" si="20"/>
        <v>2002-03</v>
      </c>
      <c r="G461" s="68"/>
      <c r="H461" s="167" t="s">
        <v>279</v>
      </c>
      <c r="I461" s="173">
        <v>28910.598612097718</v>
      </c>
      <c r="J461" s="168">
        <f>IFERROR(MIN('MP Calculations'!$E$30/I461,1),"-")</f>
        <v>0.88008742324680189</v>
      </c>
      <c r="K461" s="12"/>
      <c r="L461" s="159">
        <v>11.954515000000001</v>
      </c>
      <c r="M461" s="159" t="s">
        <v>339</v>
      </c>
      <c r="N461" s="159">
        <v>548</v>
      </c>
      <c r="O461" s="185">
        <f t="shared" si="23"/>
        <v>6551.0742200000004</v>
      </c>
      <c r="P461" s="215">
        <f t="shared" si="21"/>
        <v>5765.5180297783527</v>
      </c>
      <c r="Q461" s="215" cm="1">
        <f t="array" ref="Q461">IF(P461="-",0,P461/(1+'General inputs'!$H$32)^IFERROR(INDEX('MP Calculations'!$C$40:$C$130,MATCH(F461,'MP Calculations'!$D$40:$D$130,0),0),-1))</f>
        <v>13127.823038951814</v>
      </c>
    </row>
    <row r="462" spans="3:17" x14ac:dyDescent="0.2">
      <c r="C462" s="159"/>
      <c r="D462" s="165" t="s">
        <v>306</v>
      </c>
      <c r="E462" s="161">
        <v>37471</v>
      </c>
      <c r="F462" s="172" t="str">
        <f t="shared" si="20"/>
        <v>2002-03</v>
      </c>
      <c r="G462" s="68"/>
      <c r="H462" s="167" t="s">
        <v>279</v>
      </c>
      <c r="I462" s="173">
        <v>28910.598612097718</v>
      </c>
      <c r="J462" s="168">
        <f>IFERROR(MIN('MP Calculations'!$E$30/I462,1),"-")</f>
        <v>0.88008742324680189</v>
      </c>
      <c r="K462" s="12"/>
      <c r="L462" s="159">
        <v>0.40761900000000001</v>
      </c>
      <c r="M462" s="159" t="s">
        <v>339</v>
      </c>
      <c r="N462" s="159">
        <v>548</v>
      </c>
      <c r="O462" s="185">
        <f t="shared" si="23"/>
        <v>223.375212</v>
      </c>
      <c r="P462" s="215">
        <f t="shared" si="21"/>
        <v>196.58971474628811</v>
      </c>
      <c r="Q462" s="215" cm="1">
        <f t="array" ref="Q462">IF(P462="-",0,P462/(1+'General inputs'!$H$32)^IFERROR(INDEX('MP Calculations'!$C$40:$C$130,MATCH(F462,'MP Calculations'!$D$40:$D$130,0),0),-1))</f>
        <v>447.6258634762263</v>
      </c>
    </row>
    <row r="463" spans="3:17" x14ac:dyDescent="0.2">
      <c r="C463" s="159"/>
      <c r="D463" s="165" t="s">
        <v>306</v>
      </c>
      <c r="E463" s="161">
        <v>37471</v>
      </c>
      <c r="F463" s="172" t="str">
        <f t="shared" si="20"/>
        <v>2002-03</v>
      </c>
      <c r="G463" s="68"/>
      <c r="H463" s="167" t="s">
        <v>279</v>
      </c>
      <c r="I463" s="173">
        <v>28910.598612097718</v>
      </c>
      <c r="J463" s="168">
        <f>IFERROR(MIN('MP Calculations'!$E$30/I463,1),"-")</f>
        <v>0.88008742324680189</v>
      </c>
      <c r="K463" s="12"/>
      <c r="L463" s="159">
        <v>0.40255800000000003</v>
      </c>
      <c r="M463" s="159" t="s">
        <v>339</v>
      </c>
      <c r="N463" s="159">
        <v>548</v>
      </c>
      <c r="O463" s="185">
        <f t="shared" si="23"/>
        <v>220.60178400000001</v>
      </c>
      <c r="P463" s="215">
        <f t="shared" si="21"/>
        <v>194.14885564420757</v>
      </c>
      <c r="Q463" s="215" cm="1">
        <f t="array" ref="Q463">IF(P463="-",0,P463/(1+'General inputs'!$H$32)^IFERROR(INDEX('MP Calculations'!$C$40:$C$130,MATCH(F463,'MP Calculations'!$D$40:$D$130,0),0),-1))</f>
        <v>442.06813801432878</v>
      </c>
    </row>
    <row r="464" spans="3:17" x14ac:dyDescent="0.2">
      <c r="C464" s="159"/>
      <c r="D464" s="165" t="s">
        <v>306</v>
      </c>
      <c r="E464" s="161">
        <v>37471</v>
      </c>
      <c r="F464" s="172" t="str">
        <f t="shared" si="20"/>
        <v>2002-03</v>
      </c>
      <c r="G464" s="68"/>
      <c r="H464" s="167" t="s">
        <v>279</v>
      </c>
      <c r="I464" s="173">
        <v>28910.598612097718</v>
      </c>
      <c r="J464" s="168">
        <f>IFERROR(MIN('MP Calculations'!$E$30/I464,1),"-")</f>
        <v>0.88008742324680189</v>
      </c>
      <c r="K464" s="12"/>
      <c r="L464" s="159">
        <v>0.59735499999999997</v>
      </c>
      <c r="M464" s="159" t="s">
        <v>339</v>
      </c>
      <c r="N464" s="159">
        <v>548</v>
      </c>
      <c r="O464" s="185">
        <f t="shared" si="23"/>
        <v>327.35053999999997</v>
      </c>
      <c r="P464" s="215">
        <f t="shared" si="21"/>
        <v>288.09709324704914</v>
      </c>
      <c r="Q464" s="215" cm="1">
        <f t="array" ref="Q464">IF(P464="-",0,P464/(1+'General inputs'!$H$32)^IFERROR(INDEX('MP Calculations'!$C$40:$C$130,MATCH(F464,'MP Calculations'!$D$40:$D$130,0),0),-1))</f>
        <v>655.9840136913175</v>
      </c>
    </row>
    <row r="465" spans="3:17" x14ac:dyDescent="0.2">
      <c r="C465" s="159"/>
      <c r="D465" s="165" t="s">
        <v>306</v>
      </c>
      <c r="E465" s="161">
        <v>37471</v>
      </c>
      <c r="F465" s="172" t="str">
        <f t="shared" si="20"/>
        <v>2002-03</v>
      </c>
      <c r="G465" s="68"/>
      <c r="H465" s="167" t="s">
        <v>279</v>
      </c>
      <c r="I465" s="173">
        <v>28910.598612097718</v>
      </c>
      <c r="J465" s="168">
        <f>IFERROR(MIN('MP Calculations'!$E$30/I465,1),"-")</f>
        <v>0.88008742324680189</v>
      </c>
      <c r="K465" s="12"/>
      <c r="L465" s="159">
        <v>4.370012</v>
      </c>
      <c r="M465" s="159" t="s">
        <v>339</v>
      </c>
      <c r="N465" s="159">
        <v>548</v>
      </c>
      <c r="O465" s="185">
        <f t="shared" si="23"/>
        <v>2394.766576</v>
      </c>
      <c r="P465" s="215">
        <f t="shared" si="21"/>
        <v>2107.6039451494066</v>
      </c>
      <c r="Q465" s="215" cm="1">
        <f t="array" ref="Q465">IF(P465="-",0,P465/(1+'General inputs'!$H$32)^IFERROR(INDEX('MP Calculations'!$C$40:$C$130,MATCH(F465,'MP Calculations'!$D$40:$D$130,0),0),-1))</f>
        <v>4798.9185854964335</v>
      </c>
    </row>
    <row r="466" spans="3:17" x14ac:dyDescent="0.2">
      <c r="C466" s="159"/>
      <c r="D466" s="165" t="s">
        <v>306</v>
      </c>
      <c r="E466" s="161">
        <v>37471</v>
      </c>
      <c r="F466" s="172" t="str">
        <f t="shared" si="20"/>
        <v>2002-03</v>
      </c>
      <c r="G466" s="68"/>
      <c r="H466" s="167" t="s">
        <v>279</v>
      </c>
      <c r="I466" s="173">
        <v>28910.598612097718</v>
      </c>
      <c r="J466" s="168">
        <f>IFERROR(MIN('MP Calculations'!$E$30/I466,1),"-")</f>
        <v>0.88008742324680189</v>
      </c>
      <c r="K466" s="12"/>
      <c r="L466" s="159">
        <v>8.1244800000000001</v>
      </c>
      <c r="M466" s="159" t="s">
        <v>339</v>
      </c>
      <c r="N466" s="159">
        <v>548</v>
      </c>
      <c r="O466" s="185">
        <f t="shared" si="23"/>
        <v>4452.21504</v>
      </c>
      <c r="P466" s="215">
        <f t="shared" si="21"/>
        <v>3918.3384622942572</v>
      </c>
      <c r="Q466" s="215" cm="1">
        <f t="array" ref="Q466">IF(P466="-",0,P466/(1+'General inputs'!$H$32)^IFERROR(INDEX('MP Calculations'!$C$40:$C$130,MATCH(F466,'MP Calculations'!$D$40:$D$130,0),0),-1))</f>
        <v>8921.8789489580486</v>
      </c>
    </row>
    <row r="467" spans="3:17" x14ac:dyDescent="0.2">
      <c r="C467" s="159"/>
      <c r="D467" s="165" t="s">
        <v>306</v>
      </c>
      <c r="E467" s="161">
        <v>37471</v>
      </c>
      <c r="F467" s="172" t="str">
        <f t="shared" si="20"/>
        <v>2002-03</v>
      </c>
      <c r="G467" s="68"/>
      <c r="H467" s="167" t="s">
        <v>279</v>
      </c>
      <c r="I467" s="173">
        <v>28910.598612097718</v>
      </c>
      <c r="J467" s="168">
        <f>IFERROR(MIN('MP Calculations'!$E$30/I467,1),"-")</f>
        <v>0.88008742324680189</v>
      </c>
      <c r="K467" s="12"/>
      <c r="L467" s="159">
        <v>5.9644709999999996</v>
      </c>
      <c r="M467" s="159" t="s">
        <v>339</v>
      </c>
      <c r="N467" s="159">
        <v>548</v>
      </c>
      <c r="O467" s="185">
        <f t="shared" si="23"/>
        <v>3268.5301079999999</v>
      </c>
      <c r="P467" s="215">
        <f t="shared" si="21"/>
        <v>2876.592240554311</v>
      </c>
      <c r="Q467" s="215" cm="1">
        <f t="array" ref="Q467">IF(P467="-",0,P467/(1+'General inputs'!$H$32)^IFERROR(INDEX('MP Calculations'!$C$40:$C$130,MATCH(F467,'MP Calculations'!$D$40:$D$130,0),0),-1))</f>
        <v>6549.8700540306281</v>
      </c>
    </row>
    <row r="468" spans="3:17" x14ac:dyDescent="0.2">
      <c r="C468" s="159"/>
      <c r="D468" s="165" t="s">
        <v>298</v>
      </c>
      <c r="E468" s="161">
        <v>37588</v>
      </c>
      <c r="F468" s="172" t="str">
        <f t="shared" si="20"/>
        <v>2002-03</v>
      </c>
      <c r="G468" s="68"/>
      <c r="H468" s="167" t="s">
        <v>279</v>
      </c>
      <c r="I468" s="173">
        <v>28910.598612097718</v>
      </c>
      <c r="J468" s="168">
        <f>IFERROR(MIN('MP Calculations'!$E$30/I468,1),"-")</f>
        <v>0.88008742324680189</v>
      </c>
      <c r="K468" s="12"/>
      <c r="L468" s="159">
        <v>258.17485399999998</v>
      </c>
      <c r="M468" s="159" t="s">
        <v>339</v>
      </c>
      <c r="N468" s="159">
        <v>236</v>
      </c>
      <c r="O468" s="185">
        <f t="shared" si="23"/>
        <v>60929.265543999994</v>
      </c>
      <c r="P468" s="215">
        <f t="shared" si="21"/>
        <v>53623.080312939106</v>
      </c>
      <c r="Q468" s="215" cm="1">
        <f t="array" ref="Q468">IF(P468="-",0,P468/(1+'General inputs'!$H$32)^IFERROR(INDEX('MP Calculations'!$C$40:$C$130,MATCH(F468,'MP Calculations'!$D$40:$D$130,0),0),-1))</f>
        <v>122097.32161375757</v>
      </c>
    </row>
    <row r="469" spans="3:17" x14ac:dyDescent="0.2">
      <c r="C469" s="159"/>
      <c r="D469" s="165" t="s">
        <v>298</v>
      </c>
      <c r="E469" s="161">
        <v>37588</v>
      </c>
      <c r="F469" s="172" t="str">
        <f t="shared" si="20"/>
        <v>2002-03</v>
      </c>
      <c r="G469" s="68"/>
      <c r="H469" s="167" t="s">
        <v>279</v>
      </c>
      <c r="I469" s="173">
        <v>28910.598612097718</v>
      </c>
      <c r="J469" s="168">
        <f>IFERROR(MIN('MP Calculations'!$E$30/I469,1),"-")</f>
        <v>0.88008742324680189</v>
      </c>
      <c r="K469" s="12"/>
      <c r="L469" s="159">
        <v>2.8890850000000001</v>
      </c>
      <c r="M469" s="159" t="s">
        <v>339</v>
      </c>
      <c r="N469" s="159">
        <v>236</v>
      </c>
      <c r="O469" s="185">
        <f t="shared" si="23"/>
        <v>681.82406000000003</v>
      </c>
      <c r="P469" s="215">
        <f t="shared" si="21"/>
        <v>600.06478007307282</v>
      </c>
      <c r="Q469" s="215" cm="1">
        <f t="array" ref="Q469">IF(P469="-",0,P469/(1+'General inputs'!$H$32)^IFERROR(INDEX('MP Calculations'!$C$40:$C$130,MATCH(F469,'MP Calculations'!$D$40:$D$130,0),0),-1))</f>
        <v>1366.3202862292808</v>
      </c>
    </row>
    <row r="470" spans="3:17" x14ac:dyDescent="0.2">
      <c r="C470" s="159"/>
      <c r="D470" s="165" t="s">
        <v>298</v>
      </c>
      <c r="E470" s="161">
        <v>37588</v>
      </c>
      <c r="F470" s="172" t="str">
        <f t="shared" ref="F470:F533" si="24">IF(E470="","-",IF(OR(E470&lt;$E$15,E470&gt;$E$16),"ERROR - date outside of range",IF(MONTH(E470)&gt;=7,YEAR(E470)&amp;"-"&amp;IF(YEAR(E470)=1999,"00",IF(AND(YEAR(E470)&gt;=2000,YEAR(E470)&lt;2009),"0","")&amp;RIGHT(YEAR(E470),2)+1),RIGHT(YEAR(E470),4)-1&amp;"-"&amp;RIGHT(YEAR(E470),2))))</f>
        <v>2002-03</v>
      </c>
      <c r="G470" s="68"/>
      <c r="H470" s="167" t="s">
        <v>279</v>
      </c>
      <c r="I470" s="173">
        <v>28910.598612097718</v>
      </c>
      <c r="J470" s="168">
        <f>IFERROR(MIN('MP Calculations'!$E$30/I470,1),"-")</f>
        <v>0.88008742324680189</v>
      </c>
      <c r="K470" s="12"/>
      <c r="L470" s="159">
        <v>3.1418339999999998</v>
      </c>
      <c r="M470" s="159" t="s">
        <v>339</v>
      </c>
      <c r="N470" s="159">
        <v>236</v>
      </c>
      <c r="O470" s="185">
        <f t="shared" si="23"/>
        <v>741.47282399999995</v>
      </c>
      <c r="P470" s="215">
        <f t="shared" si="21"/>
        <v>652.56090708168938</v>
      </c>
      <c r="Q470" s="215" cm="1">
        <f t="array" ref="Q470">IF(P470="-",0,P470/(1+'General inputs'!$H$32)^IFERROR(INDEX('MP Calculations'!$C$40:$C$130,MATCH(F470,'MP Calculations'!$D$40:$D$130,0),0),-1))</f>
        <v>1485.8515862859301</v>
      </c>
    </row>
    <row r="471" spans="3:17" x14ac:dyDescent="0.2">
      <c r="C471" s="159"/>
      <c r="D471" s="165" t="s">
        <v>298</v>
      </c>
      <c r="E471" s="161">
        <v>37588</v>
      </c>
      <c r="F471" s="172" t="str">
        <f t="shared" si="24"/>
        <v>2002-03</v>
      </c>
      <c r="G471" s="68"/>
      <c r="H471" s="167" t="s">
        <v>279</v>
      </c>
      <c r="I471" s="173">
        <v>28910.598612097718</v>
      </c>
      <c r="J471" s="168">
        <f>IFERROR(MIN('MP Calculations'!$E$30/I471,1),"-")</f>
        <v>0.88008742324680189</v>
      </c>
      <c r="K471" s="12"/>
      <c r="L471" s="159">
        <v>6.16608</v>
      </c>
      <c r="M471" s="159" t="s">
        <v>339</v>
      </c>
      <c r="N471" s="159">
        <v>236</v>
      </c>
      <c r="O471" s="185">
        <f t="shared" si="23"/>
        <v>1455.19488</v>
      </c>
      <c r="P471" s="215">
        <f t="shared" ref="P471:P534" si="25">IF(O471="-","-",IF(OR(E471&lt;$E$15,E471&gt;$E$16),0,O471*J471))</f>
        <v>1280.698712261139</v>
      </c>
      <c r="Q471" s="215" cm="1">
        <f t="array" ref="Q471">IF(P471="-",0,P471/(1+'General inputs'!$H$32)^IFERROR(INDEX('MP Calculations'!$C$40:$C$130,MATCH(F471,'MP Calculations'!$D$40:$D$130,0),0),-1))</f>
        <v>2916.0928773340502</v>
      </c>
    </row>
    <row r="472" spans="3:17" x14ac:dyDescent="0.2">
      <c r="C472" s="159"/>
      <c r="D472" s="165" t="s">
        <v>298</v>
      </c>
      <c r="E472" s="161">
        <v>37588</v>
      </c>
      <c r="F472" s="172" t="str">
        <f t="shared" si="24"/>
        <v>2002-03</v>
      </c>
      <c r="G472" s="68"/>
      <c r="H472" s="167" t="s">
        <v>279</v>
      </c>
      <c r="I472" s="173">
        <v>28910.598612097718</v>
      </c>
      <c r="J472" s="168">
        <f>IFERROR(MIN('MP Calculations'!$E$30/I472,1),"-")</f>
        <v>0.88008742324680189</v>
      </c>
      <c r="K472" s="12"/>
      <c r="L472" s="159">
        <v>6.1613230000000003</v>
      </c>
      <c r="M472" s="159" t="s">
        <v>339</v>
      </c>
      <c r="N472" s="159">
        <v>236</v>
      </c>
      <c r="O472" s="185">
        <f t="shared" si="23"/>
        <v>1454.072228</v>
      </c>
      <c r="P472" s="215">
        <f t="shared" si="25"/>
        <v>1279.7106803552563</v>
      </c>
      <c r="Q472" s="215" cm="1">
        <f t="array" ref="Q472">IF(P472="-",0,P472/(1+'General inputs'!$H$32)^IFERROR(INDEX('MP Calculations'!$C$40:$C$130,MATCH(F472,'MP Calculations'!$D$40:$D$130,0),0),-1))</f>
        <v>2913.8431734999322</v>
      </c>
    </row>
    <row r="473" spans="3:17" x14ac:dyDescent="0.2">
      <c r="C473" s="159"/>
      <c r="D473" s="165" t="s">
        <v>298</v>
      </c>
      <c r="E473" s="161">
        <v>37588</v>
      </c>
      <c r="F473" s="172" t="str">
        <f t="shared" si="24"/>
        <v>2002-03</v>
      </c>
      <c r="G473" s="68"/>
      <c r="H473" s="167" t="s">
        <v>279</v>
      </c>
      <c r="I473" s="173">
        <v>28910.598612097718</v>
      </c>
      <c r="J473" s="168">
        <f>IFERROR(MIN('MP Calculations'!$E$30/I473,1),"-")</f>
        <v>0.88008742324680189</v>
      </c>
      <c r="K473" s="12"/>
      <c r="L473" s="159">
        <v>0.50931700000000002</v>
      </c>
      <c r="M473" s="159" t="s">
        <v>339</v>
      </c>
      <c r="N473" s="159">
        <v>236</v>
      </c>
      <c r="O473" s="185">
        <f t="shared" ref="O473:O500" si="26">IF(N473="","-",L473*N473)</f>
        <v>120.198812</v>
      </c>
      <c r="P473" s="215">
        <f t="shared" si="25"/>
        <v>105.78546273040678</v>
      </c>
      <c r="Q473" s="215" cm="1">
        <f t="array" ref="Q473">IF(P473="-",0,P473/(1+'General inputs'!$H$32)^IFERROR(INDEX('MP Calculations'!$C$40:$C$130,MATCH(F473,'MP Calculations'!$D$40:$D$130,0),0),-1))</f>
        <v>240.86870037449182</v>
      </c>
    </row>
    <row r="474" spans="3:17" x14ac:dyDescent="0.2">
      <c r="C474" s="159"/>
      <c r="D474" s="165" t="s">
        <v>298</v>
      </c>
      <c r="E474" s="161">
        <v>37588</v>
      </c>
      <c r="F474" s="172" t="str">
        <f t="shared" si="24"/>
        <v>2002-03</v>
      </c>
      <c r="G474" s="68"/>
      <c r="H474" s="167" t="s">
        <v>279</v>
      </c>
      <c r="I474" s="173">
        <v>28910.598612097718</v>
      </c>
      <c r="J474" s="168">
        <f>IFERROR(MIN('MP Calculations'!$E$30/I474,1),"-")</f>
        <v>0.88008742324680189</v>
      </c>
      <c r="K474" s="12"/>
      <c r="L474" s="159">
        <v>0.54721799999999998</v>
      </c>
      <c r="M474" s="159" t="s">
        <v>339</v>
      </c>
      <c r="N474" s="159">
        <v>236</v>
      </c>
      <c r="O474" s="185">
        <f t="shared" si="26"/>
        <v>129.14344800000001</v>
      </c>
      <c r="P474" s="215">
        <f t="shared" si="25"/>
        <v>113.65752437952736</v>
      </c>
      <c r="Q474" s="215" cm="1">
        <f t="array" ref="Q474">IF(P474="-",0,P474/(1+'General inputs'!$H$32)^IFERROR(INDEX('MP Calculations'!$C$40:$C$130,MATCH(F474,'MP Calculations'!$D$40:$D$130,0),0),-1))</f>
        <v>258.79302768517186</v>
      </c>
    </row>
    <row r="475" spans="3:17" x14ac:dyDescent="0.2">
      <c r="C475" s="159"/>
      <c r="D475" s="165" t="s">
        <v>454</v>
      </c>
      <c r="E475" s="161">
        <v>37588</v>
      </c>
      <c r="F475" s="172" t="str">
        <f t="shared" si="24"/>
        <v>2002-03</v>
      </c>
      <c r="G475" s="68"/>
      <c r="H475" s="167" t="s">
        <v>279</v>
      </c>
      <c r="I475" s="173">
        <v>28910.598612097718</v>
      </c>
      <c r="J475" s="168">
        <f>IFERROR(MIN('MP Calculations'!$E$30/I475,1),"-")</f>
        <v>0.88008742324680189</v>
      </c>
      <c r="K475" s="12"/>
      <c r="L475" s="159">
        <v>1</v>
      </c>
      <c r="M475" s="159" t="s">
        <v>338</v>
      </c>
      <c r="N475" s="159">
        <v>224504</v>
      </c>
      <c r="O475" s="185">
        <f t="shared" si="26"/>
        <v>224504</v>
      </c>
      <c r="P475" s="215">
        <f t="shared" si="25"/>
        <v>197583.14686860002</v>
      </c>
      <c r="Q475" s="215" cm="1">
        <f t="array" ref="Q475">IF(P475="-",0,P475/(1+'General inputs'!$H$32)^IFERROR(INDEX('MP Calculations'!$C$40:$C$130,MATCH(F475,'MP Calculations'!$D$40:$D$130,0),0),-1))</f>
        <v>449887.8633582078</v>
      </c>
    </row>
    <row r="476" spans="3:17" x14ac:dyDescent="0.2">
      <c r="C476" s="159"/>
      <c r="D476" s="165" t="s">
        <v>455</v>
      </c>
      <c r="E476" s="161">
        <v>37588</v>
      </c>
      <c r="F476" s="172" t="str">
        <f t="shared" si="24"/>
        <v>2002-03</v>
      </c>
      <c r="G476" s="68"/>
      <c r="H476" s="167" t="s">
        <v>279</v>
      </c>
      <c r="I476" s="173">
        <v>28910.598612097718</v>
      </c>
      <c r="J476" s="168">
        <f>IFERROR(MIN('MP Calculations'!$E$30/I476,1),"-")</f>
        <v>0.88008742324680189</v>
      </c>
      <c r="K476" s="12"/>
      <c r="L476" s="159">
        <v>1</v>
      </c>
      <c r="M476" s="159" t="s">
        <v>338</v>
      </c>
      <c r="N476" s="159">
        <v>88693.33</v>
      </c>
      <c r="O476" s="185">
        <f t="shared" si="26"/>
        <v>88693.33</v>
      </c>
      <c r="P476" s="215">
        <f t="shared" si="25"/>
        <v>78057.884258878272</v>
      </c>
      <c r="Q476" s="215" cm="1">
        <f t="array" ref="Q476">IF(P476="-",0,P476/(1+'General inputs'!$H$32)^IFERROR(INDEX('MP Calculations'!$C$40:$C$130,MATCH(F476,'MP Calculations'!$D$40:$D$130,0),0),-1))</f>
        <v>177734.2618742848</v>
      </c>
    </row>
    <row r="477" spans="3:17" x14ac:dyDescent="0.2">
      <c r="C477" s="159"/>
      <c r="D477" s="165" t="s">
        <v>456</v>
      </c>
      <c r="E477" s="161">
        <v>37588</v>
      </c>
      <c r="F477" s="172" t="str">
        <f t="shared" si="24"/>
        <v>2002-03</v>
      </c>
      <c r="G477" s="68"/>
      <c r="H477" s="167" t="s">
        <v>279</v>
      </c>
      <c r="I477" s="173">
        <v>28910.598612097718</v>
      </c>
      <c r="J477" s="168">
        <f>IFERROR(MIN('MP Calculations'!$E$30/I477,1),"-")</f>
        <v>0.88008742324680189</v>
      </c>
      <c r="K477" s="12"/>
      <c r="L477" s="159">
        <v>1</v>
      </c>
      <c r="M477" s="159" t="s">
        <v>338</v>
      </c>
      <c r="N477" s="159">
        <v>8287.57</v>
      </c>
      <c r="O477" s="185">
        <f t="shared" si="26"/>
        <v>8287.57</v>
      </c>
      <c r="P477" s="215">
        <f t="shared" si="25"/>
        <v>7293.7861262774977</v>
      </c>
      <c r="Q477" s="215" cm="1">
        <f t="array" ref="Q477">IF(P477="-",0,P477/(1+'General inputs'!$H$32)^IFERROR(INDEX('MP Calculations'!$C$40:$C$130,MATCH(F477,'MP Calculations'!$D$40:$D$130,0),0),-1))</f>
        <v>16607.620174836895</v>
      </c>
    </row>
    <row r="478" spans="3:17" x14ac:dyDescent="0.2">
      <c r="C478" s="159"/>
      <c r="D478" s="165" t="s">
        <v>457</v>
      </c>
      <c r="E478" s="161">
        <v>37588</v>
      </c>
      <c r="F478" s="172" t="str">
        <f t="shared" si="24"/>
        <v>2002-03</v>
      </c>
      <c r="G478" s="68"/>
      <c r="H478" s="167" t="s">
        <v>279</v>
      </c>
      <c r="I478" s="173">
        <v>28910.598612097718</v>
      </c>
      <c r="J478" s="168">
        <f>IFERROR(MIN('MP Calculations'!$E$30/I478,1),"-")</f>
        <v>0.88008742324680189</v>
      </c>
      <c r="K478" s="12"/>
      <c r="L478" s="159">
        <v>1</v>
      </c>
      <c r="M478" s="159" t="s">
        <v>338</v>
      </c>
      <c r="N478" s="159">
        <v>18759.560000000001</v>
      </c>
      <c r="O478" s="185">
        <f t="shared" si="26"/>
        <v>18759.560000000001</v>
      </c>
      <c r="P478" s="215">
        <f t="shared" si="25"/>
        <v>16510.052821643778</v>
      </c>
      <c r="Q478" s="215" cm="1">
        <f t="array" ref="Q478">IF(P478="-",0,P478/(1+'General inputs'!$H$32)^IFERROR(INDEX('MP Calculations'!$C$40:$C$130,MATCH(F478,'MP Calculations'!$D$40:$D$130,0),0),-1))</f>
        <v>37592.641404786118</v>
      </c>
    </row>
    <row r="479" spans="3:17" x14ac:dyDescent="0.2">
      <c r="C479" s="159"/>
      <c r="D479" s="165" t="s">
        <v>458</v>
      </c>
      <c r="E479" s="161">
        <v>37803</v>
      </c>
      <c r="F479" s="172" t="str">
        <f t="shared" si="24"/>
        <v>2003-04</v>
      </c>
      <c r="G479" s="68"/>
      <c r="H479" s="167" t="s">
        <v>279</v>
      </c>
      <c r="I479" s="173">
        <v>28910.598612097718</v>
      </c>
      <c r="J479" s="168">
        <f>IFERROR(MIN('MP Calculations'!$E$30/I479,1),"-")</f>
        <v>0.88008742324680189</v>
      </c>
      <c r="K479" s="12"/>
      <c r="L479" s="159">
        <v>1</v>
      </c>
      <c r="M479" s="159" t="s">
        <v>338</v>
      </c>
      <c r="N479" s="159">
        <v>60993.86</v>
      </c>
      <c r="O479" s="185">
        <f t="shared" si="26"/>
        <v>60993.86</v>
      </c>
      <c r="P479" s="215">
        <f t="shared" si="25"/>
        <v>53679.929081276183</v>
      </c>
      <c r="Q479" s="215" cm="1">
        <f t="array" ref="Q479">IF(P479="-",0,P479/(1+'General inputs'!$H$32)^IFERROR(INDEX('MP Calculations'!$C$40:$C$130,MATCH(F479,'MP Calculations'!$D$40:$D$130,0),0),-1))</f>
        <v>117300.1570831959</v>
      </c>
    </row>
    <row r="480" spans="3:17" x14ac:dyDescent="0.2">
      <c r="C480" s="159"/>
      <c r="D480" s="165" t="s">
        <v>459</v>
      </c>
      <c r="E480" s="161">
        <v>37950</v>
      </c>
      <c r="F480" s="172" t="str">
        <f t="shared" si="24"/>
        <v>2003-04</v>
      </c>
      <c r="G480" s="68"/>
      <c r="H480" s="167" t="s">
        <v>279</v>
      </c>
      <c r="I480" s="173">
        <v>28910.598612097718</v>
      </c>
      <c r="J480" s="168">
        <f>IFERROR(MIN('MP Calculations'!$E$30/I480,1),"-")</f>
        <v>0.88008742324680189</v>
      </c>
      <c r="K480" s="12"/>
      <c r="L480" s="159">
        <v>1</v>
      </c>
      <c r="M480" s="159" t="s">
        <v>338</v>
      </c>
      <c r="N480" s="159">
        <v>13198.99</v>
      </c>
      <c r="O480" s="185">
        <f t="shared" si="26"/>
        <v>13198.99</v>
      </c>
      <c r="P480" s="215">
        <f t="shared" si="25"/>
        <v>11616.265098560305</v>
      </c>
      <c r="Q480" s="215" cm="1">
        <f t="array" ref="Q480">IF(P480="-",0,P480/(1+'General inputs'!$H$32)^IFERROR(INDEX('MP Calculations'!$C$40:$C$130,MATCH(F480,'MP Calculations'!$D$40:$D$130,0),0),-1))</f>
        <v>25383.597633262292</v>
      </c>
    </row>
    <row r="481" spans="3:17" x14ac:dyDescent="0.2">
      <c r="C481" s="159"/>
      <c r="D481" s="165" t="s">
        <v>460</v>
      </c>
      <c r="E481" s="161">
        <v>38124</v>
      </c>
      <c r="F481" s="172" t="str">
        <f t="shared" si="24"/>
        <v>2003-04</v>
      </c>
      <c r="G481" s="68"/>
      <c r="H481" s="167" t="s">
        <v>279</v>
      </c>
      <c r="I481" s="173">
        <v>28910.598612097718</v>
      </c>
      <c r="J481" s="168">
        <f>IFERROR(MIN('MP Calculations'!$E$30/I481,1),"-")</f>
        <v>0.88008742324680189</v>
      </c>
      <c r="K481" s="12"/>
      <c r="L481" s="159">
        <v>1</v>
      </c>
      <c r="M481" s="159" t="s">
        <v>338</v>
      </c>
      <c r="N481" s="159">
        <v>1527.7</v>
      </c>
      <c r="O481" s="185">
        <f t="shared" si="26"/>
        <v>1527.7</v>
      </c>
      <c r="P481" s="215">
        <f t="shared" si="25"/>
        <v>1344.5095564941394</v>
      </c>
      <c r="Q481" s="215" cm="1">
        <f t="array" ref="Q481">IF(P481="-",0,P481/(1+'General inputs'!$H$32)^IFERROR(INDEX('MP Calculations'!$C$40:$C$130,MATCH(F481,'MP Calculations'!$D$40:$D$130,0),0),-1))</f>
        <v>2937.9916269604573</v>
      </c>
    </row>
    <row r="482" spans="3:17" x14ac:dyDescent="0.2">
      <c r="C482" s="159"/>
      <c r="D482" s="165" t="s">
        <v>461</v>
      </c>
      <c r="E482" s="161">
        <v>38169</v>
      </c>
      <c r="F482" s="172" t="str">
        <f t="shared" si="24"/>
        <v>2004-05</v>
      </c>
      <c r="G482" s="68"/>
      <c r="H482" s="167" t="s">
        <v>279</v>
      </c>
      <c r="I482" s="173">
        <v>28910.598612097718</v>
      </c>
      <c r="J482" s="168">
        <f>IFERROR(MIN('MP Calculations'!$E$30/I482,1),"-")</f>
        <v>0.88008742324680189</v>
      </c>
      <c r="K482" s="12"/>
      <c r="L482" s="159">
        <v>1</v>
      </c>
      <c r="M482" s="159" t="s">
        <v>338</v>
      </c>
      <c r="N482" s="159">
        <v>37514.730000000003</v>
      </c>
      <c r="O482" s="185">
        <f t="shared" si="26"/>
        <v>37514.730000000003</v>
      </c>
      <c r="P482" s="215">
        <f t="shared" si="25"/>
        <v>33016.242059499498</v>
      </c>
      <c r="Q482" s="215" cm="1">
        <f t="array" ref="Q482">IF(P482="-",0,P482/(1+'General inputs'!$H$32)^IFERROR(INDEX('MP Calculations'!$C$40:$C$130,MATCH(F482,'MP Calculations'!$D$40:$D$130,0),0),-1))</f>
        <v>69238.32951224476</v>
      </c>
    </row>
    <row r="483" spans="3:17" x14ac:dyDescent="0.2">
      <c r="C483" s="159"/>
      <c r="D483" s="165" t="s">
        <v>462</v>
      </c>
      <c r="E483" s="161">
        <v>38322</v>
      </c>
      <c r="F483" s="172" t="str">
        <f t="shared" si="24"/>
        <v>2004-05</v>
      </c>
      <c r="G483" s="68"/>
      <c r="H483" s="167" t="s">
        <v>279</v>
      </c>
      <c r="I483" s="173">
        <v>28910.598612097718</v>
      </c>
      <c r="J483" s="168">
        <f>IFERROR(MIN('MP Calculations'!$E$30/I483,1),"-")</f>
        <v>0.88008742324680189</v>
      </c>
      <c r="K483" s="12"/>
      <c r="L483" s="159">
        <v>1</v>
      </c>
      <c r="M483" s="159" t="s">
        <v>338</v>
      </c>
      <c r="N483" s="159">
        <v>36769.06</v>
      </c>
      <c r="O483" s="185">
        <f t="shared" si="26"/>
        <v>36769.06</v>
      </c>
      <c r="P483" s="215">
        <f t="shared" si="25"/>
        <v>32359.987270607053</v>
      </c>
      <c r="Q483" s="215" cm="1">
        <f t="array" ref="Q483">IF(P483="-",0,P483/(1+'General inputs'!$H$32)^IFERROR(INDEX('MP Calculations'!$C$40:$C$130,MATCH(F483,'MP Calculations'!$D$40:$D$130,0),0),-1))</f>
        <v>67862.098224763919</v>
      </c>
    </row>
    <row r="484" spans="3:17" x14ac:dyDescent="0.2">
      <c r="C484" s="159"/>
      <c r="D484" s="165" t="s">
        <v>463</v>
      </c>
      <c r="E484" s="161">
        <v>38322</v>
      </c>
      <c r="F484" s="172" t="str">
        <f t="shared" si="24"/>
        <v>2004-05</v>
      </c>
      <c r="G484" s="68"/>
      <c r="H484" s="167" t="s">
        <v>279</v>
      </c>
      <c r="I484" s="173">
        <v>28910.598612097718</v>
      </c>
      <c r="J484" s="168">
        <f>IFERROR(MIN('MP Calculations'!$E$30/I484,1),"-")</f>
        <v>0.88008742324680189</v>
      </c>
      <c r="K484" s="12"/>
      <c r="L484" s="159">
        <v>1</v>
      </c>
      <c r="M484" s="159" t="s">
        <v>338</v>
      </c>
      <c r="N484" s="159">
        <v>15752.77</v>
      </c>
      <c r="O484" s="185">
        <f t="shared" si="26"/>
        <v>15752.77</v>
      </c>
      <c r="P484" s="215">
        <f t="shared" si="25"/>
        <v>13863.814758299524</v>
      </c>
      <c r="Q484" s="215" cm="1">
        <f t="array" ref="Q484">IF(P484="-",0,P484/(1+'General inputs'!$H$32)^IFERROR(INDEX('MP Calculations'!$C$40:$C$130,MATCH(F484,'MP Calculations'!$D$40:$D$130,0),0),-1))</f>
        <v>29073.79261401065</v>
      </c>
    </row>
    <row r="485" spans="3:17" x14ac:dyDescent="0.2">
      <c r="C485" s="159"/>
      <c r="D485" s="165" t="s">
        <v>464</v>
      </c>
      <c r="E485" s="161">
        <v>38329</v>
      </c>
      <c r="F485" s="172" t="str">
        <f t="shared" si="24"/>
        <v>2004-05</v>
      </c>
      <c r="G485" s="68"/>
      <c r="H485" s="167" t="s">
        <v>279</v>
      </c>
      <c r="I485" s="173">
        <v>28910.598612097718</v>
      </c>
      <c r="J485" s="168">
        <f>IFERROR(MIN('MP Calculations'!$E$30/I485,1),"-")</f>
        <v>0.88008742324680189</v>
      </c>
      <c r="K485" s="12"/>
      <c r="L485" s="159">
        <v>1</v>
      </c>
      <c r="M485" s="159" t="s">
        <v>338</v>
      </c>
      <c r="N485" s="159">
        <v>1672.84</v>
      </c>
      <c r="O485" s="185">
        <f t="shared" si="26"/>
        <v>1672.84</v>
      </c>
      <c r="P485" s="215">
        <f t="shared" si="25"/>
        <v>1472.2454451041799</v>
      </c>
      <c r="Q485" s="215" cm="1">
        <f t="array" ref="Q485">IF(P485="-",0,P485/(1+'General inputs'!$H$32)^IFERROR(INDEX('MP Calculations'!$C$40:$C$130,MATCH(F485,'MP Calculations'!$D$40:$D$130,0),0),-1))</f>
        <v>3087.4445088972648</v>
      </c>
    </row>
    <row r="486" spans="3:17" x14ac:dyDescent="0.2">
      <c r="C486" s="159"/>
      <c r="D486" s="165" t="s">
        <v>306</v>
      </c>
      <c r="E486" s="161">
        <v>38567</v>
      </c>
      <c r="F486" s="172" t="str">
        <f t="shared" si="24"/>
        <v>2005-06</v>
      </c>
      <c r="G486" s="68"/>
      <c r="H486" s="167" t="s">
        <v>279</v>
      </c>
      <c r="I486" s="173">
        <v>28910.598612097718</v>
      </c>
      <c r="J486" s="168">
        <f>IFERROR(MIN('MP Calculations'!$E$30/I486,1),"-")</f>
        <v>0.88008742324680189</v>
      </c>
      <c r="K486" s="12"/>
      <c r="L486" s="159">
        <v>387.40013399999998</v>
      </c>
      <c r="M486" s="159" t="s">
        <v>339</v>
      </c>
      <c r="N486" s="159">
        <v>548</v>
      </c>
      <c r="O486" s="185">
        <f t="shared" si="26"/>
        <v>212295.27343199999</v>
      </c>
      <c r="P486" s="215">
        <f t="shared" si="25"/>
        <v>186838.4001622441</v>
      </c>
      <c r="Q486" s="215" cm="1">
        <f t="array" ref="Q486">IF(P486="-",0,P486/(1+'General inputs'!$H$32)^IFERROR(INDEX('MP Calculations'!$C$40:$C$130,MATCH(F486,'MP Calculations'!$D$40:$D$130,0),0),-1))</f>
        <v>376025.5561705422</v>
      </c>
    </row>
    <row r="487" spans="3:17" x14ac:dyDescent="0.2">
      <c r="C487" s="159"/>
      <c r="D487" s="165" t="s">
        <v>465</v>
      </c>
      <c r="E487" s="161">
        <v>38749</v>
      </c>
      <c r="F487" s="172" t="str">
        <f t="shared" si="24"/>
        <v>2005-06</v>
      </c>
      <c r="G487" s="68"/>
      <c r="H487" s="167" t="s">
        <v>279</v>
      </c>
      <c r="I487" s="173">
        <v>28910.598612097718</v>
      </c>
      <c r="J487" s="168">
        <f>IFERROR(MIN('MP Calculations'!$E$30/I487,1),"-")</f>
        <v>0.88008742324680189</v>
      </c>
      <c r="K487" s="12"/>
      <c r="L487" s="159">
        <v>1</v>
      </c>
      <c r="M487" s="159" t="s">
        <v>338</v>
      </c>
      <c r="N487" s="159">
        <v>2604.29</v>
      </c>
      <c r="O487" s="185">
        <f t="shared" si="26"/>
        <v>2604.29</v>
      </c>
      <c r="P487" s="215">
        <f t="shared" si="25"/>
        <v>2292.0028754874138</v>
      </c>
      <c r="Q487" s="215" cm="1">
        <f t="array" ref="Q487">IF(P487="-",0,P487/(1+'General inputs'!$H$32)^IFERROR(INDEX('MP Calculations'!$C$40:$C$130,MATCH(F487,'MP Calculations'!$D$40:$D$130,0),0),-1))</f>
        <v>4612.8186456918602</v>
      </c>
    </row>
    <row r="488" spans="3:17" x14ac:dyDescent="0.2">
      <c r="C488" s="159"/>
      <c r="D488" s="165" t="s">
        <v>466</v>
      </c>
      <c r="E488" s="161">
        <v>38749</v>
      </c>
      <c r="F488" s="172" t="str">
        <f t="shared" si="24"/>
        <v>2005-06</v>
      </c>
      <c r="G488" s="68"/>
      <c r="H488" s="167" t="s">
        <v>279</v>
      </c>
      <c r="I488" s="173">
        <v>28910.598612097718</v>
      </c>
      <c r="J488" s="168">
        <f>IFERROR(MIN('MP Calculations'!$E$30/I488,1),"-")</f>
        <v>0.88008742324680189</v>
      </c>
      <c r="K488" s="12"/>
      <c r="L488" s="159">
        <v>1</v>
      </c>
      <c r="M488" s="159" t="s">
        <v>338</v>
      </c>
      <c r="N488" s="159">
        <v>10552.5</v>
      </c>
      <c r="O488" s="185">
        <f t="shared" si="26"/>
        <v>10552.5</v>
      </c>
      <c r="P488" s="215">
        <f t="shared" si="25"/>
        <v>9287.1225338118766</v>
      </c>
      <c r="Q488" s="215" cm="1">
        <f t="array" ref="Q488">IF(P488="-",0,P488/(1+'General inputs'!$H$32)^IFERROR(INDEX('MP Calculations'!$C$40:$C$130,MATCH(F488,'MP Calculations'!$D$40:$D$130,0),0),-1))</f>
        <v>18690.99399785099</v>
      </c>
    </row>
    <row r="489" spans="3:17" x14ac:dyDescent="0.2">
      <c r="C489" s="159"/>
      <c r="D489" s="165" t="s">
        <v>467</v>
      </c>
      <c r="E489" s="161">
        <v>38749</v>
      </c>
      <c r="F489" s="172" t="str">
        <f t="shared" si="24"/>
        <v>2005-06</v>
      </c>
      <c r="G489" s="68"/>
      <c r="H489" s="167" t="s">
        <v>279</v>
      </c>
      <c r="I489" s="173">
        <v>28910.598612097718</v>
      </c>
      <c r="J489" s="168">
        <f>IFERROR(MIN('MP Calculations'!$E$30/I489,1),"-")</f>
        <v>0.88008742324680189</v>
      </c>
      <c r="K489" s="12"/>
      <c r="L489" s="159">
        <v>1</v>
      </c>
      <c r="M489" s="159" t="s">
        <v>338</v>
      </c>
      <c r="N489" s="159">
        <v>3558.6</v>
      </c>
      <c r="O489" s="185">
        <f t="shared" si="26"/>
        <v>3558.6</v>
      </c>
      <c r="P489" s="215">
        <f t="shared" si="25"/>
        <v>3131.879104366069</v>
      </c>
      <c r="Q489" s="215" cm="1">
        <f t="array" ref="Q489">IF(P489="-",0,P489/(1+'General inputs'!$H$32)^IFERROR(INDEX('MP Calculations'!$C$40:$C$130,MATCH(F489,'MP Calculations'!$D$40:$D$130,0),0),-1))</f>
        <v>6303.1292339021584</v>
      </c>
    </row>
    <row r="490" spans="3:17" x14ac:dyDescent="0.2">
      <c r="C490" s="159"/>
      <c r="D490" s="165" t="s">
        <v>468</v>
      </c>
      <c r="E490" s="161">
        <v>38749</v>
      </c>
      <c r="F490" s="172" t="str">
        <f t="shared" si="24"/>
        <v>2005-06</v>
      </c>
      <c r="G490" s="68"/>
      <c r="H490" s="167" t="s">
        <v>279</v>
      </c>
      <c r="I490" s="173">
        <v>28910.598612097718</v>
      </c>
      <c r="J490" s="168">
        <f>IFERROR(MIN('MP Calculations'!$E$30/I490,1),"-")</f>
        <v>0.88008742324680189</v>
      </c>
      <c r="K490" s="12"/>
      <c r="L490" s="159">
        <v>1</v>
      </c>
      <c r="M490" s="159" t="s">
        <v>338</v>
      </c>
      <c r="N490" s="159">
        <v>5245.61</v>
      </c>
      <c r="O490" s="185">
        <f t="shared" si="26"/>
        <v>5245.61</v>
      </c>
      <c r="P490" s="215">
        <f t="shared" si="25"/>
        <v>4616.5953882576559</v>
      </c>
      <c r="Q490" s="215" cm="1">
        <f t="array" ref="Q490">IF(P490="-",0,P490/(1+'General inputs'!$H$32)^IFERROR(INDEX('MP Calculations'!$C$40:$C$130,MATCH(F490,'MP Calculations'!$D$40:$D$130,0),0),-1))</f>
        <v>9291.2262520793302</v>
      </c>
    </row>
    <row r="491" spans="3:17" x14ac:dyDescent="0.2">
      <c r="C491" s="159"/>
      <c r="D491" s="165" t="s">
        <v>469</v>
      </c>
      <c r="E491" s="161">
        <v>38749</v>
      </c>
      <c r="F491" s="172" t="str">
        <f t="shared" si="24"/>
        <v>2005-06</v>
      </c>
      <c r="G491" s="68"/>
      <c r="H491" s="167" t="s">
        <v>279</v>
      </c>
      <c r="I491" s="173">
        <v>28910.598612097718</v>
      </c>
      <c r="J491" s="168">
        <f>IFERROR(MIN('MP Calculations'!$E$30/I491,1),"-")</f>
        <v>0.88008742324680189</v>
      </c>
      <c r="K491" s="12"/>
      <c r="L491" s="159">
        <v>1</v>
      </c>
      <c r="M491" s="159" t="s">
        <v>338</v>
      </c>
      <c r="N491" s="159">
        <v>1740.95</v>
      </c>
      <c r="O491" s="185">
        <f t="shared" si="26"/>
        <v>1740.95</v>
      </c>
      <c r="P491" s="215">
        <f t="shared" si="25"/>
        <v>1532.1881995015199</v>
      </c>
      <c r="Q491" s="215" cm="1">
        <f t="array" ref="Q491">IF(P491="-",0,P491/(1+'General inputs'!$H$32)^IFERROR(INDEX('MP Calculations'!$C$40:$C$130,MATCH(F491,'MP Calculations'!$D$40:$D$130,0),0),-1))</f>
        <v>3083.6376214696693</v>
      </c>
    </row>
    <row r="492" spans="3:17" x14ac:dyDescent="0.2">
      <c r="C492" s="159"/>
      <c r="D492" s="165" t="s">
        <v>470</v>
      </c>
      <c r="E492" s="161">
        <v>38749</v>
      </c>
      <c r="F492" s="172" t="str">
        <f t="shared" si="24"/>
        <v>2005-06</v>
      </c>
      <c r="G492" s="68"/>
      <c r="H492" s="167" t="s">
        <v>279</v>
      </c>
      <c r="I492" s="173">
        <v>28910.598612097718</v>
      </c>
      <c r="J492" s="168">
        <f>IFERROR(MIN('MP Calculations'!$E$30/I492,1),"-")</f>
        <v>0.88008742324680189</v>
      </c>
      <c r="K492" s="12"/>
      <c r="L492" s="159">
        <v>1</v>
      </c>
      <c r="M492" s="159" t="s">
        <v>338</v>
      </c>
      <c r="N492" s="159">
        <v>6689.51</v>
      </c>
      <c r="O492" s="185">
        <f t="shared" si="26"/>
        <v>6689.51</v>
      </c>
      <c r="P492" s="215">
        <f t="shared" si="25"/>
        <v>5887.3536186837136</v>
      </c>
      <c r="Q492" s="215" cm="1">
        <f t="array" ref="Q492">IF(P492="-",0,P492/(1+'General inputs'!$H$32)^IFERROR(INDEX('MP Calculations'!$C$40:$C$130,MATCH(F492,'MP Calculations'!$D$40:$D$130,0),0),-1))</f>
        <v>11848.717484820107</v>
      </c>
    </row>
    <row r="493" spans="3:17" x14ac:dyDescent="0.2">
      <c r="C493" s="159"/>
      <c r="D493" s="165" t="s">
        <v>471</v>
      </c>
      <c r="E493" s="161">
        <v>38883</v>
      </c>
      <c r="F493" s="172" t="str">
        <f t="shared" si="24"/>
        <v>2005-06</v>
      </c>
      <c r="G493" s="68"/>
      <c r="H493" s="167" t="s">
        <v>279</v>
      </c>
      <c r="I493" s="173">
        <v>28910.598612097718</v>
      </c>
      <c r="J493" s="168">
        <f>IFERROR(MIN('MP Calculations'!$E$30/I493,1),"-")</f>
        <v>0.88008742324680189</v>
      </c>
      <c r="K493" s="12"/>
      <c r="L493" s="159">
        <v>1</v>
      </c>
      <c r="M493" s="159" t="s">
        <v>338</v>
      </c>
      <c r="N493" s="159">
        <v>448.36</v>
      </c>
      <c r="O493" s="185">
        <f t="shared" si="26"/>
        <v>448.36</v>
      </c>
      <c r="P493" s="215">
        <f t="shared" si="25"/>
        <v>394.59599708693611</v>
      </c>
      <c r="Q493" s="215" cm="1">
        <f t="array" ref="Q493">IF(P493="-",0,P493/(1+'General inputs'!$H$32)^IFERROR(INDEX('MP Calculations'!$C$40:$C$130,MATCH(F493,'MP Calculations'!$D$40:$D$130,0),0),-1))</f>
        <v>794.15248224368349</v>
      </c>
    </row>
    <row r="494" spans="3:17" x14ac:dyDescent="0.2">
      <c r="C494" s="159"/>
      <c r="D494" s="165" t="s">
        <v>472</v>
      </c>
      <c r="E494" s="161">
        <v>38883</v>
      </c>
      <c r="F494" s="172" t="str">
        <f t="shared" si="24"/>
        <v>2005-06</v>
      </c>
      <c r="G494" s="68"/>
      <c r="H494" s="167" t="s">
        <v>279</v>
      </c>
      <c r="I494" s="173">
        <v>28910.598612097718</v>
      </c>
      <c r="J494" s="168">
        <f>IFERROR(MIN('MP Calculations'!$E$30/I494,1),"-")</f>
        <v>0.88008742324680189</v>
      </c>
      <c r="K494" s="12"/>
      <c r="L494" s="159">
        <v>1</v>
      </c>
      <c r="M494" s="159" t="s">
        <v>338</v>
      </c>
      <c r="N494" s="159">
        <v>2872.59</v>
      </c>
      <c r="O494" s="185">
        <f t="shared" si="26"/>
        <v>2872.59</v>
      </c>
      <c r="P494" s="215">
        <f t="shared" si="25"/>
        <v>2528.1303311445308</v>
      </c>
      <c r="Q494" s="215" cm="1">
        <f t="array" ref="Q494">IF(P494="-",0,P494/(1+'General inputs'!$H$32)^IFERROR(INDEX('MP Calculations'!$C$40:$C$130,MATCH(F494,'MP Calculations'!$D$40:$D$130,0),0),-1))</f>
        <v>5088.0419282906214</v>
      </c>
    </row>
    <row r="495" spans="3:17" x14ac:dyDescent="0.2">
      <c r="C495" s="159"/>
      <c r="D495" s="165" t="s">
        <v>473</v>
      </c>
      <c r="E495" s="161">
        <v>38883</v>
      </c>
      <c r="F495" s="172" t="str">
        <f t="shared" si="24"/>
        <v>2005-06</v>
      </c>
      <c r="G495" s="68"/>
      <c r="H495" s="167" t="s">
        <v>279</v>
      </c>
      <c r="I495" s="173">
        <v>28910.598612097718</v>
      </c>
      <c r="J495" s="168">
        <f>IFERROR(MIN('MP Calculations'!$E$30/I495,1),"-")</f>
        <v>0.88008742324680189</v>
      </c>
      <c r="K495" s="12"/>
      <c r="L495" s="159">
        <v>1</v>
      </c>
      <c r="M495" s="159" t="s">
        <v>338</v>
      </c>
      <c r="N495" s="159">
        <v>3890.71</v>
      </c>
      <c r="O495" s="185">
        <f t="shared" si="26"/>
        <v>3890.71</v>
      </c>
      <c r="P495" s="215">
        <f t="shared" si="25"/>
        <v>3424.1649385005644</v>
      </c>
      <c r="Q495" s="215" cm="1">
        <f t="array" ref="Q495">IF(P495="-",0,P495/(1+'General inputs'!$H$32)^IFERROR(INDEX('MP Calculations'!$C$40:$C$130,MATCH(F495,'MP Calculations'!$D$40:$D$130,0),0),-1))</f>
        <v>6891.3752435327006</v>
      </c>
    </row>
    <row r="496" spans="3:17" x14ac:dyDescent="0.2">
      <c r="C496" s="159"/>
      <c r="D496" s="165" t="s">
        <v>474</v>
      </c>
      <c r="E496" s="161">
        <v>38883</v>
      </c>
      <c r="F496" s="172" t="str">
        <f t="shared" si="24"/>
        <v>2005-06</v>
      </c>
      <c r="G496" s="68"/>
      <c r="H496" s="167" t="s">
        <v>279</v>
      </c>
      <c r="I496" s="173">
        <v>28910.598612097718</v>
      </c>
      <c r="J496" s="168">
        <f>IFERROR(MIN('MP Calculations'!$E$30/I496,1),"-")</f>
        <v>0.88008742324680189</v>
      </c>
      <c r="K496" s="12"/>
      <c r="L496" s="159">
        <v>1</v>
      </c>
      <c r="M496" s="159" t="s">
        <v>338</v>
      </c>
      <c r="N496" s="159">
        <v>3409.49</v>
      </c>
      <c r="O496" s="185">
        <f t="shared" si="26"/>
        <v>3409.49</v>
      </c>
      <c r="P496" s="215">
        <f t="shared" si="25"/>
        <v>3000.6492686857382</v>
      </c>
      <c r="Q496" s="215" cm="1">
        <f t="array" ref="Q496">IF(P496="-",0,P496/(1+'General inputs'!$H$32)^IFERROR(INDEX('MP Calculations'!$C$40:$C$130,MATCH(F496,'MP Calculations'!$D$40:$D$130,0),0),-1))</f>
        <v>6039.0198650303691</v>
      </c>
    </row>
    <row r="497" spans="3:17" x14ac:dyDescent="0.2">
      <c r="C497" s="159"/>
      <c r="D497" s="165" t="s">
        <v>475</v>
      </c>
      <c r="E497" s="161">
        <v>38883</v>
      </c>
      <c r="F497" s="172" t="str">
        <f t="shared" si="24"/>
        <v>2005-06</v>
      </c>
      <c r="G497" s="68"/>
      <c r="H497" s="167" t="s">
        <v>279</v>
      </c>
      <c r="I497" s="173">
        <v>28910.598612097718</v>
      </c>
      <c r="J497" s="168">
        <f>IFERROR(MIN('MP Calculations'!$E$30/I497,1),"-")</f>
        <v>0.88008742324680189</v>
      </c>
      <c r="K497" s="12"/>
      <c r="L497" s="159">
        <v>1</v>
      </c>
      <c r="M497" s="159" t="s">
        <v>338</v>
      </c>
      <c r="N497" s="159">
        <v>448.14</v>
      </c>
      <c r="O497" s="185">
        <f t="shared" si="26"/>
        <v>448.14</v>
      </c>
      <c r="P497" s="215">
        <f t="shared" si="25"/>
        <v>394.4023778538218</v>
      </c>
      <c r="Q497" s="215" cm="1">
        <f t="array" ref="Q497">IF(P497="-",0,P497/(1+'General inputs'!$H$32)^IFERROR(INDEX('MP Calculations'!$C$40:$C$130,MATCH(F497,'MP Calculations'!$D$40:$D$130,0),0),-1))</f>
        <v>793.76280977938336</v>
      </c>
    </row>
    <row r="498" spans="3:17" x14ac:dyDescent="0.2">
      <c r="C498" s="159"/>
      <c r="D498" s="165" t="s">
        <v>476</v>
      </c>
      <c r="E498" s="161">
        <v>38883</v>
      </c>
      <c r="F498" s="172" t="str">
        <f t="shared" si="24"/>
        <v>2005-06</v>
      </c>
      <c r="G498" s="68"/>
      <c r="H498" s="167" t="s">
        <v>279</v>
      </c>
      <c r="I498" s="173">
        <v>28910.598612097718</v>
      </c>
      <c r="J498" s="168">
        <f>IFERROR(MIN('MP Calculations'!$E$30/I498,1),"-")</f>
        <v>0.88008742324680189</v>
      </c>
      <c r="K498" s="12"/>
      <c r="L498" s="159">
        <v>1</v>
      </c>
      <c r="M498" s="159" t="s">
        <v>338</v>
      </c>
      <c r="N498" s="159">
        <v>917.48</v>
      </c>
      <c r="O498" s="185">
        <f t="shared" si="26"/>
        <v>917.48</v>
      </c>
      <c r="P498" s="215">
        <f t="shared" si="25"/>
        <v>807.46260908047577</v>
      </c>
      <c r="Q498" s="215" cm="1">
        <f t="array" ref="Q498">IF(P498="-",0,P498/(1+'General inputs'!$H$32)^IFERROR(INDEX('MP Calculations'!$C$40:$C$130,MATCH(F498,'MP Calculations'!$D$40:$D$130,0),0),-1))</f>
        <v>1625.0758752095073</v>
      </c>
    </row>
    <row r="499" spans="3:17" x14ac:dyDescent="0.2">
      <c r="C499" s="159"/>
      <c r="D499" s="165" t="s">
        <v>477</v>
      </c>
      <c r="E499" s="161">
        <v>38883</v>
      </c>
      <c r="F499" s="172" t="str">
        <f t="shared" si="24"/>
        <v>2005-06</v>
      </c>
      <c r="G499" s="68"/>
      <c r="H499" s="167" t="s">
        <v>279</v>
      </c>
      <c r="I499" s="173">
        <v>28910.598612097718</v>
      </c>
      <c r="J499" s="168">
        <f>IFERROR(MIN('MP Calculations'!$E$30/I499,1),"-")</f>
        <v>0.88008742324680189</v>
      </c>
      <c r="K499" s="12"/>
      <c r="L499" s="159">
        <v>1</v>
      </c>
      <c r="M499" s="159" t="s">
        <v>338</v>
      </c>
      <c r="N499" s="159">
        <v>5111.3</v>
      </c>
      <c r="O499" s="185">
        <f t="shared" si="26"/>
        <v>5111.3</v>
      </c>
      <c r="P499" s="215">
        <f t="shared" si="25"/>
        <v>4498.3908464413789</v>
      </c>
      <c r="Q499" s="215" cm="1">
        <f t="array" ref="Q499">IF(P499="-",0,P499/(1+'General inputs'!$H$32)^IFERROR(INDEX('MP Calculations'!$C$40:$C$130,MATCH(F499,'MP Calculations'!$D$40:$D$130,0),0),-1))</f>
        <v>9053.3312126240962</v>
      </c>
    </row>
    <row r="500" spans="3:17" x14ac:dyDescent="0.2">
      <c r="C500" s="159"/>
      <c r="D500" s="165" t="s">
        <v>477</v>
      </c>
      <c r="E500" s="161">
        <v>38883</v>
      </c>
      <c r="F500" s="172" t="str">
        <f t="shared" si="24"/>
        <v>2005-06</v>
      </c>
      <c r="G500" s="68"/>
      <c r="H500" s="167" t="s">
        <v>279</v>
      </c>
      <c r="I500" s="173">
        <v>28910.598612097718</v>
      </c>
      <c r="J500" s="168">
        <f>IFERROR(MIN('MP Calculations'!$E$30/I500,1),"-")</f>
        <v>0.88008742324680189</v>
      </c>
      <c r="K500" s="12"/>
      <c r="L500" s="159">
        <v>1</v>
      </c>
      <c r="M500" s="159" t="s">
        <v>338</v>
      </c>
      <c r="N500" s="159">
        <v>2929.91</v>
      </c>
      <c r="O500" s="185">
        <f t="shared" si="26"/>
        <v>2929.91</v>
      </c>
      <c r="P500" s="215">
        <f t="shared" si="25"/>
        <v>2578.5769422450371</v>
      </c>
      <c r="Q500" s="215" cm="1">
        <f t="array" ref="Q500">IF(P500="-",0,P500/(1+'General inputs'!$H$32)^IFERROR(INDEX('MP Calculations'!$C$40:$C$130,MATCH(F500,'MP Calculations'!$D$40:$D$130,0),0),-1))</f>
        <v>5189.5693176255472</v>
      </c>
    </row>
    <row r="501" spans="3:17" x14ac:dyDescent="0.2">
      <c r="C501" s="159"/>
      <c r="D501" s="165" t="s">
        <v>478</v>
      </c>
      <c r="E501" s="161">
        <v>38883</v>
      </c>
      <c r="F501" s="172" t="str">
        <f t="shared" si="24"/>
        <v>2005-06</v>
      </c>
      <c r="G501" s="68"/>
      <c r="H501" s="167" t="s">
        <v>279</v>
      </c>
      <c r="I501" s="173">
        <v>28910.598612097718</v>
      </c>
      <c r="J501" s="168">
        <f>IFERROR(MIN('MP Calculations'!$E$30/I501,1),"-")</f>
        <v>0.88008742324680189</v>
      </c>
      <c r="K501" s="12"/>
      <c r="L501" s="159">
        <v>1</v>
      </c>
      <c r="M501" s="159" t="s">
        <v>338</v>
      </c>
      <c r="N501" s="159">
        <v>1644.3</v>
      </c>
      <c r="O501" s="185">
        <f t="shared" si="19"/>
        <v>1644.3</v>
      </c>
      <c r="P501" s="215">
        <f t="shared" si="25"/>
        <v>1447.1277500447163</v>
      </c>
      <c r="Q501" s="215" cm="1">
        <f t="array" ref="Q501">IF(P501="-",0,P501/(1+'General inputs'!$H$32)^IFERROR(INDEX('MP Calculations'!$C$40:$C$130,MATCH(F501,'MP Calculations'!$D$40:$D$130,0),0),-1))</f>
        <v>2912.4474229487214</v>
      </c>
    </row>
    <row r="502" spans="3:17" x14ac:dyDescent="0.2">
      <c r="C502" s="159"/>
      <c r="D502" s="165" t="s">
        <v>479</v>
      </c>
      <c r="E502" s="161">
        <v>38883</v>
      </c>
      <c r="F502" s="172" t="str">
        <f t="shared" si="24"/>
        <v>2005-06</v>
      </c>
      <c r="G502" s="68"/>
      <c r="H502" s="167" t="s">
        <v>279</v>
      </c>
      <c r="I502" s="173">
        <v>28910.598612097718</v>
      </c>
      <c r="J502" s="168">
        <f>IFERROR(MIN('MP Calculations'!$E$30/I502,1),"-")</f>
        <v>0.88008742324680189</v>
      </c>
      <c r="K502" s="12"/>
      <c r="L502" s="159">
        <v>1</v>
      </c>
      <c r="M502" s="159" t="s">
        <v>338</v>
      </c>
      <c r="N502" s="159">
        <v>2487.4699999999998</v>
      </c>
      <c r="O502" s="185">
        <f t="shared" si="19"/>
        <v>2487.4699999999998</v>
      </c>
      <c r="P502" s="215">
        <f t="shared" si="25"/>
        <v>2189.1910627037223</v>
      </c>
      <c r="Q502" s="215" cm="1">
        <f t="array" ref="Q502">IF(P502="-",0,P502/(1+'General inputs'!$H$32)^IFERROR(INDEX('MP Calculations'!$C$40:$C$130,MATCH(F502,'MP Calculations'!$D$40:$D$130,0),0),-1))</f>
        <v>4405.9025671484869</v>
      </c>
    </row>
    <row r="503" spans="3:17" x14ac:dyDescent="0.2">
      <c r="C503" s="159"/>
      <c r="D503" s="165" t="s">
        <v>480</v>
      </c>
      <c r="E503" s="161">
        <v>38883</v>
      </c>
      <c r="F503" s="172" t="str">
        <f t="shared" si="24"/>
        <v>2005-06</v>
      </c>
      <c r="G503" s="68"/>
      <c r="H503" s="167" t="s">
        <v>279</v>
      </c>
      <c r="I503" s="173">
        <v>28910.598612097718</v>
      </c>
      <c r="J503" s="168">
        <f>IFERROR(MIN('MP Calculations'!$E$30/I503,1),"-")</f>
        <v>0.88008742324680189</v>
      </c>
      <c r="K503" s="12"/>
      <c r="L503" s="159">
        <v>1</v>
      </c>
      <c r="M503" s="159" t="s">
        <v>338</v>
      </c>
      <c r="N503" s="159">
        <v>917.48</v>
      </c>
      <c r="O503" s="185">
        <f t="shared" si="19"/>
        <v>917.48</v>
      </c>
      <c r="P503" s="215">
        <f t="shared" si="25"/>
        <v>807.46260908047577</v>
      </c>
      <c r="Q503" s="215" cm="1">
        <f t="array" ref="Q503">IF(P503="-",0,P503/(1+'General inputs'!$H$32)^IFERROR(INDEX('MP Calculations'!$C$40:$C$130,MATCH(F503,'MP Calculations'!$D$40:$D$130,0),0),-1))</f>
        <v>1625.0758752095073</v>
      </c>
    </row>
    <row r="504" spans="3:17" x14ac:dyDescent="0.2">
      <c r="C504" s="159"/>
      <c r="D504" s="165" t="s">
        <v>481</v>
      </c>
      <c r="E504" s="161">
        <v>38883</v>
      </c>
      <c r="F504" s="172" t="str">
        <f t="shared" si="24"/>
        <v>2005-06</v>
      </c>
      <c r="G504" s="68"/>
      <c r="H504" s="167" t="s">
        <v>279</v>
      </c>
      <c r="I504" s="173">
        <v>28910.598612097718</v>
      </c>
      <c r="J504" s="168">
        <f>IFERROR(MIN('MP Calculations'!$E$30/I504,1),"-")</f>
        <v>0.88008742324680189</v>
      </c>
      <c r="K504" s="12"/>
      <c r="L504" s="159">
        <v>1</v>
      </c>
      <c r="M504" s="159" t="s">
        <v>338</v>
      </c>
      <c r="N504" s="159">
        <v>6280.27</v>
      </c>
      <c r="O504" s="185">
        <f t="shared" si="19"/>
        <v>6280.27</v>
      </c>
      <c r="P504" s="215">
        <f t="shared" si="25"/>
        <v>5527.1866415941931</v>
      </c>
      <c r="Q504" s="215" cm="1">
        <f t="array" ref="Q504">IF(P504="-",0,P504/(1+'General inputs'!$H$32)^IFERROR(INDEX('MP Calculations'!$C$40:$C$130,MATCH(F504,'MP Calculations'!$D$40:$D$130,0),0),-1))</f>
        <v>11123.855851682885</v>
      </c>
    </row>
    <row r="505" spans="3:17" x14ac:dyDescent="0.2">
      <c r="C505" s="159"/>
      <c r="D505" s="165" t="s">
        <v>482</v>
      </c>
      <c r="E505" s="161">
        <v>38883</v>
      </c>
      <c r="F505" s="172" t="str">
        <f t="shared" si="24"/>
        <v>2005-06</v>
      </c>
      <c r="G505" s="68"/>
      <c r="H505" s="167" t="s">
        <v>279</v>
      </c>
      <c r="I505" s="173">
        <v>28910.598612097718</v>
      </c>
      <c r="J505" s="168">
        <f>IFERROR(MIN('MP Calculations'!$E$30/I505,1),"-")</f>
        <v>0.88008742324680189</v>
      </c>
      <c r="K505" s="12"/>
      <c r="L505" s="159">
        <v>1</v>
      </c>
      <c r="M505" s="159" t="s">
        <v>338</v>
      </c>
      <c r="N505" s="159">
        <v>4594.8500000000004</v>
      </c>
      <c r="O505" s="185">
        <f t="shared" si="19"/>
        <v>4594.8500000000004</v>
      </c>
      <c r="P505" s="215">
        <f t="shared" si="25"/>
        <v>4043.869696705568</v>
      </c>
      <c r="Q505" s="215" cm="1">
        <f t="array" ref="Q505">IF(P505="-",0,P505/(1+'General inputs'!$H$32)^IFERROR(INDEX('MP Calculations'!$C$40:$C$130,MATCH(F505,'MP Calculations'!$D$40:$D$130,0),0),-1))</f>
        <v>8138.5751026795197</v>
      </c>
    </row>
    <row r="506" spans="3:17" x14ac:dyDescent="0.2">
      <c r="C506" s="159"/>
      <c r="D506" s="165" t="s">
        <v>482</v>
      </c>
      <c r="E506" s="161">
        <v>38883</v>
      </c>
      <c r="F506" s="172" t="str">
        <f t="shared" si="24"/>
        <v>2005-06</v>
      </c>
      <c r="G506" s="68"/>
      <c r="H506" s="167" t="s">
        <v>279</v>
      </c>
      <c r="I506" s="173">
        <v>28910.598612097718</v>
      </c>
      <c r="J506" s="168">
        <f>IFERROR(MIN('MP Calculations'!$E$30/I506,1),"-")</f>
        <v>0.88008742324680189</v>
      </c>
      <c r="K506" s="12"/>
      <c r="L506" s="159">
        <v>1</v>
      </c>
      <c r="M506" s="159" t="s">
        <v>338</v>
      </c>
      <c r="N506" s="159">
        <v>3186.17</v>
      </c>
      <c r="O506" s="185">
        <f t="shared" si="19"/>
        <v>3186.17</v>
      </c>
      <c r="P506" s="215">
        <f t="shared" si="25"/>
        <v>2804.1081453262627</v>
      </c>
      <c r="Q506" s="215" cm="1">
        <f t="array" ref="Q506">IF(P506="-",0,P506/(1+'General inputs'!$H$32)^IFERROR(INDEX('MP Calculations'!$C$40:$C$130,MATCH(F506,'MP Calculations'!$D$40:$D$130,0),0),-1))</f>
        <v>5643.4668889962459</v>
      </c>
    </row>
    <row r="507" spans="3:17" x14ac:dyDescent="0.2">
      <c r="C507" s="159"/>
      <c r="D507" s="165" t="s">
        <v>483</v>
      </c>
      <c r="E507" s="161">
        <v>38883</v>
      </c>
      <c r="F507" s="172" t="str">
        <f t="shared" si="24"/>
        <v>2005-06</v>
      </c>
      <c r="G507" s="68"/>
      <c r="H507" s="167" t="s">
        <v>279</v>
      </c>
      <c r="I507" s="173">
        <v>28910.598612097718</v>
      </c>
      <c r="J507" s="168">
        <f>IFERROR(MIN('MP Calculations'!$E$30/I507,1),"-")</f>
        <v>0.88008742324680189</v>
      </c>
      <c r="K507" s="12"/>
      <c r="L507" s="159">
        <v>1</v>
      </c>
      <c r="M507" s="159" t="s">
        <v>338</v>
      </c>
      <c r="N507" s="159">
        <v>7562.56</v>
      </c>
      <c r="O507" s="185">
        <f t="shared" si="19"/>
        <v>7562.56</v>
      </c>
      <c r="P507" s="215">
        <f t="shared" si="25"/>
        <v>6655.7139435493345</v>
      </c>
      <c r="Q507" s="215" cm="1">
        <f t="array" ref="Q507">IF(P507="-",0,P507/(1+'General inputs'!$H$32)^IFERROR(INDEX('MP Calculations'!$C$40:$C$130,MATCH(F507,'MP Calculations'!$D$40:$D$130,0),0),-1))</f>
        <v>13395.097234625728</v>
      </c>
    </row>
    <row r="508" spans="3:17" x14ac:dyDescent="0.2">
      <c r="C508" s="159"/>
      <c r="D508" s="165" t="s">
        <v>484</v>
      </c>
      <c r="E508" s="161">
        <v>38883</v>
      </c>
      <c r="F508" s="172" t="str">
        <f t="shared" si="24"/>
        <v>2005-06</v>
      </c>
      <c r="G508" s="68"/>
      <c r="H508" s="167" t="s">
        <v>279</v>
      </c>
      <c r="I508" s="173">
        <v>28910.598612097718</v>
      </c>
      <c r="J508" s="168">
        <f>IFERROR(MIN('MP Calculations'!$E$30/I508,1),"-")</f>
        <v>0.88008742324680189</v>
      </c>
      <c r="K508" s="12"/>
      <c r="L508" s="159">
        <v>1</v>
      </c>
      <c r="M508" s="159" t="s">
        <v>338</v>
      </c>
      <c r="N508" s="159">
        <v>9238.0400000000009</v>
      </c>
      <c r="O508" s="185">
        <f t="shared" si="19"/>
        <v>9238.0400000000009</v>
      </c>
      <c r="P508" s="215">
        <f t="shared" si="25"/>
        <v>8130.2828194508866</v>
      </c>
      <c r="Q508" s="215" cm="1">
        <f t="array" ref="Q508">IF(P508="-",0,P508/(1+'General inputs'!$H$32)^IFERROR(INDEX('MP Calculations'!$C$40:$C$130,MATCH(F508,'MP Calculations'!$D$40:$D$130,0),0),-1))</f>
        <v>16362.771873196625</v>
      </c>
    </row>
    <row r="509" spans="3:17" x14ac:dyDescent="0.2">
      <c r="C509" s="159"/>
      <c r="D509" s="165" t="s">
        <v>485</v>
      </c>
      <c r="E509" s="161">
        <v>38883</v>
      </c>
      <c r="F509" s="172" t="str">
        <f t="shared" si="24"/>
        <v>2005-06</v>
      </c>
      <c r="G509" s="68"/>
      <c r="H509" s="167" t="s">
        <v>279</v>
      </c>
      <c r="I509" s="173">
        <v>28910.598612097718</v>
      </c>
      <c r="J509" s="168">
        <f>IFERROR(MIN('MP Calculations'!$E$30/I509,1),"-")</f>
        <v>0.88008742324680189</v>
      </c>
      <c r="K509" s="12"/>
      <c r="L509" s="159">
        <v>1</v>
      </c>
      <c r="M509" s="159" t="s">
        <v>338</v>
      </c>
      <c r="N509" s="159">
        <v>557.26</v>
      </c>
      <c r="O509" s="185">
        <f t="shared" si="19"/>
        <v>557.26</v>
      </c>
      <c r="P509" s="215">
        <f t="shared" si="25"/>
        <v>490.4375174785128</v>
      </c>
      <c r="Q509" s="215" cm="1">
        <f t="array" ref="Q509">IF(P509="-",0,P509/(1+'General inputs'!$H$32)^IFERROR(INDEX('MP Calculations'!$C$40:$C$130,MATCH(F509,'MP Calculations'!$D$40:$D$130,0),0),-1))</f>
        <v>987.04035207225229</v>
      </c>
    </row>
    <row r="510" spans="3:17" x14ac:dyDescent="0.2">
      <c r="C510" s="159"/>
      <c r="D510" s="165" t="s">
        <v>486</v>
      </c>
      <c r="E510" s="161">
        <v>38883</v>
      </c>
      <c r="F510" s="172" t="str">
        <f t="shared" si="24"/>
        <v>2005-06</v>
      </c>
      <c r="G510" s="68"/>
      <c r="H510" s="167" t="s">
        <v>279</v>
      </c>
      <c r="I510" s="173">
        <v>28910.598612097718</v>
      </c>
      <c r="J510" s="168">
        <f>IFERROR(MIN('MP Calculations'!$E$30/I510,1),"-")</f>
        <v>0.88008742324680189</v>
      </c>
      <c r="K510" s="12"/>
      <c r="L510" s="159">
        <v>1</v>
      </c>
      <c r="M510" s="159" t="s">
        <v>338</v>
      </c>
      <c r="N510" s="159">
        <v>504.34</v>
      </c>
      <c r="O510" s="185">
        <f t="shared" si="19"/>
        <v>504.34</v>
      </c>
      <c r="P510" s="215">
        <f t="shared" si="25"/>
        <v>443.86329104029204</v>
      </c>
      <c r="Q510" s="215" cm="1">
        <f t="array" ref="Q510">IF(P510="-",0,P510/(1+'General inputs'!$H$32)^IFERROR(INDEX('MP Calculations'!$C$40:$C$130,MATCH(F510,'MP Calculations'!$D$40:$D$130,0),0),-1))</f>
        <v>893.30641202332788</v>
      </c>
    </row>
    <row r="511" spans="3:17" x14ac:dyDescent="0.2">
      <c r="C511" s="159"/>
      <c r="D511" s="165" t="s">
        <v>487</v>
      </c>
      <c r="E511" s="161">
        <v>38883</v>
      </c>
      <c r="F511" s="172" t="str">
        <f t="shared" si="24"/>
        <v>2005-06</v>
      </c>
      <c r="G511" s="68"/>
      <c r="H511" s="167" t="s">
        <v>279</v>
      </c>
      <c r="I511" s="173">
        <v>28910.598612097718</v>
      </c>
      <c r="J511" s="168">
        <f>IFERROR(MIN('MP Calculations'!$E$30/I511,1),"-")</f>
        <v>0.88008742324680189</v>
      </c>
      <c r="K511" s="12"/>
      <c r="L511" s="159">
        <v>1</v>
      </c>
      <c r="M511" s="159" t="s">
        <v>338</v>
      </c>
      <c r="N511" s="159">
        <v>557.29</v>
      </c>
      <c r="O511" s="185">
        <f t="shared" si="19"/>
        <v>557.29</v>
      </c>
      <c r="P511" s="215">
        <f t="shared" si="25"/>
        <v>490.46392010121019</v>
      </c>
      <c r="Q511" s="215" cm="1">
        <f t="array" ref="Q511">IF(P511="-",0,P511/(1+'General inputs'!$H$32)^IFERROR(INDEX('MP Calculations'!$C$40:$C$130,MATCH(F511,'MP Calculations'!$D$40:$D$130,0),0),-1))</f>
        <v>987.09348922647507</v>
      </c>
    </row>
    <row r="512" spans="3:17" x14ac:dyDescent="0.2">
      <c r="C512" s="159"/>
      <c r="D512" s="165" t="s">
        <v>488</v>
      </c>
      <c r="E512" s="161">
        <v>38883</v>
      </c>
      <c r="F512" s="172" t="str">
        <f t="shared" si="24"/>
        <v>2005-06</v>
      </c>
      <c r="G512" s="68"/>
      <c r="H512" s="167" t="s">
        <v>279</v>
      </c>
      <c r="I512" s="173">
        <v>28910.598612097718</v>
      </c>
      <c r="J512" s="168">
        <f>IFERROR(MIN('MP Calculations'!$E$30/I512,1),"-")</f>
        <v>0.88008742324680189</v>
      </c>
      <c r="K512" s="12"/>
      <c r="L512" s="159">
        <v>1</v>
      </c>
      <c r="M512" s="159" t="s">
        <v>338</v>
      </c>
      <c r="N512" s="159">
        <v>504.34</v>
      </c>
      <c r="O512" s="185">
        <f t="shared" si="19"/>
        <v>504.34</v>
      </c>
      <c r="P512" s="215">
        <f t="shared" si="25"/>
        <v>443.86329104029204</v>
      </c>
      <c r="Q512" s="215" cm="1">
        <f t="array" ref="Q512">IF(P512="-",0,P512/(1+'General inputs'!$H$32)^IFERROR(INDEX('MP Calculations'!$C$40:$C$130,MATCH(F512,'MP Calculations'!$D$40:$D$130,0),0),-1))</f>
        <v>893.30641202332788</v>
      </c>
    </row>
    <row r="513" spans="3:17" x14ac:dyDescent="0.2">
      <c r="C513" s="159"/>
      <c r="D513" s="165" t="s">
        <v>489</v>
      </c>
      <c r="E513" s="161">
        <v>38883</v>
      </c>
      <c r="F513" s="172" t="str">
        <f t="shared" si="24"/>
        <v>2005-06</v>
      </c>
      <c r="G513" s="68"/>
      <c r="H513" s="167" t="s">
        <v>279</v>
      </c>
      <c r="I513" s="173">
        <v>28910.598612097718</v>
      </c>
      <c r="J513" s="168">
        <f>IFERROR(MIN('MP Calculations'!$E$30/I513,1),"-")</f>
        <v>0.88008742324680189</v>
      </c>
      <c r="K513" s="12"/>
      <c r="L513" s="159">
        <v>1</v>
      </c>
      <c r="M513" s="159" t="s">
        <v>338</v>
      </c>
      <c r="N513" s="159">
        <v>2891.5</v>
      </c>
      <c r="O513" s="185">
        <f t="shared" si="19"/>
        <v>2891.5</v>
      </c>
      <c r="P513" s="215">
        <f t="shared" si="25"/>
        <v>2544.7727843181278</v>
      </c>
      <c r="Q513" s="215" cm="1">
        <f t="array" ref="Q513">IF(P513="-",0,P513/(1+'General inputs'!$H$32)^IFERROR(INDEX('MP Calculations'!$C$40:$C$130,MATCH(F513,'MP Calculations'!$D$40:$D$130,0),0),-1))</f>
        <v>5121.5360478356924</v>
      </c>
    </row>
    <row r="514" spans="3:17" x14ac:dyDescent="0.2">
      <c r="C514" s="159"/>
      <c r="D514" s="165" t="s">
        <v>490</v>
      </c>
      <c r="E514" s="161">
        <v>38883</v>
      </c>
      <c r="F514" s="172" t="str">
        <f t="shared" si="24"/>
        <v>2005-06</v>
      </c>
      <c r="G514" s="68"/>
      <c r="H514" s="167" t="s">
        <v>279</v>
      </c>
      <c r="I514" s="173">
        <v>28910.598612097718</v>
      </c>
      <c r="J514" s="168">
        <f>IFERROR(MIN('MP Calculations'!$E$30/I514,1),"-")</f>
        <v>0.88008742324680189</v>
      </c>
      <c r="K514" s="12"/>
      <c r="L514" s="159">
        <v>1</v>
      </c>
      <c r="M514" s="159" t="s">
        <v>338</v>
      </c>
      <c r="N514" s="159">
        <v>2894.98</v>
      </c>
      <c r="O514" s="185">
        <f t="shared" si="19"/>
        <v>2894.98</v>
      </c>
      <c r="P514" s="215">
        <f t="shared" si="25"/>
        <v>2547.8354885510266</v>
      </c>
      <c r="Q514" s="215" cm="1">
        <f t="array" ref="Q514">IF(P514="-",0,P514/(1+'General inputs'!$H$32)^IFERROR(INDEX('MP Calculations'!$C$40:$C$130,MATCH(F514,'MP Calculations'!$D$40:$D$130,0),0),-1))</f>
        <v>5127.699957725531</v>
      </c>
    </row>
    <row r="515" spans="3:17" x14ac:dyDescent="0.2">
      <c r="C515" s="159"/>
      <c r="D515" s="165" t="s">
        <v>491</v>
      </c>
      <c r="E515" s="161">
        <v>38883</v>
      </c>
      <c r="F515" s="172" t="str">
        <f t="shared" si="24"/>
        <v>2005-06</v>
      </c>
      <c r="G515" s="68"/>
      <c r="H515" s="167" t="s">
        <v>279</v>
      </c>
      <c r="I515" s="173">
        <v>28910.598612097718</v>
      </c>
      <c r="J515" s="168">
        <f>IFERROR(MIN('MP Calculations'!$E$30/I515,1),"-")</f>
        <v>0.88008742324680189</v>
      </c>
      <c r="K515" s="12"/>
      <c r="L515" s="159">
        <v>1</v>
      </c>
      <c r="M515" s="159" t="s">
        <v>338</v>
      </c>
      <c r="N515" s="159">
        <v>6153.37</v>
      </c>
      <c r="O515" s="185">
        <f t="shared" si="19"/>
        <v>6153.37</v>
      </c>
      <c r="P515" s="215">
        <f t="shared" si="25"/>
        <v>5415.5035475841732</v>
      </c>
      <c r="Q515" s="215" cm="1">
        <f t="array" ref="Q515">IF(P515="-",0,P515/(1+'General inputs'!$H$32)^IFERROR(INDEX('MP Calculations'!$C$40:$C$130,MATCH(F515,'MP Calculations'!$D$40:$D$130,0),0),-1))</f>
        <v>10899.085689320667</v>
      </c>
    </row>
    <row r="516" spans="3:17" x14ac:dyDescent="0.2">
      <c r="C516" s="159"/>
      <c r="D516" s="165" t="s">
        <v>492</v>
      </c>
      <c r="E516" s="161">
        <v>38883</v>
      </c>
      <c r="F516" s="172" t="str">
        <f t="shared" si="24"/>
        <v>2005-06</v>
      </c>
      <c r="G516" s="68"/>
      <c r="H516" s="167" t="s">
        <v>279</v>
      </c>
      <c r="I516" s="173">
        <v>28910.598612097718</v>
      </c>
      <c r="J516" s="168">
        <f>IFERROR(MIN('MP Calculations'!$E$30/I516,1),"-")</f>
        <v>0.88008742324680189</v>
      </c>
      <c r="K516" s="12"/>
      <c r="L516" s="159">
        <v>1</v>
      </c>
      <c r="M516" s="159" t="s">
        <v>338</v>
      </c>
      <c r="N516" s="159">
        <v>1515.68</v>
      </c>
      <c r="O516" s="185">
        <f t="shared" si="19"/>
        <v>1515.68</v>
      </c>
      <c r="P516" s="215">
        <f t="shared" si="25"/>
        <v>1333.9309056667128</v>
      </c>
      <c r="Q516" s="215" cm="1">
        <f t="array" ref="Q516">IF(P516="-",0,P516/(1+'General inputs'!$H$32)^IFERROR(INDEX('MP Calculations'!$C$40:$C$130,MATCH(F516,'MP Calculations'!$D$40:$D$130,0),0),-1))</f>
        <v>2684.6307304110678</v>
      </c>
    </row>
    <row r="517" spans="3:17" x14ac:dyDescent="0.2">
      <c r="C517" s="159"/>
      <c r="D517" s="165" t="s">
        <v>493</v>
      </c>
      <c r="E517" s="161">
        <v>38883</v>
      </c>
      <c r="F517" s="172" t="str">
        <f t="shared" si="24"/>
        <v>2005-06</v>
      </c>
      <c r="G517" s="68"/>
      <c r="H517" s="167" t="s">
        <v>279</v>
      </c>
      <c r="I517" s="173">
        <v>28910.598612097718</v>
      </c>
      <c r="J517" s="168">
        <f>IFERROR(MIN('MP Calculations'!$E$30/I517,1),"-")</f>
        <v>0.88008742324680189</v>
      </c>
      <c r="K517" s="12"/>
      <c r="L517" s="159">
        <v>1</v>
      </c>
      <c r="M517" s="159" t="s">
        <v>338</v>
      </c>
      <c r="N517" s="159">
        <v>448.35</v>
      </c>
      <c r="O517" s="185">
        <f t="shared" si="19"/>
        <v>448.35</v>
      </c>
      <c r="P517" s="215">
        <f t="shared" si="25"/>
        <v>394.58719621270365</v>
      </c>
      <c r="Q517" s="215" cm="1">
        <f t="array" ref="Q517">IF(P517="-",0,P517/(1+'General inputs'!$H$32)^IFERROR(INDEX('MP Calculations'!$C$40:$C$130,MATCH(F517,'MP Calculations'!$D$40:$D$130,0),0),-1))</f>
        <v>794.1347698589426</v>
      </c>
    </row>
    <row r="518" spans="3:17" x14ac:dyDescent="0.2">
      <c r="C518" s="159"/>
      <c r="D518" s="165" t="s">
        <v>494</v>
      </c>
      <c r="E518" s="161">
        <v>38883</v>
      </c>
      <c r="F518" s="172" t="str">
        <f t="shared" si="24"/>
        <v>2005-06</v>
      </c>
      <c r="G518" s="68"/>
      <c r="H518" s="167" t="s">
        <v>279</v>
      </c>
      <c r="I518" s="173">
        <v>28910.598612097718</v>
      </c>
      <c r="J518" s="168">
        <f>IFERROR(MIN('MP Calculations'!$E$30/I518,1),"-")</f>
        <v>0.88008742324680189</v>
      </c>
      <c r="K518" s="12"/>
      <c r="L518" s="159">
        <v>1</v>
      </c>
      <c r="M518" s="159" t="s">
        <v>338</v>
      </c>
      <c r="N518" s="159">
        <v>448.35</v>
      </c>
      <c r="O518" s="185">
        <f t="shared" si="19"/>
        <v>448.35</v>
      </c>
      <c r="P518" s="215">
        <f t="shared" si="25"/>
        <v>394.58719621270365</v>
      </c>
      <c r="Q518" s="215" cm="1">
        <f t="array" ref="Q518">IF(P518="-",0,P518/(1+'General inputs'!$H$32)^IFERROR(INDEX('MP Calculations'!$C$40:$C$130,MATCH(F518,'MP Calculations'!$D$40:$D$130,0),0),-1))</f>
        <v>794.1347698589426</v>
      </c>
    </row>
    <row r="519" spans="3:17" x14ac:dyDescent="0.2">
      <c r="C519" s="159"/>
      <c r="D519" s="165" t="s">
        <v>495</v>
      </c>
      <c r="E519" s="161">
        <v>38883</v>
      </c>
      <c r="F519" s="172" t="str">
        <f t="shared" si="24"/>
        <v>2005-06</v>
      </c>
      <c r="G519" s="68"/>
      <c r="H519" s="167" t="s">
        <v>279</v>
      </c>
      <c r="I519" s="173">
        <v>28910.598612097718</v>
      </c>
      <c r="J519" s="168">
        <f>IFERROR(MIN('MP Calculations'!$E$30/I519,1),"-")</f>
        <v>0.88008742324680189</v>
      </c>
      <c r="K519" s="12"/>
      <c r="L519" s="159">
        <v>1</v>
      </c>
      <c r="M519" s="159" t="s">
        <v>338</v>
      </c>
      <c r="N519" s="159">
        <v>6113.15</v>
      </c>
      <c r="O519" s="185">
        <f t="shared" si="19"/>
        <v>6113.15</v>
      </c>
      <c r="P519" s="215">
        <f t="shared" si="25"/>
        <v>5380.1064314211862</v>
      </c>
      <c r="Q519" s="215" cm="1">
        <f t="array" ref="Q519">IF(P519="-",0,P519/(1+'General inputs'!$H$32)^IFERROR(INDEX('MP Calculations'!$C$40:$C$130,MATCH(F519,'MP Calculations'!$D$40:$D$130,0),0),-1))</f>
        <v>10827.846477892705</v>
      </c>
    </row>
    <row r="520" spans="3:17" x14ac:dyDescent="0.2">
      <c r="C520" s="159"/>
      <c r="D520" s="165" t="s">
        <v>496</v>
      </c>
      <c r="E520" s="161">
        <v>38883</v>
      </c>
      <c r="F520" s="172" t="str">
        <f t="shared" si="24"/>
        <v>2005-06</v>
      </c>
      <c r="G520" s="68"/>
      <c r="H520" s="167" t="s">
        <v>279</v>
      </c>
      <c r="I520" s="173">
        <v>28910.598612097718</v>
      </c>
      <c r="J520" s="168">
        <f>IFERROR(MIN('MP Calculations'!$E$30/I520,1),"-")</f>
        <v>0.88008742324680189</v>
      </c>
      <c r="K520" s="12"/>
      <c r="L520" s="159">
        <v>1</v>
      </c>
      <c r="M520" s="159" t="s">
        <v>338</v>
      </c>
      <c r="N520" s="159">
        <v>557.29</v>
      </c>
      <c r="O520" s="185">
        <f t="shared" si="19"/>
        <v>557.29</v>
      </c>
      <c r="P520" s="215">
        <f t="shared" si="25"/>
        <v>490.46392010121019</v>
      </c>
      <c r="Q520" s="215" cm="1">
        <f t="array" ref="Q520">IF(P520="-",0,P520/(1+'General inputs'!$H$32)^IFERROR(INDEX('MP Calculations'!$C$40:$C$130,MATCH(F520,'MP Calculations'!$D$40:$D$130,0),0),-1))</f>
        <v>987.09348922647507</v>
      </c>
    </row>
    <row r="521" spans="3:17" x14ac:dyDescent="0.2">
      <c r="C521" s="159"/>
      <c r="D521" s="165" t="s">
        <v>497</v>
      </c>
      <c r="E521" s="161">
        <v>38883</v>
      </c>
      <c r="F521" s="172" t="str">
        <f t="shared" si="24"/>
        <v>2005-06</v>
      </c>
      <c r="G521" s="68"/>
      <c r="H521" s="167" t="s">
        <v>279</v>
      </c>
      <c r="I521" s="173">
        <v>28910.598612097718</v>
      </c>
      <c r="J521" s="168">
        <f>IFERROR(MIN('MP Calculations'!$E$30/I521,1),"-")</f>
        <v>0.88008742324680189</v>
      </c>
      <c r="K521" s="12"/>
      <c r="L521" s="159">
        <v>1</v>
      </c>
      <c r="M521" s="159" t="s">
        <v>338</v>
      </c>
      <c r="N521" s="159">
        <v>31852.959999999999</v>
      </c>
      <c r="O521" s="185">
        <f t="shared" si="19"/>
        <v>31852.959999999999</v>
      </c>
      <c r="P521" s="215">
        <f t="shared" si="25"/>
        <v>28033.38948918345</v>
      </c>
      <c r="Q521" s="215" cm="1">
        <f t="array" ref="Q521">IF(P521="-",0,P521/(1+'General inputs'!$H$32)^IFERROR(INDEX('MP Calculations'!$C$40:$C$130,MATCH(F521,'MP Calculations'!$D$40:$D$130,0),0),-1))</f>
        <v>56419.188265698904</v>
      </c>
    </row>
    <row r="522" spans="3:17" x14ac:dyDescent="0.2">
      <c r="C522" s="159"/>
      <c r="D522" s="165" t="s">
        <v>498</v>
      </c>
      <c r="E522" s="161">
        <v>38883</v>
      </c>
      <c r="F522" s="172" t="str">
        <f t="shared" si="24"/>
        <v>2005-06</v>
      </c>
      <c r="G522" s="68"/>
      <c r="H522" s="167" t="s">
        <v>279</v>
      </c>
      <c r="I522" s="173">
        <v>28910.598612097718</v>
      </c>
      <c r="J522" s="168">
        <f>IFERROR(MIN('MP Calculations'!$E$30/I522,1),"-")</f>
        <v>0.88008742324680189</v>
      </c>
      <c r="K522" s="12"/>
      <c r="L522" s="159">
        <v>1</v>
      </c>
      <c r="M522" s="159" t="s">
        <v>338</v>
      </c>
      <c r="N522" s="159">
        <v>448.36</v>
      </c>
      <c r="O522" s="185">
        <f t="shared" si="19"/>
        <v>448.36</v>
      </c>
      <c r="P522" s="215">
        <f t="shared" si="25"/>
        <v>394.59599708693611</v>
      </c>
      <c r="Q522" s="215" cm="1">
        <f t="array" ref="Q522">IF(P522="-",0,P522/(1+'General inputs'!$H$32)^IFERROR(INDEX('MP Calculations'!$C$40:$C$130,MATCH(F522,'MP Calculations'!$D$40:$D$130,0),0),-1))</f>
        <v>794.15248224368349</v>
      </c>
    </row>
    <row r="523" spans="3:17" x14ac:dyDescent="0.2">
      <c r="C523" s="159"/>
      <c r="D523" s="165" t="s">
        <v>499</v>
      </c>
      <c r="E523" s="161">
        <v>38883</v>
      </c>
      <c r="F523" s="172" t="str">
        <f t="shared" si="24"/>
        <v>2005-06</v>
      </c>
      <c r="G523" s="68"/>
      <c r="H523" s="167" t="s">
        <v>279</v>
      </c>
      <c r="I523" s="173">
        <v>28910.598612097718</v>
      </c>
      <c r="J523" s="168">
        <f>IFERROR(MIN('MP Calculations'!$E$30/I523,1),"-")</f>
        <v>0.88008742324680189</v>
      </c>
      <c r="K523" s="12"/>
      <c r="L523" s="159">
        <v>1</v>
      </c>
      <c r="M523" s="159" t="s">
        <v>338</v>
      </c>
      <c r="N523" s="159">
        <v>7139.71</v>
      </c>
      <c r="O523" s="185">
        <f t="shared" si="19"/>
        <v>7139.71</v>
      </c>
      <c r="P523" s="215">
        <f t="shared" si="25"/>
        <v>6283.5689766294236</v>
      </c>
      <c r="Q523" s="215" cm="1">
        <f t="array" ref="Q523">IF(P523="-",0,P523/(1+'General inputs'!$H$32)^IFERROR(INDEX('MP Calculations'!$C$40:$C$130,MATCH(F523,'MP Calculations'!$D$40:$D$130,0),0),-1))</f>
        <v>12646.129045856118</v>
      </c>
    </row>
    <row r="524" spans="3:17" x14ac:dyDescent="0.2">
      <c r="C524" s="159"/>
      <c r="D524" s="165" t="s">
        <v>500</v>
      </c>
      <c r="E524" s="161">
        <v>38883</v>
      </c>
      <c r="F524" s="172" t="str">
        <f t="shared" si="24"/>
        <v>2005-06</v>
      </c>
      <c r="G524" s="68"/>
      <c r="H524" s="167" t="s">
        <v>279</v>
      </c>
      <c r="I524" s="173">
        <v>28910.598612097718</v>
      </c>
      <c r="J524" s="168">
        <f>IFERROR(MIN('MP Calculations'!$E$30/I524,1),"-")</f>
        <v>0.88008742324680189</v>
      </c>
      <c r="K524" s="12"/>
      <c r="L524" s="159">
        <v>1</v>
      </c>
      <c r="M524" s="159" t="s">
        <v>338</v>
      </c>
      <c r="N524" s="159">
        <v>1608.43</v>
      </c>
      <c r="O524" s="185">
        <f t="shared" si="19"/>
        <v>1608.43</v>
      </c>
      <c r="P524" s="215">
        <f t="shared" si="25"/>
        <v>1415.5590141728537</v>
      </c>
      <c r="Q524" s="215" cm="1">
        <f t="array" ref="Q524">IF(P524="-",0,P524/(1+'General inputs'!$H$32)^IFERROR(INDEX('MP Calculations'!$C$40:$C$130,MATCH(F524,'MP Calculations'!$D$40:$D$130,0),0),-1))</f>
        <v>2848.9130988830584</v>
      </c>
    </row>
    <row r="525" spans="3:17" x14ac:dyDescent="0.2">
      <c r="C525" s="159"/>
      <c r="D525" s="165" t="s">
        <v>501</v>
      </c>
      <c r="E525" s="161">
        <v>38883</v>
      </c>
      <c r="F525" s="172" t="str">
        <f t="shared" si="24"/>
        <v>2005-06</v>
      </c>
      <c r="G525" s="68"/>
      <c r="H525" s="167" t="s">
        <v>279</v>
      </c>
      <c r="I525" s="173">
        <v>28910.598612097718</v>
      </c>
      <c r="J525" s="168">
        <f>IFERROR(MIN('MP Calculations'!$E$30/I525,1),"-")</f>
        <v>0.88008742324680189</v>
      </c>
      <c r="K525" s="12"/>
      <c r="L525" s="159">
        <v>1</v>
      </c>
      <c r="M525" s="159" t="s">
        <v>338</v>
      </c>
      <c r="N525" s="159">
        <v>9540.16</v>
      </c>
      <c r="O525" s="185">
        <f t="shared" si="19"/>
        <v>9540.16</v>
      </c>
      <c r="P525" s="215">
        <f t="shared" si="25"/>
        <v>8396.1748317622096</v>
      </c>
      <c r="Q525" s="215" cm="1">
        <f t="array" ref="Q525">IF(P525="-",0,P525/(1+'General inputs'!$H$32)^IFERROR(INDEX('MP Calculations'!$C$40:$C$130,MATCH(F525,'MP Calculations'!$D$40:$D$130,0),0),-1))</f>
        <v>16897.89844098916</v>
      </c>
    </row>
    <row r="526" spans="3:17" x14ac:dyDescent="0.2">
      <c r="C526" s="159"/>
      <c r="D526" s="165" t="s">
        <v>295</v>
      </c>
      <c r="E526" s="161">
        <v>39041</v>
      </c>
      <c r="F526" s="172" t="str">
        <f t="shared" si="24"/>
        <v>2006-07</v>
      </c>
      <c r="G526" s="68"/>
      <c r="H526" s="167" t="s">
        <v>279</v>
      </c>
      <c r="I526" s="173">
        <v>28910.598612097718</v>
      </c>
      <c r="J526" s="168">
        <f>IFERROR(MIN('MP Calculations'!$E$30/I526,1),"-")</f>
        <v>0.88008742324680189</v>
      </c>
      <c r="K526" s="12"/>
      <c r="L526" s="159">
        <v>2.0010119999999998</v>
      </c>
      <c r="M526" s="159" t="s">
        <v>339</v>
      </c>
      <c r="N526" s="159">
        <v>1708</v>
      </c>
      <c r="O526" s="185">
        <f t="shared" si="19"/>
        <v>3417.7284959999997</v>
      </c>
      <c r="P526" s="215">
        <f t="shared" si="25"/>
        <v>3007.8998654018073</v>
      </c>
      <c r="Q526" s="215" cm="1">
        <f t="array" ref="Q526">IF(P526="-",0,P526/(1+'General inputs'!$H$32)^IFERROR(INDEX('MP Calculations'!$C$40:$C$130,MATCH(F526,'MP Calculations'!$D$40:$D$130,0),0),-1))</f>
        <v>5809.6086431038557</v>
      </c>
    </row>
    <row r="527" spans="3:17" x14ac:dyDescent="0.2">
      <c r="C527" s="159"/>
      <c r="D527" s="165" t="s">
        <v>297</v>
      </c>
      <c r="E527" s="161">
        <v>39041</v>
      </c>
      <c r="F527" s="172" t="str">
        <f t="shared" si="24"/>
        <v>2006-07</v>
      </c>
      <c r="G527" s="68"/>
      <c r="H527" s="167" t="s">
        <v>279</v>
      </c>
      <c r="I527" s="173">
        <v>28910.598612097718</v>
      </c>
      <c r="J527" s="168">
        <f>IFERROR(MIN('MP Calculations'!$E$30/I527,1),"-")</f>
        <v>0.88008742324680189</v>
      </c>
      <c r="K527" s="12"/>
      <c r="L527" s="159">
        <v>21.073753</v>
      </c>
      <c r="M527" s="159" t="s">
        <v>339</v>
      </c>
      <c r="N527" s="159">
        <v>350</v>
      </c>
      <c r="O527" s="185">
        <f t="shared" si="19"/>
        <v>7375.8135499999999</v>
      </c>
      <c r="P527" s="215">
        <f t="shared" si="25"/>
        <v>6491.3607415683464</v>
      </c>
      <c r="Q527" s="215" cm="1">
        <f t="array" ref="Q527">IF(P527="-",0,P527/(1+'General inputs'!$H$32)^IFERROR(INDEX('MP Calculations'!$C$40:$C$130,MATCH(F527,'MP Calculations'!$D$40:$D$130,0),0),-1))</f>
        <v>12537.739671291472</v>
      </c>
    </row>
    <row r="528" spans="3:17" x14ac:dyDescent="0.2">
      <c r="C528" s="159"/>
      <c r="D528" s="165" t="s">
        <v>297</v>
      </c>
      <c r="E528" s="161">
        <v>39041</v>
      </c>
      <c r="F528" s="172" t="str">
        <f t="shared" si="24"/>
        <v>2006-07</v>
      </c>
      <c r="G528" s="68"/>
      <c r="H528" s="167" t="s">
        <v>279</v>
      </c>
      <c r="I528" s="173">
        <v>28910.598612097718</v>
      </c>
      <c r="J528" s="168">
        <f>IFERROR(MIN('MP Calculations'!$E$30/I528,1),"-")</f>
        <v>0.88008742324680189</v>
      </c>
      <c r="K528" s="12"/>
      <c r="L528" s="159">
        <v>0.87501399999999996</v>
      </c>
      <c r="M528" s="159" t="s">
        <v>339</v>
      </c>
      <c r="N528" s="159">
        <v>350</v>
      </c>
      <c r="O528" s="185">
        <f t="shared" si="19"/>
        <v>306.25489999999996</v>
      </c>
      <c r="P528" s="215">
        <f t="shared" si="25"/>
        <v>269.53108579770696</v>
      </c>
      <c r="Q528" s="215" cm="1">
        <f t="array" ref="Q528">IF(P528="-",0,P528/(1+'General inputs'!$H$32)^IFERROR(INDEX('MP Calculations'!$C$40:$C$130,MATCH(F528,'MP Calculations'!$D$40:$D$130,0),0),-1))</f>
        <v>520.58585581483453</v>
      </c>
    </row>
    <row r="529" spans="3:17" x14ac:dyDescent="0.2">
      <c r="C529" s="159"/>
      <c r="D529" s="165" t="s">
        <v>295</v>
      </c>
      <c r="E529" s="161">
        <v>39041</v>
      </c>
      <c r="F529" s="172" t="str">
        <f t="shared" si="24"/>
        <v>2006-07</v>
      </c>
      <c r="G529" s="68"/>
      <c r="H529" s="167" t="s">
        <v>279</v>
      </c>
      <c r="I529" s="173">
        <v>28910.598612097718</v>
      </c>
      <c r="J529" s="168">
        <f>IFERROR(MIN('MP Calculations'!$E$30/I529,1),"-")</f>
        <v>0.88008742324680189</v>
      </c>
      <c r="K529" s="12"/>
      <c r="L529" s="159">
        <v>1.9982139999999999</v>
      </c>
      <c r="M529" s="159" t="s">
        <v>339</v>
      </c>
      <c r="N529" s="159">
        <v>1708</v>
      </c>
      <c r="O529" s="185">
        <f t="shared" si="19"/>
        <v>3412.9495119999997</v>
      </c>
      <c r="P529" s="215">
        <f t="shared" si="25"/>
        <v>3003.6939416875098</v>
      </c>
      <c r="Q529" s="215" cm="1">
        <f t="array" ref="Q529">IF(P529="-",0,P529/(1+'General inputs'!$H$32)^IFERROR(INDEX('MP Calculations'!$C$40:$C$130,MATCH(F529,'MP Calculations'!$D$40:$D$130,0),0),-1))</f>
        <v>5801.4851111193384</v>
      </c>
    </row>
    <row r="530" spans="3:17" x14ac:dyDescent="0.2">
      <c r="C530" s="159"/>
      <c r="D530" s="165" t="s">
        <v>297</v>
      </c>
      <c r="E530" s="161">
        <v>39041</v>
      </c>
      <c r="F530" s="172" t="str">
        <f t="shared" si="24"/>
        <v>2006-07</v>
      </c>
      <c r="G530" s="68"/>
      <c r="H530" s="167" t="s">
        <v>279</v>
      </c>
      <c r="I530" s="173">
        <v>28910.598612097718</v>
      </c>
      <c r="J530" s="168">
        <f>IFERROR(MIN('MP Calculations'!$E$30/I530,1),"-")</f>
        <v>0.88008742324680189</v>
      </c>
      <c r="K530" s="12"/>
      <c r="L530" s="159">
        <v>1.149985</v>
      </c>
      <c r="M530" s="159" t="s">
        <v>339</v>
      </c>
      <c r="N530" s="159">
        <v>350</v>
      </c>
      <c r="O530" s="185">
        <f t="shared" si="19"/>
        <v>402.49475000000001</v>
      </c>
      <c r="P530" s="215">
        <f t="shared" si="25"/>
        <v>354.23056739786574</v>
      </c>
      <c r="Q530" s="215" cm="1">
        <f t="array" ref="Q530">IF(P530="-",0,P530/(1+'General inputs'!$H$32)^IFERROR(INDEX('MP Calculations'!$C$40:$C$130,MATCH(F530,'MP Calculations'!$D$40:$D$130,0),0),-1))</f>
        <v>684.1786821687682</v>
      </c>
    </row>
    <row r="531" spans="3:17" x14ac:dyDescent="0.2">
      <c r="C531" s="159"/>
      <c r="D531" s="165" t="s">
        <v>295</v>
      </c>
      <c r="E531" s="161">
        <v>39041</v>
      </c>
      <c r="F531" s="172" t="str">
        <f t="shared" si="24"/>
        <v>2006-07</v>
      </c>
      <c r="G531" s="68"/>
      <c r="H531" s="167" t="s">
        <v>279</v>
      </c>
      <c r="I531" s="173">
        <v>28910.598612097718</v>
      </c>
      <c r="J531" s="168">
        <f>IFERROR(MIN('MP Calculations'!$E$30/I531,1),"-")</f>
        <v>0.88008742324680189</v>
      </c>
      <c r="K531" s="12"/>
      <c r="L531" s="159">
        <v>0.99840700000000004</v>
      </c>
      <c r="M531" s="159" t="s">
        <v>339</v>
      </c>
      <c r="N531" s="159">
        <v>1708</v>
      </c>
      <c r="O531" s="185">
        <f t="shared" si="19"/>
        <v>1705.2791560000001</v>
      </c>
      <c r="P531" s="215">
        <f t="shared" si="25"/>
        <v>1500.7947383205212</v>
      </c>
      <c r="Q531" s="215" cm="1">
        <f t="array" ref="Q531">IF(P531="-",0,P531/(1+'General inputs'!$H$32)^IFERROR(INDEX('MP Calculations'!$C$40:$C$130,MATCH(F531,'MP Calculations'!$D$40:$D$130,0),0),-1))</f>
        <v>2898.7102208959227</v>
      </c>
    </row>
    <row r="532" spans="3:17" x14ac:dyDescent="0.2">
      <c r="C532" s="159"/>
      <c r="D532" s="165" t="s">
        <v>502</v>
      </c>
      <c r="E532" s="161">
        <v>39072</v>
      </c>
      <c r="F532" s="172" t="str">
        <f t="shared" si="24"/>
        <v>2006-07</v>
      </c>
      <c r="G532" s="68"/>
      <c r="H532" s="167" t="s">
        <v>279</v>
      </c>
      <c r="I532" s="173">
        <v>28910.598612097718</v>
      </c>
      <c r="J532" s="168">
        <f>IFERROR(MIN('MP Calculations'!$E$30/I532,1),"-")</f>
        <v>0.88008742324680189</v>
      </c>
      <c r="K532" s="12"/>
      <c r="L532" s="159">
        <v>1</v>
      </c>
      <c r="M532" s="159" t="s">
        <v>338</v>
      </c>
      <c r="N532" s="159">
        <v>3070.35</v>
      </c>
      <c r="O532" s="185">
        <f t="shared" si="19"/>
        <v>3070.35</v>
      </c>
      <c r="P532" s="215">
        <f t="shared" si="25"/>
        <v>2702.1764199658182</v>
      </c>
      <c r="Q532" s="215" cm="1">
        <f t="array" ref="Q532">IF(P532="-",0,P532/(1+'General inputs'!$H$32)^IFERROR(INDEX('MP Calculations'!$C$40:$C$130,MATCH(F532,'MP Calculations'!$D$40:$D$130,0),0),-1))</f>
        <v>5219.1190488742459</v>
      </c>
    </row>
    <row r="533" spans="3:17" x14ac:dyDescent="0.2">
      <c r="C533" s="159"/>
      <c r="D533" s="165" t="s">
        <v>503</v>
      </c>
      <c r="E533" s="161">
        <v>39295</v>
      </c>
      <c r="F533" s="172" t="str">
        <f t="shared" si="24"/>
        <v>2007-08</v>
      </c>
      <c r="G533" s="68"/>
      <c r="H533" s="167" t="s">
        <v>279</v>
      </c>
      <c r="I533" s="173">
        <v>28910.598612097718</v>
      </c>
      <c r="J533" s="168">
        <f>IFERROR(MIN('MP Calculations'!$E$30/I533,1),"-")</f>
        <v>0.88008742324680189</v>
      </c>
      <c r="K533" s="12"/>
      <c r="L533" s="159">
        <v>1</v>
      </c>
      <c r="M533" s="159" t="s">
        <v>338</v>
      </c>
      <c r="N533" s="159">
        <v>128558.72</v>
      </c>
      <c r="O533" s="185">
        <f t="shared" si="19"/>
        <v>128558.72</v>
      </c>
      <c r="P533" s="215">
        <f t="shared" si="25"/>
        <v>113142.91262070709</v>
      </c>
      <c r="Q533" s="215" cm="1">
        <f t="array" ref="Q533">IF(P533="-",0,P533/(1+'General inputs'!$H$32)^IFERROR(INDEX('MP Calculations'!$C$40:$C$130,MATCH(F533,'MP Calculations'!$D$40:$D$130,0),0),-1))</f>
        <v>209721.58870985013</v>
      </c>
    </row>
    <row r="534" spans="3:17" x14ac:dyDescent="0.2">
      <c r="C534" s="159"/>
      <c r="D534" s="165" t="s">
        <v>504</v>
      </c>
      <c r="E534" s="161">
        <v>39448</v>
      </c>
      <c r="F534" s="172" t="str">
        <f t="shared" ref="F534:F597" si="27">IF(E534="","-",IF(OR(E534&lt;$E$15,E534&gt;$E$16),"ERROR - date outside of range",IF(MONTH(E534)&gt;=7,YEAR(E534)&amp;"-"&amp;IF(YEAR(E534)=1999,"00",IF(AND(YEAR(E534)&gt;=2000,YEAR(E534)&lt;2009),"0","")&amp;RIGHT(YEAR(E534),2)+1),RIGHT(YEAR(E534),4)-1&amp;"-"&amp;RIGHT(YEAR(E534),2))))</f>
        <v>2007-08</v>
      </c>
      <c r="G534" s="68"/>
      <c r="H534" s="167" t="s">
        <v>279</v>
      </c>
      <c r="I534" s="173">
        <v>28910.598612097718</v>
      </c>
      <c r="J534" s="168">
        <f>IFERROR(MIN('MP Calculations'!$E$30/I534,1),"-")</f>
        <v>0.88008742324680189</v>
      </c>
      <c r="K534" s="12"/>
      <c r="L534" s="159">
        <v>1</v>
      </c>
      <c r="M534" s="159" t="s">
        <v>338</v>
      </c>
      <c r="N534" s="159">
        <v>4528.96</v>
      </c>
      <c r="O534" s="185">
        <f t="shared" si="19"/>
        <v>4528.96</v>
      </c>
      <c r="P534" s="215">
        <f t="shared" si="25"/>
        <v>3985.8807363878359</v>
      </c>
      <c r="Q534" s="215" cm="1">
        <f t="array" ref="Q534">IF(P534="-",0,P534/(1+'General inputs'!$H$32)^IFERROR(INDEX('MP Calculations'!$C$40:$C$130,MATCH(F534,'MP Calculations'!$D$40:$D$130,0),0),-1))</f>
        <v>7388.2245125290829</v>
      </c>
    </row>
    <row r="535" spans="3:17" x14ac:dyDescent="0.2">
      <c r="C535" s="159"/>
      <c r="D535" s="165" t="s">
        <v>505</v>
      </c>
      <c r="E535" s="161">
        <v>39479</v>
      </c>
      <c r="F535" s="172" t="str">
        <f t="shared" si="27"/>
        <v>2007-08</v>
      </c>
      <c r="G535" s="68"/>
      <c r="H535" s="167" t="s">
        <v>279</v>
      </c>
      <c r="I535" s="173">
        <v>28910.598612097718</v>
      </c>
      <c r="J535" s="168">
        <f>IFERROR(MIN('MP Calculations'!$E$30/I535,1),"-")</f>
        <v>0.88008742324680189</v>
      </c>
      <c r="K535" s="12"/>
      <c r="L535" s="159">
        <v>1</v>
      </c>
      <c r="M535" s="159" t="s">
        <v>338</v>
      </c>
      <c r="N535" s="159">
        <v>4662.96</v>
      </c>
      <c r="O535" s="185">
        <f t="shared" si="19"/>
        <v>4662.96</v>
      </c>
      <c r="P535" s="215">
        <f t="shared" ref="P535:P597" si="28">IF(O535="-","-",IF(OR(E535&lt;$E$15,E535&gt;$E$16),0,O535*J535))</f>
        <v>4103.8124511029073</v>
      </c>
      <c r="Q535" s="215" cm="1">
        <f t="array" ref="Q535">IF(P535="-",0,P535/(1+'General inputs'!$H$32)^IFERROR(INDEX('MP Calculations'!$C$40:$C$130,MATCH(F535,'MP Calculations'!$D$40:$D$130,0),0),-1))</f>
        <v>7606.8226199707242</v>
      </c>
    </row>
    <row r="536" spans="3:17" x14ac:dyDescent="0.2">
      <c r="C536" s="159"/>
      <c r="D536" s="165" t="s">
        <v>506</v>
      </c>
      <c r="E536" s="161">
        <v>39630</v>
      </c>
      <c r="F536" s="172" t="str">
        <f t="shared" si="27"/>
        <v>2008-09</v>
      </c>
      <c r="G536" s="68"/>
      <c r="H536" s="167" t="s">
        <v>279</v>
      </c>
      <c r="I536" s="173">
        <v>28910.598612097718</v>
      </c>
      <c r="J536" s="168">
        <f>IFERROR(MIN('MP Calculations'!$E$30/I536,1),"-")</f>
        <v>0.88008742324680189</v>
      </c>
      <c r="K536" s="12"/>
      <c r="L536" s="159">
        <v>1</v>
      </c>
      <c r="M536" s="159" t="s">
        <v>338</v>
      </c>
      <c r="N536" s="159">
        <v>12529.19</v>
      </c>
      <c r="O536" s="185">
        <f t="shared" si="19"/>
        <v>12529.19</v>
      </c>
      <c r="P536" s="215">
        <f t="shared" si="28"/>
        <v>11026.782542469598</v>
      </c>
      <c r="Q536" s="215" cm="1">
        <f t="array" ref="Q536">IF(P536="-",0,P536/(1+'General inputs'!$H$32)^IFERROR(INDEX('MP Calculations'!$C$40:$C$130,MATCH(F536,'MP Calculations'!$D$40:$D$130,0),0),-1))</f>
        <v>19615.38675463905</v>
      </c>
    </row>
    <row r="537" spans="3:17" x14ac:dyDescent="0.2">
      <c r="C537" s="159"/>
      <c r="D537" s="165" t="s">
        <v>507</v>
      </c>
      <c r="E537" s="161">
        <v>39630</v>
      </c>
      <c r="F537" s="172" t="str">
        <f t="shared" si="27"/>
        <v>2008-09</v>
      </c>
      <c r="G537" s="68"/>
      <c r="H537" s="167" t="s">
        <v>279</v>
      </c>
      <c r="I537" s="173">
        <v>28910.598612097718</v>
      </c>
      <c r="J537" s="168">
        <f>IFERROR(MIN('MP Calculations'!$E$30/I537,1),"-")</f>
        <v>0.88008742324680189</v>
      </c>
      <c r="K537" s="12"/>
      <c r="L537" s="159">
        <v>1</v>
      </c>
      <c r="M537" s="159" t="s">
        <v>338</v>
      </c>
      <c r="N537" s="159">
        <v>4050.64</v>
      </c>
      <c r="O537" s="185">
        <f t="shared" si="19"/>
        <v>4050.64</v>
      </c>
      <c r="P537" s="215">
        <f t="shared" si="28"/>
        <v>3564.9173201004255</v>
      </c>
      <c r="Q537" s="215" cm="1">
        <f t="array" ref="Q537">IF(P537="-",0,P537/(1+'General inputs'!$H$32)^IFERROR(INDEX('MP Calculations'!$C$40:$C$130,MATCH(F537,'MP Calculations'!$D$40:$D$130,0),0),-1))</f>
        <v>6341.5807569213266</v>
      </c>
    </row>
    <row r="538" spans="3:17" x14ac:dyDescent="0.2">
      <c r="C538" s="159"/>
      <c r="D538" s="165" t="s">
        <v>508</v>
      </c>
      <c r="E538" s="161">
        <v>39630</v>
      </c>
      <c r="F538" s="172" t="str">
        <f t="shared" si="27"/>
        <v>2008-09</v>
      </c>
      <c r="G538" s="68"/>
      <c r="H538" s="167" t="s">
        <v>279</v>
      </c>
      <c r="I538" s="173">
        <v>28910.598612097718</v>
      </c>
      <c r="J538" s="168">
        <f>IFERROR(MIN('MP Calculations'!$E$30/I538,1),"-")</f>
        <v>0.88008742324680189</v>
      </c>
      <c r="K538" s="12"/>
      <c r="L538" s="159">
        <v>1</v>
      </c>
      <c r="M538" s="159" t="s">
        <v>338</v>
      </c>
      <c r="N538" s="159">
        <v>14997.71</v>
      </c>
      <c r="O538" s="185">
        <f t="shared" si="19"/>
        <v>14997.71</v>
      </c>
      <c r="P538" s="215">
        <f t="shared" si="28"/>
        <v>13199.295948502793</v>
      </c>
      <c r="Q538" s="215" cm="1">
        <f t="array" ref="Q538">IF(P538="-",0,P538/(1+'General inputs'!$H$32)^IFERROR(INDEX('MP Calculations'!$C$40:$C$130,MATCH(F538,'MP Calculations'!$D$40:$D$130,0),0),-1))</f>
        <v>23480.039977358279</v>
      </c>
    </row>
    <row r="539" spans="3:17" x14ac:dyDescent="0.2">
      <c r="C539" s="159"/>
      <c r="D539" s="165" t="s">
        <v>508</v>
      </c>
      <c r="E539" s="161">
        <v>39630</v>
      </c>
      <c r="F539" s="172" t="str">
        <f t="shared" si="27"/>
        <v>2008-09</v>
      </c>
      <c r="G539" s="68"/>
      <c r="H539" s="167" t="s">
        <v>279</v>
      </c>
      <c r="I539" s="173">
        <v>28910.598612097718</v>
      </c>
      <c r="J539" s="168">
        <f>IFERROR(MIN('MP Calculations'!$E$30/I539,1),"-")</f>
        <v>0.88008742324680189</v>
      </c>
      <c r="K539" s="12"/>
      <c r="L539" s="159">
        <v>1</v>
      </c>
      <c r="M539" s="159" t="s">
        <v>338</v>
      </c>
      <c r="N539" s="159">
        <v>16817.91</v>
      </c>
      <c r="O539" s="185">
        <f t="shared" si="19"/>
        <v>16817.91</v>
      </c>
      <c r="P539" s="215">
        <f t="shared" si="28"/>
        <v>14801.231076296623</v>
      </c>
      <c r="Q539" s="215" cm="1">
        <f t="array" ref="Q539">IF(P539="-",0,P539/(1+'General inputs'!$H$32)^IFERROR(INDEX('MP Calculations'!$C$40:$C$130,MATCH(F539,'MP Calculations'!$D$40:$D$130,0),0),-1))</f>
        <v>26329.699609848012</v>
      </c>
    </row>
    <row r="540" spans="3:17" x14ac:dyDescent="0.2">
      <c r="C540" s="159"/>
      <c r="D540" s="165" t="s">
        <v>509</v>
      </c>
      <c r="E540" s="161">
        <v>39630</v>
      </c>
      <c r="F540" s="172" t="str">
        <f t="shared" si="27"/>
        <v>2008-09</v>
      </c>
      <c r="G540" s="68"/>
      <c r="H540" s="167" t="s">
        <v>279</v>
      </c>
      <c r="I540" s="173">
        <v>28910.598612097718</v>
      </c>
      <c r="J540" s="168">
        <f>IFERROR(MIN('MP Calculations'!$E$30/I540,1),"-")</f>
        <v>0.88008742324680189</v>
      </c>
      <c r="K540" s="12"/>
      <c r="L540" s="159">
        <v>1</v>
      </c>
      <c r="M540" s="159" t="s">
        <v>338</v>
      </c>
      <c r="N540" s="159">
        <v>35858.69</v>
      </c>
      <c r="O540" s="185">
        <f t="shared" si="19"/>
        <v>35858.69</v>
      </c>
      <c r="P540" s="215">
        <f t="shared" si="28"/>
        <v>31558.782083105863</v>
      </c>
      <c r="Q540" s="215" cm="1">
        <f t="array" ref="Q540">IF(P540="-",0,P540/(1+'General inputs'!$H$32)^IFERROR(INDEX('MP Calculations'!$C$40:$C$130,MATCH(F540,'MP Calculations'!$D$40:$D$130,0),0),-1))</f>
        <v>56139.468941304884</v>
      </c>
    </row>
    <row r="541" spans="3:17" x14ac:dyDescent="0.2">
      <c r="C541" s="159"/>
      <c r="D541" s="165" t="s">
        <v>510</v>
      </c>
      <c r="E541" s="161">
        <v>39630</v>
      </c>
      <c r="F541" s="172" t="str">
        <f t="shared" si="27"/>
        <v>2008-09</v>
      </c>
      <c r="G541" s="68"/>
      <c r="H541" s="167" t="s">
        <v>279</v>
      </c>
      <c r="I541" s="173">
        <v>28910.598612097718</v>
      </c>
      <c r="J541" s="168">
        <f>IFERROR(MIN('MP Calculations'!$E$30/I541,1),"-")</f>
        <v>0.88008742324680189</v>
      </c>
      <c r="K541" s="12"/>
      <c r="L541" s="159">
        <v>1</v>
      </c>
      <c r="M541" s="159" t="s">
        <v>338</v>
      </c>
      <c r="N541" s="159">
        <v>2409.92</v>
      </c>
      <c r="O541" s="185">
        <f t="shared" si="19"/>
        <v>2409.92</v>
      </c>
      <c r="P541" s="215">
        <f t="shared" si="28"/>
        <v>2120.9402830309327</v>
      </c>
      <c r="Q541" s="215" cm="1">
        <f t="array" ref="Q541">IF(P541="-",0,P541/(1+'General inputs'!$H$32)^IFERROR(INDEX('MP Calculations'!$C$40:$C$130,MATCH(F541,'MP Calculations'!$D$40:$D$130,0),0),-1))</f>
        <v>3772.9105271561634</v>
      </c>
    </row>
    <row r="542" spans="3:17" x14ac:dyDescent="0.2">
      <c r="C542" s="159"/>
      <c r="D542" s="165" t="s">
        <v>510</v>
      </c>
      <c r="E542" s="161">
        <v>39630</v>
      </c>
      <c r="F542" s="172" t="str">
        <f t="shared" si="27"/>
        <v>2008-09</v>
      </c>
      <c r="G542" s="68"/>
      <c r="H542" s="167" t="s">
        <v>279</v>
      </c>
      <c r="I542" s="173">
        <v>28910.598612097718</v>
      </c>
      <c r="J542" s="168">
        <f>IFERROR(MIN('MP Calculations'!$E$30/I542,1),"-")</f>
        <v>0.88008742324680189</v>
      </c>
      <c r="K542" s="12"/>
      <c r="L542" s="159">
        <v>1</v>
      </c>
      <c r="M542" s="159" t="s">
        <v>338</v>
      </c>
      <c r="N542" s="159">
        <v>768.44</v>
      </c>
      <c r="O542" s="185">
        <f t="shared" ref="O542:O597" si="29">IF(N542="","-",L542*N542)</f>
        <v>768.44</v>
      </c>
      <c r="P542" s="215">
        <f t="shared" si="28"/>
        <v>676.29437951977252</v>
      </c>
      <c r="Q542" s="215" cm="1">
        <f t="array" ref="Q542">IF(P542="-",0,P542/(1+'General inputs'!$H$32)^IFERROR(INDEX('MP Calculations'!$C$40:$C$130,MATCH(F542,'MP Calculations'!$D$40:$D$130,0),0),-1))</f>
        <v>1203.0504603836985</v>
      </c>
    </row>
    <row r="543" spans="3:17" x14ac:dyDescent="0.2">
      <c r="C543" s="159"/>
      <c r="D543" s="165" t="s">
        <v>511</v>
      </c>
      <c r="E543" s="161">
        <v>39630</v>
      </c>
      <c r="F543" s="172" t="str">
        <f t="shared" si="27"/>
        <v>2008-09</v>
      </c>
      <c r="G543" s="68"/>
      <c r="H543" s="167" t="s">
        <v>279</v>
      </c>
      <c r="I543" s="173">
        <v>28910.598612097718</v>
      </c>
      <c r="J543" s="168">
        <f>IFERROR(MIN('MP Calculations'!$E$30/I543,1),"-")</f>
        <v>0.88008742324680189</v>
      </c>
      <c r="K543" s="12"/>
      <c r="L543" s="159">
        <v>1</v>
      </c>
      <c r="M543" s="159" t="s">
        <v>338</v>
      </c>
      <c r="N543" s="159">
        <v>83493.09</v>
      </c>
      <c r="O543" s="185">
        <f t="shared" si="29"/>
        <v>83493.09</v>
      </c>
      <c r="P543" s="215">
        <f t="shared" si="28"/>
        <v>73481.218437013318</v>
      </c>
      <c r="Q543" s="215" cm="1">
        <f t="array" ref="Q543">IF(P543="-",0,P543/(1+'General inputs'!$H$32)^IFERROR(INDEX('MP Calculations'!$C$40:$C$130,MATCH(F543,'MP Calculations'!$D$40:$D$130,0),0),-1))</f>
        <v>130714.69517900885</v>
      </c>
    </row>
    <row r="544" spans="3:17" x14ac:dyDescent="0.2">
      <c r="C544" s="159"/>
      <c r="D544" s="165" t="s">
        <v>512</v>
      </c>
      <c r="E544" s="161">
        <v>39660</v>
      </c>
      <c r="F544" s="172" t="str">
        <f t="shared" si="27"/>
        <v>2008-09</v>
      </c>
      <c r="G544" s="68"/>
      <c r="H544" s="167" t="s">
        <v>279</v>
      </c>
      <c r="I544" s="173">
        <v>28910.598612097718</v>
      </c>
      <c r="J544" s="168">
        <f>IFERROR(MIN('MP Calculations'!$E$30/I544,1),"-")</f>
        <v>0.88008742324680189</v>
      </c>
      <c r="K544" s="12"/>
      <c r="L544" s="159">
        <v>1</v>
      </c>
      <c r="M544" s="159" t="s">
        <v>338</v>
      </c>
      <c r="N544" s="159">
        <v>3570.85</v>
      </c>
      <c r="O544" s="185">
        <f t="shared" si="29"/>
        <v>3570.85</v>
      </c>
      <c r="P544" s="215">
        <f t="shared" si="28"/>
        <v>3142.6601753008426</v>
      </c>
      <c r="Q544" s="215" cm="1">
        <f t="array" ref="Q544">IF(P544="-",0,P544/(1+'General inputs'!$H$32)^IFERROR(INDEX('MP Calculations'!$C$40:$C$130,MATCH(F544,'MP Calculations'!$D$40:$D$130,0),0),-1))</f>
        <v>5590.433523061175</v>
      </c>
    </row>
    <row r="545" spans="3:17" x14ac:dyDescent="0.2">
      <c r="C545" s="159"/>
      <c r="D545" s="165" t="s">
        <v>513</v>
      </c>
      <c r="E545" s="161">
        <v>39721</v>
      </c>
      <c r="F545" s="172" t="str">
        <f t="shared" si="27"/>
        <v>2008-09</v>
      </c>
      <c r="G545" s="68"/>
      <c r="H545" s="167" t="s">
        <v>279</v>
      </c>
      <c r="I545" s="173">
        <v>28910.598612097718</v>
      </c>
      <c r="J545" s="168">
        <f>IFERROR(MIN('MP Calculations'!$E$30/I545,1),"-")</f>
        <v>0.88008742324680189</v>
      </c>
      <c r="K545" s="12"/>
      <c r="L545" s="159">
        <v>1</v>
      </c>
      <c r="M545" s="159" t="s">
        <v>338</v>
      </c>
      <c r="N545" s="159">
        <v>4495.2299999999996</v>
      </c>
      <c r="O545" s="185">
        <f t="shared" si="29"/>
        <v>4495.2299999999996</v>
      </c>
      <c r="P545" s="215">
        <f t="shared" si="28"/>
        <v>3956.195387601721</v>
      </c>
      <c r="Q545" s="215" cm="1">
        <f t="array" ref="Q545">IF(P545="-",0,P545/(1+'General inputs'!$H$32)^IFERROR(INDEX('MP Calculations'!$C$40:$C$130,MATCH(F545,'MP Calculations'!$D$40:$D$130,0),0),-1))</f>
        <v>7037.6197504432512</v>
      </c>
    </row>
    <row r="546" spans="3:17" x14ac:dyDescent="0.2">
      <c r="C546" s="159"/>
      <c r="D546" s="165" t="s">
        <v>514</v>
      </c>
      <c r="E546" s="161">
        <v>39722</v>
      </c>
      <c r="F546" s="172" t="str">
        <f t="shared" si="27"/>
        <v>2008-09</v>
      </c>
      <c r="G546" s="68"/>
      <c r="H546" s="167" t="s">
        <v>279</v>
      </c>
      <c r="I546" s="173">
        <v>28910.598612097718</v>
      </c>
      <c r="J546" s="168">
        <f>IFERROR(MIN('MP Calculations'!$E$30/I546,1),"-")</f>
        <v>0.88008742324680189</v>
      </c>
      <c r="K546" s="12"/>
      <c r="L546" s="159">
        <v>1</v>
      </c>
      <c r="M546" s="159" t="s">
        <v>338</v>
      </c>
      <c r="N546" s="159">
        <v>1311.52</v>
      </c>
      <c r="O546" s="185">
        <f t="shared" si="29"/>
        <v>1311.52</v>
      </c>
      <c r="P546" s="215">
        <f t="shared" si="28"/>
        <v>1154.2522573366457</v>
      </c>
      <c r="Q546" s="215" cm="1">
        <f t="array" ref="Q546">IF(P546="-",0,P546/(1+'General inputs'!$H$32)^IFERROR(INDEX('MP Calculations'!$C$40:$C$130,MATCH(F546,'MP Calculations'!$D$40:$D$130,0),0),-1))</f>
        <v>2053.2829366019837</v>
      </c>
    </row>
    <row r="547" spans="3:17" x14ac:dyDescent="0.2">
      <c r="C547" s="159"/>
      <c r="D547" s="165" t="s">
        <v>515</v>
      </c>
      <c r="E547" s="161">
        <v>39722</v>
      </c>
      <c r="F547" s="172" t="str">
        <f t="shared" si="27"/>
        <v>2008-09</v>
      </c>
      <c r="G547" s="68"/>
      <c r="H547" s="167" t="s">
        <v>279</v>
      </c>
      <c r="I547" s="173">
        <v>28910.598612097718</v>
      </c>
      <c r="J547" s="168">
        <f>IFERROR(MIN('MP Calculations'!$E$30/I547,1),"-")</f>
        <v>0.88008742324680189</v>
      </c>
      <c r="K547" s="12"/>
      <c r="L547" s="159">
        <v>1</v>
      </c>
      <c r="M547" s="159" t="s">
        <v>338</v>
      </c>
      <c r="N547" s="159">
        <v>2071</v>
      </c>
      <c r="O547" s="185">
        <f t="shared" si="29"/>
        <v>2071</v>
      </c>
      <c r="P547" s="215">
        <f t="shared" si="28"/>
        <v>1822.6610535441266</v>
      </c>
      <c r="Q547" s="215" cm="1">
        <f t="array" ref="Q547">IF(P547="-",0,P547/(1+'General inputs'!$H$32)^IFERROR(INDEX('MP Calculations'!$C$40:$C$130,MATCH(F547,'MP Calculations'!$D$40:$D$130,0),0),-1))</f>
        <v>3242.3058448995876</v>
      </c>
    </row>
    <row r="548" spans="3:17" x14ac:dyDescent="0.2">
      <c r="C548" s="159"/>
      <c r="D548" s="165" t="s">
        <v>516</v>
      </c>
      <c r="E548" s="161">
        <v>39753</v>
      </c>
      <c r="F548" s="172" t="str">
        <f t="shared" si="27"/>
        <v>2008-09</v>
      </c>
      <c r="G548" s="68"/>
      <c r="H548" s="167" t="s">
        <v>279</v>
      </c>
      <c r="I548" s="173">
        <v>28910.598612097718</v>
      </c>
      <c r="J548" s="168">
        <f>IFERROR(MIN('MP Calculations'!$E$30/I548,1),"-")</f>
        <v>0.88008742324680189</v>
      </c>
      <c r="K548" s="12"/>
      <c r="L548" s="159">
        <v>1</v>
      </c>
      <c r="M548" s="159" t="s">
        <v>338</v>
      </c>
      <c r="N548" s="159">
        <v>1503.89</v>
      </c>
      <c r="O548" s="185">
        <f t="shared" si="29"/>
        <v>1503.89</v>
      </c>
      <c r="P548" s="215">
        <f t="shared" si="28"/>
        <v>1323.554674946633</v>
      </c>
      <c r="Q548" s="215" cm="1">
        <f t="array" ref="Q548">IF(P548="-",0,P548/(1+'General inputs'!$H$32)^IFERROR(INDEX('MP Calculations'!$C$40:$C$130,MATCH(F548,'MP Calculations'!$D$40:$D$130,0),0),-1))</f>
        <v>2354.4526012004062</v>
      </c>
    </row>
    <row r="549" spans="3:17" x14ac:dyDescent="0.2">
      <c r="C549" s="159"/>
      <c r="D549" s="165" t="s">
        <v>517</v>
      </c>
      <c r="E549" s="161">
        <v>39753</v>
      </c>
      <c r="F549" s="172" t="str">
        <f t="shared" si="27"/>
        <v>2008-09</v>
      </c>
      <c r="G549" s="68"/>
      <c r="H549" s="167" t="s">
        <v>279</v>
      </c>
      <c r="I549" s="173">
        <v>28910.598612097718</v>
      </c>
      <c r="J549" s="168">
        <f>IFERROR(MIN('MP Calculations'!$E$30/I549,1),"-")</f>
        <v>0.88008742324680189</v>
      </c>
      <c r="K549" s="12"/>
      <c r="L549" s="159">
        <v>1</v>
      </c>
      <c r="M549" s="159" t="s">
        <v>338</v>
      </c>
      <c r="N549" s="159">
        <v>16943.79</v>
      </c>
      <c r="O549" s="185">
        <f t="shared" si="29"/>
        <v>16943.79</v>
      </c>
      <c r="P549" s="215">
        <f t="shared" si="28"/>
        <v>14912.01648113493</v>
      </c>
      <c r="Q549" s="215" cm="1">
        <f t="array" ref="Q549">IF(P549="-",0,P549/(1+'General inputs'!$H$32)^IFERROR(INDEX('MP Calculations'!$C$40:$C$130,MATCH(F549,'MP Calculations'!$D$40:$D$130,0),0),-1))</f>
        <v>26526.77419205755</v>
      </c>
    </row>
    <row r="550" spans="3:17" x14ac:dyDescent="0.2">
      <c r="C550" s="159"/>
      <c r="D550" s="165" t="s">
        <v>518</v>
      </c>
      <c r="E550" s="161">
        <v>39783</v>
      </c>
      <c r="F550" s="172" t="str">
        <f t="shared" si="27"/>
        <v>2008-09</v>
      </c>
      <c r="G550" s="68"/>
      <c r="H550" s="167" t="s">
        <v>279</v>
      </c>
      <c r="I550" s="173">
        <v>28910.598612097718</v>
      </c>
      <c r="J550" s="168">
        <f>IFERROR(MIN('MP Calculations'!$E$30/I550,1),"-")</f>
        <v>0.88008742324680189</v>
      </c>
      <c r="K550" s="12"/>
      <c r="L550" s="159">
        <v>1</v>
      </c>
      <c r="M550" s="159" t="s">
        <v>338</v>
      </c>
      <c r="N550" s="159">
        <v>6741.68</v>
      </c>
      <c r="O550" s="185">
        <f t="shared" si="29"/>
        <v>6741.68</v>
      </c>
      <c r="P550" s="215">
        <f t="shared" si="28"/>
        <v>5933.2677795544996</v>
      </c>
      <c r="Q550" s="215" cm="1">
        <f t="array" ref="Q550">IF(P550="-",0,P550/(1+'General inputs'!$H$32)^IFERROR(INDEX('MP Calculations'!$C$40:$C$130,MATCH(F550,'MP Calculations'!$D$40:$D$130,0),0),-1))</f>
        <v>10554.605730778685</v>
      </c>
    </row>
    <row r="551" spans="3:17" x14ac:dyDescent="0.2">
      <c r="C551" s="159"/>
      <c r="D551" s="165" t="s">
        <v>519</v>
      </c>
      <c r="E551" s="161">
        <v>39814</v>
      </c>
      <c r="F551" s="172" t="str">
        <f t="shared" si="27"/>
        <v>2008-09</v>
      </c>
      <c r="G551" s="68"/>
      <c r="H551" s="167" t="s">
        <v>279</v>
      </c>
      <c r="I551" s="173">
        <v>28910.598612097718</v>
      </c>
      <c r="J551" s="168">
        <f>IFERROR(MIN('MP Calculations'!$E$30/I551,1),"-")</f>
        <v>0.88008742324680189</v>
      </c>
      <c r="K551" s="12"/>
      <c r="L551" s="159">
        <v>1</v>
      </c>
      <c r="M551" s="159" t="s">
        <v>338</v>
      </c>
      <c r="N551" s="159">
        <v>15049.58</v>
      </c>
      <c r="O551" s="185">
        <f t="shared" si="29"/>
        <v>15049.58</v>
      </c>
      <c r="P551" s="215">
        <f t="shared" si="28"/>
        <v>13244.946083146604</v>
      </c>
      <c r="Q551" s="215" cm="1">
        <f t="array" ref="Q551">IF(P551="-",0,P551/(1+'General inputs'!$H$32)^IFERROR(INDEX('MP Calculations'!$C$40:$C$130,MATCH(F551,'MP Calculations'!$D$40:$D$130,0),0),-1))</f>
        <v>23561.246353106682</v>
      </c>
    </row>
    <row r="552" spans="3:17" x14ac:dyDescent="0.2">
      <c r="C552" s="159"/>
      <c r="D552" s="165" t="s">
        <v>519</v>
      </c>
      <c r="E552" s="161">
        <v>39814</v>
      </c>
      <c r="F552" s="172" t="str">
        <f t="shared" si="27"/>
        <v>2008-09</v>
      </c>
      <c r="G552" s="68"/>
      <c r="H552" s="167" t="s">
        <v>279</v>
      </c>
      <c r="I552" s="173">
        <v>28910.598612097718</v>
      </c>
      <c r="J552" s="168">
        <f>IFERROR(MIN('MP Calculations'!$E$30/I552,1),"-")</f>
        <v>0.88008742324680189</v>
      </c>
      <c r="K552" s="12"/>
      <c r="L552" s="159">
        <v>1</v>
      </c>
      <c r="M552" s="159" t="s">
        <v>338</v>
      </c>
      <c r="N552" s="159">
        <v>5090.9799999999996</v>
      </c>
      <c r="O552" s="185">
        <f t="shared" si="29"/>
        <v>5090.9799999999996</v>
      </c>
      <c r="P552" s="215">
        <f t="shared" si="28"/>
        <v>4480.5074700010027</v>
      </c>
      <c r="Q552" s="215" cm="1">
        <f t="array" ref="Q552">IF(P552="-",0,P552/(1+'General inputs'!$H$32)^IFERROR(INDEX('MP Calculations'!$C$40:$C$130,MATCH(F552,'MP Calculations'!$D$40:$D$130,0),0),-1))</f>
        <v>7970.3110624176252</v>
      </c>
    </row>
    <row r="553" spans="3:17" x14ac:dyDescent="0.2">
      <c r="C553" s="159"/>
      <c r="D553" s="165" t="s">
        <v>520</v>
      </c>
      <c r="E553" s="161">
        <v>39814</v>
      </c>
      <c r="F553" s="172" t="str">
        <f t="shared" si="27"/>
        <v>2008-09</v>
      </c>
      <c r="G553" s="68"/>
      <c r="H553" s="167" t="s">
        <v>279</v>
      </c>
      <c r="I553" s="173">
        <v>28910.598612097718</v>
      </c>
      <c r="J553" s="168">
        <f>IFERROR(MIN('MP Calculations'!$E$30/I553,1),"-")</f>
        <v>0.88008742324680189</v>
      </c>
      <c r="K553" s="12"/>
      <c r="L553" s="159">
        <v>1</v>
      </c>
      <c r="M553" s="159" t="s">
        <v>338</v>
      </c>
      <c r="N553" s="159">
        <v>5202.1499999999996</v>
      </c>
      <c r="O553" s="185">
        <f t="shared" si="29"/>
        <v>5202.1499999999996</v>
      </c>
      <c r="P553" s="215">
        <f t="shared" si="28"/>
        <v>4578.3467888433497</v>
      </c>
      <c r="Q553" s="215" cm="1">
        <f t="array" ref="Q553">IF(P553="-",0,P553/(1+'General inputs'!$H$32)^IFERROR(INDEX('MP Calculations'!$C$40:$C$130,MATCH(F553,'MP Calculations'!$D$40:$D$130,0),0),-1))</f>
        <v>8144.356036235823</v>
      </c>
    </row>
    <row r="554" spans="3:17" x14ac:dyDescent="0.2">
      <c r="C554" s="159"/>
      <c r="D554" s="165" t="s">
        <v>521</v>
      </c>
      <c r="E554" s="161">
        <v>39814</v>
      </c>
      <c r="F554" s="172" t="str">
        <f t="shared" si="27"/>
        <v>2008-09</v>
      </c>
      <c r="G554" s="68"/>
      <c r="H554" s="167" t="s">
        <v>279</v>
      </c>
      <c r="I554" s="173">
        <v>28910.598612097718</v>
      </c>
      <c r="J554" s="168">
        <f>IFERROR(MIN('MP Calculations'!$E$30/I554,1),"-")</f>
        <v>0.88008742324680189</v>
      </c>
      <c r="K554" s="12"/>
      <c r="L554" s="159">
        <v>1</v>
      </c>
      <c r="M554" s="159" t="s">
        <v>338</v>
      </c>
      <c r="N554" s="159">
        <v>36086.129999999997</v>
      </c>
      <c r="O554" s="185">
        <f t="shared" si="29"/>
        <v>36086.129999999997</v>
      </c>
      <c r="P554" s="215">
        <f t="shared" si="28"/>
        <v>31758.949166649112</v>
      </c>
      <c r="Q554" s="215" cm="1">
        <f t="array" ref="Q554">IF(P554="-",0,P554/(1+'General inputs'!$H$32)^IFERROR(INDEX('MP Calculations'!$C$40:$C$130,MATCH(F554,'MP Calculations'!$D$40:$D$130,0),0),-1))</f>
        <v>56495.543321490273</v>
      </c>
    </row>
    <row r="555" spans="3:17" x14ac:dyDescent="0.2">
      <c r="C555" s="159"/>
      <c r="D555" s="165" t="s">
        <v>522</v>
      </c>
      <c r="E555" s="161">
        <v>39814</v>
      </c>
      <c r="F555" s="172" t="str">
        <f t="shared" si="27"/>
        <v>2008-09</v>
      </c>
      <c r="G555" s="68"/>
      <c r="H555" s="167" t="s">
        <v>279</v>
      </c>
      <c r="I555" s="173">
        <v>28910.598612097718</v>
      </c>
      <c r="J555" s="168">
        <f>IFERROR(MIN('MP Calculations'!$E$30/I555,1),"-")</f>
        <v>0.88008742324680189</v>
      </c>
      <c r="K555" s="12"/>
      <c r="L555" s="159">
        <v>1</v>
      </c>
      <c r="M555" s="159" t="s">
        <v>338</v>
      </c>
      <c r="N555" s="159">
        <v>1683.33</v>
      </c>
      <c r="O555" s="185">
        <f t="shared" si="29"/>
        <v>1683.33</v>
      </c>
      <c r="P555" s="215">
        <f t="shared" si="28"/>
        <v>1481.4775621740389</v>
      </c>
      <c r="Q555" s="215" cm="1">
        <f t="array" ref="Q555">IF(P555="-",0,P555/(1+'General inputs'!$H$32)^IFERROR(INDEX('MP Calculations'!$C$40:$C$130,MATCH(F555,'MP Calculations'!$D$40:$D$130,0),0),-1))</f>
        <v>2635.3793809245885</v>
      </c>
    </row>
    <row r="556" spans="3:17" x14ac:dyDescent="0.2">
      <c r="C556" s="159"/>
      <c r="D556" s="165" t="s">
        <v>523</v>
      </c>
      <c r="E556" s="161">
        <v>39814</v>
      </c>
      <c r="F556" s="172" t="str">
        <f t="shared" si="27"/>
        <v>2008-09</v>
      </c>
      <c r="G556" s="68"/>
      <c r="H556" s="167" t="s">
        <v>279</v>
      </c>
      <c r="I556" s="173">
        <v>28910.598612097718</v>
      </c>
      <c r="J556" s="168">
        <f>IFERROR(MIN('MP Calculations'!$E$30/I556,1),"-")</f>
        <v>0.88008742324680189</v>
      </c>
      <c r="K556" s="12"/>
      <c r="L556" s="159">
        <v>1</v>
      </c>
      <c r="M556" s="159" t="s">
        <v>338</v>
      </c>
      <c r="N556" s="159">
        <v>2883.74</v>
      </c>
      <c r="O556" s="185">
        <f t="shared" si="29"/>
        <v>2883.74</v>
      </c>
      <c r="P556" s="215">
        <f t="shared" si="28"/>
        <v>2537.9433059137323</v>
      </c>
      <c r="Q556" s="215" cm="1">
        <f t="array" ref="Q556">IF(P556="-",0,P556/(1+'General inputs'!$H$32)^IFERROR(INDEX('MP Calculations'!$C$40:$C$130,MATCH(F556,'MP Calculations'!$D$40:$D$130,0),0),-1))</f>
        <v>4514.7112782089507</v>
      </c>
    </row>
    <row r="557" spans="3:17" x14ac:dyDescent="0.2">
      <c r="C557" s="159"/>
      <c r="D557" s="165" t="s">
        <v>524</v>
      </c>
      <c r="E557" s="161">
        <v>39814</v>
      </c>
      <c r="F557" s="172" t="str">
        <f t="shared" si="27"/>
        <v>2008-09</v>
      </c>
      <c r="G557" s="68"/>
      <c r="H557" s="167" t="s">
        <v>279</v>
      </c>
      <c r="I557" s="173">
        <v>28910.598612097718</v>
      </c>
      <c r="J557" s="168">
        <f>IFERROR(MIN('MP Calculations'!$E$30/I557,1),"-")</f>
        <v>0.88008742324680189</v>
      </c>
      <c r="K557" s="12"/>
      <c r="L557" s="159">
        <v>1</v>
      </c>
      <c r="M557" s="159" t="s">
        <v>338</v>
      </c>
      <c r="N557" s="159">
        <v>2176.4299999999998</v>
      </c>
      <c r="O557" s="185">
        <f t="shared" si="29"/>
        <v>2176.4299999999998</v>
      </c>
      <c r="P557" s="215">
        <f t="shared" si="28"/>
        <v>1915.4486705770369</v>
      </c>
      <c r="Q557" s="215" cm="1">
        <f t="array" ref="Q557">IF(P557="-",0,P557/(1+'General inputs'!$H$32)^IFERROR(INDEX('MP Calculations'!$C$40:$C$130,MATCH(F557,'MP Calculations'!$D$40:$D$130,0),0),-1))</f>
        <v>3407.3644181626314</v>
      </c>
    </row>
    <row r="558" spans="3:17" x14ac:dyDescent="0.2">
      <c r="C558" s="159"/>
      <c r="D558" s="165" t="s">
        <v>525</v>
      </c>
      <c r="E558" s="161">
        <v>39814</v>
      </c>
      <c r="F558" s="172" t="str">
        <f t="shared" si="27"/>
        <v>2008-09</v>
      </c>
      <c r="G558" s="68"/>
      <c r="H558" s="167" t="s">
        <v>279</v>
      </c>
      <c r="I558" s="173">
        <v>28910.598612097718</v>
      </c>
      <c r="J558" s="168">
        <f>IFERROR(MIN('MP Calculations'!$E$30/I558,1),"-")</f>
        <v>0.88008742324680189</v>
      </c>
      <c r="K558" s="12"/>
      <c r="L558" s="159">
        <v>1</v>
      </c>
      <c r="M558" s="159" t="s">
        <v>338</v>
      </c>
      <c r="N558" s="159">
        <v>8301.2099999999991</v>
      </c>
      <c r="O558" s="185">
        <f t="shared" si="29"/>
        <v>8301.2099999999991</v>
      </c>
      <c r="P558" s="215">
        <f t="shared" si="28"/>
        <v>7305.7905187305832</v>
      </c>
      <c r="Q558" s="215" cm="1">
        <f t="array" ref="Q558">IF(P558="-",0,P558/(1+'General inputs'!$H$32)^IFERROR(INDEX('MP Calculations'!$C$40:$C$130,MATCH(F558,'MP Calculations'!$D$40:$D$130,0),0),-1))</f>
        <v>12996.166925513715</v>
      </c>
    </row>
    <row r="559" spans="3:17" x14ac:dyDescent="0.2">
      <c r="C559" s="159"/>
      <c r="D559" s="165" t="s">
        <v>526</v>
      </c>
      <c r="E559" s="161">
        <v>39814</v>
      </c>
      <c r="F559" s="172" t="str">
        <f t="shared" si="27"/>
        <v>2008-09</v>
      </c>
      <c r="G559" s="68"/>
      <c r="H559" s="167" t="s">
        <v>279</v>
      </c>
      <c r="I559" s="173">
        <v>28910.598612097718</v>
      </c>
      <c r="J559" s="168">
        <f>IFERROR(MIN('MP Calculations'!$E$30/I559,1),"-")</f>
        <v>0.88008742324680189</v>
      </c>
      <c r="K559" s="12"/>
      <c r="L559" s="159">
        <v>1</v>
      </c>
      <c r="M559" s="159" t="s">
        <v>338</v>
      </c>
      <c r="N559" s="159">
        <v>3164.2</v>
      </c>
      <c r="O559" s="185">
        <f t="shared" si="29"/>
        <v>3164.2</v>
      </c>
      <c r="P559" s="215">
        <f t="shared" si="28"/>
        <v>2784.7726246375305</v>
      </c>
      <c r="Q559" s="215" cm="1">
        <f t="array" ref="Q559">IF(P559="-",0,P559/(1+'General inputs'!$H$32)^IFERROR(INDEX('MP Calculations'!$C$40:$C$130,MATCH(F559,'MP Calculations'!$D$40:$D$130,0),0),-1))</f>
        <v>4953.792445403803</v>
      </c>
    </row>
    <row r="560" spans="3:17" x14ac:dyDescent="0.2">
      <c r="C560" s="159"/>
      <c r="D560" s="165" t="s">
        <v>527</v>
      </c>
      <c r="E560" s="161">
        <v>39814</v>
      </c>
      <c r="F560" s="172" t="str">
        <f t="shared" si="27"/>
        <v>2008-09</v>
      </c>
      <c r="G560" s="68"/>
      <c r="H560" s="167" t="s">
        <v>279</v>
      </c>
      <c r="I560" s="173">
        <v>28910.598612097718</v>
      </c>
      <c r="J560" s="168">
        <f>IFERROR(MIN('MP Calculations'!$E$30/I560,1),"-")</f>
        <v>0.88008742324680189</v>
      </c>
      <c r="K560" s="12"/>
      <c r="L560" s="159">
        <v>1</v>
      </c>
      <c r="M560" s="159" t="s">
        <v>338</v>
      </c>
      <c r="N560" s="159">
        <v>3247.61</v>
      </c>
      <c r="O560" s="185">
        <f t="shared" si="29"/>
        <v>3247.61</v>
      </c>
      <c r="P560" s="215">
        <f t="shared" si="28"/>
        <v>2858.1807166105464</v>
      </c>
      <c r="Q560" s="215" cm="1">
        <f t="array" ref="Q560">IF(P560="-",0,P560/(1+'General inputs'!$H$32)^IFERROR(INDEX('MP Calculations'!$C$40:$C$130,MATCH(F560,'MP Calculations'!$D$40:$D$130,0),0),-1))</f>
        <v>5084.3770569552635</v>
      </c>
    </row>
    <row r="561" spans="3:17" x14ac:dyDescent="0.2">
      <c r="C561" s="159"/>
      <c r="D561" s="165" t="s">
        <v>527</v>
      </c>
      <c r="E561" s="161">
        <v>39814</v>
      </c>
      <c r="F561" s="172" t="str">
        <f t="shared" si="27"/>
        <v>2008-09</v>
      </c>
      <c r="G561" s="68"/>
      <c r="H561" s="167" t="s">
        <v>279</v>
      </c>
      <c r="I561" s="173">
        <v>28910.598612097718</v>
      </c>
      <c r="J561" s="168">
        <f>IFERROR(MIN('MP Calculations'!$E$30/I561,1),"-")</f>
        <v>0.88008742324680189</v>
      </c>
      <c r="K561" s="12"/>
      <c r="L561" s="159">
        <v>1</v>
      </c>
      <c r="M561" s="159" t="s">
        <v>338</v>
      </c>
      <c r="N561" s="159">
        <v>18723.52</v>
      </c>
      <c r="O561" s="185">
        <f t="shared" si="29"/>
        <v>18723.52</v>
      </c>
      <c r="P561" s="215">
        <f t="shared" si="28"/>
        <v>16478.334470909962</v>
      </c>
      <c r="Q561" s="215" cm="1">
        <f t="array" ref="Q561">IF(P561="-",0,P561/(1+'General inputs'!$H$32)^IFERROR(INDEX('MP Calculations'!$C$40:$C$130,MATCH(F561,'MP Calculations'!$D$40:$D$130,0),0),-1))</f>
        <v>29313.07500390842</v>
      </c>
    </row>
    <row r="562" spans="3:17" x14ac:dyDescent="0.2">
      <c r="C562" s="159"/>
      <c r="D562" s="165" t="s">
        <v>528</v>
      </c>
      <c r="E562" s="161">
        <v>39814</v>
      </c>
      <c r="F562" s="172" t="str">
        <f t="shared" si="27"/>
        <v>2008-09</v>
      </c>
      <c r="G562" s="68"/>
      <c r="H562" s="167" t="s">
        <v>279</v>
      </c>
      <c r="I562" s="173">
        <v>28910.598612097718</v>
      </c>
      <c r="J562" s="168">
        <f>IFERROR(MIN('MP Calculations'!$E$30/I562,1),"-")</f>
        <v>0.88008742324680189</v>
      </c>
      <c r="K562" s="12"/>
      <c r="L562" s="159">
        <v>1</v>
      </c>
      <c r="M562" s="159" t="s">
        <v>338</v>
      </c>
      <c r="N562" s="159">
        <v>17769.310000000001</v>
      </c>
      <c r="O562" s="185">
        <f t="shared" si="29"/>
        <v>17769.310000000001</v>
      </c>
      <c r="P562" s="215">
        <f t="shared" si="28"/>
        <v>15638.54625077363</v>
      </c>
      <c r="Q562" s="215" cm="1">
        <f t="array" ref="Q562">IF(P562="-",0,P562/(1+'General inputs'!$H$32)^IFERROR(INDEX('MP Calculations'!$C$40:$C$130,MATCH(F562,'MP Calculations'!$D$40:$D$130,0),0),-1))</f>
        <v>27819.187673989716</v>
      </c>
    </row>
    <row r="563" spans="3:17" x14ac:dyDescent="0.2">
      <c r="C563" s="159"/>
      <c r="D563" s="165" t="s">
        <v>529</v>
      </c>
      <c r="E563" s="161">
        <v>39814</v>
      </c>
      <c r="F563" s="172" t="str">
        <f t="shared" si="27"/>
        <v>2008-09</v>
      </c>
      <c r="G563" s="68"/>
      <c r="H563" s="167" t="s">
        <v>279</v>
      </c>
      <c r="I563" s="173">
        <v>28910.598612097718</v>
      </c>
      <c r="J563" s="168">
        <f>IFERROR(MIN('MP Calculations'!$E$30/I563,1),"-")</f>
        <v>0.88008742324680189</v>
      </c>
      <c r="K563" s="12"/>
      <c r="L563" s="159">
        <v>1</v>
      </c>
      <c r="M563" s="159" t="s">
        <v>338</v>
      </c>
      <c r="N563" s="159">
        <v>1930.36</v>
      </c>
      <c r="O563" s="185">
        <f t="shared" si="29"/>
        <v>1930.36</v>
      </c>
      <c r="P563" s="215">
        <f t="shared" si="28"/>
        <v>1698.8855583386965</v>
      </c>
      <c r="Q563" s="215" cm="1">
        <f t="array" ref="Q563">IF(P563="-",0,P563/(1+'General inputs'!$H$32)^IFERROR(INDEX('MP Calculations'!$C$40:$C$130,MATCH(F563,'MP Calculations'!$D$40:$D$130,0),0),-1))</f>
        <v>3022.1233755482222</v>
      </c>
    </row>
    <row r="564" spans="3:17" x14ac:dyDescent="0.2">
      <c r="C564" s="159"/>
      <c r="D564" s="165" t="s">
        <v>529</v>
      </c>
      <c r="E564" s="161">
        <v>39814</v>
      </c>
      <c r="F564" s="172" t="str">
        <f t="shared" si="27"/>
        <v>2008-09</v>
      </c>
      <c r="G564" s="68"/>
      <c r="H564" s="167" t="s">
        <v>279</v>
      </c>
      <c r="I564" s="173">
        <v>28910.598612097718</v>
      </c>
      <c r="J564" s="168">
        <f>IFERROR(MIN('MP Calculations'!$E$30/I564,1),"-")</f>
        <v>0.88008742324680189</v>
      </c>
      <c r="K564" s="12"/>
      <c r="L564" s="159">
        <v>1</v>
      </c>
      <c r="M564" s="159" t="s">
        <v>338</v>
      </c>
      <c r="N564" s="159">
        <v>1905.81</v>
      </c>
      <c r="O564" s="185">
        <f t="shared" si="29"/>
        <v>1905.81</v>
      </c>
      <c r="P564" s="215">
        <f t="shared" si="28"/>
        <v>1677.2794120979875</v>
      </c>
      <c r="Q564" s="215" cm="1">
        <f t="array" ref="Q564">IF(P564="-",0,P564/(1+'General inputs'!$H$32)^IFERROR(INDEX('MP Calculations'!$C$40:$C$130,MATCH(F564,'MP Calculations'!$D$40:$D$130,0),0),-1))</f>
        <v>2983.6885090623291</v>
      </c>
    </row>
    <row r="565" spans="3:17" x14ac:dyDescent="0.2">
      <c r="C565" s="159"/>
      <c r="D565" s="165" t="s">
        <v>530</v>
      </c>
      <c r="E565" s="161">
        <v>39814</v>
      </c>
      <c r="F565" s="172" t="str">
        <f t="shared" si="27"/>
        <v>2008-09</v>
      </c>
      <c r="G565" s="68"/>
      <c r="H565" s="167" t="s">
        <v>279</v>
      </c>
      <c r="I565" s="173">
        <v>28910.598612097718</v>
      </c>
      <c r="J565" s="168">
        <f>IFERROR(MIN('MP Calculations'!$E$30/I565,1),"-")</f>
        <v>0.88008742324680189</v>
      </c>
      <c r="K565" s="12"/>
      <c r="L565" s="159">
        <v>1</v>
      </c>
      <c r="M565" s="159" t="s">
        <v>338</v>
      </c>
      <c r="N565" s="159">
        <v>27306.21</v>
      </c>
      <c r="O565" s="185">
        <f t="shared" si="29"/>
        <v>27306.21</v>
      </c>
      <c r="P565" s="215">
        <f t="shared" si="28"/>
        <v>24031.851997536054</v>
      </c>
      <c r="Q565" s="215" cm="1">
        <f t="array" ref="Q565">IF(P565="-",0,P565/(1+'General inputs'!$H$32)^IFERROR(INDEX('MP Calculations'!$C$40:$C$130,MATCH(F565,'MP Calculations'!$D$40:$D$130,0),0),-1))</f>
        <v>42749.919983126791</v>
      </c>
    </row>
    <row r="566" spans="3:17" x14ac:dyDescent="0.2">
      <c r="C566" s="159"/>
      <c r="D566" s="165" t="s">
        <v>531</v>
      </c>
      <c r="E566" s="161">
        <v>39814</v>
      </c>
      <c r="F566" s="172" t="str">
        <f t="shared" si="27"/>
        <v>2008-09</v>
      </c>
      <c r="G566" s="68"/>
      <c r="H566" s="167" t="s">
        <v>279</v>
      </c>
      <c r="I566" s="173">
        <v>28910.598612097718</v>
      </c>
      <c r="J566" s="168">
        <f>IFERROR(MIN('MP Calculations'!$E$30/I566,1),"-")</f>
        <v>0.88008742324680189</v>
      </c>
      <c r="K566" s="12"/>
      <c r="L566" s="159">
        <v>1</v>
      </c>
      <c r="M566" s="159" t="s">
        <v>338</v>
      </c>
      <c r="N566" s="159">
        <v>2416.4</v>
      </c>
      <c r="O566" s="185">
        <f t="shared" si="29"/>
        <v>2416.4</v>
      </c>
      <c r="P566" s="215">
        <f t="shared" si="28"/>
        <v>2126.6432495335721</v>
      </c>
      <c r="Q566" s="215" cm="1">
        <f t="array" ref="Q566">IF(P566="-",0,P566/(1+'General inputs'!$H$32)^IFERROR(INDEX('MP Calculations'!$C$40:$C$130,MATCH(F566,'MP Calculations'!$D$40:$D$130,0),0),-1))</f>
        <v>3783.0554532184278</v>
      </c>
    </row>
    <row r="567" spans="3:17" x14ac:dyDescent="0.2">
      <c r="C567" s="159"/>
      <c r="D567" s="165" t="s">
        <v>532</v>
      </c>
      <c r="E567" s="161">
        <v>39814</v>
      </c>
      <c r="F567" s="172" t="str">
        <f t="shared" si="27"/>
        <v>2008-09</v>
      </c>
      <c r="G567" s="68"/>
      <c r="H567" s="167" t="s">
        <v>279</v>
      </c>
      <c r="I567" s="173">
        <v>28910.598612097718</v>
      </c>
      <c r="J567" s="168">
        <f>IFERROR(MIN('MP Calculations'!$E$30/I567,1),"-")</f>
        <v>0.88008742324680189</v>
      </c>
      <c r="K567" s="12"/>
      <c r="L567" s="159">
        <v>1</v>
      </c>
      <c r="M567" s="159" t="s">
        <v>338</v>
      </c>
      <c r="N567" s="159">
        <v>977.6</v>
      </c>
      <c r="O567" s="185">
        <f t="shared" si="29"/>
        <v>977.6</v>
      </c>
      <c r="P567" s="215">
        <f t="shared" si="28"/>
        <v>860.37346496607358</v>
      </c>
      <c r="Q567" s="215" cm="1">
        <f t="array" ref="Q567">IF(P567="-",0,P567/(1+'General inputs'!$H$32)^IFERROR(INDEX('MP Calculations'!$C$40:$C$130,MATCH(F567,'MP Calculations'!$D$40:$D$130,0),0),-1))</f>
        <v>1530.5061293934511</v>
      </c>
    </row>
    <row r="568" spans="3:17" x14ac:dyDescent="0.2">
      <c r="C568" s="159"/>
      <c r="D568" s="165" t="s">
        <v>532</v>
      </c>
      <c r="E568" s="161">
        <v>39814</v>
      </c>
      <c r="F568" s="172" t="str">
        <f t="shared" si="27"/>
        <v>2008-09</v>
      </c>
      <c r="G568" s="68"/>
      <c r="H568" s="167" t="s">
        <v>279</v>
      </c>
      <c r="I568" s="173">
        <v>28910.598612097718</v>
      </c>
      <c r="J568" s="168">
        <f>IFERROR(MIN('MP Calculations'!$E$30/I568,1),"-")</f>
        <v>0.88008742324680189</v>
      </c>
      <c r="K568" s="12"/>
      <c r="L568" s="159">
        <v>1</v>
      </c>
      <c r="M568" s="159" t="s">
        <v>338</v>
      </c>
      <c r="N568" s="159">
        <v>36086.370000000003</v>
      </c>
      <c r="O568" s="185">
        <f t="shared" si="29"/>
        <v>36086.370000000003</v>
      </c>
      <c r="P568" s="215">
        <f t="shared" si="28"/>
        <v>31759.160387630698</v>
      </c>
      <c r="Q568" s="215" cm="1">
        <f t="array" ref="Q568">IF(P568="-",0,P568/(1+'General inputs'!$H$32)^IFERROR(INDEX('MP Calculations'!$C$40:$C$130,MATCH(F568,'MP Calculations'!$D$40:$D$130,0),0),-1))</f>
        <v>56495.919059492589</v>
      </c>
    </row>
    <row r="569" spans="3:17" x14ac:dyDescent="0.2">
      <c r="C569" s="159"/>
      <c r="D569" s="165" t="s">
        <v>533</v>
      </c>
      <c r="E569" s="161">
        <v>39814</v>
      </c>
      <c r="F569" s="172" t="str">
        <f t="shared" si="27"/>
        <v>2008-09</v>
      </c>
      <c r="G569" s="68"/>
      <c r="H569" s="167" t="s">
        <v>279</v>
      </c>
      <c r="I569" s="173">
        <v>28910.598612097718</v>
      </c>
      <c r="J569" s="168">
        <f>IFERROR(MIN('MP Calculations'!$E$30/I569,1),"-")</f>
        <v>0.88008742324680189</v>
      </c>
      <c r="K569" s="12"/>
      <c r="L569" s="159">
        <v>1</v>
      </c>
      <c r="M569" s="159" t="s">
        <v>338</v>
      </c>
      <c r="N569" s="159">
        <v>17512.91</v>
      </c>
      <c r="O569" s="185">
        <f t="shared" si="29"/>
        <v>17512.91</v>
      </c>
      <c r="P569" s="215">
        <f t="shared" si="28"/>
        <v>15412.891835453149</v>
      </c>
      <c r="Q569" s="215" cm="1">
        <f t="array" ref="Q569">IF(P569="-",0,P569/(1+'General inputs'!$H$32)^IFERROR(INDEX('MP Calculations'!$C$40:$C$130,MATCH(F569,'MP Calculations'!$D$40:$D$130,0),0),-1))</f>
        <v>27417.774241526047</v>
      </c>
    </row>
    <row r="570" spans="3:17" x14ac:dyDescent="0.2">
      <c r="C570" s="159"/>
      <c r="D570" s="165" t="s">
        <v>533</v>
      </c>
      <c r="E570" s="161">
        <v>39814</v>
      </c>
      <c r="F570" s="172" t="str">
        <f t="shared" si="27"/>
        <v>2008-09</v>
      </c>
      <c r="G570" s="68"/>
      <c r="H570" s="167" t="s">
        <v>279</v>
      </c>
      <c r="I570" s="173">
        <v>28910.598612097718</v>
      </c>
      <c r="J570" s="168">
        <f>IFERROR(MIN('MP Calculations'!$E$30/I570,1),"-")</f>
        <v>0.88008742324680189</v>
      </c>
      <c r="K570" s="12"/>
      <c r="L570" s="159">
        <v>1</v>
      </c>
      <c r="M570" s="159" t="s">
        <v>338</v>
      </c>
      <c r="N570" s="159">
        <v>553.42999999999995</v>
      </c>
      <c r="O570" s="185">
        <f t="shared" si="29"/>
        <v>553.42999999999995</v>
      </c>
      <c r="P570" s="215">
        <f t="shared" si="28"/>
        <v>487.06678264747751</v>
      </c>
      <c r="Q570" s="215" cm="1">
        <f t="array" ref="Q570">IF(P570="-",0,P570/(1+'General inputs'!$H$32)^IFERROR(INDEX('MP Calculations'!$C$40:$C$130,MATCH(F570,'MP Calculations'!$D$40:$D$130,0),0),-1))</f>
        <v>866.43617756773483</v>
      </c>
    </row>
    <row r="571" spans="3:17" x14ac:dyDescent="0.2">
      <c r="C571" s="159"/>
      <c r="D571" s="165" t="s">
        <v>534</v>
      </c>
      <c r="E571" s="161">
        <v>39814</v>
      </c>
      <c r="F571" s="172" t="str">
        <f t="shared" si="27"/>
        <v>2008-09</v>
      </c>
      <c r="G571" s="68"/>
      <c r="H571" s="167" t="s">
        <v>279</v>
      </c>
      <c r="I571" s="173">
        <v>28910.598612097718</v>
      </c>
      <c r="J571" s="168">
        <f>IFERROR(MIN('MP Calculations'!$E$30/I571,1),"-")</f>
        <v>0.88008742324680189</v>
      </c>
      <c r="K571" s="12"/>
      <c r="L571" s="159">
        <v>1</v>
      </c>
      <c r="M571" s="159" t="s">
        <v>338</v>
      </c>
      <c r="N571" s="159">
        <v>1993.9</v>
      </c>
      <c r="O571" s="185">
        <f t="shared" si="29"/>
        <v>1993.9</v>
      </c>
      <c r="P571" s="215">
        <f t="shared" si="28"/>
        <v>1754.8063132117984</v>
      </c>
      <c r="Q571" s="215" cm="1">
        <f t="array" ref="Q571">IF(P571="-",0,P571/(1+'General inputs'!$H$32)^IFERROR(INDEX('MP Calculations'!$C$40:$C$130,MATCH(F571,'MP Calculations'!$D$40:$D$130,0),0),-1))</f>
        <v>3121.6000116587584</v>
      </c>
    </row>
    <row r="572" spans="3:17" x14ac:dyDescent="0.2">
      <c r="C572" s="159"/>
      <c r="D572" s="165" t="s">
        <v>534</v>
      </c>
      <c r="E572" s="161">
        <v>39814</v>
      </c>
      <c r="F572" s="172" t="str">
        <f t="shared" si="27"/>
        <v>2008-09</v>
      </c>
      <c r="G572" s="68"/>
      <c r="H572" s="167" t="s">
        <v>279</v>
      </c>
      <c r="I572" s="173">
        <v>28910.598612097718</v>
      </c>
      <c r="J572" s="168">
        <f>IFERROR(MIN('MP Calculations'!$E$30/I572,1),"-")</f>
        <v>0.88008742324680189</v>
      </c>
      <c r="K572" s="12"/>
      <c r="L572" s="159">
        <v>1</v>
      </c>
      <c r="M572" s="159" t="s">
        <v>338</v>
      </c>
      <c r="N572" s="159">
        <v>36086.379999999997</v>
      </c>
      <c r="O572" s="185">
        <f t="shared" si="29"/>
        <v>36086.379999999997</v>
      </c>
      <c r="P572" s="215">
        <f t="shared" si="28"/>
        <v>31759.169188504926</v>
      </c>
      <c r="Q572" s="215" cm="1">
        <f t="array" ref="Q572">IF(P572="-",0,P572/(1+'General inputs'!$H$32)^IFERROR(INDEX('MP Calculations'!$C$40:$C$130,MATCH(F572,'MP Calculations'!$D$40:$D$130,0),0),-1))</f>
        <v>56495.934715242678</v>
      </c>
    </row>
    <row r="573" spans="3:17" x14ac:dyDescent="0.2">
      <c r="C573" s="159"/>
      <c r="D573" s="165" t="s">
        <v>535</v>
      </c>
      <c r="E573" s="161">
        <v>39814</v>
      </c>
      <c r="F573" s="172" t="str">
        <f t="shared" si="27"/>
        <v>2008-09</v>
      </c>
      <c r="G573" s="68"/>
      <c r="H573" s="167" t="s">
        <v>279</v>
      </c>
      <c r="I573" s="173">
        <v>28910.598612097718</v>
      </c>
      <c r="J573" s="168">
        <f>IFERROR(MIN('MP Calculations'!$E$30/I573,1),"-")</f>
        <v>0.88008742324680189</v>
      </c>
      <c r="K573" s="12"/>
      <c r="L573" s="159">
        <v>1</v>
      </c>
      <c r="M573" s="159" t="s">
        <v>338</v>
      </c>
      <c r="N573" s="159">
        <v>22029.22</v>
      </c>
      <c r="O573" s="185">
        <f t="shared" si="29"/>
        <v>22029.22</v>
      </c>
      <c r="P573" s="215">
        <f t="shared" si="28"/>
        <v>19387.639465936914</v>
      </c>
      <c r="Q573" s="215" cm="1">
        <f t="array" ref="Q573">IF(P573="-",0,P573/(1+'General inputs'!$H$32)^IFERROR(INDEX('MP Calculations'!$C$40:$C$130,MATCH(F573,'MP Calculations'!$D$40:$D$130,0),0),-1))</f>
        <v>34488.396313171848</v>
      </c>
    </row>
    <row r="574" spans="3:17" x14ac:dyDescent="0.2">
      <c r="C574" s="159"/>
      <c r="D574" s="165" t="s">
        <v>536</v>
      </c>
      <c r="E574" s="161">
        <v>39814</v>
      </c>
      <c r="F574" s="172" t="str">
        <f t="shared" si="27"/>
        <v>2008-09</v>
      </c>
      <c r="G574" s="68"/>
      <c r="H574" s="167" t="s">
        <v>279</v>
      </c>
      <c r="I574" s="173">
        <v>28910.598612097718</v>
      </c>
      <c r="J574" s="168">
        <f>IFERROR(MIN('MP Calculations'!$E$30/I574,1),"-")</f>
        <v>0.88008742324680189</v>
      </c>
      <c r="K574" s="12"/>
      <c r="L574" s="159">
        <v>1</v>
      </c>
      <c r="M574" s="159" t="s">
        <v>338</v>
      </c>
      <c r="N574" s="159">
        <v>36085.980000000003</v>
      </c>
      <c r="O574" s="185">
        <f t="shared" si="29"/>
        <v>36085.980000000003</v>
      </c>
      <c r="P574" s="215">
        <f t="shared" si="28"/>
        <v>31758.81715353563</v>
      </c>
      <c r="Q574" s="215" cm="1">
        <f t="array" ref="Q574">IF(P574="-",0,P574/(1+'General inputs'!$H$32)^IFERROR(INDEX('MP Calculations'!$C$40:$C$130,MATCH(F574,'MP Calculations'!$D$40:$D$130,0),0),-1))</f>
        <v>56495.308485238842</v>
      </c>
    </row>
    <row r="575" spans="3:17" x14ac:dyDescent="0.2">
      <c r="C575" s="159"/>
      <c r="D575" s="165" t="s">
        <v>537</v>
      </c>
      <c r="E575" s="161">
        <v>39814</v>
      </c>
      <c r="F575" s="172" t="str">
        <f t="shared" si="27"/>
        <v>2008-09</v>
      </c>
      <c r="G575" s="68"/>
      <c r="H575" s="167" t="s">
        <v>279</v>
      </c>
      <c r="I575" s="173">
        <v>28910.598612097718</v>
      </c>
      <c r="J575" s="168">
        <f>IFERROR(MIN('MP Calculations'!$E$30/I575,1),"-")</f>
        <v>0.88008742324680189</v>
      </c>
      <c r="K575" s="12"/>
      <c r="L575" s="159">
        <v>1</v>
      </c>
      <c r="M575" s="159" t="s">
        <v>338</v>
      </c>
      <c r="N575" s="159">
        <v>3900.91</v>
      </c>
      <c r="O575" s="185">
        <f t="shared" si="29"/>
        <v>3900.91</v>
      </c>
      <c r="P575" s="215">
        <f t="shared" si="28"/>
        <v>3433.1418302176817</v>
      </c>
      <c r="Q575" s="215" cm="1">
        <f t="array" ref="Q575">IF(P575="-",0,P575/(1+'General inputs'!$H$32)^IFERROR(INDEX('MP Calculations'!$C$40:$C$130,MATCH(F575,'MP Calculations'!$D$40:$D$130,0),0),-1))</f>
        <v>6107.1672107326176</v>
      </c>
    </row>
    <row r="576" spans="3:17" x14ac:dyDescent="0.2">
      <c r="C576" s="159"/>
      <c r="D576" s="165" t="s">
        <v>537</v>
      </c>
      <c r="E576" s="161">
        <v>39814</v>
      </c>
      <c r="F576" s="172" t="str">
        <f t="shared" si="27"/>
        <v>2008-09</v>
      </c>
      <c r="G576" s="68"/>
      <c r="H576" s="167" t="s">
        <v>279</v>
      </c>
      <c r="I576" s="173">
        <v>28910.598612097718</v>
      </c>
      <c r="J576" s="168">
        <f>IFERROR(MIN('MP Calculations'!$E$30/I576,1),"-")</f>
        <v>0.88008742324680189</v>
      </c>
      <c r="K576" s="12"/>
      <c r="L576" s="159">
        <v>1</v>
      </c>
      <c r="M576" s="159" t="s">
        <v>338</v>
      </c>
      <c r="N576" s="159">
        <v>7581.6</v>
      </c>
      <c r="O576" s="185">
        <f t="shared" si="29"/>
        <v>7581.6</v>
      </c>
      <c r="P576" s="215">
        <f t="shared" si="28"/>
        <v>6672.4708080879536</v>
      </c>
      <c r="Q576" s="215" cm="1">
        <f t="array" ref="Q576">IF(P576="-",0,P576/(1+'General inputs'!$H$32)^IFERROR(INDEX('MP Calculations'!$C$40:$C$130,MATCH(F576,'MP Calculations'!$D$40:$D$130,0),0),-1))</f>
        <v>11869.563492849211</v>
      </c>
    </row>
    <row r="577" spans="3:17" x14ac:dyDescent="0.2">
      <c r="C577" s="159"/>
      <c r="D577" s="165" t="s">
        <v>538</v>
      </c>
      <c r="E577" s="161">
        <v>39903</v>
      </c>
      <c r="F577" s="172" t="str">
        <f t="shared" si="27"/>
        <v>2008-09</v>
      </c>
      <c r="G577" s="68"/>
      <c r="H577" s="167" t="s">
        <v>279</v>
      </c>
      <c r="I577" s="173">
        <v>28910.598612097718</v>
      </c>
      <c r="J577" s="168">
        <f>IFERROR(MIN('MP Calculations'!$E$30/I577,1),"-")</f>
        <v>0.88008742324680189</v>
      </c>
      <c r="K577" s="12"/>
      <c r="L577" s="159">
        <v>1</v>
      </c>
      <c r="M577" s="159" t="s">
        <v>338</v>
      </c>
      <c r="N577" s="159">
        <v>4412.8999999999996</v>
      </c>
      <c r="O577" s="185">
        <f t="shared" si="29"/>
        <v>4412.8999999999996</v>
      </c>
      <c r="P577" s="215">
        <f t="shared" si="28"/>
        <v>3883.7377900458118</v>
      </c>
      <c r="Q577" s="215" cm="1">
        <f t="array" ref="Q577">IF(P577="-",0,P577/(1+'General inputs'!$H$32)^IFERROR(INDEX('MP Calculations'!$C$40:$C$130,MATCH(F577,'MP Calculations'!$D$40:$D$130,0),0),-1))</f>
        <v>6908.7259599021681</v>
      </c>
    </row>
    <row r="578" spans="3:17" x14ac:dyDescent="0.2">
      <c r="C578" s="159"/>
      <c r="D578" s="165" t="s">
        <v>539</v>
      </c>
      <c r="E578" s="161">
        <v>39904</v>
      </c>
      <c r="F578" s="172" t="str">
        <f t="shared" si="27"/>
        <v>2008-09</v>
      </c>
      <c r="G578" s="68"/>
      <c r="H578" s="167" t="s">
        <v>279</v>
      </c>
      <c r="I578" s="173">
        <v>28910.598612097718</v>
      </c>
      <c r="J578" s="168">
        <f>IFERROR(MIN('MP Calculations'!$E$30/I578,1),"-")</f>
        <v>0.88008742324680189</v>
      </c>
      <c r="K578" s="12"/>
      <c r="L578" s="159">
        <v>1</v>
      </c>
      <c r="M578" s="159" t="s">
        <v>338</v>
      </c>
      <c r="N578" s="159">
        <v>596.48</v>
      </c>
      <c r="O578" s="185">
        <f t="shared" si="29"/>
        <v>596.48</v>
      </c>
      <c r="P578" s="215">
        <f t="shared" si="28"/>
        <v>524.9545462182524</v>
      </c>
      <c r="Q578" s="215" cm="1">
        <f t="array" ref="Q578">IF(P578="-",0,P578/(1+'General inputs'!$H$32)^IFERROR(INDEX('MP Calculations'!$C$40:$C$130,MATCH(F578,'MP Calculations'!$D$40:$D$130,0),0),-1))</f>
        <v>933.83418173138887</v>
      </c>
    </row>
    <row r="579" spans="3:17" x14ac:dyDescent="0.2">
      <c r="C579" s="159"/>
      <c r="D579" s="165" t="s">
        <v>540</v>
      </c>
      <c r="E579" s="161">
        <v>39904</v>
      </c>
      <c r="F579" s="172" t="str">
        <f t="shared" si="27"/>
        <v>2008-09</v>
      </c>
      <c r="G579" s="68"/>
      <c r="H579" s="167" t="s">
        <v>279</v>
      </c>
      <c r="I579" s="173">
        <v>28910.598612097718</v>
      </c>
      <c r="J579" s="168">
        <f>IFERROR(MIN('MP Calculations'!$E$30/I579,1),"-")</f>
        <v>0.88008742324680189</v>
      </c>
      <c r="K579" s="12"/>
      <c r="L579" s="159">
        <v>1</v>
      </c>
      <c r="M579" s="159" t="s">
        <v>338</v>
      </c>
      <c r="N579" s="159">
        <v>49313.37</v>
      </c>
      <c r="O579" s="185">
        <f t="shared" si="29"/>
        <v>49313.37</v>
      </c>
      <c r="P579" s="215">
        <f t="shared" si="28"/>
        <v>43400.076734916147</v>
      </c>
      <c r="Q579" s="215" cm="1">
        <f t="array" ref="Q579">IF(P579="-",0,P579/(1+'General inputs'!$H$32)^IFERROR(INDEX('MP Calculations'!$C$40:$C$130,MATCH(F579,'MP Calculations'!$D$40:$D$130,0),0),-1))</f>
        <v>77203.779711586671</v>
      </c>
    </row>
    <row r="580" spans="3:17" x14ac:dyDescent="0.2">
      <c r="C580" s="159"/>
      <c r="D580" s="165" t="s">
        <v>541</v>
      </c>
      <c r="E580" s="161">
        <v>39904</v>
      </c>
      <c r="F580" s="172" t="str">
        <f t="shared" si="27"/>
        <v>2008-09</v>
      </c>
      <c r="G580" s="68"/>
      <c r="H580" s="167" t="s">
        <v>279</v>
      </c>
      <c r="I580" s="173">
        <v>28910.598612097718</v>
      </c>
      <c r="J580" s="168">
        <f>IFERROR(MIN('MP Calculations'!$E$30/I580,1),"-")</f>
        <v>0.88008742324680189</v>
      </c>
      <c r="K580" s="12"/>
      <c r="L580" s="159">
        <v>1</v>
      </c>
      <c r="M580" s="159" t="s">
        <v>338</v>
      </c>
      <c r="N580" s="159">
        <v>17704.259999999998</v>
      </c>
      <c r="O580" s="185">
        <f t="shared" si="29"/>
        <v>17704.259999999998</v>
      </c>
      <c r="P580" s="215">
        <f t="shared" si="28"/>
        <v>15581.296563891423</v>
      </c>
      <c r="Q580" s="215" cm="1">
        <f t="array" ref="Q580">IF(P580="-",0,P580/(1+'General inputs'!$H$32)^IFERROR(INDEX('MP Calculations'!$C$40:$C$130,MATCH(F580,'MP Calculations'!$D$40:$D$130,0),0),-1))</f>
        <v>27717.347019614666</v>
      </c>
    </row>
    <row r="581" spans="3:17" x14ac:dyDescent="0.2">
      <c r="C581" s="159"/>
      <c r="D581" s="165" t="s">
        <v>542</v>
      </c>
      <c r="E581" s="161">
        <v>39904</v>
      </c>
      <c r="F581" s="172" t="str">
        <f t="shared" si="27"/>
        <v>2008-09</v>
      </c>
      <c r="G581" s="68"/>
      <c r="H581" s="167" t="s">
        <v>279</v>
      </c>
      <c r="I581" s="173">
        <v>28910.598612097718</v>
      </c>
      <c r="J581" s="168">
        <f>IFERROR(MIN('MP Calculations'!$E$30/I581,1),"-")</f>
        <v>0.88008742324680189</v>
      </c>
      <c r="K581" s="12"/>
      <c r="L581" s="159">
        <v>1</v>
      </c>
      <c r="M581" s="159" t="s">
        <v>338</v>
      </c>
      <c r="N581" s="159">
        <v>263.91000000000003</v>
      </c>
      <c r="O581" s="185">
        <f t="shared" si="29"/>
        <v>263.91000000000003</v>
      </c>
      <c r="P581" s="215">
        <f t="shared" si="28"/>
        <v>232.26387186906351</v>
      </c>
      <c r="Q581" s="215" cm="1">
        <f t="array" ref="Q581">IF(P581="-",0,P581/(1+'General inputs'!$H$32)^IFERROR(INDEX('MP Calculations'!$C$40:$C$130,MATCH(F581,'MP Calculations'!$D$40:$D$130,0),0),-1))</f>
        <v>413.17090078582828</v>
      </c>
    </row>
    <row r="582" spans="3:17" x14ac:dyDescent="0.2">
      <c r="C582" s="159"/>
      <c r="D582" s="165" t="s">
        <v>543</v>
      </c>
      <c r="E582" s="161">
        <v>39904</v>
      </c>
      <c r="F582" s="172" t="str">
        <f t="shared" si="27"/>
        <v>2008-09</v>
      </c>
      <c r="G582" s="68"/>
      <c r="H582" s="167" t="s">
        <v>279</v>
      </c>
      <c r="I582" s="173">
        <v>28910.598612097718</v>
      </c>
      <c r="J582" s="168">
        <f>IFERROR(MIN('MP Calculations'!$E$30/I582,1),"-")</f>
        <v>0.88008742324680189</v>
      </c>
      <c r="K582" s="12"/>
      <c r="L582" s="159">
        <v>1</v>
      </c>
      <c r="M582" s="159" t="s">
        <v>338</v>
      </c>
      <c r="N582" s="159">
        <v>1668.29</v>
      </c>
      <c r="O582" s="185">
        <f t="shared" si="29"/>
        <v>1668.29</v>
      </c>
      <c r="P582" s="215">
        <f t="shared" si="28"/>
        <v>1468.2410473284071</v>
      </c>
      <c r="Q582" s="215" cm="1">
        <f t="array" ref="Q582">IF(P582="-",0,P582/(1+'General inputs'!$H$32)^IFERROR(INDEX('MP Calculations'!$C$40:$C$130,MATCH(F582,'MP Calculations'!$D$40:$D$130,0),0),-1))</f>
        <v>2611.8331327800743</v>
      </c>
    </row>
    <row r="583" spans="3:17" x14ac:dyDescent="0.2">
      <c r="C583" s="159"/>
      <c r="D583" s="165" t="s">
        <v>544</v>
      </c>
      <c r="E583" s="161">
        <v>39904</v>
      </c>
      <c r="F583" s="172" t="str">
        <f t="shared" si="27"/>
        <v>2008-09</v>
      </c>
      <c r="G583" s="68"/>
      <c r="H583" s="167" t="s">
        <v>279</v>
      </c>
      <c r="I583" s="173">
        <v>28910.598612097718</v>
      </c>
      <c r="J583" s="168">
        <f>IFERROR(MIN('MP Calculations'!$E$30/I583,1),"-")</f>
        <v>0.88008742324680189</v>
      </c>
      <c r="K583" s="12"/>
      <c r="L583" s="159">
        <v>1</v>
      </c>
      <c r="M583" s="159" t="s">
        <v>338</v>
      </c>
      <c r="N583" s="159">
        <v>2579.2399999999998</v>
      </c>
      <c r="O583" s="185">
        <f t="shared" si="29"/>
        <v>2579.2399999999998</v>
      </c>
      <c r="P583" s="215">
        <f t="shared" si="28"/>
        <v>2269.9566855350813</v>
      </c>
      <c r="Q583" s="215" cm="1">
        <f t="array" ref="Q583">IF(P583="-",0,P583/(1+'General inputs'!$H$32)^IFERROR(INDEX('MP Calculations'!$C$40:$C$130,MATCH(F583,'MP Calculations'!$D$40:$D$130,0),0),-1))</f>
        <v>4037.9936877831065</v>
      </c>
    </row>
    <row r="584" spans="3:17" x14ac:dyDescent="0.2">
      <c r="C584" s="159"/>
      <c r="D584" s="165" t="s">
        <v>545</v>
      </c>
      <c r="E584" s="161">
        <v>39904</v>
      </c>
      <c r="F584" s="172" t="str">
        <f t="shared" si="27"/>
        <v>2008-09</v>
      </c>
      <c r="G584" s="68"/>
      <c r="H584" s="167" t="s">
        <v>279</v>
      </c>
      <c r="I584" s="173">
        <v>28910.598612097718</v>
      </c>
      <c r="J584" s="168">
        <f>IFERROR(MIN('MP Calculations'!$E$30/I584,1),"-")</f>
        <v>0.88008742324680189</v>
      </c>
      <c r="K584" s="12"/>
      <c r="L584" s="159">
        <v>1</v>
      </c>
      <c r="M584" s="159" t="s">
        <v>338</v>
      </c>
      <c r="N584" s="159">
        <v>11330.65</v>
      </c>
      <c r="O584" s="185">
        <f t="shared" si="29"/>
        <v>11330.65</v>
      </c>
      <c r="P584" s="215">
        <f t="shared" si="28"/>
        <v>9971.9625622113763</v>
      </c>
      <c r="Q584" s="215" cm="1">
        <f t="array" ref="Q584">IF(P584="-",0,P584/(1+'General inputs'!$H$32)^IFERROR(INDEX('MP Calculations'!$C$40:$C$130,MATCH(F584,'MP Calculations'!$D$40:$D$130,0),0),-1))</f>
        <v>17738.982482622654</v>
      </c>
    </row>
    <row r="585" spans="3:17" x14ac:dyDescent="0.2">
      <c r="C585" s="159"/>
      <c r="D585" s="165" t="s">
        <v>546</v>
      </c>
      <c r="E585" s="161">
        <v>39965</v>
      </c>
      <c r="F585" s="172" t="str">
        <f t="shared" si="27"/>
        <v>2008-09</v>
      </c>
      <c r="G585" s="68"/>
      <c r="H585" s="167" t="s">
        <v>279</v>
      </c>
      <c r="I585" s="173">
        <v>28910.598612097718</v>
      </c>
      <c r="J585" s="168">
        <f>IFERROR(MIN('MP Calculations'!$E$30/I585,1),"-")</f>
        <v>0.88008742324680189</v>
      </c>
      <c r="K585" s="12"/>
      <c r="L585" s="159">
        <v>1</v>
      </c>
      <c r="M585" s="159" t="s">
        <v>338</v>
      </c>
      <c r="N585" s="159">
        <v>1504.63</v>
      </c>
      <c r="O585" s="185">
        <f t="shared" si="29"/>
        <v>1504.63</v>
      </c>
      <c r="P585" s="215">
        <f t="shared" si="28"/>
        <v>1324.2059396398356</v>
      </c>
      <c r="Q585" s="215" cm="1">
        <f t="array" ref="Q585">IF(P585="-",0,P585/(1+'General inputs'!$H$32)^IFERROR(INDEX('MP Calculations'!$C$40:$C$130,MATCH(F585,'MP Calculations'!$D$40:$D$130,0),0),-1))</f>
        <v>2355.6111267075166</v>
      </c>
    </row>
    <row r="586" spans="3:17" x14ac:dyDescent="0.2">
      <c r="C586" s="159"/>
      <c r="D586" s="165" t="s">
        <v>547</v>
      </c>
      <c r="E586" s="161">
        <v>39995</v>
      </c>
      <c r="F586" s="172" t="str">
        <f t="shared" si="27"/>
        <v>2009-10</v>
      </c>
      <c r="G586" s="68"/>
      <c r="H586" s="167" t="s">
        <v>279</v>
      </c>
      <c r="I586" s="173">
        <v>28910.598612097718</v>
      </c>
      <c r="J586" s="168">
        <f>IFERROR(MIN('MP Calculations'!$E$30/I586,1),"-")</f>
        <v>0.88008742324680189</v>
      </c>
      <c r="K586" s="12"/>
      <c r="L586" s="159">
        <v>1</v>
      </c>
      <c r="M586" s="159" t="s">
        <v>338</v>
      </c>
      <c r="N586" s="159">
        <v>49804.800000000003</v>
      </c>
      <c r="O586" s="185">
        <f t="shared" si="29"/>
        <v>49804.800000000003</v>
      </c>
      <c r="P586" s="215">
        <f t="shared" si="28"/>
        <v>43832.578097322323</v>
      </c>
      <c r="Q586" s="215" cm="1">
        <f t="array" ref="Q586">IF(P586="-",0,P586/(1+'General inputs'!$H$32)^IFERROR(INDEX('MP Calculations'!$C$40:$C$130,MATCH(F586,'MP Calculations'!$D$40:$D$130,0),0),-1))</f>
        <v>74830.278539883555</v>
      </c>
    </row>
    <row r="587" spans="3:17" x14ac:dyDescent="0.2">
      <c r="C587" s="159"/>
      <c r="D587" s="165" t="s">
        <v>548</v>
      </c>
      <c r="E587" s="161">
        <v>40086</v>
      </c>
      <c r="F587" s="172" t="str">
        <f t="shared" si="27"/>
        <v>2009-10</v>
      </c>
      <c r="G587" s="68"/>
      <c r="H587" s="167" t="s">
        <v>279</v>
      </c>
      <c r="I587" s="173">
        <v>28910.598612097718</v>
      </c>
      <c r="J587" s="168">
        <f>IFERROR(MIN('MP Calculations'!$E$30/I587,1),"-")</f>
        <v>0.88008742324680189</v>
      </c>
      <c r="K587" s="12"/>
      <c r="L587" s="159">
        <v>1</v>
      </c>
      <c r="M587" s="159" t="s">
        <v>338</v>
      </c>
      <c r="N587" s="159">
        <v>25650.959999999999</v>
      </c>
      <c r="O587" s="185">
        <f t="shared" si="29"/>
        <v>25650.959999999999</v>
      </c>
      <c r="P587" s="215">
        <f t="shared" si="28"/>
        <v>22575.087290206786</v>
      </c>
      <c r="Q587" s="215" cm="1">
        <f t="array" ref="Q587">IF(P587="-",0,P587/(1+'General inputs'!$H$32)^IFERROR(INDEX('MP Calculations'!$C$40:$C$130,MATCH(F587,'MP Calculations'!$D$40:$D$130,0),0),-1))</f>
        <v>38539.829125213058</v>
      </c>
    </row>
    <row r="588" spans="3:17" x14ac:dyDescent="0.2">
      <c r="C588" s="159"/>
      <c r="D588" s="165" t="s">
        <v>549</v>
      </c>
      <c r="E588" s="161">
        <v>40179</v>
      </c>
      <c r="F588" s="172" t="str">
        <f t="shared" si="27"/>
        <v>2009-10</v>
      </c>
      <c r="G588" s="68"/>
      <c r="H588" s="167" t="s">
        <v>279</v>
      </c>
      <c r="I588" s="173">
        <v>28910.598612097718</v>
      </c>
      <c r="J588" s="168">
        <f>IFERROR(MIN('MP Calculations'!$E$30/I588,1),"-")</f>
        <v>0.88008742324680189</v>
      </c>
      <c r="K588" s="12"/>
      <c r="L588" s="159">
        <v>1</v>
      </c>
      <c r="M588" s="159" t="s">
        <v>338</v>
      </c>
      <c r="N588" s="159">
        <v>109876.55</v>
      </c>
      <c r="O588" s="185">
        <f t="shared" si="29"/>
        <v>109876.55</v>
      </c>
      <c r="P588" s="215">
        <f t="shared" si="28"/>
        <v>96700.969764748399</v>
      </c>
      <c r="Q588" s="215" cm="1">
        <f t="array" ref="Q588">IF(P588="-",0,P588/(1+'General inputs'!$H$32)^IFERROR(INDEX('MP Calculations'!$C$40:$C$130,MATCH(F588,'MP Calculations'!$D$40:$D$130,0),0),-1))</f>
        <v>165086.35395587259</v>
      </c>
    </row>
    <row r="589" spans="3:17" x14ac:dyDescent="0.2">
      <c r="C589" s="159"/>
      <c r="D589" s="165" t="s">
        <v>550</v>
      </c>
      <c r="E589" s="161">
        <v>40179</v>
      </c>
      <c r="F589" s="172" t="str">
        <f t="shared" si="27"/>
        <v>2009-10</v>
      </c>
      <c r="G589" s="68"/>
      <c r="H589" s="167" t="s">
        <v>279</v>
      </c>
      <c r="I589" s="173">
        <v>28910.598612097718</v>
      </c>
      <c r="J589" s="168">
        <f>IFERROR(MIN('MP Calculations'!$E$30/I589,1),"-")</f>
        <v>0.88008742324680189</v>
      </c>
      <c r="K589" s="12"/>
      <c r="L589" s="159">
        <v>1</v>
      </c>
      <c r="M589" s="159" t="s">
        <v>338</v>
      </c>
      <c r="N589" s="159">
        <v>17564.18</v>
      </c>
      <c r="O589" s="185">
        <f t="shared" si="29"/>
        <v>17564.18</v>
      </c>
      <c r="P589" s="215">
        <f t="shared" si="28"/>
        <v>15458.013917643013</v>
      </c>
      <c r="Q589" s="215" cm="1">
        <f t="array" ref="Q589">IF(P589="-",0,P589/(1+'General inputs'!$H$32)^IFERROR(INDEX('MP Calculations'!$C$40:$C$130,MATCH(F589,'MP Calculations'!$D$40:$D$130,0),0),-1))</f>
        <v>26389.674925401807</v>
      </c>
    </row>
    <row r="590" spans="3:17" x14ac:dyDescent="0.2">
      <c r="C590" s="159"/>
      <c r="D590" s="165" t="s">
        <v>551</v>
      </c>
      <c r="E590" s="161">
        <v>40179</v>
      </c>
      <c r="F590" s="172" t="str">
        <f t="shared" si="27"/>
        <v>2009-10</v>
      </c>
      <c r="G590" s="68"/>
      <c r="H590" s="167" t="s">
        <v>279</v>
      </c>
      <c r="I590" s="173">
        <v>28910.598612097718</v>
      </c>
      <c r="J590" s="168">
        <f>IFERROR(MIN('MP Calculations'!$E$30/I590,1),"-")</f>
        <v>0.88008742324680189</v>
      </c>
      <c r="K590" s="12"/>
      <c r="L590" s="159">
        <v>1</v>
      </c>
      <c r="M590" s="159" t="s">
        <v>338</v>
      </c>
      <c r="N590" s="159">
        <v>16335.09</v>
      </c>
      <c r="O590" s="185">
        <f t="shared" si="29"/>
        <v>16335.09</v>
      </c>
      <c r="P590" s="215">
        <f t="shared" si="28"/>
        <v>14376.307266604601</v>
      </c>
      <c r="Q590" s="215" cm="1">
        <f t="array" ref="Q590">IF(P590="-",0,P590/(1+'General inputs'!$H$32)^IFERROR(INDEX('MP Calculations'!$C$40:$C$130,MATCH(F590,'MP Calculations'!$D$40:$D$130,0),0),-1))</f>
        <v>24543.002575536222</v>
      </c>
    </row>
    <row r="591" spans="3:17" x14ac:dyDescent="0.2">
      <c r="C591" s="159"/>
      <c r="D591" s="165" t="s">
        <v>552</v>
      </c>
      <c r="E591" s="161">
        <v>40179</v>
      </c>
      <c r="F591" s="172" t="str">
        <f t="shared" si="27"/>
        <v>2009-10</v>
      </c>
      <c r="G591" s="68"/>
      <c r="H591" s="167" t="s">
        <v>279</v>
      </c>
      <c r="I591" s="173">
        <v>28910.598612097718</v>
      </c>
      <c r="J591" s="168">
        <f>IFERROR(MIN('MP Calculations'!$E$30/I591,1),"-")</f>
        <v>0.88008742324680189</v>
      </c>
      <c r="K591" s="12"/>
      <c r="L591" s="159">
        <v>1</v>
      </c>
      <c r="M591" s="159" t="s">
        <v>338</v>
      </c>
      <c r="N591" s="159">
        <v>214601.36</v>
      </c>
      <c r="O591" s="185">
        <f t="shared" si="29"/>
        <v>214601.36</v>
      </c>
      <c r="P591" s="215">
        <f t="shared" si="28"/>
        <v>188867.95794765928</v>
      </c>
      <c r="Q591" s="215" cm="1">
        <f t="array" ref="Q591">IF(P591="-",0,P591/(1+'General inputs'!$H$32)^IFERROR(INDEX('MP Calculations'!$C$40:$C$130,MATCH(F591,'MP Calculations'!$D$40:$D$130,0),0),-1))</f>
        <v>322432.36683688767</v>
      </c>
    </row>
    <row r="592" spans="3:17" x14ac:dyDescent="0.2">
      <c r="C592" s="159"/>
      <c r="D592" s="165" t="s">
        <v>553</v>
      </c>
      <c r="E592" s="161">
        <v>40179</v>
      </c>
      <c r="F592" s="172" t="str">
        <f t="shared" si="27"/>
        <v>2009-10</v>
      </c>
      <c r="G592" s="68"/>
      <c r="H592" s="167" t="s">
        <v>279</v>
      </c>
      <c r="I592" s="173">
        <v>28910.598612097718</v>
      </c>
      <c r="J592" s="168">
        <f>IFERROR(MIN('MP Calculations'!$E$30/I592,1),"-")</f>
        <v>0.88008742324680189</v>
      </c>
      <c r="K592" s="12"/>
      <c r="L592" s="159">
        <v>1</v>
      </c>
      <c r="M592" s="159" t="s">
        <v>338</v>
      </c>
      <c r="N592" s="159">
        <v>38207.33</v>
      </c>
      <c r="O592" s="185">
        <f t="shared" si="29"/>
        <v>38207.33</v>
      </c>
      <c r="P592" s="215">
        <f t="shared" si="28"/>
        <v>33625.790608840231</v>
      </c>
      <c r="Q592" s="215" cm="1">
        <f t="array" ref="Q592">IF(P592="-",0,P592/(1+'General inputs'!$H$32)^IFERROR(INDEX('MP Calculations'!$C$40:$C$130,MATCH(F592,'MP Calculations'!$D$40:$D$130,0),0),-1))</f>
        <v>57405.413658226695</v>
      </c>
    </row>
    <row r="593" spans="3:17" x14ac:dyDescent="0.2">
      <c r="C593" s="159"/>
      <c r="D593" s="165" t="s">
        <v>554</v>
      </c>
      <c r="E593" s="161">
        <v>40179</v>
      </c>
      <c r="F593" s="172" t="str">
        <f t="shared" si="27"/>
        <v>2009-10</v>
      </c>
      <c r="G593" s="68"/>
      <c r="H593" s="167" t="s">
        <v>279</v>
      </c>
      <c r="I593" s="173">
        <v>28910.598612097718</v>
      </c>
      <c r="J593" s="168">
        <f>IFERROR(MIN('MP Calculations'!$E$30/I593,1),"-")</f>
        <v>0.88008742324680189</v>
      </c>
      <c r="K593" s="12"/>
      <c r="L593" s="159">
        <v>1</v>
      </c>
      <c r="M593" s="159" t="s">
        <v>338</v>
      </c>
      <c r="N593" s="159">
        <v>51181.27</v>
      </c>
      <c r="O593" s="185">
        <f t="shared" si="29"/>
        <v>51181.27</v>
      </c>
      <c r="P593" s="215">
        <f t="shared" si="28"/>
        <v>45043.992032798844</v>
      </c>
      <c r="Q593" s="215" cm="1">
        <f t="array" ref="Q593">IF(P593="-",0,P593/(1+'General inputs'!$H$32)^IFERROR(INDEX('MP Calculations'!$C$40:$C$130,MATCH(F593,'MP Calculations'!$D$40:$D$130,0),0),-1))</f>
        <v>76898.385097922001</v>
      </c>
    </row>
    <row r="594" spans="3:17" x14ac:dyDescent="0.2">
      <c r="C594" s="159"/>
      <c r="D594" s="165" t="s">
        <v>555</v>
      </c>
      <c r="E594" s="161">
        <v>40179</v>
      </c>
      <c r="F594" s="172" t="str">
        <f t="shared" si="27"/>
        <v>2009-10</v>
      </c>
      <c r="G594" s="68"/>
      <c r="H594" s="167" t="s">
        <v>279</v>
      </c>
      <c r="I594" s="173">
        <v>28910.598612097718</v>
      </c>
      <c r="J594" s="168">
        <f>IFERROR(MIN('MP Calculations'!$E$30/I594,1),"-")</f>
        <v>0.88008742324680189</v>
      </c>
      <c r="K594" s="12"/>
      <c r="L594" s="159">
        <v>1</v>
      </c>
      <c r="M594" s="159" t="s">
        <v>338</v>
      </c>
      <c r="N594" s="159">
        <v>901401.17</v>
      </c>
      <c r="O594" s="185">
        <f t="shared" si="29"/>
        <v>901401.17</v>
      </c>
      <c r="P594" s="215">
        <f t="shared" si="28"/>
        <v>793311.8330169525</v>
      </c>
      <c r="Q594" s="215" cm="1">
        <f t="array" ref="Q594">IF(P594="-",0,P594/(1+'General inputs'!$H$32)^IFERROR(INDEX('MP Calculations'!$C$40:$C$130,MATCH(F594,'MP Calculations'!$D$40:$D$130,0),0),-1))</f>
        <v>1354329.314188129</v>
      </c>
    </row>
    <row r="595" spans="3:17" x14ac:dyDescent="0.2">
      <c r="C595" s="159"/>
      <c r="D595" s="165" t="s">
        <v>556</v>
      </c>
      <c r="E595" s="161">
        <v>40179</v>
      </c>
      <c r="F595" s="172" t="str">
        <f t="shared" si="27"/>
        <v>2009-10</v>
      </c>
      <c r="G595" s="68"/>
      <c r="H595" s="167" t="s">
        <v>279</v>
      </c>
      <c r="I595" s="173">
        <v>28910.598612097718</v>
      </c>
      <c r="J595" s="168">
        <f>IFERROR(MIN('MP Calculations'!$E$30/I595,1),"-")</f>
        <v>0.88008742324680189</v>
      </c>
      <c r="K595" s="12"/>
      <c r="L595" s="159">
        <v>1</v>
      </c>
      <c r="M595" s="159" t="s">
        <v>338</v>
      </c>
      <c r="N595" s="159">
        <v>141118.47</v>
      </c>
      <c r="O595" s="185">
        <f t="shared" si="29"/>
        <v>141118.47</v>
      </c>
      <c r="P595" s="215">
        <f t="shared" si="28"/>
        <v>124196.59063483111</v>
      </c>
      <c r="Q595" s="215" cm="1">
        <f t="array" ref="Q595">IF(P595="-",0,P595/(1+'General inputs'!$H$32)^IFERROR(INDEX('MP Calculations'!$C$40:$C$130,MATCH(F595,'MP Calculations'!$D$40:$D$130,0),0),-1))</f>
        <v>212026.43956450385</v>
      </c>
    </row>
    <row r="596" spans="3:17" x14ac:dyDescent="0.2">
      <c r="C596" s="159"/>
      <c r="D596" s="165" t="s">
        <v>557</v>
      </c>
      <c r="E596" s="161">
        <v>40179</v>
      </c>
      <c r="F596" s="172" t="str">
        <f t="shared" si="27"/>
        <v>2009-10</v>
      </c>
      <c r="G596" s="68"/>
      <c r="H596" s="167" t="s">
        <v>279</v>
      </c>
      <c r="I596" s="173">
        <v>28910.598612097718</v>
      </c>
      <c r="J596" s="168">
        <f>IFERROR(MIN('MP Calculations'!$E$30/I596,1),"-")</f>
        <v>0.88008742324680189</v>
      </c>
      <c r="K596" s="12"/>
      <c r="L596" s="159">
        <v>1</v>
      </c>
      <c r="M596" s="159" t="s">
        <v>338</v>
      </c>
      <c r="N596" s="159">
        <v>19640.71</v>
      </c>
      <c r="O596" s="185">
        <f t="shared" si="29"/>
        <v>19640.71</v>
      </c>
      <c r="P596" s="215">
        <f t="shared" si="28"/>
        <v>17285.541854637693</v>
      </c>
      <c r="Q596" s="215" cm="1">
        <f t="array" ref="Q596">IF(P596="-",0,P596/(1+'General inputs'!$H$32)^IFERROR(INDEX('MP Calculations'!$C$40:$C$130,MATCH(F596,'MP Calculations'!$D$40:$D$130,0),0),-1))</f>
        <v>29509.601484617469</v>
      </c>
    </row>
    <row r="597" spans="3:17" x14ac:dyDescent="0.2">
      <c r="C597" s="159"/>
      <c r="D597" s="165" t="s">
        <v>558</v>
      </c>
      <c r="E597" s="161">
        <v>40179</v>
      </c>
      <c r="F597" s="172" t="str">
        <f t="shared" si="27"/>
        <v>2009-10</v>
      </c>
      <c r="G597" s="68"/>
      <c r="H597" s="167" t="s">
        <v>279</v>
      </c>
      <c r="I597" s="173">
        <v>28910.598612097718</v>
      </c>
      <c r="J597" s="168">
        <f>IFERROR(MIN('MP Calculations'!$E$30/I597,1),"-")</f>
        <v>0.88008742324680189</v>
      </c>
      <c r="K597" s="12"/>
      <c r="L597" s="159">
        <v>1</v>
      </c>
      <c r="M597" s="159" t="s">
        <v>338</v>
      </c>
      <c r="N597" s="159">
        <v>72838.36</v>
      </c>
      <c r="O597" s="185">
        <f t="shared" si="29"/>
        <v>72838.36</v>
      </c>
      <c r="P597" s="215">
        <f t="shared" si="28"/>
        <v>64104.124565922924</v>
      </c>
      <c r="Q597" s="215" cm="1">
        <f t="array" ref="Q597">IF(P597="-",0,P597/(1+'General inputs'!$H$32)^IFERROR(INDEX('MP Calculations'!$C$40:$C$130,MATCH(F597,'MP Calculations'!$D$40:$D$130,0),0),-1))</f>
        <v>109437.53949796631</v>
      </c>
    </row>
    <row r="598" spans="3:17" x14ac:dyDescent="0.2">
      <c r="C598" s="159"/>
      <c r="D598" s="165" t="s">
        <v>559</v>
      </c>
      <c r="E598" s="161">
        <v>40179</v>
      </c>
      <c r="F598" s="172" t="str">
        <f t="shared" ref="F598:F661" si="30">IF(E598="","-",IF(OR(E598&lt;$E$15,E598&gt;$E$16),"ERROR - date outside of range",IF(MONTH(E598)&gt;=7,YEAR(E598)&amp;"-"&amp;IF(YEAR(E598)=1999,"00",IF(AND(YEAR(E598)&gt;=2000,YEAR(E598)&lt;2009),"0","")&amp;RIGHT(YEAR(E598),2)+1),RIGHT(YEAR(E598),4)-1&amp;"-"&amp;RIGHT(YEAR(E598),2))))</f>
        <v>2009-10</v>
      </c>
      <c r="G598" s="68"/>
      <c r="H598" s="167" t="s">
        <v>279</v>
      </c>
      <c r="I598" s="173">
        <v>28910.598612097718</v>
      </c>
      <c r="J598" s="168">
        <f>IFERROR(MIN('MP Calculations'!$E$30/I598,1),"-")</f>
        <v>0.88008742324680189</v>
      </c>
      <c r="K598" s="12"/>
      <c r="L598" s="159">
        <v>1</v>
      </c>
      <c r="M598" s="159" t="s">
        <v>338</v>
      </c>
      <c r="N598" s="159">
        <v>72838.36</v>
      </c>
      <c r="O598" s="185">
        <f t="shared" ref="O598:O661" si="31">IF(N598="","-",L598*N598)</f>
        <v>72838.36</v>
      </c>
      <c r="P598" s="215">
        <f t="shared" ref="P598:P661" si="32">IF(O598="-","-",IF(OR(E598&lt;$E$15,E598&gt;$E$16),0,O598*J598))</f>
        <v>64104.124565922924</v>
      </c>
      <c r="Q598" s="215" cm="1">
        <f t="array" ref="Q598">IF(P598="-",0,P598/(1+'General inputs'!$H$32)^IFERROR(INDEX('MP Calculations'!$C$40:$C$130,MATCH(F598,'MP Calculations'!$D$40:$D$130,0),0),-1))</f>
        <v>109437.53949796631</v>
      </c>
    </row>
    <row r="599" spans="3:17" x14ac:dyDescent="0.2">
      <c r="C599" s="159"/>
      <c r="D599" s="165" t="s">
        <v>560</v>
      </c>
      <c r="E599" s="161">
        <v>40179</v>
      </c>
      <c r="F599" s="172" t="str">
        <f t="shared" si="30"/>
        <v>2009-10</v>
      </c>
      <c r="G599" s="68"/>
      <c r="H599" s="167" t="s">
        <v>279</v>
      </c>
      <c r="I599" s="173">
        <v>28910.598612097718</v>
      </c>
      <c r="J599" s="168">
        <f>IFERROR(MIN('MP Calculations'!$E$30/I599,1),"-")</f>
        <v>0.88008742324680189</v>
      </c>
      <c r="K599" s="12"/>
      <c r="L599" s="159">
        <v>1</v>
      </c>
      <c r="M599" s="159" t="s">
        <v>338</v>
      </c>
      <c r="N599" s="159">
        <v>78964.75</v>
      </c>
      <c r="O599" s="185">
        <f t="shared" si="31"/>
        <v>78964.75</v>
      </c>
      <c r="P599" s="215">
        <f t="shared" si="32"/>
        <v>69495.883354827893</v>
      </c>
      <c r="Q599" s="215" cm="1">
        <f t="array" ref="Q599">IF(P599="-",0,P599/(1+'General inputs'!$H$32)^IFERROR(INDEX('MP Calculations'!$C$40:$C$130,MATCH(F599,'MP Calculations'!$D$40:$D$130,0),0),-1))</f>
        <v>118642.26414587087</v>
      </c>
    </row>
    <row r="600" spans="3:17" x14ac:dyDescent="0.2">
      <c r="C600" s="159"/>
      <c r="D600" s="165" t="s">
        <v>561</v>
      </c>
      <c r="E600" s="161">
        <v>40179</v>
      </c>
      <c r="F600" s="172" t="str">
        <f t="shared" si="30"/>
        <v>2009-10</v>
      </c>
      <c r="G600" s="68"/>
      <c r="H600" s="167" t="s">
        <v>279</v>
      </c>
      <c r="I600" s="173">
        <v>28910.598612097718</v>
      </c>
      <c r="J600" s="168">
        <f>IFERROR(MIN('MP Calculations'!$E$30/I600,1),"-")</f>
        <v>0.88008742324680189</v>
      </c>
      <c r="K600" s="12"/>
      <c r="L600" s="159">
        <v>1</v>
      </c>
      <c r="M600" s="159" t="s">
        <v>338</v>
      </c>
      <c r="N600" s="159">
        <v>1031821.65</v>
      </c>
      <c r="O600" s="185">
        <f t="shared" si="31"/>
        <v>1031821.65</v>
      </c>
      <c r="P600" s="215">
        <f t="shared" si="32"/>
        <v>908093.25719876355</v>
      </c>
      <c r="Q600" s="215" cm="1">
        <f t="array" ref="Q600">IF(P600="-",0,P600/(1+'General inputs'!$H$32)^IFERROR(INDEX('MP Calculations'!$C$40:$C$130,MATCH(F600,'MP Calculations'!$D$40:$D$130,0),0),-1))</f>
        <v>1550282.3316825335</v>
      </c>
    </row>
    <row r="601" spans="3:17" x14ac:dyDescent="0.2">
      <c r="C601" s="159"/>
      <c r="D601" s="165" t="s">
        <v>562</v>
      </c>
      <c r="E601" s="161">
        <v>40179</v>
      </c>
      <c r="F601" s="172" t="str">
        <f t="shared" si="30"/>
        <v>2009-10</v>
      </c>
      <c r="G601" s="68"/>
      <c r="H601" s="167" t="s">
        <v>279</v>
      </c>
      <c r="I601" s="173">
        <v>28910.598612097718</v>
      </c>
      <c r="J601" s="168">
        <f>IFERROR(MIN('MP Calculations'!$E$30/I601,1),"-")</f>
        <v>0.88008742324680189</v>
      </c>
      <c r="K601" s="12"/>
      <c r="L601" s="159">
        <v>1</v>
      </c>
      <c r="M601" s="159" t="s">
        <v>338</v>
      </c>
      <c r="N601" s="159">
        <v>332458.44</v>
      </c>
      <c r="O601" s="185">
        <f t="shared" si="31"/>
        <v>332458.44</v>
      </c>
      <c r="P601" s="215">
        <f t="shared" si="32"/>
        <v>292592.4917962515</v>
      </c>
      <c r="Q601" s="215" cm="1">
        <f t="array" ref="Q601">IF(P601="-",0,P601/(1+'General inputs'!$H$32)^IFERROR(INDEX('MP Calculations'!$C$40:$C$130,MATCH(F601,'MP Calculations'!$D$40:$D$130,0),0),-1))</f>
        <v>499509.23742561293</v>
      </c>
    </row>
    <row r="602" spans="3:17" x14ac:dyDescent="0.2">
      <c r="C602" s="159"/>
      <c r="D602" s="165" t="s">
        <v>563</v>
      </c>
      <c r="E602" s="161">
        <v>40179</v>
      </c>
      <c r="F602" s="172" t="str">
        <f t="shared" si="30"/>
        <v>2009-10</v>
      </c>
      <c r="G602" s="68"/>
      <c r="H602" s="167" t="s">
        <v>279</v>
      </c>
      <c r="I602" s="173">
        <v>28910.598612097718</v>
      </c>
      <c r="J602" s="168">
        <f>IFERROR(MIN('MP Calculations'!$E$30/I602,1),"-")</f>
        <v>0.88008742324680189</v>
      </c>
      <c r="K602" s="12"/>
      <c r="L602" s="159">
        <v>1</v>
      </c>
      <c r="M602" s="159" t="s">
        <v>338</v>
      </c>
      <c r="N602" s="159">
        <v>1031821.65</v>
      </c>
      <c r="O602" s="185">
        <f t="shared" si="31"/>
        <v>1031821.65</v>
      </c>
      <c r="P602" s="215">
        <f t="shared" si="32"/>
        <v>908093.25719876355</v>
      </c>
      <c r="Q602" s="215" cm="1">
        <f t="array" ref="Q602">IF(P602="-",0,P602/(1+'General inputs'!$H$32)^IFERROR(INDEX('MP Calculations'!$C$40:$C$130,MATCH(F602,'MP Calculations'!$D$40:$D$130,0),0),-1))</f>
        <v>1550282.3316825335</v>
      </c>
    </row>
    <row r="603" spans="3:17" x14ac:dyDescent="0.2">
      <c r="C603" s="159"/>
      <c r="D603" s="165" t="s">
        <v>564</v>
      </c>
      <c r="E603" s="161">
        <v>40179</v>
      </c>
      <c r="F603" s="172" t="str">
        <f t="shared" si="30"/>
        <v>2009-10</v>
      </c>
      <c r="G603" s="68"/>
      <c r="H603" s="167" t="s">
        <v>279</v>
      </c>
      <c r="I603" s="173">
        <v>28910.598612097718</v>
      </c>
      <c r="J603" s="168">
        <f>IFERROR(MIN('MP Calculations'!$E$30/I603,1),"-")</f>
        <v>0.88008742324680189</v>
      </c>
      <c r="K603" s="12"/>
      <c r="L603" s="159">
        <v>1</v>
      </c>
      <c r="M603" s="159" t="s">
        <v>338</v>
      </c>
      <c r="N603" s="159">
        <v>332458.44</v>
      </c>
      <c r="O603" s="185">
        <f t="shared" si="31"/>
        <v>332458.44</v>
      </c>
      <c r="P603" s="215">
        <f t="shared" si="32"/>
        <v>292592.4917962515</v>
      </c>
      <c r="Q603" s="215" cm="1">
        <f t="array" ref="Q603">IF(P603="-",0,P603/(1+'General inputs'!$H$32)^IFERROR(INDEX('MP Calculations'!$C$40:$C$130,MATCH(F603,'MP Calculations'!$D$40:$D$130,0),0),-1))</f>
        <v>499509.23742561293</v>
      </c>
    </row>
    <row r="604" spans="3:17" x14ac:dyDescent="0.2">
      <c r="C604" s="159"/>
      <c r="D604" s="165" t="s">
        <v>565</v>
      </c>
      <c r="E604" s="161">
        <v>40179</v>
      </c>
      <c r="F604" s="172" t="str">
        <f t="shared" si="30"/>
        <v>2009-10</v>
      </c>
      <c r="G604" s="68"/>
      <c r="H604" s="167" t="s">
        <v>279</v>
      </c>
      <c r="I604" s="173">
        <v>28910.598612097718</v>
      </c>
      <c r="J604" s="168">
        <f>IFERROR(MIN('MP Calculations'!$E$30/I604,1),"-")</f>
        <v>0.88008742324680189</v>
      </c>
      <c r="K604" s="12"/>
      <c r="L604" s="159">
        <v>1</v>
      </c>
      <c r="M604" s="159" t="s">
        <v>338</v>
      </c>
      <c r="N604" s="159">
        <v>71219.5</v>
      </c>
      <c r="O604" s="185">
        <f t="shared" si="31"/>
        <v>71219.5</v>
      </c>
      <c r="P604" s="215">
        <f t="shared" si="32"/>
        <v>62679.38623992561</v>
      </c>
      <c r="Q604" s="215" cm="1">
        <f t="array" ref="Q604">IF(P604="-",0,P604/(1+'General inputs'!$H$32)^IFERROR(INDEX('MP Calculations'!$C$40:$C$130,MATCH(F604,'MP Calculations'!$D$40:$D$130,0),0),-1))</f>
        <v>107005.24894129155</v>
      </c>
    </row>
    <row r="605" spans="3:17" x14ac:dyDescent="0.2">
      <c r="C605" s="159"/>
      <c r="D605" s="165" t="s">
        <v>566</v>
      </c>
      <c r="E605" s="161">
        <v>40179</v>
      </c>
      <c r="F605" s="172" t="str">
        <f t="shared" si="30"/>
        <v>2009-10</v>
      </c>
      <c r="G605" s="68"/>
      <c r="H605" s="167" t="s">
        <v>279</v>
      </c>
      <c r="I605" s="173">
        <v>28910.598612097718</v>
      </c>
      <c r="J605" s="168">
        <f>IFERROR(MIN('MP Calculations'!$E$30/I605,1),"-")</f>
        <v>0.88008742324680189</v>
      </c>
      <c r="K605" s="12"/>
      <c r="L605" s="159">
        <v>1</v>
      </c>
      <c r="M605" s="159" t="s">
        <v>338</v>
      </c>
      <c r="N605" s="159">
        <v>12537.5</v>
      </c>
      <c r="O605" s="185">
        <f t="shared" si="31"/>
        <v>12537.5</v>
      </c>
      <c r="P605" s="215">
        <f t="shared" si="32"/>
        <v>11034.096068956778</v>
      </c>
      <c r="Q605" s="215" cm="1">
        <f t="array" ref="Q605">IF(P605="-",0,P605/(1+'General inputs'!$H$32)^IFERROR(INDEX('MP Calculations'!$C$40:$C$130,MATCH(F605,'MP Calculations'!$D$40:$D$130,0),0),-1))</f>
        <v>18837.232901121781</v>
      </c>
    </row>
    <row r="606" spans="3:17" x14ac:dyDescent="0.2">
      <c r="C606" s="159"/>
      <c r="D606" s="165" t="s">
        <v>567</v>
      </c>
      <c r="E606" s="161">
        <v>40179</v>
      </c>
      <c r="F606" s="172" t="str">
        <f t="shared" si="30"/>
        <v>2009-10</v>
      </c>
      <c r="G606" s="68"/>
      <c r="H606" s="167" t="s">
        <v>279</v>
      </c>
      <c r="I606" s="173">
        <v>28910.598612097718</v>
      </c>
      <c r="J606" s="168">
        <f>IFERROR(MIN('MP Calculations'!$E$30/I606,1),"-")</f>
        <v>0.88008742324680189</v>
      </c>
      <c r="K606" s="12"/>
      <c r="L606" s="159">
        <v>1</v>
      </c>
      <c r="M606" s="159" t="s">
        <v>338</v>
      </c>
      <c r="N606" s="159">
        <v>29279.89</v>
      </c>
      <c r="O606" s="185">
        <f t="shared" si="31"/>
        <v>29279.89</v>
      </c>
      <c r="P606" s="215">
        <f t="shared" si="32"/>
        <v>25768.8629430498</v>
      </c>
      <c r="Q606" s="215" cm="1">
        <f t="array" ref="Q606">IF(P606="-",0,P606/(1+'General inputs'!$H$32)^IFERROR(INDEX('MP Calculations'!$C$40:$C$130,MATCH(F606,'MP Calculations'!$D$40:$D$130,0),0),-1))</f>
        <v>43992.19200392635</v>
      </c>
    </row>
    <row r="607" spans="3:17" x14ac:dyDescent="0.2">
      <c r="C607" s="159"/>
      <c r="D607" s="165" t="s">
        <v>568</v>
      </c>
      <c r="E607" s="161">
        <v>40179</v>
      </c>
      <c r="F607" s="172" t="str">
        <f t="shared" si="30"/>
        <v>2009-10</v>
      </c>
      <c r="G607" s="68"/>
      <c r="H607" s="167" t="s">
        <v>279</v>
      </c>
      <c r="I607" s="173">
        <v>28910.598612097718</v>
      </c>
      <c r="J607" s="168">
        <f>IFERROR(MIN('MP Calculations'!$E$30/I607,1),"-")</f>
        <v>0.88008742324680189</v>
      </c>
      <c r="K607" s="12"/>
      <c r="L607" s="159">
        <v>1</v>
      </c>
      <c r="M607" s="159" t="s">
        <v>338</v>
      </c>
      <c r="N607" s="159">
        <v>17340.990000000002</v>
      </c>
      <c r="O607" s="185">
        <f t="shared" si="31"/>
        <v>17340.990000000002</v>
      </c>
      <c r="P607" s="215">
        <f t="shared" si="32"/>
        <v>15261.58720564856</v>
      </c>
      <c r="Q607" s="215" cm="1">
        <f t="array" ref="Q607">IF(P607="-",0,P607/(1+'General inputs'!$H$32)^IFERROR(INDEX('MP Calculations'!$C$40:$C$130,MATCH(F607,'MP Calculations'!$D$40:$D$130,0),0),-1))</f>
        <v>26054.338374159426</v>
      </c>
    </row>
    <row r="608" spans="3:17" x14ac:dyDescent="0.2">
      <c r="C608" s="159"/>
      <c r="D608" s="165" t="s">
        <v>569</v>
      </c>
      <c r="E608" s="161">
        <v>40179</v>
      </c>
      <c r="F608" s="172" t="str">
        <f t="shared" si="30"/>
        <v>2009-10</v>
      </c>
      <c r="G608" s="68"/>
      <c r="H608" s="167" t="s">
        <v>279</v>
      </c>
      <c r="I608" s="173">
        <v>28910.598612097718</v>
      </c>
      <c r="J608" s="168">
        <f>IFERROR(MIN('MP Calculations'!$E$30/I608,1),"-")</f>
        <v>0.88008742324680189</v>
      </c>
      <c r="K608" s="12"/>
      <c r="L608" s="159">
        <v>1</v>
      </c>
      <c r="M608" s="159" t="s">
        <v>338</v>
      </c>
      <c r="N608" s="159">
        <v>79376.009999999995</v>
      </c>
      <c r="O608" s="185">
        <f t="shared" si="31"/>
        <v>79376.009999999995</v>
      </c>
      <c r="P608" s="215">
        <f t="shared" si="32"/>
        <v>69857.828108512374</v>
      </c>
      <c r="Q608" s="215" cm="1">
        <f t="array" ref="Q608">IF(P608="-",0,P608/(1+'General inputs'!$H$32)^IFERROR(INDEX('MP Calculations'!$C$40:$C$130,MATCH(F608,'MP Calculations'!$D$40:$D$130,0),0),-1))</f>
        <v>119260.17045916422</v>
      </c>
    </row>
    <row r="609" spans="3:17" x14ac:dyDescent="0.2">
      <c r="C609" s="159"/>
      <c r="D609" s="165" t="s">
        <v>570</v>
      </c>
      <c r="E609" s="161">
        <v>40179</v>
      </c>
      <c r="F609" s="172" t="str">
        <f t="shared" si="30"/>
        <v>2009-10</v>
      </c>
      <c r="G609" s="68"/>
      <c r="H609" s="167" t="s">
        <v>279</v>
      </c>
      <c r="I609" s="173">
        <v>28910.598612097718</v>
      </c>
      <c r="J609" s="168">
        <f>IFERROR(MIN('MP Calculations'!$E$30/I609,1),"-")</f>
        <v>0.88008742324680189</v>
      </c>
      <c r="K609" s="12"/>
      <c r="L609" s="159">
        <v>1</v>
      </c>
      <c r="M609" s="159" t="s">
        <v>338</v>
      </c>
      <c r="N609" s="159">
        <v>79376.009999999995</v>
      </c>
      <c r="O609" s="185">
        <f t="shared" si="31"/>
        <v>79376.009999999995</v>
      </c>
      <c r="P609" s="215">
        <f t="shared" si="32"/>
        <v>69857.828108512374</v>
      </c>
      <c r="Q609" s="215" cm="1">
        <f t="array" ref="Q609">IF(P609="-",0,P609/(1+'General inputs'!$H$32)^IFERROR(INDEX('MP Calculations'!$C$40:$C$130,MATCH(F609,'MP Calculations'!$D$40:$D$130,0),0),-1))</f>
        <v>119260.17045916422</v>
      </c>
    </row>
    <row r="610" spans="3:17" x14ac:dyDescent="0.2">
      <c r="C610" s="159"/>
      <c r="D610" s="165" t="s">
        <v>571</v>
      </c>
      <c r="E610" s="161">
        <v>40210</v>
      </c>
      <c r="F610" s="172" t="str">
        <f t="shared" si="30"/>
        <v>2009-10</v>
      </c>
      <c r="G610" s="68"/>
      <c r="H610" s="167" t="s">
        <v>279</v>
      </c>
      <c r="I610" s="173">
        <v>28910.598612097718</v>
      </c>
      <c r="J610" s="168">
        <f>IFERROR(MIN('MP Calculations'!$E$30/I610,1),"-")</f>
        <v>0.88008742324680189</v>
      </c>
      <c r="K610" s="12"/>
      <c r="L610" s="159">
        <v>1</v>
      </c>
      <c r="M610" s="159" t="s">
        <v>338</v>
      </c>
      <c r="N610" s="159">
        <v>8070.68</v>
      </c>
      <c r="O610" s="185">
        <f t="shared" si="31"/>
        <v>8070.68</v>
      </c>
      <c r="P610" s="215">
        <f t="shared" si="32"/>
        <v>7102.9039650494997</v>
      </c>
      <c r="Q610" s="215" cm="1">
        <f t="array" ref="Q610">IF(P610="-",0,P610/(1+'General inputs'!$H$32)^IFERROR(INDEX('MP Calculations'!$C$40:$C$130,MATCH(F610,'MP Calculations'!$D$40:$D$130,0),0),-1))</f>
        <v>12125.964413194461</v>
      </c>
    </row>
    <row r="611" spans="3:17" x14ac:dyDescent="0.2">
      <c r="C611" s="159"/>
      <c r="D611" s="165" t="s">
        <v>572</v>
      </c>
      <c r="E611" s="161">
        <v>40210</v>
      </c>
      <c r="F611" s="172" t="str">
        <f t="shared" si="30"/>
        <v>2009-10</v>
      </c>
      <c r="G611" s="68"/>
      <c r="H611" s="167" t="s">
        <v>279</v>
      </c>
      <c r="I611" s="173">
        <v>28910.598612097718</v>
      </c>
      <c r="J611" s="168">
        <f>IFERROR(MIN('MP Calculations'!$E$30/I611,1),"-")</f>
        <v>0.88008742324680189</v>
      </c>
      <c r="K611" s="12"/>
      <c r="L611" s="159">
        <v>1</v>
      </c>
      <c r="M611" s="159" t="s">
        <v>338</v>
      </c>
      <c r="N611" s="159">
        <v>5335.96</v>
      </c>
      <c r="O611" s="185">
        <f t="shared" si="31"/>
        <v>5335.96</v>
      </c>
      <c r="P611" s="215">
        <f t="shared" si="32"/>
        <v>4696.1112869480048</v>
      </c>
      <c r="Q611" s="215" cm="1">
        <f t="array" ref="Q611">IF(P611="-",0,P611/(1+'General inputs'!$H$32)^IFERROR(INDEX('MP Calculations'!$C$40:$C$130,MATCH(F611,'MP Calculations'!$D$40:$D$130,0),0),-1))</f>
        <v>8017.1263227174295</v>
      </c>
    </row>
    <row r="612" spans="3:17" x14ac:dyDescent="0.2">
      <c r="C612" s="159"/>
      <c r="D612" s="165" t="s">
        <v>573</v>
      </c>
      <c r="E612" s="161">
        <v>40210</v>
      </c>
      <c r="F612" s="172" t="str">
        <f t="shared" si="30"/>
        <v>2009-10</v>
      </c>
      <c r="G612" s="68"/>
      <c r="H612" s="167" t="s">
        <v>279</v>
      </c>
      <c r="I612" s="173">
        <v>28910.598612097718</v>
      </c>
      <c r="J612" s="168">
        <f>IFERROR(MIN('MP Calculations'!$E$30/I612,1),"-")</f>
        <v>0.88008742324680189</v>
      </c>
      <c r="K612" s="12"/>
      <c r="L612" s="159">
        <v>1</v>
      </c>
      <c r="M612" s="159" t="s">
        <v>338</v>
      </c>
      <c r="N612" s="159">
        <v>5039.04</v>
      </c>
      <c r="O612" s="185">
        <f t="shared" si="31"/>
        <v>5039.04</v>
      </c>
      <c r="P612" s="215">
        <f t="shared" si="32"/>
        <v>4434.795729237565</v>
      </c>
      <c r="Q612" s="215" cm="1">
        <f t="array" ref="Q612">IF(P612="-",0,P612/(1+'General inputs'!$H$32)^IFERROR(INDEX('MP Calculations'!$C$40:$C$130,MATCH(F612,'MP Calculations'!$D$40:$D$130,0),0),-1))</f>
        <v>7571.0125685398771</v>
      </c>
    </row>
    <row r="613" spans="3:17" x14ac:dyDescent="0.2">
      <c r="C613" s="159"/>
      <c r="D613" s="165" t="s">
        <v>574</v>
      </c>
      <c r="E613" s="161">
        <v>40238</v>
      </c>
      <c r="F613" s="172" t="str">
        <f t="shared" si="30"/>
        <v>2009-10</v>
      </c>
      <c r="G613" s="68"/>
      <c r="H613" s="167" t="s">
        <v>279</v>
      </c>
      <c r="I613" s="173">
        <v>28910.598612097718</v>
      </c>
      <c r="J613" s="168">
        <f>IFERROR(MIN('MP Calculations'!$E$30/I613,1),"-")</f>
        <v>0.88008742324680189</v>
      </c>
      <c r="K613" s="12"/>
      <c r="L613" s="159">
        <v>1</v>
      </c>
      <c r="M613" s="159" t="s">
        <v>338</v>
      </c>
      <c r="N613" s="159">
        <v>1498.54</v>
      </c>
      <c r="O613" s="185">
        <f t="shared" si="31"/>
        <v>1498.54</v>
      </c>
      <c r="P613" s="215">
        <f t="shared" si="32"/>
        <v>1318.8462072322625</v>
      </c>
      <c r="Q613" s="215" cm="1">
        <f t="array" ref="Q613">IF(P613="-",0,P613/(1+'General inputs'!$H$32)^IFERROR(INDEX('MP Calculations'!$C$40:$C$130,MATCH(F613,'MP Calculations'!$D$40:$D$130,0),0),-1))</f>
        <v>2251.5132196727445</v>
      </c>
    </row>
    <row r="614" spans="3:17" x14ac:dyDescent="0.2">
      <c r="C614" s="159"/>
      <c r="D614" s="165" t="s">
        <v>575</v>
      </c>
      <c r="E614" s="161">
        <v>40269</v>
      </c>
      <c r="F614" s="172" t="str">
        <f t="shared" si="30"/>
        <v>2009-10</v>
      </c>
      <c r="G614" s="68"/>
      <c r="H614" s="167" t="s">
        <v>279</v>
      </c>
      <c r="I614" s="173">
        <v>28910.598612097718</v>
      </c>
      <c r="J614" s="168">
        <f>IFERROR(MIN('MP Calculations'!$E$30/I614,1),"-")</f>
        <v>0.88008742324680189</v>
      </c>
      <c r="K614" s="12"/>
      <c r="L614" s="159">
        <v>1</v>
      </c>
      <c r="M614" s="159" t="s">
        <v>338</v>
      </c>
      <c r="N614" s="159">
        <v>1630.96</v>
      </c>
      <c r="O614" s="185">
        <f t="shared" si="31"/>
        <v>1630.96</v>
      </c>
      <c r="P614" s="215">
        <f t="shared" si="32"/>
        <v>1435.3873838186041</v>
      </c>
      <c r="Q614" s="215" cm="1">
        <f t="array" ref="Q614">IF(P614="-",0,P614/(1+'General inputs'!$H$32)^IFERROR(INDEX('MP Calculations'!$C$40:$C$130,MATCH(F614,'MP Calculations'!$D$40:$D$130,0),0),-1))</f>
        <v>2450.470458417833</v>
      </c>
    </row>
    <row r="615" spans="3:17" x14ac:dyDescent="0.2">
      <c r="C615" s="159"/>
      <c r="D615" s="165" t="s">
        <v>576</v>
      </c>
      <c r="E615" s="161">
        <v>40269</v>
      </c>
      <c r="F615" s="172" t="str">
        <f t="shared" si="30"/>
        <v>2009-10</v>
      </c>
      <c r="G615" s="68"/>
      <c r="H615" s="167" t="s">
        <v>279</v>
      </c>
      <c r="I615" s="173">
        <v>28910.598612097718</v>
      </c>
      <c r="J615" s="168">
        <f>IFERROR(MIN('MP Calculations'!$E$30/I615,1),"-")</f>
        <v>0.88008742324680189</v>
      </c>
      <c r="K615" s="12"/>
      <c r="L615" s="159">
        <v>1</v>
      </c>
      <c r="M615" s="159" t="s">
        <v>338</v>
      </c>
      <c r="N615" s="159">
        <v>5343.24</v>
      </c>
      <c r="O615" s="185">
        <f t="shared" si="31"/>
        <v>5343.24</v>
      </c>
      <c r="P615" s="215">
        <f t="shared" si="32"/>
        <v>4702.5183233892412</v>
      </c>
      <c r="Q615" s="215" cm="1">
        <f t="array" ref="Q615">IF(P615="-",0,P615/(1+'General inputs'!$H$32)^IFERROR(INDEX('MP Calculations'!$C$40:$C$130,MATCH(F615,'MP Calculations'!$D$40:$D$130,0),0),-1))</f>
        <v>8028.0643131876313</v>
      </c>
    </row>
    <row r="616" spans="3:17" x14ac:dyDescent="0.2">
      <c r="C616" s="159"/>
      <c r="D616" s="165" t="s">
        <v>577</v>
      </c>
      <c r="E616" s="161">
        <v>40304</v>
      </c>
      <c r="F616" s="172" t="str">
        <f t="shared" si="30"/>
        <v>2009-10</v>
      </c>
      <c r="G616" s="68"/>
      <c r="H616" s="167" t="s">
        <v>279</v>
      </c>
      <c r="I616" s="173">
        <v>28910.598612097718</v>
      </c>
      <c r="J616" s="168">
        <f>IFERROR(MIN('MP Calculations'!$E$30/I616,1),"-")</f>
        <v>0.88008742324680189</v>
      </c>
      <c r="K616" s="12"/>
      <c r="L616" s="159">
        <v>1</v>
      </c>
      <c r="M616" s="159" t="s">
        <v>338</v>
      </c>
      <c r="N616" s="159">
        <v>14585803.720000001</v>
      </c>
      <c r="O616" s="185">
        <f t="shared" si="31"/>
        <v>14585803.720000001</v>
      </c>
      <c r="P616" s="215">
        <f t="shared" si="32"/>
        <v>12836782.411918418</v>
      </c>
      <c r="Q616" s="215" cm="1">
        <f t="array" ref="Q616">IF(P616="-",0,P616/(1+'General inputs'!$H$32)^IFERROR(INDEX('MP Calculations'!$C$40:$C$130,MATCH(F616,'MP Calculations'!$D$40:$D$130,0),0),-1))</f>
        <v>21914750.287033975</v>
      </c>
    </row>
    <row r="617" spans="3:17" x14ac:dyDescent="0.2">
      <c r="C617" s="159"/>
      <c r="D617" s="165" t="s">
        <v>578</v>
      </c>
      <c r="E617" s="161">
        <v>40330</v>
      </c>
      <c r="F617" s="172" t="str">
        <f t="shared" si="30"/>
        <v>2009-10</v>
      </c>
      <c r="G617" s="68"/>
      <c r="H617" s="167" t="s">
        <v>279</v>
      </c>
      <c r="I617" s="173">
        <v>28910.598612097718</v>
      </c>
      <c r="J617" s="168">
        <f>IFERROR(MIN('MP Calculations'!$E$30/I617,1),"-")</f>
        <v>0.88008742324680189</v>
      </c>
      <c r="K617" s="12"/>
      <c r="L617" s="159">
        <v>1</v>
      </c>
      <c r="M617" s="159" t="s">
        <v>338</v>
      </c>
      <c r="N617" s="159">
        <v>3819.45</v>
      </c>
      <c r="O617" s="185">
        <f t="shared" si="31"/>
        <v>3819.45</v>
      </c>
      <c r="P617" s="215">
        <f t="shared" si="32"/>
        <v>3361.4499087199974</v>
      </c>
      <c r="Q617" s="215" cm="1">
        <f t="array" ref="Q617">IF(P617="-",0,P617/(1+'General inputs'!$H$32)^IFERROR(INDEX('MP Calculations'!$C$40:$C$130,MATCH(F617,'MP Calculations'!$D$40:$D$130,0),0),-1))</f>
        <v>5738.6136952494189</v>
      </c>
    </row>
    <row r="618" spans="3:17" x14ac:dyDescent="0.2">
      <c r="C618" s="159"/>
      <c r="D618" s="165" t="s">
        <v>579</v>
      </c>
      <c r="E618" s="161">
        <v>40330</v>
      </c>
      <c r="F618" s="172" t="str">
        <f t="shared" si="30"/>
        <v>2009-10</v>
      </c>
      <c r="G618" s="68"/>
      <c r="H618" s="167" t="s">
        <v>279</v>
      </c>
      <c r="I618" s="173">
        <v>28910.598612097718</v>
      </c>
      <c r="J618" s="168">
        <f>IFERROR(MIN('MP Calculations'!$E$30/I618,1),"-")</f>
        <v>0.88008742324680189</v>
      </c>
      <c r="K618" s="12"/>
      <c r="L618" s="159">
        <v>1</v>
      </c>
      <c r="M618" s="159" t="s">
        <v>338</v>
      </c>
      <c r="N618" s="159">
        <v>2032.31</v>
      </c>
      <c r="O618" s="185">
        <f t="shared" si="31"/>
        <v>2032.31</v>
      </c>
      <c r="P618" s="215">
        <f t="shared" si="32"/>
        <v>1788.6104711387079</v>
      </c>
      <c r="Q618" s="215" cm="1">
        <f t="array" ref="Q618">IF(P618="-",0,P618/(1+'General inputs'!$H$32)^IFERROR(INDEX('MP Calculations'!$C$40:$C$130,MATCH(F618,'MP Calculations'!$D$40:$D$130,0),0),-1))</f>
        <v>3053.487281936495</v>
      </c>
    </row>
    <row r="619" spans="3:17" x14ac:dyDescent="0.2">
      <c r="C619" s="159"/>
      <c r="D619" s="165" t="s">
        <v>580</v>
      </c>
      <c r="E619" s="161">
        <v>40360</v>
      </c>
      <c r="F619" s="172" t="str">
        <f t="shared" si="30"/>
        <v>2010-11</v>
      </c>
      <c r="G619" s="68"/>
      <c r="H619" s="167" t="s">
        <v>279</v>
      </c>
      <c r="I619" s="173">
        <v>28910.598612097718</v>
      </c>
      <c r="J619" s="168">
        <f>IFERROR(MIN('MP Calculations'!$E$30/I619,1),"-")</f>
        <v>0.88008742324680189</v>
      </c>
      <c r="K619" s="12"/>
      <c r="L619" s="159">
        <v>1</v>
      </c>
      <c r="M619" s="159" t="s">
        <v>338</v>
      </c>
      <c r="N619" s="159">
        <v>9163.83</v>
      </c>
      <c r="O619" s="185">
        <f t="shared" si="31"/>
        <v>9163.83</v>
      </c>
      <c r="P619" s="215">
        <f t="shared" si="32"/>
        <v>8064.971531771741</v>
      </c>
      <c r="Q619" s="215" cm="1">
        <f t="array" ref="Q619">IF(P619="-",0,P619/(1+'General inputs'!$H$32)^IFERROR(INDEX('MP Calculations'!$C$40:$C$130,MATCH(F619,'MP Calculations'!$D$40:$D$130,0),0),-1))</f>
        <v>13213.426895994304</v>
      </c>
    </row>
    <row r="620" spans="3:17" x14ac:dyDescent="0.2">
      <c r="C620" s="159"/>
      <c r="D620" s="165" t="s">
        <v>581</v>
      </c>
      <c r="E620" s="161">
        <v>40422</v>
      </c>
      <c r="F620" s="172" t="str">
        <f t="shared" si="30"/>
        <v>2010-11</v>
      </c>
      <c r="G620" s="68"/>
      <c r="H620" s="167" t="s">
        <v>279</v>
      </c>
      <c r="I620" s="173">
        <v>28910.598612097718</v>
      </c>
      <c r="J620" s="168">
        <f>IFERROR(MIN('MP Calculations'!$E$30/I620,1),"-")</f>
        <v>0.88008742324680189</v>
      </c>
      <c r="K620" s="12"/>
      <c r="L620" s="159">
        <v>1</v>
      </c>
      <c r="M620" s="159" t="s">
        <v>338</v>
      </c>
      <c r="N620" s="159">
        <v>59381.84</v>
      </c>
      <c r="O620" s="185">
        <f t="shared" si="31"/>
        <v>59381.84</v>
      </c>
      <c r="P620" s="215">
        <f t="shared" si="32"/>
        <v>52261.21055325387</v>
      </c>
      <c r="Q620" s="215" cm="1">
        <f t="array" ref="Q620">IF(P620="-",0,P620/(1+'General inputs'!$H$32)^IFERROR(INDEX('MP Calculations'!$C$40:$C$130,MATCH(F620,'MP Calculations'!$D$40:$D$130,0),0),-1))</f>
        <v>85623.325813511416</v>
      </c>
    </row>
    <row r="621" spans="3:17" x14ac:dyDescent="0.2">
      <c r="C621" s="159"/>
      <c r="D621" s="165" t="s">
        <v>303</v>
      </c>
      <c r="E621" s="161">
        <v>40427</v>
      </c>
      <c r="F621" s="172" t="str">
        <f t="shared" si="30"/>
        <v>2010-11</v>
      </c>
      <c r="G621" s="68"/>
      <c r="H621" s="167" t="s">
        <v>279</v>
      </c>
      <c r="I621" s="173">
        <v>28910.598612097718</v>
      </c>
      <c r="J621" s="168">
        <f>IFERROR(MIN('MP Calculations'!$E$30/I621,1),"-")</f>
        <v>0.88008742324680189</v>
      </c>
      <c r="K621" s="12"/>
      <c r="L621" s="159">
        <v>97.864901000000003</v>
      </c>
      <c r="M621" s="159" t="s">
        <v>339</v>
      </c>
      <c r="N621" s="159">
        <v>668</v>
      </c>
      <c r="O621" s="185">
        <f t="shared" si="31"/>
        <v>65373.753868</v>
      </c>
      <c r="P621" s="215">
        <f t="shared" si="32"/>
        <v>57534.61858965877</v>
      </c>
      <c r="Q621" s="215" cm="1">
        <f t="array" ref="Q621">IF(P621="-",0,P621/(1+'General inputs'!$H$32)^IFERROR(INDEX('MP Calculations'!$C$40:$C$130,MATCH(F621,'MP Calculations'!$D$40:$D$130,0),0),-1))</f>
        <v>94263.132080313895</v>
      </c>
    </row>
    <row r="622" spans="3:17" x14ac:dyDescent="0.2">
      <c r="C622" s="159"/>
      <c r="D622" s="165" t="s">
        <v>294</v>
      </c>
      <c r="E622" s="161">
        <v>40427</v>
      </c>
      <c r="F622" s="172" t="str">
        <f t="shared" si="30"/>
        <v>2010-11</v>
      </c>
      <c r="G622" s="68"/>
      <c r="H622" s="167" t="s">
        <v>279</v>
      </c>
      <c r="I622" s="173">
        <v>28910.598612097718</v>
      </c>
      <c r="J622" s="168">
        <f>IFERROR(MIN('MP Calculations'!$E$30/I622,1),"-")</f>
        <v>0.88008742324680189</v>
      </c>
      <c r="K622" s="12"/>
      <c r="L622" s="159">
        <v>69.888238999999999</v>
      </c>
      <c r="M622" s="159" t="s">
        <v>339</v>
      </c>
      <c r="N622" s="159">
        <v>940</v>
      </c>
      <c r="O622" s="185">
        <f t="shared" si="31"/>
        <v>65694.944659999994</v>
      </c>
      <c r="P622" s="215">
        <f t="shared" si="32"/>
        <v>57817.294566160643</v>
      </c>
      <c r="Q622" s="215" cm="1">
        <f t="array" ref="Q622">IF(P622="-",0,P622/(1+'General inputs'!$H$32)^IFERROR(INDEX('MP Calculations'!$C$40:$C$130,MATCH(F622,'MP Calculations'!$D$40:$D$130,0),0),-1))</f>
        <v>94726.260602968541</v>
      </c>
    </row>
    <row r="623" spans="3:17" x14ac:dyDescent="0.2">
      <c r="C623" s="159"/>
      <c r="D623" s="165" t="s">
        <v>302</v>
      </c>
      <c r="E623" s="161">
        <v>40427</v>
      </c>
      <c r="F623" s="172" t="str">
        <f t="shared" si="30"/>
        <v>2010-11</v>
      </c>
      <c r="G623" s="68"/>
      <c r="H623" s="167" t="s">
        <v>279</v>
      </c>
      <c r="I623" s="173">
        <v>28910.598612097718</v>
      </c>
      <c r="J623" s="168">
        <f>IFERROR(MIN('MP Calculations'!$E$30/I623,1),"-")</f>
        <v>0.88008742324680189</v>
      </c>
      <c r="K623" s="12"/>
      <c r="L623" s="159">
        <v>92.363557999999998</v>
      </c>
      <c r="M623" s="159" t="s">
        <v>339</v>
      </c>
      <c r="N623" s="159">
        <v>1527</v>
      </c>
      <c r="O623" s="185">
        <f t="shared" si="31"/>
        <v>141039.153066</v>
      </c>
      <c r="P623" s="215">
        <f t="shared" si="32"/>
        <v>124126.78479876721</v>
      </c>
      <c r="Q623" s="215" cm="1">
        <f t="array" ref="Q623">IF(P623="-",0,P623/(1+'General inputs'!$H$32)^IFERROR(INDEX('MP Calculations'!$C$40:$C$130,MATCH(F623,'MP Calculations'!$D$40:$D$130,0),0),-1))</f>
        <v>203365.90033976422</v>
      </c>
    </row>
    <row r="624" spans="3:17" x14ac:dyDescent="0.2">
      <c r="C624" s="159"/>
      <c r="D624" s="165" t="s">
        <v>303</v>
      </c>
      <c r="E624" s="161">
        <v>40427</v>
      </c>
      <c r="F624" s="172" t="str">
        <f t="shared" si="30"/>
        <v>2010-11</v>
      </c>
      <c r="G624" s="68"/>
      <c r="H624" s="167" t="s">
        <v>279</v>
      </c>
      <c r="I624" s="173">
        <v>28910.598612097718</v>
      </c>
      <c r="J624" s="168">
        <f>IFERROR(MIN('MP Calculations'!$E$30/I624,1),"-")</f>
        <v>0.88008742324680189</v>
      </c>
      <c r="K624" s="12"/>
      <c r="L624" s="159">
        <v>0.24083399999999999</v>
      </c>
      <c r="M624" s="159" t="s">
        <v>339</v>
      </c>
      <c r="N624" s="159">
        <v>668</v>
      </c>
      <c r="O624" s="185">
        <f t="shared" si="31"/>
        <v>160.87711199999998</v>
      </c>
      <c r="P624" s="215">
        <f t="shared" si="32"/>
        <v>141.58592295946713</v>
      </c>
      <c r="Q624" s="215" cm="1">
        <f t="array" ref="Q624">IF(P624="-",0,P624/(1+'General inputs'!$H$32)^IFERROR(INDEX('MP Calculations'!$C$40:$C$130,MATCH(F624,'MP Calculations'!$D$40:$D$130,0),0),-1))</f>
        <v>231.97047071483075</v>
      </c>
    </row>
    <row r="625" spans="3:17" x14ac:dyDescent="0.2">
      <c r="C625" s="159"/>
      <c r="D625" s="165" t="s">
        <v>302</v>
      </c>
      <c r="E625" s="161">
        <v>40427</v>
      </c>
      <c r="F625" s="172" t="str">
        <f t="shared" si="30"/>
        <v>2010-11</v>
      </c>
      <c r="G625" s="68"/>
      <c r="H625" s="167" t="s">
        <v>279</v>
      </c>
      <c r="I625" s="173">
        <v>28910.598612097718</v>
      </c>
      <c r="J625" s="168">
        <f>IFERROR(MIN('MP Calculations'!$E$30/I625,1),"-")</f>
        <v>0.88008742324680189</v>
      </c>
      <c r="K625" s="12"/>
      <c r="L625" s="159">
        <v>1.4183809999999999</v>
      </c>
      <c r="M625" s="159" t="s">
        <v>339</v>
      </c>
      <c r="N625" s="159">
        <v>1527</v>
      </c>
      <c r="O625" s="185">
        <f t="shared" si="31"/>
        <v>2165.8677869999997</v>
      </c>
      <c r="P625" s="215">
        <f t="shared" si="32"/>
        <v>1906.1529997540829</v>
      </c>
      <c r="Q625" s="215" cm="1">
        <f t="array" ref="Q625">IF(P625="-",0,P625/(1+'General inputs'!$H$32)^IFERROR(INDEX('MP Calculations'!$C$40:$C$130,MATCH(F625,'MP Calculations'!$D$40:$D$130,0),0),-1))</f>
        <v>3122.9884960669779</v>
      </c>
    </row>
    <row r="626" spans="3:17" x14ac:dyDescent="0.2">
      <c r="C626" s="159"/>
      <c r="D626" s="165" t="s">
        <v>294</v>
      </c>
      <c r="E626" s="161">
        <v>40427</v>
      </c>
      <c r="F626" s="172" t="str">
        <f t="shared" si="30"/>
        <v>2010-11</v>
      </c>
      <c r="G626" s="68"/>
      <c r="H626" s="167" t="s">
        <v>279</v>
      </c>
      <c r="I626" s="173">
        <v>28910.598612097718</v>
      </c>
      <c r="J626" s="168">
        <f>IFERROR(MIN('MP Calculations'!$E$30/I626,1),"-")</f>
        <v>0.88008742324680189</v>
      </c>
      <c r="K626" s="12"/>
      <c r="L626" s="159">
        <v>1.2457750000000001</v>
      </c>
      <c r="M626" s="159" t="s">
        <v>339</v>
      </c>
      <c r="N626" s="159">
        <v>940</v>
      </c>
      <c r="O626" s="185">
        <f t="shared" si="31"/>
        <v>1171.0285000000001</v>
      </c>
      <c r="P626" s="215">
        <f t="shared" si="32"/>
        <v>1030.6074551135678</v>
      </c>
      <c r="Q626" s="215" cm="1">
        <f t="array" ref="Q626">IF(P626="-",0,P626/(1+'General inputs'!$H$32)^IFERROR(INDEX('MP Calculations'!$C$40:$C$130,MATCH(F626,'MP Calculations'!$D$40:$D$130,0),0),-1))</f>
        <v>1688.5188265033144</v>
      </c>
    </row>
    <row r="627" spans="3:17" x14ac:dyDescent="0.2">
      <c r="C627" s="159"/>
      <c r="D627" s="165" t="s">
        <v>582</v>
      </c>
      <c r="E627" s="161">
        <v>40452</v>
      </c>
      <c r="F627" s="172" t="str">
        <f t="shared" si="30"/>
        <v>2010-11</v>
      </c>
      <c r="G627" s="68"/>
      <c r="H627" s="167" t="s">
        <v>279</v>
      </c>
      <c r="I627" s="173">
        <v>28910.598612097718</v>
      </c>
      <c r="J627" s="168">
        <f>IFERROR(MIN('MP Calculations'!$E$30/I627,1),"-")</f>
        <v>0.88008742324680189</v>
      </c>
      <c r="K627" s="12"/>
      <c r="L627" s="159">
        <v>1</v>
      </c>
      <c r="M627" s="159" t="s">
        <v>338</v>
      </c>
      <c r="N627" s="159">
        <v>9727.3700000000008</v>
      </c>
      <c r="O627" s="185">
        <f t="shared" si="31"/>
        <v>9727.3700000000008</v>
      </c>
      <c r="P627" s="215">
        <f t="shared" si="32"/>
        <v>8560.9359982682436</v>
      </c>
      <c r="Q627" s="215" cm="1">
        <f t="array" ref="Q627">IF(P627="-",0,P627/(1+'General inputs'!$H$32)^IFERROR(INDEX('MP Calculations'!$C$40:$C$130,MATCH(F627,'MP Calculations'!$D$40:$D$130,0),0),-1))</f>
        <v>14026.001397372944</v>
      </c>
    </row>
    <row r="628" spans="3:17" x14ac:dyDescent="0.2">
      <c r="C628" s="159"/>
      <c r="D628" s="165" t="s">
        <v>583</v>
      </c>
      <c r="E628" s="161">
        <v>40483</v>
      </c>
      <c r="F628" s="172" t="str">
        <f t="shared" si="30"/>
        <v>2010-11</v>
      </c>
      <c r="G628" s="68"/>
      <c r="H628" s="167" t="s">
        <v>279</v>
      </c>
      <c r="I628" s="173">
        <v>28910.598612097718</v>
      </c>
      <c r="J628" s="168">
        <f>IFERROR(MIN('MP Calculations'!$E$30/I628,1),"-")</f>
        <v>0.88008742324680189</v>
      </c>
      <c r="K628" s="12"/>
      <c r="L628" s="159">
        <v>1</v>
      </c>
      <c r="M628" s="159" t="s">
        <v>338</v>
      </c>
      <c r="N628" s="159">
        <v>4497816.33</v>
      </c>
      <c r="O628" s="185">
        <f t="shared" si="31"/>
        <v>4497816.33</v>
      </c>
      <c r="P628" s="215">
        <f t="shared" si="32"/>
        <v>3958471.5841070875</v>
      </c>
      <c r="Q628" s="215" cm="1">
        <f t="array" ref="Q628">IF(P628="-",0,P628/(1+'General inputs'!$H$32)^IFERROR(INDEX('MP Calculations'!$C$40:$C$130,MATCH(F628,'MP Calculations'!$D$40:$D$130,0),0),-1))</f>
        <v>6485450.6541549107</v>
      </c>
    </row>
    <row r="629" spans="3:17" x14ac:dyDescent="0.2">
      <c r="C629" s="159"/>
      <c r="D629" s="165" t="s">
        <v>584</v>
      </c>
      <c r="E629" s="161">
        <v>40483</v>
      </c>
      <c r="F629" s="172" t="str">
        <f t="shared" si="30"/>
        <v>2010-11</v>
      </c>
      <c r="G629" s="68"/>
      <c r="H629" s="167" t="s">
        <v>279</v>
      </c>
      <c r="I629" s="173">
        <v>28910.598612097718</v>
      </c>
      <c r="J629" s="168">
        <f>IFERROR(MIN('MP Calculations'!$E$30/I629,1),"-")</f>
        <v>0.88008742324680189</v>
      </c>
      <c r="K629" s="12"/>
      <c r="L629" s="159">
        <v>1</v>
      </c>
      <c r="M629" s="159" t="s">
        <v>338</v>
      </c>
      <c r="N629" s="159">
        <v>687824.46</v>
      </c>
      <c r="O629" s="185">
        <f t="shared" si="31"/>
        <v>687824.46</v>
      </c>
      <c r="P629" s="215">
        <f t="shared" si="32"/>
        <v>605345.65664752293</v>
      </c>
      <c r="Q629" s="215" cm="1">
        <f t="array" ref="Q629">IF(P629="-",0,P629/(1+'General inputs'!$H$32)^IFERROR(INDEX('MP Calculations'!$C$40:$C$130,MATCH(F629,'MP Calculations'!$D$40:$D$130,0),0),-1))</f>
        <v>991781.62618542218</v>
      </c>
    </row>
    <row r="630" spans="3:17" x14ac:dyDescent="0.2">
      <c r="C630" s="159"/>
      <c r="D630" s="165" t="s">
        <v>585</v>
      </c>
      <c r="E630" s="161">
        <v>40483</v>
      </c>
      <c r="F630" s="172" t="str">
        <f t="shared" si="30"/>
        <v>2010-11</v>
      </c>
      <c r="G630" s="68"/>
      <c r="H630" s="167" t="s">
        <v>279</v>
      </c>
      <c r="I630" s="173">
        <v>28910.598612097718</v>
      </c>
      <c r="J630" s="168">
        <f>IFERROR(MIN('MP Calculations'!$E$30/I630,1),"-")</f>
        <v>0.88008742324680189</v>
      </c>
      <c r="K630" s="12"/>
      <c r="L630" s="159">
        <v>1</v>
      </c>
      <c r="M630" s="159" t="s">
        <v>338</v>
      </c>
      <c r="N630" s="159">
        <v>1035267.95</v>
      </c>
      <c r="O630" s="185">
        <f t="shared" si="31"/>
        <v>1035267.95</v>
      </c>
      <c r="P630" s="215">
        <f t="shared" si="32"/>
        <v>911126.30248549895</v>
      </c>
      <c r="Q630" s="215" cm="1">
        <f t="array" ref="Q630">IF(P630="-",0,P630/(1+'General inputs'!$H$32)^IFERROR(INDEX('MP Calculations'!$C$40:$C$130,MATCH(F630,'MP Calculations'!$D$40:$D$130,0),0),-1))</f>
        <v>1492764.2017683529</v>
      </c>
    </row>
    <row r="631" spans="3:17" x14ac:dyDescent="0.2">
      <c r="C631" s="159"/>
      <c r="D631" s="165" t="s">
        <v>586</v>
      </c>
      <c r="E631" s="161">
        <v>40483</v>
      </c>
      <c r="F631" s="172" t="str">
        <f t="shared" si="30"/>
        <v>2010-11</v>
      </c>
      <c r="G631" s="68"/>
      <c r="H631" s="167" t="s">
        <v>279</v>
      </c>
      <c r="I631" s="173">
        <v>28910.598612097718</v>
      </c>
      <c r="J631" s="168">
        <f>IFERROR(MIN('MP Calculations'!$E$30/I631,1),"-")</f>
        <v>0.88008742324680189</v>
      </c>
      <c r="K631" s="12"/>
      <c r="L631" s="159">
        <v>1</v>
      </c>
      <c r="M631" s="159" t="s">
        <v>338</v>
      </c>
      <c r="N631" s="159">
        <v>994334.73</v>
      </c>
      <c r="O631" s="185">
        <f t="shared" si="31"/>
        <v>994334.73</v>
      </c>
      <c r="P631" s="215">
        <f t="shared" si="32"/>
        <v>875101.49037050444</v>
      </c>
      <c r="Q631" s="215" cm="1">
        <f t="array" ref="Q631">IF(P631="-",0,P631/(1+'General inputs'!$H$32)^IFERROR(INDEX('MP Calculations'!$C$40:$C$130,MATCH(F631,'MP Calculations'!$D$40:$D$130,0),0),-1))</f>
        <v>1433742.1432963328</v>
      </c>
    </row>
    <row r="632" spans="3:17" x14ac:dyDescent="0.2">
      <c r="C632" s="159"/>
      <c r="D632" s="165" t="s">
        <v>587</v>
      </c>
      <c r="E632" s="161">
        <v>40483</v>
      </c>
      <c r="F632" s="172" t="str">
        <f t="shared" si="30"/>
        <v>2010-11</v>
      </c>
      <c r="G632" s="68"/>
      <c r="H632" s="167" t="s">
        <v>279</v>
      </c>
      <c r="I632" s="173">
        <v>28910.598612097718</v>
      </c>
      <c r="J632" s="168">
        <f>IFERROR(MIN('MP Calculations'!$E$30/I632,1),"-")</f>
        <v>0.88008742324680189</v>
      </c>
      <c r="K632" s="12"/>
      <c r="L632" s="159">
        <v>1</v>
      </c>
      <c r="M632" s="159" t="s">
        <v>338</v>
      </c>
      <c r="N632" s="159">
        <v>6899.97</v>
      </c>
      <c r="O632" s="185">
        <f t="shared" si="31"/>
        <v>6899.97</v>
      </c>
      <c r="P632" s="215">
        <f t="shared" si="32"/>
        <v>6072.5768177802356</v>
      </c>
      <c r="Q632" s="215" cm="1">
        <f t="array" ref="Q632">IF(P632="-",0,P632/(1+'General inputs'!$H$32)^IFERROR(INDEX('MP Calculations'!$C$40:$C$130,MATCH(F632,'MP Calculations'!$D$40:$D$130,0),0),-1))</f>
        <v>9949.1423541852928</v>
      </c>
    </row>
    <row r="633" spans="3:17" x14ac:dyDescent="0.2">
      <c r="C633" s="159"/>
      <c r="D633" s="165" t="s">
        <v>588</v>
      </c>
      <c r="E633" s="161">
        <v>40483</v>
      </c>
      <c r="F633" s="172" t="str">
        <f t="shared" si="30"/>
        <v>2010-11</v>
      </c>
      <c r="G633" s="68"/>
      <c r="H633" s="167" t="s">
        <v>279</v>
      </c>
      <c r="I633" s="173">
        <v>28910.598612097718</v>
      </c>
      <c r="J633" s="168">
        <f>IFERROR(MIN('MP Calculations'!$E$30/I633,1),"-")</f>
        <v>0.88008742324680189</v>
      </c>
      <c r="K633" s="12"/>
      <c r="L633" s="159">
        <v>1</v>
      </c>
      <c r="M633" s="159" t="s">
        <v>338</v>
      </c>
      <c r="N633" s="159">
        <v>68500.75</v>
      </c>
      <c r="O633" s="185">
        <f t="shared" si="31"/>
        <v>68500.75</v>
      </c>
      <c r="P633" s="215">
        <f t="shared" si="32"/>
        <v>60286.648557973363</v>
      </c>
      <c r="Q633" s="215" cm="1">
        <f t="array" ref="Q633">IF(P633="-",0,P633/(1+'General inputs'!$H$32)^IFERROR(INDEX('MP Calculations'!$C$40:$C$130,MATCH(F633,'MP Calculations'!$D$40:$D$130,0),0),-1))</f>
        <v>98771.982069263802</v>
      </c>
    </row>
    <row r="634" spans="3:17" x14ac:dyDescent="0.2">
      <c r="C634" s="159"/>
      <c r="D634" s="165" t="s">
        <v>589</v>
      </c>
      <c r="E634" s="161">
        <v>40483</v>
      </c>
      <c r="F634" s="172" t="str">
        <f t="shared" si="30"/>
        <v>2010-11</v>
      </c>
      <c r="G634" s="68"/>
      <c r="H634" s="167" t="s">
        <v>279</v>
      </c>
      <c r="I634" s="173">
        <v>28910.598612097718</v>
      </c>
      <c r="J634" s="168">
        <f>IFERROR(MIN('MP Calculations'!$E$30/I634,1),"-")</f>
        <v>0.88008742324680189</v>
      </c>
      <c r="K634" s="12"/>
      <c r="L634" s="159">
        <v>1</v>
      </c>
      <c r="M634" s="159" t="s">
        <v>338</v>
      </c>
      <c r="N634" s="159">
        <v>18720.37</v>
      </c>
      <c r="O634" s="185">
        <f t="shared" si="31"/>
        <v>18720.37</v>
      </c>
      <c r="P634" s="215">
        <f t="shared" si="32"/>
        <v>16475.562195526731</v>
      </c>
      <c r="Q634" s="215" cm="1">
        <f t="array" ref="Q634">IF(P634="-",0,P634/(1+'General inputs'!$H$32)^IFERROR(INDEX('MP Calculations'!$C$40:$C$130,MATCH(F634,'MP Calculations'!$D$40:$D$130,0),0),-1))</f>
        <v>26993.106644379572</v>
      </c>
    </row>
    <row r="635" spans="3:17" x14ac:dyDescent="0.2">
      <c r="C635" s="159"/>
      <c r="D635" s="165" t="s">
        <v>590</v>
      </c>
      <c r="E635" s="161">
        <v>40483</v>
      </c>
      <c r="F635" s="172" t="str">
        <f t="shared" si="30"/>
        <v>2010-11</v>
      </c>
      <c r="G635" s="68"/>
      <c r="H635" s="167" t="s">
        <v>279</v>
      </c>
      <c r="I635" s="173">
        <v>28910.598612097718</v>
      </c>
      <c r="J635" s="168">
        <f>IFERROR(MIN('MP Calculations'!$E$30/I635,1),"-")</f>
        <v>0.88008742324680189</v>
      </c>
      <c r="K635" s="12"/>
      <c r="L635" s="159">
        <v>1</v>
      </c>
      <c r="M635" s="159" t="s">
        <v>338</v>
      </c>
      <c r="N635" s="159">
        <v>18720.37</v>
      </c>
      <c r="O635" s="185">
        <f t="shared" si="31"/>
        <v>18720.37</v>
      </c>
      <c r="P635" s="215">
        <f t="shared" si="32"/>
        <v>16475.562195526731</v>
      </c>
      <c r="Q635" s="215" cm="1">
        <f t="array" ref="Q635">IF(P635="-",0,P635/(1+'General inputs'!$H$32)^IFERROR(INDEX('MP Calculations'!$C$40:$C$130,MATCH(F635,'MP Calculations'!$D$40:$D$130,0),0),-1))</f>
        <v>26993.106644379572</v>
      </c>
    </row>
    <row r="636" spans="3:17" x14ac:dyDescent="0.2">
      <c r="C636" s="159"/>
      <c r="D636" s="165" t="s">
        <v>591</v>
      </c>
      <c r="E636" s="161">
        <v>40483</v>
      </c>
      <c r="F636" s="172" t="str">
        <f t="shared" si="30"/>
        <v>2010-11</v>
      </c>
      <c r="G636" s="68"/>
      <c r="H636" s="167" t="s">
        <v>279</v>
      </c>
      <c r="I636" s="173">
        <v>28910.598612097718</v>
      </c>
      <c r="J636" s="168">
        <f>IFERROR(MIN('MP Calculations'!$E$30/I636,1),"-")</f>
        <v>0.88008742324680189</v>
      </c>
      <c r="K636" s="12"/>
      <c r="L636" s="159">
        <v>1</v>
      </c>
      <c r="M636" s="159" t="s">
        <v>338</v>
      </c>
      <c r="N636" s="159">
        <v>155449.26999999999</v>
      </c>
      <c r="O636" s="185">
        <f t="shared" si="31"/>
        <v>155449.26999999999</v>
      </c>
      <c r="P636" s="215">
        <f t="shared" si="32"/>
        <v>136808.94747989636</v>
      </c>
      <c r="Q636" s="215" cm="1">
        <f t="array" ref="Q636">IF(P636="-",0,P636/(1+'General inputs'!$H$32)^IFERROR(INDEX('MP Calculations'!$C$40:$C$130,MATCH(F636,'MP Calculations'!$D$40:$D$130,0),0),-1))</f>
        <v>224144.00585570442</v>
      </c>
    </row>
    <row r="637" spans="3:17" x14ac:dyDescent="0.2">
      <c r="C637" s="159"/>
      <c r="D637" s="165" t="s">
        <v>592</v>
      </c>
      <c r="E637" s="161">
        <v>40483</v>
      </c>
      <c r="F637" s="172" t="str">
        <f t="shared" si="30"/>
        <v>2010-11</v>
      </c>
      <c r="G637" s="68"/>
      <c r="H637" s="167" t="s">
        <v>279</v>
      </c>
      <c r="I637" s="173">
        <v>28910.598612097718</v>
      </c>
      <c r="J637" s="168">
        <f>IFERROR(MIN('MP Calculations'!$E$30/I637,1),"-")</f>
        <v>0.88008742324680189</v>
      </c>
      <c r="K637" s="12"/>
      <c r="L637" s="159">
        <v>1</v>
      </c>
      <c r="M637" s="159" t="s">
        <v>338</v>
      </c>
      <c r="N637" s="159">
        <v>165362.76999999999</v>
      </c>
      <c r="O637" s="185">
        <f t="shared" si="31"/>
        <v>165362.76999999999</v>
      </c>
      <c r="P637" s="215">
        <f t="shared" si="32"/>
        <v>145533.69415025355</v>
      </c>
      <c r="Q637" s="215" cm="1">
        <f t="array" ref="Q637">IF(P637="-",0,P637/(1+'General inputs'!$H$32)^IFERROR(INDEX('MP Calculations'!$C$40:$C$130,MATCH(F637,'MP Calculations'!$D$40:$D$130,0),0),-1))</f>
        <v>238438.39013972538</v>
      </c>
    </row>
    <row r="638" spans="3:17" x14ac:dyDescent="0.2">
      <c r="C638" s="159"/>
      <c r="D638" s="165" t="s">
        <v>593</v>
      </c>
      <c r="E638" s="161">
        <v>40483</v>
      </c>
      <c r="F638" s="172" t="str">
        <f t="shared" si="30"/>
        <v>2010-11</v>
      </c>
      <c r="G638" s="68"/>
      <c r="H638" s="167" t="s">
        <v>279</v>
      </c>
      <c r="I638" s="173">
        <v>28910.598612097718</v>
      </c>
      <c r="J638" s="168">
        <f>IFERROR(MIN('MP Calculations'!$E$30/I638,1),"-")</f>
        <v>0.88008742324680189</v>
      </c>
      <c r="K638" s="12"/>
      <c r="L638" s="159">
        <v>1</v>
      </c>
      <c r="M638" s="159" t="s">
        <v>338</v>
      </c>
      <c r="N638" s="159">
        <v>364680.17</v>
      </c>
      <c r="O638" s="185">
        <f t="shared" si="31"/>
        <v>364680.17</v>
      </c>
      <c r="P638" s="215">
        <f t="shared" si="32"/>
        <v>320950.43112450565</v>
      </c>
      <c r="Q638" s="215" cm="1">
        <f t="array" ref="Q638">IF(P638="-",0,P638/(1+'General inputs'!$H$32)^IFERROR(INDEX('MP Calculations'!$C$40:$C$130,MATCH(F638,'MP Calculations'!$D$40:$D$130,0),0),-1))</f>
        <v>525836.33335775265</v>
      </c>
    </row>
    <row r="639" spans="3:17" x14ac:dyDescent="0.2">
      <c r="C639" s="159"/>
      <c r="D639" s="165" t="s">
        <v>594</v>
      </c>
      <c r="E639" s="161">
        <v>40483</v>
      </c>
      <c r="F639" s="172" t="str">
        <f t="shared" si="30"/>
        <v>2010-11</v>
      </c>
      <c r="G639" s="68"/>
      <c r="H639" s="167" t="s">
        <v>279</v>
      </c>
      <c r="I639" s="173">
        <v>28910.598612097718</v>
      </c>
      <c r="J639" s="168">
        <f>IFERROR(MIN('MP Calculations'!$E$30/I639,1),"-")</f>
        <v>0.88008742324680189</v>
      </c>
      <c r="K639" s="12"/>
      <c r="L639" s="159">
        <v>1</v>
      </c>
      <c r="M639" s="159" t="s">
        <v>338</v>
      </c>
      <c r="N639" s="159">
        <v>1337444.8999999999</v>
      </c>
      <c r="O639" s="185">
        <f t="shared" si="31"/>
        <v>1337444.8999999999</v>
      </c>
      <c r="P639" s="215">
        <f t="shared" si="32"/>
        <v>1177068.4357755766</v>
      </c>
      <c r="Q639" s="215" cm="1">
        <f t="array" ref="Q639">IF(P639="-",0,P639/(1+'General inputs'!$H$32)^IFERROR(INDEX('MP Calculations'!$C$40:$C$130,MATCH(F639,'MP Calculations'!$D$40:$D$130,0),0),-1))</f>
        <v>1928476.4572859176</v>
      </c>
    </row>
    <row r="640" spans="3:17" x14ac:dyDescent="0.2">
      <c r="C640" s="159"/>
      <c r="D640" s="165" t="s">
        <v>595</v>
      </c>
      <c r="E640" s="161">
        <v>40483</v>
      </c>
      <c r="F640" s="172" t="str">
        <f t="shared" si="30"/>
        <v>2010-11</v>
      </c>
      <c r="G640" s="68"/>
      <c r="H640" s="167" t="s">
        <v>279</v>
      </c>
      <c r="I640" s="173">
        <v>28910.598612097718</v>
      </c>
      <c r="J640" s="168">
        <f>IFERROR(MIN('MP Calculations'!$E$30/I640,1),"-")</f>
        <v>0.88008742324680189</v>
      </c>
      <c r="K640" s="12"/>
      <c r="L640" s="159">
        <v>1</v>
      </c>
      <c r="M640" s="159" t="s">
        <v>338</v>
      </c>
      <c r="N640" s="159">
        <v>1464711.92</v>
      </c>
      <c r="O640" s="185">
        <f t="shared" si="31"/>
        <v>1464711.92</v>
      </c>
      <c r="P640" s="215">
        <f t="shared" si="32"/>
        <v>1289074.5394716759</v>
      </c>
      <c r="Q640" s="215" cm="1">
        <f t="array" ref="Q640">IF(P640="-",0,P640/(1+'General inputs'!$H$32)^IFERROR(INDEX('MP Calculations'!$C$40:$C$130,MATCH(F640,'MP Calculations'!$D$40:$D$130,0),0),-1))</f>
        <v>2111984.1680401596</v>
      </c>
    </row>
    <row r="641" spans="3:17" x14ac:dyDescent="0.2">
      <c r="C641" s="159"/>
      <c r="D641" s="165" t="s">
        <v>596</v>
      </c>
      <c r="E641" s="161">
        <v>40483</v>
      </c>
      <c r="F641" s="172" t="str">
        <f t="shared" si="30"/>
        <v>2010-11</v>
      </c>
      <c r="G641" s="68"/>
      <c r="H641" s="167" t="s">
        <v>279</v>
      </c>
      <c r="I641" s="173">
        <v>28910.598612097718</v>
      </c>
      <c r="J641" s="168">
        <f>IFERROR(MIN('MP Calculations'!$E$30/I641,1),"-")</f>
        <v>0.88008742324680189</v>
      </c>
      <c r="K641" s="12"/>
      <c r="L641" s="159">
        <v>1</v>
      </c>
      <c r="M641" s="159" t="s">
        <v>338</v>
      </c>
      <c r="N641" s="159">
        <v>267178.95</v>
      </c>
      <c r="O641" s="185">
        <f t="shared" si="31"/>
        <v>267178.95</v>
      </c>
      <c r="P641" s="215">
        <f t="shared" si="32"/>
        <v>235140.83365128614</v>
      </c>
      <c r="Q641" s="215" cm="1">
        <f t="array" ref="Q641">IF(P641="-",0,P641/(1+'General inputs'!$H$32)^IFERROR(INDEX('MP Calculations'!$C$40:$C$130,MATCH(F641,'MP Calculations'!$D$40:$D$130,0),0),-1))</f>
        <v>385248.25580281578</v>
      </c>
    </row>
    <row r="642" spans="3:17" x14ac:dyDescent="0.2">
      <c r="C642" s="159"/>
      <c r="D642" s="165" t="s">
        <v>597</v>
      </c>
      <c r="E642" s="161">
        <v>40483</v>
      </c>
      <c r="F642" s="172" t="str">
        <f t="shared" si="30"/>
        <v>2010-11</v>
      </c>
      <c r="G642" s="68"/>
      <c r="H642" s="167" t="s">
        <v>279</v>
      </c>
      <c r="I642" s="173">
        <v>28910.598612097718</v>
      </c>
      <c r="J642" s="168">
        <f>IFERROR(MIN('MP Calculations'!$E$30/I642,1),"-")</f>
        <v>0.88008742324680189</v>
      </c>
      <c r="K642" s="12"/>
      <c r="L642" s="159">
        <v>1</v>
      </c>
      <c r="M642" s="159" t="s">
        <v>338</v>
      </c>
      <c r="N642" s="159">
        <v>193995.79</v>
      </c>
      <c r="O642" s="185">
        <f t="shared" si="31"/>
        <v>193995.79</v>
      </c>
      <c r="P642" s="215">
        <f t="shared" si="32"/>
        <v>170733.2549418277</v>
      </c>
      <c r="Q642" s="215" cm="1">
        <f t="array" ref="Q642">IF(P642="-",0,P642/(1+'General inputs'!$H$32)^IFERROR(INDEX('MP Calculations'!$C$40:$C$130,MATCH(F642,'MP Calculations'!$D$40:$D$130,0),0),-1))</f>
        <v>279724.65544381144</v>
      </c>
    </row>
    <row r="643" spans="3:17" x14ac:dyDescent="0.2">
      <c r="C643" s="159"/>
      <c r="D643" s="165" t="s">
        <v>598</v>
      </c>
      <c r="E643" s="161">
        <v>40483</v>
      </c>
      <c r="F643" s="172" t="str">
        <f t="shared" si="30"/>
        <v>2010-11</v>
      </c>
      <c r="G643" s="68"/>
      <c r="H643" s="167" t="s">
        <v>279</v>
      </c>
      <c r="I643" s="173">
        <v>28910.598612097718</v>
      </c>
      <c r="J643" s="168">
        <f>IFERROR(MIN('MP Calculations'!$E$30/I643,1),"-")</f>
        <v>0.88008742324680189</v>
      </c>
      <c r="K643" s="12"/>
      <c r="L643" s="159">
        <v>1</v>
      </c>
      <c r="M643" s="159" t="s">
        <v>338</v>
      </c>
      <c r="N643" s="159">
        <v>77424.7</v>
      </c>
      <c r="O643" s="185">
        <f t="shared" si="31"/>
        <v>77424.7</v>
      </c>
      <c r="P643" s="215">
        <f t="shared" si="32"/>
        <v>68140.504718656666</v>
      </c>
      <c r="Q643" s="215" cm="1">
        <f t="array" ref="Q643">IF(P643="-",0,P643/(1+'General inputs'!$H$32)^IFERROR(INDEX('MP Calculations'!$C$40:$C$130,MATCH(F643,'MP Calculations'!$D$40:$D$130,0),0),-1))</f>
        <v>111639.52336460739</v>
      </c>
    </row>
    <row r="644" spans="3:17" x14ac:dyDescent="0.2">
      <c r="C644" s="159"/>
      <c r="D644" s="165" t="s">
        <v>599</v>
      </c>
      <c r="E644" s="161">
        <v>40483</v>
      </c>
      <c r="F644" s="172" t="str">
        <f t="shared" si="30"/>
        <v>2010-11</v>
      </c>
      <c r="G644" s="68"/>
      <c r="H644" s="167" t="s">
        <v>279</v>
      </c>
      <c r="I644" s="173">
        <v>28910.598612097718</v>
      </c>
      <c r="J644" s="168">
        <f>IFERROR(MIN('MP Calculations'!$E$30/I644,1),"-")</f>
        <v>0.88008742324680189</v>
      </c>
      <c r="K644" s="12"/>
      <c r="L644" s="159">
        <v>1</v>
      </c>
      <c r="M644" s="159" t="s">
        <v>338</v>
      </c>
      <c r="N644" s="159">
        <v>31047.67</v>
      </c>
      <c r="O644" s="185">
        <f t="shared" si="31"/>
        <v>31047.67</v>
      </c>
      <c r="P644" s="215">
        <f t="shared" si="32"/>
        <v>27324.663888117033</v>
      </c>
      <c r="Q644" s="215" cm="1">
        <f t="array" ref="Q644">IF(P644="-",0,P644/(1+'General inputs'!$H$32)^IFERROR(INDEX('MP Calculations'!$C$40:$C$130,MATCH(F644,'MP Calculations'!$D$40:$D$130,0),0),-1))</f>
        <v>44767.975599280588</v>
      </c>
    </row>
    <row r="645" spans="3:17" x14ac:dyDescent="0.2">
      <c r="C645" s="159"/>
      <c r="D645" s="165" t="s">
        <v>600</v>
      </c>
      <c r="E645" s="161">
        <v>40483</v>
      </c>
      <c r="F645" s="172" t="str">
        <f t="shared" si="30"/>
        <v>2010-11</v>
      </c>
      <c r="G645" s="68"/>
      <c r="H645" s="167" t="s">
        <v>279</v>
      </c>
      <c r="I645" s="173">
        <v>28910.598612097718</v>
      </c>
      <c r="J645" s="168">
        <f>IFERROR(MIN('MP Calculations'!$E$30/I645,1),"-")</f>
        <v>0.88008742324680189</v>
      </c>
      <c r="K645" s="12"/>
      <c r="L645" s="159">
        <v>1</v>
      </c>
      <c r="M645" s="159" t="s">
        <v>338</v>
      </c>
      <c r="N645" s="159">
        <v>25807.42</v>
      </c>
      <c r="O645" s="185">
        <f t="shared" si="31"/>
        <v>25807.42</v>
      </c>
      <c r="P645" s="215">
        <f t="shared" si="32"/>
        <v>22712.785768447979</v>
      </c>
      <c r="Q645" s="215" cm="1">
        <f t="array" ref="Q645">IF(P645="-",0,P645/(1+'General inputs'!$H$32)^IFERROR(INDEX('MP Calculations'!$C$40:$C$130,MATCH(F645,'MP Calculations'!$D$40:$D$130,0),0),-1))</f>
        <v>37212.001700623128</v>
      </c>
    </row>
    <row r="646" spans="3:17" x14ac:dyDescent="0.2">
      <c r="C646" s="159"/>
      <c r="D646" s="165" t="s">
        <v>601</v>
      </c>
      <c r="E646" s="161">
        <v>40483</v>
      </c>
      <c r="F646" s="172" t="str">
        <f t="shared" si="30"/>
        <v>2010-11</v>
      </c>
      <c r="G646" s="68"/>
      <c r="H646" s="167" t="s">
        <v>279</v>
      </c>
      <c r="I646" s="173">
        <v>28910.598612097718</v>
      </c>
      <c r="J646" s="168">
        <f>IFERROR(MIN('MP Calculations'!$E$30/I646,1),"-")</f>
        <v>0.88008742324680189</v>
      </c>
      <c r="K646" s="12"/>
      <c r="L646" s="159">
        <v>1</v>
      </c>
      <c r="M646" s="159" t="s">
        <v>338</v>
      </c>
      <c r="N646" s="159">
        <v>20699.89</v>
      </c>
      <c r="O646" s="185">
        <f t="shared" si="31"/>
        <v>20699.89</v>
      </c>
      <c r="P646" s="215">
        <f t="shared" si="32"/>
        <v>18217.712851592241</v>
      </c>
      <c r="Q646" s="215" cm="1">
        <f t="array" ref="Q646">IF(P646="-",0,P646/(1+'General inputs'!$H$32)^IFERROR(INDEX('MP Calculations'!$C$40:$C$130,MATCH(F646,'MP Calculations'!$D$40:$D$130,0),0),-1))</f>
        <v>29847.398224336714</v>
      </c>
    </row>
    <row r="647" spans="3:17" x14ac:dyDescent="0.2">
      <c r="C647" s="159"/>
      <c r="D647" s="165" t="s">
        <v>602</v>
      </c>
      <c r="E647" s="161">
        <v>40483</v>
      </c>
      <c r="F647" s="172" t="str">
        <f t="shared" si="30"/>
        <v>2010-11</v>
      </c>
      <c r="G647" s="68"/>
      <c r="H647" s="167" t="s">
        <v>279</v>
      </c>
      <c r="I647" s="173">
        <v>28910.598612097718</v>
      </c>
      <c r="J647" s="168">
        <f>IFERROR(MIN('MP Calculations'!$E$30/I647,1),"-")</f>
        <v>0.88008742324680189</v>
      </c>
      <c r="K647" s="12"/>
      <c r="L647" s="159">
        <v>1</v>
      </c>
      <c r="M647" s="159" t="s">
        <v>338</v>
      </c>
      <c r="N647" s="159">
        <v>39284.300000000003</v>
      </c>
      <c r="O647" s="185">
        <f t="shared" si="31"/>
        <v>39284.300000000003</v>
      </c>
      <c r="P647" s="215">
        <f t="shared" si="32"/>
        <v>34573.618361054345</v>
      </c>
      <c r="Q647" s="215" cm="1">
        <f t="array" ref="Q647">IF(P647="-",0,P647/(1+'General inputs'!$H$32)^IFERROR(INDEX('MP Calculations'!$C$40:$C$130,MATCH(F647,'MP Calculations'!$D$40:$D$130,0),0),-1))</f>
        <v>56644.462654840725</v>
      </c>
    </row>
    <row r="648" spans="3:17" x14ac:dyDescent="0.2">
      <c r="C648" s="159"/>
      <c r="D648" s="165" t="s">
        <v>603</v>
      </c>
      <c r="E648" s="161">
        <v>40483</v>
      </c>
      <c r="F648" s="172" t="str">
        <f t="shared" si="30"/>
        <v>2010-11</v>
      </c>
      <c r="G648" s="68"/>
      <c r="H648" s="167" t="s">
        <v>279</v>
      </c>
      <c r="I648" s="173">
        <v>28910.598612097718</v>
      </c>
      <c r="J648" s="168">
        <f>IFERROR(MIN('MP Calculations'!$E$30/I648,1),"-")</f>
        <v>0.88008742324680189</v>
      </c>
      <c r="K648" s="12"/>
      <c r="L648" s="159">
        <v>1</v>
      </c>
      <c r="M648" s="159" t="s">
        <v>338</v>
      </c>
      <c r="N648" s="159">
        <v>39284.300000000003</v>
      </c>
      <c r="O648" s="185">
        <f t="shared" si="31"/>
        <v>39284.300000000003</v>
      </c>
      <c r="P648" s="215">
        <f t="shared" si="32"/>
        <v>34573.618361054345</v>
      </c>
      <c r="Q648" s="215" cm="1">
        <f t="array" ref="Q648">IF(P648="-",0,P648/(1+'General inputs'!$H$32)^IFERROR(INDEX('MP Calculations'!$C$40:$C$130,MATCH(F648,'MP Calculations'!$D$40:$D$130,0),0),-1))</f>
        <v>56644.462654840725</v>
      </c>
    </row>
    <row r="649" spans="3:17" x14ac:dyDescent="0.2">
      <c r="C649" s="159"/>
      <c r="D649" s="165" t="s">
        <v>604</v>
      </c>
      <c r="E649" s="161">
        <v>40483</v>
      </c>
      <c r="F649" s="172" t="str">
        <f t="shared" si="30"/>
        <v>2010-11</v>
      </c>
      <c r="G649" s="68"/>
      <c r="H649" s="167" t="s">
        <v>279</v>
      </c>
      <c r="I649" s="173">
        <v>28910.598612097718</v>
      </c>
      <c r="J649" s="168">
        <f>IFERROR(MIN('MP Calculations'!$E$30/I649,1),"-")</f>
        <v>0.88008742324680189</v>
      </c>
      <c r="K649" s="12"/>
      <c r="L649" s="159">
        <v>1</v>
      </c>
      <c r="M649" s="159" t="s">
        <v>338</v>
      </c>
      <c r="N649" s="159">
        <v>172007.47</v>
      </c>
      <c r="O649" s="185">
        <f t="shared" si="31"/>
        <v>172007.47</v>
      </c>
      <c r="P649" s="215">
        <f t="shared" si="32"/>
        <v>151381.61105150159</v>
      </c>
      <c r="Q649" s="215" cm="1">
        <f t="array" ref="Q649">IF(P649="-",0,P649/(1+'General inputs'!$H$32)^IFERROR(INDEX('MP Calculations'!$C$40:$C$130,MATCH(F649,'MP Calculations'!$D$40:$D$130,0),0),-1))</f>
        <v>248019.45588361344</v>
      </c>
    </row>
    <row r="650" spans="3:17" x14ac:dyDescent="0.2">
      <c r="C650" s="159"/>
      <c r="D650" s="165" t="s">
        <v>605</v>
      </c>
      <c r="E650" s="161">
        <v>40483</v>
      </c>
      <c r="F650" s="172" t="str">
        <f t="shared" si="30"/>
        <v>2010-11</v>
      </c>
      <c r="G650" s="68"/>
      <c r="H650" s="167" t="s">
        <v>279</v>
      </c>
      <c r="I650" s="173">
        <v>28910.598612097718</v>
      </c>
      <c r="J650" s="168">
        <f>IFERROR(MIN('MP Calculations'!$E$30/I650,1),"-")</f>
        <v>0.88008742324680189</v>
      </c>
      <c r="K650" s="12"/>
      <c r="L650" s="159">
        <v>1</v>
      </c>
      <c r="M650" s="159" t="s">
        <v>338</v>
      </c>
      <c r="N650" s="159">
        <v>88784.93</v>
      </c>
      <c r="O650" s="185">
        <f t="shared" si="31"/>
        <v>88784.93</v>
      </c>
      <c r="P650" s="215">
        <f t="shared" si="32"/>
        <v>78138.500266847666</v>
      </c>
      <c r="Q650" s="215" cm="1">
        <f t="array" ref="Q650">IF(P650="-",0,P650/(1+'General inputs'!$H$32)^IFERROR(INDEX('MP Calculations'!$C$40:$C$130,MATCH(F650,'MP Calculations'!$D$40:$D$130,0),0),-1))</f>
        <v>128019.96348917115</v>
      </c>
    </row>
    <row r="651" spans="3:17" x14ac:dyDescent="0.2">
      <c r="C651" s="159"/>
      <c r="D651" s="165" t="s">
        <v>606</v>
      </c>
      <c r="E651" s="161">
        <v>40483</v>
      </c>
      <c r="F651" s="172" t="str">
        <f t="shared" si="30"/>
        <v>2010-11</v>
      </c>
      <c r="G651" s="68"/>
      <c r="H651" s="167" t="s">
        <v>279</v>
      </c>
      <c r="I651" s="173">
        <v>28910.598612097718</v>
      </c>
      <c r="J651" s="168">
        <f>IFERROR(MIN('MP Calculations'!$E$30/I651,1),"-")</f>
        <v>0.88008742324680189</v>
      </c>
      <c r="K651" s="12"/>
      <c r="L651" s="159">
        <v>1</v>
      </c>
      <c r="M651" s="159" t="s">
        <v>338</v>
      </c>
      <c r="N651" s="159">
        <v>1083259.49</v>
      </c>
      <c r="O651" s="185">
        <f t="shared" si="31"/>
        <v>1083259.49</v>
      </c>
      <c r="P651" s="215">
        <f t="shared" si="32"/>
        <v>953363.05326174479</v>
      </c>
      <c r="Q651" s="215" cm="1">
        <f t="array" ref="Q651">IF(P651="-",0,P651/(1+'General inputs'!$H$32)^IFERROR(INDEX('MP Calculations'!$C$40:$C$130,MATCH(F651,'MP Calculations'!$D$40:$D$130,0),0),-1))</f>
        <v>1561963.7291947878</v>
      </c>
    </row>
    <row r="652" spans="3:17" x14ac:dyDescent="0.2">
      <c r="C652" s="159"/>
      <c r="D652" s="165" t="s">
        <v>607</v>
      </c>
      <c r="E652" s="161">
        <v>40483</v>
      </c>
      <c r="F652" s="172" t="str">
        <f t="shared" si="30"/>
        <v>2010-11</v>
      </c>
      <c r="G652" s="68"/>
      <c r="H652" s="167" t="s">
        <v>279</v>
      </c>
      <c r="I652" s="173">
        <v>28910.598612097718</v>
      </c>
      <c r="J652" s="168">
        <f>IFERROR(MIN('MP Calculations'!$E$30/I652,1),"-")</f>
        <v>0.88008742324680189</v>
      </c>
      <c r="K652" s="12"/>
      <c r="L652" s="159">
        <v>1</v>
      </c>
      <c r="M652" s="159" t="s">
        <v>338</v>
      </c>
      <c r="N652" s="159">
        <v>1252798.22</v>
      </c>
      <c r="O652" s="185">
        <f t="shared" si="31"/>
        <v>1252798.22</v>
      </c>
      <c r="P652" s="215">
        <f t="shared" si="32"/>
        <v>1102571.95728798</v>
      </c>
      <c r="Q652" s="215" cm="1">
        <f t="array" ref="Q652">IF(P652="-",0,P652/(1+'General inputs'!$H$32)^IFERROR(INDEX('MP Calculations'!$C$40:$C$130,MATCH(F652,'MP Calculations'!$D$40:$D$130,0),0),-1))</f>
        <v>1806423.4818194781</v>
      </c>
    </row>
    <row r="653" spans="3:17" x14ac:dyDescent="0.2">
      <c r="C653" s="159"/>
      <c r="D653" s="165" t="s">
        <v>608</v>
      </c>
      <c r="E653" s="161">
        <v>40483</v>
      </c>
      <c r="F653" s="172" t="str">
        <f t="shared" si="30"/>
        <v>2010-11</v>
      </c>
      <c r="G653" s="68"/>
      <c r="H653" s="167" t="s">
        <v>279</v>
      </c>
      <c r="I653" s="173">
        <v>28910.598612097718</v>
      </c>
      <c r="J653" s="168">
        <f>IFERROR(MIN('MP Calculations'!$E$30/I653,1),"-")</f>
        <v>0.88008742324680189</v>
      </c>
      <c r="K653" s="12"/>
      <c r="L653" s="159">
        <v>1</v>
      </c>
      <c r="M653" s="159" t="s">
        <v>338</v>
      </c>
      <c r="N653" s="159">
        <v>7090.52</v>
      </c>
      <c r="O653" s="185">
        <f t="shared" si="31"/>
        <v>7090.52</v>
      </c>
      <c r="P653" s="215">
        <f t="shared" si="32"/>
        <v>6240.2774762799145</v>
      </c>
      <c r="Q653" s="215" cm="1">
        <f t="array" ref="Q653">IF(P653="-",0,P653/(1+'General inputs'!$H$32)^IFERROR(INDEX('MP Calculations'!$C$40:$C$130,MATCH(F653,'MP Calculations'!$D$40:$D$130,0),0),-1))</f>
        <v>10223.898487268481</v>
      </c>
    </row>
    <row r="654" spans="3:17" x14ac:dyDescent="0.2">
      <c r="C654" s="159"/>
      <c r="D654" s="165" t="s">
        <v>609</v>
      </c>
      <c r="E654" s="161">
        <v>40483</v>
      </c>
      <c r="F654" s="172" t="str">
        <f t="shared" si="30"/>
        <v>2010-11</v>
      </c>
      <c r="G654" s="68"/>
      <c r="H654" s="167" t="s">
        <v>279</v>
      </c>
      <c r="I654" s="173">
        <v>28910.598612097718</v>
      </c>
      <c r="J654" s="168">
        <f>IFERROR(MIN('MP Calculations'!$E$30/I654,1),"-")</f>
        <v>0.88008742324680189</v>
      </c>
      <c r="K654" s="12"/>
      <c r="L654" s="159">
        <v>1</v>
      </c>
      <c r="M654" s="159" t="s">
        <v>338</v>
      </c>
      <c r="N654" s="159">
        <v>13642.75</v>
      </c>
      <c r="O654" s="185">
        <f t="shared" si="31"/>
        <v>13642.75</v>
      </c>
      <c r="P654" s="215">
        <f t="shared" si="32"/>
        <v>12006.812693500306</v>
      </c>
      <c r="Q654" s="215" cm="1">
        <f t="array" ref="Q654">IF(P654="-",0,P654/(1+'General inputs'!$H$32)^IFERROR(INDEX('MP Calculations'!$C$40:$C$130,MATCH(F654,'MP Calculations'!$D$40:$D$130,0),0),-1))</f>
        <v>19671.630724852628</v>
      </c>
    </row>
    <row r="655" spans="3:17" x14ac:dyDescent="0.2">
      <c r="C655" s="159"/>
      <c r="D655" s="165" t="s">
        <v>610</v>
      </c>
      <c r="E655" s="161">
        <v>40483</v>
      </c>
      <c r="F655" s="172" t="str">
        <f t="shared" si="30"/>
        <v>2010-11</v>
      </c>
      <c r="G655" s="68"/>
      <c r="H655" s="167" t="s">
        <v>279</v>
      </c>
      <c r="I655" s="173">
        <v>28910.598612097718</v>
      </c>
      <c r="J655" s="168">
        <f>IFERROR(MIN('MP Calculations'!$E$30/I655,1),"-")</f>
        <v>0.88008742324680189</v>
      </c>
      <c r="K655" s="12"/>
      <c r="L655" s="159">
        <v>1</v>
      </c>
      <c r="M655" s="159" t="s">
        <v>338</v>
      </c>
      <c r="N655" s="159">
        <v>13642.75</v>
      </c>
      <c r="O655" s="185">
        <f t="shared" si="31"/>
        <v>13642.75</v>
      </c>
      <c r="P655" s="215">
        <f t="shared" si="32"/>
        <v>12006.812693500306</v>
      </c>
      <c r="Q655" s="215" cm="1">
        <f t="array" ref="Q655">IF(P655="-",0,P655/(1+'General inputs'!$H$32)^IFERROR(INDEX('MP Calculations'!$C$40:$C$130,MATCH(F655,'MP Calculations'!$D$40:$D$130,0),0),-1))</f>
        <v>19671.630724852628</v>
      </c>
    </row>
    <row r="656" spans="3:17" x14ac:dyDescent="0.2">
      <c r="C656" s="159"/>
      <c r="D656" s="165" t="s">
        <v>611</v>
      </c>
      <c r="E656" s="161">
        <v>40483</v>
      </c>
      <c r="F656" s="172" t="str">
        <f t="shared" si="30"/>
        <v>2010-11</v>
      </c>
      <c r="G656" s="68"/>
      <c r="H656" s="167" t="s">
        <v>279</v>
      </c>
      <c r="I656" s="173">
        <v>28910.598612097718</v>
      </c>
      <c r="J656" s="168">
        <f>IFERROR(MIN('MP Calculations'!$E$30/I656,1),"-")</f>
        <v>0.88008742324680189</v>
      </c>
      <c r="K656" s="12"/>
      <c r="L656" s="159">
        <v>1</v>
      </c>
      <c r="M656" s="159" t="s">
        <v>338</v>
      </c>
      <c r="N656" s="159">
        <v>18680.13</v>
      </c>
      <c r="O656" s="185">
        <f t="shared" si="31"/>
        <v>18680.13</v>
      </c>
      <c r="P656" s="215">
        <f t="shared" si="32"/>
        <v>16440.147477615283</v>
      </c>
      <c r="Q656" s="215" cm="1">
        <f t="array" ref="Q656">IF(P656="-",0,P656/(1+'General inputs'!$H$32)^IFERROR(INDEX('MP Calculations'!$C$40:$C$130,MATCH(F656,'MP Calculations'!$D$40:$D$130,0),0),-1))</f>
        <v>26935.084147421992</v>
      </c>
    </row>
    <row r="657" spans="3:17" x14ac:dyDescent="0.2">
      <c r="C657" s="159"/>
      <c r="D657" s="165" t="s">
        <v>612</v>
      </c>
      <c r="E657" s="161">
        <v>40483</v>
      </c>
      <c r="F657" s="172" t="str">
        <f t="shared" si="30"/>
        <v>2010-11</v>
      </c>
      <c r="G657" s="68"/>
      <c r="H657" s="167" t="s">
        <v>279</v>
      </c>
      <c r="I657" s="173">
        <v>28910.598612097718</v>
      </c>
      <c r="J657" s="168">
        <f>IFERROR(MIN('MP Calculations'!$E$30/I657,1),"-")</f>
        <v>0.88008742324680189</v>
      </c>
      <c r="K657" s="12"/>
      <c r="L657" s="159">
        <v>1</v>
      </c>
      <c r="M657" s="159" t="s">
        <v>338</v>
      </c>
      <c r="N657" s="159">
        <v>1046000.14</v>
      </c>
      <c r="O657" s="185">
        <f t="shared" si="31"/>
        <v>1046000.14</v>
      </c>
      <c r="P657" s="215">
        <f t="shared" si="32"/>
        <v>920571.56792839407</v>
      </c>
      <c r="Q657" s="215" cm="1">
        <f t="array" ref="Q657">IF(P657="-",0,P657/(1+'General inputs'!$H$32)^IFERROR(INDEX('MP Calculations'!$C$40:$C$130,MATCH(F657,'MP Calculations'!$D$40:$D$130,0),0),-1))</f>
        <v>1508239.0641347347</v>
      </c>
    </row>
    <row r="658" spans="3:17" x14ac:dyDescent="0.2">
      <c r="C658" s="159"/>
      <c r="D658" s="165" t="s">
        <v>613</v>
      </c>
      <c r="E658" s="161">
        <v>40483</v>
      </c>
      <c r="F658" s="172" t="str">
        <f t="shared" si="30"/>
        <v>2010-11</v>
      </c>
      <c r="G658" s="68"/>
      <c r="H658" s="167" t="s">
        <v>279</v>
      </c>
      <c r="I658" s="173">
        <v>28910.598612097718</v>
      </c>
      <c r="J658" s="168">
        <f>IFERROR(MIN('MP Calculations'!$E$30/I658,1),"-")</f>
        <v>0.88008742324680189</v>
      </c>
      <c r="K658" s="12"/>
      <c r="L658" s="159">
        <v>1</v>
      </c>
      <c r="M658" s="159" t="s">
        <v>338</v>
      </c>
      <c r="N658" s="159">
        <v>753698.22</v>
      </c>
      <c r="O658" s="185">
        <f t="shared" si="31"/>
        <v>753698.22</v>
      </c>
      <c r="P658" s="215">
        <f t="shared" si="32"/>
        <v>663320.32434550114</v>
      </c>
      <c r="Q658" s="215" cm="1">
        <f t="array" ref="Q658">IF(P658="-",0,P658/(1+'General inputs'!$H$32)^IFERROR(INDEX('MP Calculations'!$C$40:$C$130,MATCH(F658,'MP Calculations'!$D$40:$D$130,0),0),-1))</f>
        <v>1086765.7225866292</v>
      </c>
    </row>
    <row r="659" spans="3:17" x14ac:dyDescent="0.2">
      <c r="C659" s="159"/>
      <c r="D659" s="165" t="s">
        <v>614</v>
      </c>
      <c r="E659" s="161">
        <v>40483</v>
      </c>
      <c r="F659" s="172" t="str">
        <f t="shared" si="30"/>
        <v>2010-11</v>
      </c>
      <c r="G659" s="68"/>
      <c r="H659" s="167" t="s">
        <v>279</v>
      </c>
      <c r="I659" s="173">
        <v>28910.598612097718</v>
      </c>
      <c r="J659" s="168">
        <f>IFERROR(MIN('MP Calculations'!$E$30/I659,1),"-")</f>
        <v>0.88008742324680189</v>
      </c>
      <c r="K659" s="12"/>
      <c r="L659" s="159">
        <v>1</v>
      </c>
      <c r="M659" s="159" t="s">
        <v>338</v>
      </c>
      <c r="N659" s="159">
        <v>778336.11</v>
      </c>
      <c r="O659" s="185">
        <f t="shared" si="31"/>
        <v>778336.11</v>
      </c>
      <c r="P659" s="215">
        <f t="shared" si="32"/>
        <v>685003.82146983931</v>
      </c>
      <c r="Q659" s="215" cm="1">
        <f t="array" ref="Q659">IF(P659="-",0,P659/(1+'General inputs'!$H$32)^IFERROR(INDEX('MP Calculations'!$C$40:$C$130,MATCH(F659,'MP Calculations'!$D$40:$D$130,0),0),-1))</f>
        <v>1122291.3661643199</v>
      </c>
    </row>
    <row r="660" spans="3:17" x14ac:dyDescent="0.2">
      <c r="C660" s="159"/>
      <c r="D660" s="165" t="s">
        <v>615</v>
      </c>
      <c r="E660" s="161">
        <v>40483</v>
      </c>
      <c r="F660" s="172" t="str">
        <f t="shared" si="30"/>
        <v>2010-11</v>
      </c>
      <c r="G660" s="68"/>
      <c r="H660" s="167" t="s">
        <v>279</v>
      </c>
      <c r="I660" s="173">
        <v>28910.598612097718</v>
      </c>
      <c r="J660" s="168">
        <f>IFERROR(MIN('MP Calculations'!$E$30/I660,1),"-")</f>
        <v>0.88008742324680189</v>
      </c>
      <c r="K660" s="12"/>
      <c r="L660" s="159">
        <v>1</v>
      </c>
      <c r="M660" s="159" t="s">
        <v>338</v>
      </c>
      <c r="N660" s="159">
        <v>56798.82</v>
      </c>
      <c r="O660" s="185">
        <f t="shared" si="31"/>
        <v>56798.82</v>
      </c>
      <c r="P660" s="215">
        <f t="shared" si="32"/>
        <v>49987.927137258914</v>
      </c>
      <c r="Q660" s="215" cm="1">
        <f t="array" ref="Q660">IF(P660="-",0,P660/(1+'General inputs'!$H$32)^IFERROR(INDEX('MP Calculations'!$C$40:$C$130,MATCH(F660,'MP Calculations'!$D$40:$D$130,0),0),-1))</f>
        <v>81898.840970286343</v>
      </c>
    </row>
    <row r="661" spans="3:17" x14ac:dyDescent="0.2">
      <c r="C661" s="159"/>
      <c r="D661" s="165" t="s">
        <v>616</v>
      </c>
      <c r="E661" s="161">
        <v>40483</v>
      </c>
      <c r="F661" s="172" t="str">
        <f t="shared" si="30"/>
        <v>2010-11</v>
      </c>
      <c r="G661" s="68"/>
      <c r="H661" s="167" t="s">
        <v>279</v>
      </c>
      <c r="I661" s="173">
        <v>28910.598612097718</v>
      </c>
      <c r="J661" s="168">
        <f>IFERROR(MIN('MP Calculations'!$E$30/I661,1),"-")</f>
        <v>0.88008742324680189</v>
      </c>
      <c r="K661" s="12"/>
      <c r="L661" s="159">
        <v>1</v>
      </c>
      <c r="M661" s="159" t="s">
        <v>338</v>
      </c>
      <c r="N661" s="159">
        <v>73638.5</v>
      </c>
      <c r="O661" s="185">
        <f t="shared" si="31"/>
        <v>73638.5</v>
      </c>
      <c r="P661" s="215">
        <f t="shared" si="32"/>
        <v>64808.317716759622</v>
      </c>
      <c r="Q661" s="215" cm="1">
        <f t="array" ref="Q661">IF(P661="-",0,P661/(1+'General inputs'!$H$32)^IFERROR(INDEX('MP Calculations'!$C$40:$C$130,MATCH(F661,'MP Calculations'!$D$40:$D$130,0),0),-1))</f>
        <v>106180.16009470675</v>
      </c>
    </row>
    <row r="662" spans="3:17" x14ac:dyDescent="0.2">
      <c r="C662" s="159"/>
      <c r="D662" s="165" t="s">
        <v>617</v>
      </c>
      <c r="E662" s="161">
        <v>40483</v>
      </c>
      <c r="F662" s="172" t="str">
        <f t="shared" ref="F662:F725" si="33">IF(E662="","-",IF(OR(E662&lt;$E$15,E662&gt;$E$16),"ERROR - date outside of range",IF(MONTH(E662)&gt;=7,YEAR(E662)&amp;"-"&amp;IF(YEAR(E662)=1999,"00",IF(AND(YEAR(E662)&gt;=2000,YEAR(E662)&lt;2009),"0","")&amp;RIGHT(YEAR(E662),2)+1),RIGHT(YEAR(E662),4)-1&amp;"-"&amp;RIGHT(YEAR(E662),2))))</f>
        <v>2010-11</v>
      </c>
      <c r="G662" s="68"/>
      <c r="H662" s="167" t="s">
        <v>279</v>
      </c>
      <c r="I662" s="173">
        <v>28910.598612097718</v>
      </c>
      <c r="J662" s="168">
        <f>IFERROR(MIN('MP Calculations'!$E$30/I662,1),"-")</f>
        <v>0.88008742324680189</v>
      </c>
      <c r="K662" s="12"/>
      <c r="L662" s="159">
        <v>1</v>
      </c>
      <c r="M662" s="159" t="s">
        <v>338</v>
      </c>
      <c r="N662" s="159">
        <v>73638.850000000006</v>
      </c>
      <c r="O662" s="185">
        <f t="shared" ref="O662:O725" si="34">IF(N662="","-",L662*N662)</f>
        <v>73638.850000000006</v>
      </c>
      <c r="P662" s="215">
        <f t="shared" ref="P662:P725" si="35">IF(O662="-","-",IF(OR(E662&lt;$E$15,E662&gt;$E$16),0,O662*J662))</f>
        <v>64808.625747357764</v>
      </c>
      <c r="Q662" s="215" cm="1">
        <f t="array" ref="Q662">IF(P662="-",0,P662/(1+'General inputs'!$H$32)^IFERROR(INDEX('MP Calculations'!$C$40:$C$130,MATCH(F662,'MP Calculations'!$D$40:$D$130,0),0),-1))</f>
        <v>106180.66476354213</v>
      </c>
    </row>
    <row r="663" spans="3:17" x14ac:dyDescent="0.2">
      <c r="C663" s="159"/>
      <c r="D663" s="165" t="s">
        <v>618</v>
      </c>
      <c r="E663" s="161">
        <v>40483</v>
      </c>
      <c r="F663" s="172" t="str">
        <f t="shared" si="33"/>
        <v>2010-11</v>
      </c>
      <c r="G663" s="68"/>
      <c r="H663" s="167" t="s">
        <v>279</v>
      </c>
      <c r="I663" s="173">
        <v>28910.598612097718</v>
      </c>
      <c r="J663" s="168">
        <f>IFERROR(MIN('MP Calculations'!$E$30/I663,1),"-")</f>
        <v>0.88008742324680189</v>
      </c>
      <c r="K663" s="12"/>
      <c r="L663" s="159">
        <v>1</v>
      </c>
      <c r="M663" s="159" t="s">
        <v>338</v>
      </c>
      <c r="N663" s="159">
        <v>239612.15</v>
      </c>
      <c r="O663" s="185">
        <f t="shared" si="34"/>
        <v>239612.15</v>
      </c>
      <c r="P663" s="215">
        <f t="shared" si="35"/>
        <v>210879.63967212618</v>
      </c>
      <c r="Q663" s="215" cm="1">
        <f t="array" ref="Q663">IF(P663="-",0,P663/(1+'General inputs'!$H$32)^IFERROR(INDEX('MP Calculations'!$C$40:$C$130,MATCH(F663,'MP Calculations'!$D$40:$D$130,0),0),-1))</f>
        <v>345499.38480057154</v>
      </c>
    </row>
    <row r="664" spans="3:17" x14ac:dyDescent="0.2">
      <c r="C664" s="159"/>
      <c r="D664" s="165" t="s">
        <v>619</v>
      </c>
      <c r="E664" s="161">
        <v>40505</v>
      </c>
      <c r="F664" s="172" t="str">
        <f t="shared" si="33"/>
        <v>2010-11</v>
      </c>
      <c r="G664" s="68"/>
      <c r="H664" s="167" t="s">
        <v>279</v>
      </c>
      <c r="I664" s="173">
        <v>28910.598612097718</v>
      </c>
      <c r="J664" s="168">
        <f>IFERROR(MIN('MP Calculations'!$E$30/I664,1),"-")</f>
        <v>0.88008742324680189</v>
      </c>
      <c r="K664" s="12"/>
      <c r="L664" s="159">
        <v>1</v>
      </c>
      <c r="M664" s="159" t="s">
        <v>338</v>
      </c>
      <c r="N664" s="159">
        <v>6168.68</v>
      </c>
      <c r="O664" s="185">
        <f t="shared" si="34"/>
        <v>6168.68</v>
      </c>
      <c r="P664" s="215">
        <f t="shared" si="35"/>
        <v>5428.9776860340826</v>
      </c>
      <c r="Q664" s="215" cm="1">
        <f t="array" ref="Q664">IF(P664="-",0,P664/(1+'General inputs'!$H$32)^IFERROR(INDEX('MP Calculations'!$C$40:$C$130,MATCH(F664,'MP Calculations'!$D$40:$D$130,0),0),-1))</f>
        <v>8894.6872895702072</v>
      </c>
    </row>
    <row r="665" spans="3:17" x14ac:dyDescent="0.2">
      <c r="C665" s="159"/>
      <c r="D665" s="165" t="s">
        <v>620</v>
      </c>
      <c r="E665" s="161">
        <v>40513</v>
      </c>
      <c r="F665" s="172" t="str">
        <f t="shared" si="33"/>
        <v>2010-11</v>
      </c>
      <c r="G665" s="68"/>
      <c r="H665" s="167" t="s">
        <v>279</v>
      </c>
      <c r="I665" s="173">
        <v>28910.598612097718</v>
      </c>
      <c r="J665" s="168">
        <f>IFERROR(MIN('MP Calculations'!$E$30/I665,1),"-")</f>
        <v>0.88008742324680189</v>
      </c>
      <c r="K665" s="12"/>
      <c r="L665" s="159">
        <v>1</v>
      </c>
      <c r="M665" s="159" t="s">
        <v>338</v>
      </c>
      <c r="N665" s="159">
        <v>1178.33</v>
      </c>
      <c r="O665" s="185">
        <f t="shared" si="34"/>
        <v>1178.33</v>
      </c>
      <c r="P665" s="215">
        <f t="shared" si="35"/>
        <v>1037.0334134344041</v>
      </c>
      <c r="Q665" s="215" cm="1">
        <f t="array" ref="Q665">IF(P665="-",0,P665/(1+'General inputs'!$H$32)^IFERROR(INDEX('MP Calculations'!$C$40:$C$130,MATCH(F665,'MP Calculations'!$D$40:$D$130,0),0),-1))</f>
        <v>1699.0469393645417</v>
      </c>
    </row>
    <row r="666" spans="3:17" x14ac:dyDescent="0.2">
      <c r="C666" s="159"/>
      <c r="D666" s="165" t="s">
        <v>621</v>
      </c>
      <c r="E666" s="161">
        <v>40513</v>
      </c>
      <c r="F666" s="172" t="str">
        <f t="shared" si="33"/>
        <v>2010-11</v>
      </c>
      <c r="G666" s="68"/>
      <c r="H666" s="167" t="s">
        <v>279</v>
      </c>
      <c r="I666" s="173">
        <v>28910.598612097718</v>
      </c>
      <c r="J666" s="168">
        <f>IFERROR(MIN('MP Calculations'!$E$30/I666,1),"-")</f>
        <v>0.88008742324680189</v>
      </c>
      <c r="K666" s="12"/>
      <c r="L666" s="159">
        <v>1</v>
      </c>
      <c r="M666" s="159" t="s">
        <v>338</v>
      </c>
      <c r="N666" s="159">
        <v>2021.12</v>
      </c>
      <c r="O666" s="185">
        <f t="shared" si="34"/>
        <v>2021.12</v>
      </c>
      <c r="P666" s="215">
        <f t="shared" si="35"/>
        <v>1778.7622928725762</v>
      </c>
      <c r="Q666" s="215" cm="1">
        <f t="array" ref="Q666">IF(P666="-",0,P666/(1+'General inputs'!$H$32)^IFERROR(INDEX('MP Calculations'!$C$40:$C$130,MATCH(F666,'MP Calculations'!$D$40:$D$130,0),0),-1))</f>
        <v>2914.2750758178627</v>
      </c>
    </row>
    <row r="667" spans="3:17" x14ac:dyDescent="0.2">
      <c r="C667" s="159"/>
      <c r="D667" s="165" t="s">
        <v>622</v>
      </c>
      <c r="E667" s="161">
        <v>40575</v>
      </c>
      <c r="F667" s="172" t="str">
        <f t="shared" si="33"/>
        <v>2010-11</v>
      </c>
      <c r="G667" s="68"/>
      <c r="H667" s="167" t="s">
        <v>279</v>
      </c>
      <c r="I667" s="173">
        <v>28910.598612097718</v>
      </c>
      <c r="J667" s="168">
        <f>IFERROR(MIN('MP Calculations'!$E$30/I667,1),"-")</f>
        <v>0.88008742324680189</v>
      </c>
      <c r="K667" s="12"/>
      <c r="L667" s="159">
        <v>1</v>
      </c>
      <c r="M667" s="159" t="s">
        <v>338</v>
      </c>
      <c r="N667" s="159">
        <v>4429.99</v>
      </c>
      <c r="O667" s="185">
        <f t="shared" si="34"/>
        <v>4429.99</v>
      </c>
      <c r="P667" s="215">
        <f t="shared" si="35"/>
        <v>3898.7784841090997</v>
      </c>
      <c r="Q667" s="215" cm="1">
        <f t="array" ref="Q667">IF(P667="-",0,P667/(1+'General inputs'!$H$32)^IFERROR(INDEX('MP Calculations'!$C$40:$C$130,MATCH(F667,'MP Calculations'!$D$40:$D$130,0),0),-1))</f>
        <v>6387.6511256740687</v>
      </c>
    </row>
    <row r="668" spans="3:17" x14ac:dyDescent="0.2">
      <c r="C668" s="159"/>
      <c r="D668" s="165" t="s">
        <v>623</v>
      </c>
      <c r="E668" s="161">
        <v>40603</v>
      </c>
      <c r="F668" s="172" t="str">
        <f t="shared" si="33"/>
        <v>2010-11</v>
      </c>
      <c r="G668" s="68"/>
      <c r="H668" s="167" t="s">
        <v>279</v>
      </c>
      <c r="I668" s="173">
        <v>28910.598612097718</v>
      </c>
      <c r="J668" s="168">
        <f>IFERROR(MIN('MP Calculations'!$E$30/I668,1),"-")</f>
        <v>0.88008742324680189</v>
      </c>
      <c r="K668" s="12"/>
      <c r="L668" s="159">
        <v>1</v>
      </c>
      <c r="M668" s="159" t="s">
        <v>338</v>
      </c>
      <c r="N668" s="159">
        <v>7424.33</v>
      </c>
      <c r="O668" s="185">
        <f t="shared" si="34"/>
        <v>7424.33</v>
      </c>
      <c r="P668" s="215">
        <f t="shared" si="35"/>
        <v>6534.0594590339288</v>
      </c>
      <c r="Q668" s="215" cm="1">
        <f t="array" ref="Q668">IF(P668="-",0,P668/(1+'General inputs'!$H$32)^IFERROR(INDEX('MP Calculations'!$C$40:$C$130,MATCH(F668,'MP Calculations'!$D$40:$D$130,0),0),-1))</f>
        <v>10705.222784222033</v>
      </c>
    </row>
    <row r="669" spans="3:17" x14ac:dyDescent="0.2">
      <c r="C669" s="159"/>
      <c r="D669" s="165" t="s">
        <v>624</v>
      </c>
      <c r="E669" s="161">
        <v>40695</v>
      </c>
      <c r="F669" s="172" t="str">
        <f t="shared" si="33"/>
        <v>2010-11</v>
      </c>
      <c r="G669" s="68"/>
      <c r="H669" s="167" t="s">
        <v>279</v>
      </c>
      <c r="I669" s="173">
        <v>28910.598612097718</v>
      </c>
      <c r="J669" s="168">
        <f>IFERROR(MIN('MP Calculations'!$E$30/I669,1),"-")</f>
        <v>0.88008742324680189</v>
      </c>
      <c r="K669" s="12"/>
      <c r="L669" s="159">
        <v>1</v>
      </c>
      <c r="M669" s="159" t="s">
        <v>338</v>
      </c>
      <c r="N669" s="159">
        <v>643.73</v>
      </c>
      <c r="O669" s="185">
        <f t="shared" si="34"/>
        <v>643.73</v>
      </c>
      <c r="P669" s="215">
        <f t="shared" si="35"/>
        <v>566.53867696666384</v>
      </c>
      <c r="Q669" s="215" cm="1">
        <f t="array" ref="Q669">IF(P669="-",0,P669/(1+'General inputs'!$H$32)^IFERROR(INDEX('MP Calculations'!$C$40:$C$130,MATCH(F669,'MP Calculations'!$D$40:$D$130,0),0),-1))</f>
        <v>928.20134111593222</v>
      </c>
    </row>
    <row r="670" spans="3:17" x14ac:dyDescent="0.2">
      <c r="C670" s="159"/>
      <c r="D670" s="165" t="s">
        <v>625</v>
      </c>
      <c r="E670" s="161">
        <v>40724</v>
      </c>
      <c r="F670" s="172" t="str">
        <f t="shared" si="33"/>
        <v>2010-11</v>
      </c>
      <c r="G670" s="68"/>
      <c r="H670" s="167" t="s">
        <v>279</v>
      </c>
      <c r="I670" s="173">
        <v>28910.598612097718</v>
      </c>
      <c r="J670" s="168">
        <f>IFERROR(MIN('MP Calculations'!$E$30/I670,1),"-")</f>
        <v>0.88008742324680189</v>
      </c>
      <c r="K670" s="12"/>
      <c r="L670" s="159">
        <v>1</v>
      </c>
      <c r="M670" s="159" t="s">
        <v>338</v>
      </c>
      <c r="N670" s="159">
        <v>90221.58</v>
      </c>
      <c r="O670" s="185">
        <f t="shared" si="34"/>
        <v>90221.58</v>
      </c>
      <c r="P670" s="215">
        <f t="shared" si="35"/>
        <v>79402.8778634552</v>
      </c>
      <c r="Q670" s="215" cm="1">
        <f t="array" ref="Q670">IF(P670="-",0,P670/(1+'General inputs'!$H$32)^IFERROR(INDEX('MP Calculations'!$C$40:$C$130,MATCH(F670,'MP Calculations'!$D$40:$D$130,0),0),-1))</f>
        <v>130091.48486725548</v>
      </c>
    </row>
    <row r="671" spans="3:17" x14ac:dyDescent="0.2">
      <c r="C671" s="159"/>
      <c r="D671" s="165" t="s">
        <v>626</v>
      </c>
      <c r="E671" s="161">
        <v>40725</v>
      </c>
      <c r="F671" s="172" t="str">
        <f t="shared" si="33"/>
        <v>2011-12</v>
      </c>
      <c r="G671" s="68"/>
      <c r="H671" s="167" t="s">
        <v>279</v>
      </c>
      <c r="I671" s="173">
        <v>28910.598612097718</v>
      </c>
      <c r="J671" s="168">
        <f>IFERROR(MIN('MP Calculations'!$E$30/I671,1),"-")</f>
        <v>0.88008742324680189</v>
      </c>
      <c r="K671" s="12"/>
      <c r="L671" s="159">
        <v>1</v>
      </c>
      <c r="M671" s="159" t="s">
        <v>338</v>
      </c>
      <c r="N671" s="159">
        <v>4463.18</v>
      </c>
      <c r="O671" s="185">
        <f t="shared" si="34"/>
        <v>4463.18</v>
      </c>
      <c r="P671" s="215">
        <f t="shared" si="35"/>
        <v>3927.9885856866617</v>
      </c>
      <c r="Q671" s="215" cm="1">
        <f t="array" ref="Q671">IF(P671="-",0,P671/(1+'General inputs'!$H$32)^IFERROR(INDEX('MP Calculations'!$C$40:$C$130,MATCH(F671,'MP Calculations'!$D$40:$D$130,0),0),-1))</f>
        <v>6176.1114686913725</v>
      </c>
    </row>
    <row r="672" spans="3:17" x14ac:dyDescent="0.2">
      <c r="C672" s="159"/>
      <c r="D672" s="165" t="s">
        <v>627</v>
      </c>
      <c r="E672" s="161">
        <v>40725</v>
      </c>
      <c r="F672" s="172" t="str">
        <f t="shared" si="33"/>
        <v>2011-12</v>
      </c>
      <c r="G672" s="68"/>
      <c r="H672" s="167" t="s">
        <v>279</v>
      </c>
      <c r="I672" s="173">
        <v>28910.598612097718</v>
      </c>
      <c r="J672" s="168">
        <f>IFERROR(MIN('MP Calculations'!$E$30/I672,1),"-")</f>
        <v>0.88008742324680189</v>
      </c>
      <c r="K672" s="12"/>
      <c r="L672" s="159">
        <v>1</v>
      </c>
      <c r="M672" s="159" t="s">
        <v>338</v>
      </c>
      <c r="N672" s="159">
        <v>24635.19</v>
      </c>
      <c r="O672" s="185">
        <f t="shared" si="34"/>
        <v>24635.19</v>
      </c>
      <c r="P672" s="215">
        <f t="shared" si="35"/>
        <v>21681.12088829538</v>
      </c>
      <c r="Q672" s="215" cm="1">
        <f t="array" ref="Q672">IF(P672="-",0,P672/(1+'General inputs'!$H$32)^IFERROR(INDEX('MP Calculations'!$C$40:$C$130,MATCH(F672,'MP Calculations'!$D$40:$D$130,0),0),-1))</f>
        <v>34089.971610464061</v>
      </c>
    </row>
    <row r="673" spans="3:17" x14ac:dyDescent="0.2">
      <c r="C673" s="159"/>
      <c r="D673" s="165" t="s">
        <v>628</v>
      </c>
      <c r="E673" s="161">
        <v>40725</v>
      </c>
      <c r="F673" s="172" t="str">
        <f t="shared" si="33"/>
        <v>2011-12</v>
      </c>
      <c r="G673" s="68"/>
      <c r="H673" s="167" t="s">
        <v>279</v>
      </c>
      <c r="I673" s="173">
        <v>28910.598612097718</v>
      </c>
      <c r="J673" s="168">
        <f>IFERROR(MIN('MP Calculations'!$E$30/I673,1),"-")</f>
        <v>0.88008742324680189</v>
      </c>
      <c r="K673" s="12"/>
      <c r="L673" s="159">
        <v>1</v>
      </c>
      <c r="M673" s="159" t="s">
        <v>338</v>
      </c>
      <c r="N673" s="159">
        <v>6997.89</v>
      </c>
      <c r="O673" s="185">
        <f t="shared" si="34"/>
        <v>6997.89</v>
      </c>
      <c r="P673" s="215">
        <f t="shared" si="35"/>
        <v>6158.7549782645629</v>
      </c>
      <c r="Q673" s="215" cm="1">
        <f t="array" ref="Q673">IF(P673="-",0,P673/(1+'General inputs'!$H$32)^IFERROR(INDEX('MP Calculations'!$C$40:$C$130,MATCH(F673,'MP Calculations'!$D$40:$D$130,0),0),-1))</f>
        <v>9683.622145116411</v>
      </c>
    </row>
    <row r="674" spans="3:17" x14ac:dyDescent="0.2">
      <c r="C674" s="159"/>
      <c r="D674" s="165" t="s">
        <v>629</v>
      </c>
      <c r="E674" s="161">
        <v>40725</v>
      </c>
      <c r="F674" s="172" t="str">
        <f t="shared" si="33"/>
        <v>2011-12</v>
      </c>
      <c r="G674" s="68"/>
      <c r="H674" s="167" t="s">
        <v>279</v>
      </c>
      <c r="I674" s="173">
        <v>28910.598612097718</v>
      </c>
      <c r="J674" s="168">
        <f>IFERROR(MIN('MP Calculations'!$E$30/I674,1),"-")</f>
        <v>0.88008742324680189</v>
      </c>
      <c r="K674" s="12"/>
      <c r="L674" s="159">
        <v>1</v>
      </c>
      <c r="M674" s="159" t="s">
        <v>338</v>
      </c>
      <c r="N674" s="159">
        <v>3046.15</v>
      </c>
      <c r="O674" s="185">
        <f t="shared" si="34"/>
        <v>3046.15</v>
      </c>
      <c r="P674" s="215">
        <f t="shared" si="35"/>
        <v>2680.8783043232456</v>
      </c>
      <c r="Q674" s="215" cm="1">
        <f t="array" ref="Q674">IF(P674="-",0,P674/(1+'General inputs'!$H$32)^IFERROR(INDEX('MP Calculations'!$C$40:$C$130,MATCH(F674,'MP Calculations'!$D$40:$D$130,0),0),-1))</f>
        <v>4215.2371068059592</v>
      </c>
    </row>
    <row r="675" spans="3:17" x14ac:dyDescent="0.2">
      <c r="C675" s="159"/>
      <c r="D675" s="165" t="s">
        <v>630</v>
      </c>
      <c r="E675" s="161">
        <v>40756</v>
      </c>
      <c r="F675" s="172" t="str">
        <f t="shared" si="33"/>
        <v>2011-12</v>
      </c>
      <c r="G675" s="68"/>
      <c r="H675" s="167" t="s">
        <v>279</v>
      </c>
      <c r="I675" s="173">
        <v>28910.598612097718</v>
      </c>
      <c r="J675" s="168">
        <f>IFERROR(MIN('MP Calculations'!$E$30/I675,1),"-")</f>
        <v>0.88008742324680189</v>
      </c>
      <c r="K675" s="12"/>
      <c r="L675" s="159">
        <v>1</v>
      </c>
      <c r="M675" s="159" t="s">
        <v>338</v>
      </c>
      <c r="N675" s="159">
        <v>16654.29</v>
      </c>
      <c r="O675" s="185">
        <f t="shared" si="34"/>
        <v>16654.29</v>
      </c>
      <c r="P675" s="215">
        <f t="shared" si="35"/>
        <v>14657.231172104981</v>
      </c>
      <c r="Q675" s="215" cm="1">
        <f t="array" ref="Q675">IF(P675="-",0,P675/(1+'General inputs'!$H$32)^IFERROR(INDEX('MP Calculations'!$C$40:$C$130,MATCH(F675,'MP Calculations'!$D$40:$D$130,0),0),-1))</f>
        <v>23046.068379924636</v>
      </c>
    </row>
    <row r="676" spans="3:17" x14ac:dyDescent="0.2">
      <c r="C676" s="159"/>
      <c r="D676" s="165" t="s">
        <v>631</v>
      </c>
      <c r="E676" s="161">
        <v>40787</v>
      </c>
      <c r="F676" s="172" t="str">
        <f t="shared" si="33"/>
        <v>2011-12</v>
      </c>
      <c r="G676" s="68"/>
      <c r="H676" s="167" t="s">
        <v>279</v>
      </c>
      <c r="I676" s="173">
        <v>28910.598612097718</v>
      </c>
      <c r="J676" s="168">
        <f>IFERROR(MIN('MP Calculations'!$E$30/I676,1),"-")</f>
        <v>0.88008742324680189</v>
      </c>
      <c r="K676" s="12"/>
      <c r="L676" s="159">
        <v>1</v>
      </c>
      <c r="M676" s="159" t="s">
        <v>338</v>
      </c>
      <c r="N676" s="159">
        <v>10576.87</v>
      </c>
      <c r="O676" s="185">
        <f t="shared" si="34"/>
        <v>10576.87</v>
      </c>
      <c r="P676" s="215">
        <f t="shared" si="35"/>
        <v>9308.5702643164022</v>
      </c>
      <c r="Q676" s="215" cm="1">
        <f t="array" ref="Q676">IF(P676="-",0,P676/(1+'General inputs'!$H$32)^IFERROR(INDEX('MP Calculations'!$C$40:$C$130,MATCH(F676,'MP Calculations'!$D$40:$D$130,0),0),-1))</f>
        <v>14636.184986905686</v>
      </c>
    </row>
    <row r="677" spans="3:17" x14ac:dyDescent="0.2">
      <c r="C677" s="159"/>
      <c r="D677" s="165" t="s">
        <v>577</v>
      </c>
      <c r="E677" s="161">
        <v>41263</v>
      </c>
      <c r="F677" s="172" t="str">
        <f t="shared" si="33"/>
        <v>2012-13</v>
      </c>
      <c r="G677" s="68"/>
      <c r="H677" s="167" t="s">
        <v>279</v>
      </c>
      <c r="I677" s="173">
        <v>28910.598612097718</v>
      </c>
      <c r="J677" s="168">
        <f>IFERROR(MIN('MP Calculations'!$E$30/I677,1),"-")</f>
        <v>0.88008742324680189</v>
      </c>
      <c r="K677" s="12"/>
      <c r="L677" s="159">
        <v>1</v>
      </c>
      <c r="M677" s="159" t="s">
        <v>338</v>
      </c>
      <c r="N677" s="159">
        <v>612.5</v>
      </c>
      <c r="O677" s="185">
        <f t="shared" si="34"/>
        <v>612.5</v>
      </c>
      <c r="P677" s="215">
        <f t="shared" si="35"/>
        <v>539.05354673866611</v>
      </c>
      <c r="Q677" s="215" cm="1">
        <f t="array" ref="Q677">IF(P677="-",0,P677/(1+'General inputs'!$H$32)^IFERROR(INDEX('MP Calculations'!$C$40:$C$130,MATCH(F677,'MP Calculations'!$D$40:$D$130,0),0),-1))</f>
        <v>813.40923247744865</v>
      </c>
    </row>
    <row r="678" spans="3:17" x14ac:dyDescent="0.2">
      <c r="C678" s="159"/>
      <c r="D678" s="165" t="s">
        <v>577</v>
      </c>
      <c r="E678" s="161">
        <v>41381</v>
      </c>
      <c r="F678" s="172" t="str">
        <f t="shared" si="33"/>
        <v>2012-13</v>
      </c>
      <c r="G678" s="68"/>
      <c r="H678" s="167" t="s">
        <v>279</v>
      </c>
      <c r="I678" s="173">
        <v>28910.598612097718</v>
      </c>
      <c r="J678" s="168">
        <f>IFERROR(MIN('MP Calculations'!$E$30/I678,1),"-")</f>
        <v>0.88008742324680189</v>
      </c>
      <c r="K678" s="12"/>
      <c r="L678" s="159">
        <v>1</v>
      </c>
      <c r="M678" s="159" t="s">
        <v>338</v>
      </c>
      <c r="N678" s="159">
        <v>2350</v>
      </c>
      <c r="O678" s="185">
        <f t="shared" si="34"/>
        <v>2350</v>
      </c>
      <c r="P678" s="215">
        <f t="shared" si="35"/>
        <v>2068.2054446299844</v>
      </c>
      <c r="Q678" s="215" cm="1">
        <f t="array" ref="Q678">IF(P678="-",0,P678/(1+'General inputs'!$H$32)^IFERROR(INDEX('MP Calculations'!$C$40:$C$130,MATCH(F678,'MP Calculations'!$D$40:$D$130,0),0),-1))</f>
        <v>3120.835422566538</v>
      </c>
    </row>
    <row r="679" spans="3:17" x14ac:dyDescent="0.2">
      <c r="C679" s="159"/>
      <c r="D679" s="165" t="s">
        <v>632</v>
      </c>
      <c r="E679" s="161">
        <v>41456</v>
      </c>
      <c r="F679" s="172" t="str">
        <f t="shared" si="33"/>
        <v>2013-14</v>
      </c>
      <c r="G679" s="68"/>
      <c r="H679" s="167" t="s">
        <v>279</v>
      </c>
      <c r="I679" s="173">
        <v>28910.598612097718</v>
      </c>
      <c r="J679" s="168">
        <f>IFERROR(MIN('MP Calculations'!$E$30/I679,1),"-")</f>
        <v>0.88008742324680189</v>
      </c>
      <c r="K679" s="12"/>
      <c r="L679" s="159">
        <v>1</v>
      </c>
      <c r="M679" s="159" t="s">
        <v>338</v>
      </c>
      <c r="N679" s="159">
        <v>14297.87</v>
      </c>
      <c r="O679" s="185">
        <f t="shared" si="34"/>
        <v>14297.87</v>
      </c>
      <c r="P679" s="215">
        <f t="shared" si="35"/>
        <v>12583.375566217752</v>
      </c>
      <c r="Q679" s="215" cm="1">
        <f t="array" ref="Q679">IF(P679="-",0,P679/(1+'General inputs'!$H$32)^IFERROR(INDEX('MP Calculations'!$C$40:$C$130,MATCH(F679,'MP Calculations'!$D$40:$D$130,0),0),-1))</f>
        <v>18222.444220709527</v>
      </c>
    </row>
    <row r="680" spans="3:17" x14ac:dyDescent="0.2">
      <c r="C680" s="159"/>
      <c r="D680" s="165" t="s">
        <v>633</v>
      </c>
      <c r="E680" s="161">
        <v>41456</v>
      </c>
      <c r="F680" s="172" t="str">
        <f t="shared" si="33"/>
        <v>2013-14</v>
      </c>
      <c r="G680" s="68"/>
      <c r="H680" s="167" t="s">
        <v>279</v>
      </c>
      <c r="I680" s="173">
        <v>28910.598612097718</v>
      </c>
      <c r="J680" s="168">
        <f>IFERROR(MIN('MP Calculations'!$E$30/I680,1),"-")</f>
        <v>0.88008742324680189</v>
      </c>
      <c r="K680" s="12"/>
      <c r="L680" s="159">
        <v>1</v>
      </c>
      <c r="M680" s="159" t="s">
        <v>338</v>
      </c>
      <c r="N680" s="159">
        <v>16233.55</v>
      </c>
      <c r="O680" s="185">
        <f t="shared" si="34"/>
        <v>16233.55</v>
      </c>
      <c r="P680" s="215">
        <f t="shared" si="35"/>
        <v>14286.94318964812</v>
      </c>
      <c r="Q680" s="215" cm="1">
        <f t="array" ref="Q680">IF(P680="-",0,P680/(1+'General inputs'!$H$32)^IFERROR(INDEX('MP Calculations'!$C$40:$C$130,MATCH(F680,'MP Calculations'!$D$40:$D$130,0),0),-1))</f>
        <v>20689.442509905261</v>
      </c>
    </row>
    <row r="681" spans="3:17" x14ac:dyDescent="0.2">
      <c r="C681" s="159"/>
      <c r="D681" s="165" t="s">
        <v>634</v>
      </c>
      <c r="E681" s="161">
        <v>41456</v>
      </c>
      <c r="F681" s="172" t="str">
        <f t="shared" si="33"/>
        <v>2013-14</v>
      </c>
      <c r="G681" s="68"/>
      <c r="H681" s="167" t="s">
        <v>279</v>
      </c>
      <c r="I681" s="173">
        <v>28910.598612097718</v>
      </c>
      <c r="J681" s="168">
        <f>IFERROR(MIN('MP Calculations'!$E$30/I681,1),"-")</f>
        <v>0.88008742324680189</v>
      </c>
      <c r="K681" s="12"/>
      <c r="L681" s="159">
        <v>1</v>
      </c>
      <c r="M681" s="159" t="s">
        <v>338</v>
      </c>
      <c r="N681" s="159">
        <v>21691.8</v>
      </c>
      <c r="O681" s="185">
        <f t="shared" si="34"/>
        <v>21691.8</v>
      </c>
      <c r="P681" s="215">
        <f t="shared" si="35"/>
        <v>19090.680367584977</v>
      </c>
      <c r="Q681" s="215" cm="1">
        <f t="array" ref="Q681">IF(P681="-",0,P681/(1+'General inputs'!$H$32)^IFERROR(INDEX('MP Calculations'!$C$40:$C$130,MATCH(F681,'MP Calculations'!$D$40:$D$130,0),0),-1))</f>
        <v>27645.909184150292</v>
      </c>
    </row>
    <row r="682" spans="3:17" x14ac:dyDescent="0.2">
      <c r="C682" s="159"/>
      <c r="D682" s="165" t="s">
        <v>635</v>
      </c>
      <c r="E682" s="161">
        <v>41474</v>
      </c>
      <c r="F682" s="172" t="str">
        <f t="shared" si="33"/>
        <v>2013-14</v>
      </c>
      <c r="G682" s="68"/>
      <c r="H682" s="167" t="s">
        <v>279</v>
      </c>
      <c r="I682" s="173">
        <v>28910.598612097718</v>
      </c>
      <c r="J682" s="168">
        <f>IFERROR(MIN('MP Calculations'!$E$30/I682,1),"-")</f>
        <v>0.88008742324680189</v>
      </c>
      <c r="K682" s="12"/>
      <c r="L682" s="159">
        <v>1</v>
      </c>
      <c r="M682" s="159" t="s">
        <v>338</v>
      </c>
      <c r="N682" s="159">
        <v>3836.84</v>
      </c>
      <c r="O682" s="185">
        <f t="shared" si="34"/>
        <v>3836.84</v>
      </c>
      <c r="P682" s="215">
        <f t="shared" si="35"/>
        <v>3376.7546290102596</v>
      </c>
      <c r="Q682" s="215" cm="1">
        <f t="array" ref="Q682">IF(P682="-",0,P682/(1+'General inputs'!$H$32)^IFERROR(INDEX('MP Calculations'!$C$40:$C$130,MATCH(F682,'MP Calculations'!$D$40:$D$130,0),0),-1))</f>
        <v>4890.0012997591357</v>
      </c>
    </row>
    <row r="683" spans="3:17" x14ac:dyDescent="0.2">
      <c r="C683" s="159"/>
      <c r="D683" s="165" t="s">
        <v>636</v>
      </c>
      <c r="E683" s="161">
        <v>41502</v>
      </c>
      <c r="F683" s="172" t="str">
        <f t="shared" si="33"/>
        <v>2013-14</v>
      </c>
      <c r="G683" s="68"/>
      <c r="H683" s="167" t="s">
        <v>279</v>
      </c>
      <c r="I683" s="173">
        <v>28910.598612097718</v>
      </c>
      <c r="J683" s="168">
        <f>IFERROR(MIN('MP Calculations'!$E$30/I683,1),"-")</f>
        <v>0.88008742324680189</v>
      </c>
      <c r="K683" s="12"/>
      <c r="L683" s="159">
        <v>1</v>
      </c>
      <c r="M683" s="159" t="s">
        <v>338</v>
      </c>
      <c r="N683" s="159">
        <v>49808.26</v>
      </c>
      <c r="O683" s="185">
        <f t="shared" si="34"/>
        <v>49808.26</v>
      </c>
      <c r="P683" s="215">
        <f t="shared" si="35"/>
        <v>43835.623199806752</v>
      </c>
      <c r="Q683" s="215" cm="1">
        <f t="array" ref="Q683">IF(P683="-",0,P683/(1+'General inputs'!$H$32)^IFERROR(INDEX('MP Calculations'!$C$40:$C$130,MATCH(F683,'MP Calculations'!$D$40:$D$130,0),0),-1))</f>
        <v>63479.961671255754</v>
      </c>
    </row>
    <row r="684" spans="3:17" x14ac:dyDescent="0.2">
      <c r="C684" s="159"/>
      <c r="D684" s="165" t="s">
        <v>637</v>
      </c>
      <c r="E684" s="161">
        <v>41554</v>
      </c>
      <c r="F684" s="172" t="str">
        <f t="shared" si="33"/>
        <v>2013-14</v>
      </c>
      <c r="G684" s="68"/>
      <c r="H684" s="167" t="s">
        <v>279</v>
      </c>
      <c r="I684" s="173">
        <v>28910.598612097718</v>
      </c>
      <c r="J684" s="168">
        <f>IFERROR(MIN('MP Calculations'!$E$30/I684,1),"-")</f>
        <v>0.88008742324680189</v>
      </c>
      <c r="K684" s="12"/>
      <c r="L684" s="159">
        <v>1</v>
      </c>
      <c r="M684" s="159" t="s">
        <v>338</v>
      </c>
      <c r="N684" s="159">
        <v>1436.54</v>
      </c>
      <c r="O684" s="185">
        <f t="shared" si="34"/>
        <v>1436.54</v>
      </c>
      <c r="P684" s="215">
        <f t="shared" si="35"/>
        <v>1264.2807869909607</v>
      </c>
      <c r="Q684" s="215" cm="1">
        <f t="array" ref="Q684">IF(P684="-",0,P684/(1+'General inputs'!$H$32)^IFERROR(INDEX('MP Calculations'!$C$40:$C$130,MATCH(F684,'MP Calculations'!$D$40:$D$130,0),0),-1))</f>
        <v>1830.8510303155688</v>
      </c>
    </row>
    <row r="685" spans="3:17" x14ac:dyDescent="0.2">
      <c r="C685" s="159"/>
      <c r="D685" s="165" t="s">
        <v>638</v>
      </c>
      <c r="E685" s="161">
        <v>41599</v>
      </c>
      <c r="F685" s="172" t="str">
        <f t="shared" si="33"/>
        <v>2013-14</v>
      </c>
      <c r="G685" s="68"/>
      <c r="H685" s="167" t="s">
        <v>279</v>
      </c>
      <c r="I685" s="173">
        <v>28910.598612097718</v>
      </c>
      <c r="J685" s="168">
        <f>IFERROR(MIN('MP Calculations'!$E$30/I685,1),"-")</f>
        <v>0.88008742324680189</v>
      </c>
      <c r="K685" s="12"/>
      <c r="L685" s="159">
        <v>1</v>
      </c>
      <c r="M685" s="159" t="s">
        <v>338</v>
      </c>
      <c r="N685" s="159">
        <v>4144.63</v>
      </c>
      <c r="O685" s="185">
        <f t="shared" si="34"/>
        <v>4144.63</v>
      </c>
      <c r="P685" s="215">
        <f t="shared" si="35"/>
        <v>3647.6367370113926</v>
      </c>
      <c r="Q685" s="215" cm="1">
        <f t="array" ref="Q685">IF(P685="-",0,P685/(1+'General inputs'!$H$32)^IFERROR(INDEX('MP Calculations'!$C$40:$C$130,MATCH(F685,'MP Calculations'!$D$40:$D$130,0),0),-1))</f>
        <v>5282.2755410756517</v>
      </c>
    </row>
    <row r="686" spans="3:17" x14ac:dyDescent="0.2">
      <c r="C686" s="159"/>
      <c r="D686" s="165" t="s">
        <v>639</v>
      </c>
      <c r="E686" s="161">
        <v>41640</v>
      </c>
      <c r="F686" s="172" t="str">
        <f t="shared" si="33"/>
        <v>2013-14</v>
      </c>
      <c r="G686" s="68"/>
      <c r="H686" s="167" t="s">
        <v>279</v>
      </c>
      <c r="I686" s="173">
        <v>28910.598612097718</v>
      </c>
      <c r="J686" s="168">
        <f>IFERROR(MIN('MP Calculations'!$E$30/I686,1),"-")</f>
        <v>0.88008742324680189</v>
      </c>
      <c r="K686" s="12"/>
      <c r="L686" s="159">
        <v>1</v>
      </c>
      <c r="M686" s="159" t="s">
        <v>338</v>
      </c>
      <c r="N686" s="159">
        <v>2046.1</v>
      </c>
      <c r="O686" s="185">
        <f t="shared" si="34"/>
        <v>2046.1</v>
      </c>
      <c r="P686" s="215">
        <f t="shared" si="35"/>
        <v>1800.7468767052812</v>
      </c>
      <c r="Q686" s="215" cm="1">
        <f t="array" ref="Q686">IF(P686="-",0,P686/(1+'General inputs'!$H$32)^IFERROR(INDEX('MP Calculations'!$C$40:$C$130,MATCH(F686,'MP Calculations'!$D$40:$D$130,0),0),-1))</f>
        <v>2607.7271034072742</v>
      </c>
    </row>
    <row r="687" spans="3:17" x14ac:dyDescent="0.2">
      <c r="C687" s="159"/>
      <c r="D687" s="165" t="s">
        <v>640</v>
      </c>
      <c r="E687" s="161">
        <v>41640</v>
      </c>
      <c r="F687" s="172" t="str">
        <f t="shared" si="33"/>
        <v>2013-14</v>
      </c>
      <c r="G687" s="68"/>
      <c r="H687" s="167" t="s">
        <v>279</v>
      </c>
      <c r="I687" s="173">
        <v>28910.598612097718</v>
      </c>
      <c r="J687" s="168">
        <f>IFERROR(MIN('MP Calculations'!$E$30/I687,1),"-")</f>
        <v>0.88008742324680189</v>
      </c>
      <c r="K687" s="12"/>
      <c r="L687" s="159">
        <v>1</v>
      </c>
      <c r="M687" s="159" t="s">
        <v>338</v>
      </c>
      <c r="N687" s="159">
        <v>2394.89</v>
      </c>
      <c r="O687" s="185">
        <f t="shared" si="34"/>
        <v>2394.89</v>
      </c>
      <c r="P687" s="215">
        <f t="shared" si="35"/>
        <v>2107.7125690595331</v>
      </c>
      <c r="Q687" s="215" cm="1">
        <f t="array" ref="Q687">IF(P687="-",0,P687/(1+'General inputs'!$H$32)^IFERROR(INDEX('MP Calculations'!$C$40:$C$130,MATCH(F687,'MP Calculations'!$D$40:$D$130,0),0),-1))</f>
        <v>3052.2552967494485</v>
      </c>
    </row>
    <row r="688" spans="3:17" x14ac:dyDescent="0.2">
      <c r="C688" s="159"/>
      <c r="D688" s="165" t="s">
        <v>641</v>
      </c>
      <c r="E688" s="161">
        <v>41640</v>
      </c>
      <c r="F688" s="172" t="str">
        <f t="shared" si="33"/>
        <v>2013-14</v>
      </c>
      <c r="G688" s="68"/>
      <c r="H688" s="167" t="s">
        <v>279</v>
      </c>
      <c r="I688" s="173">
        <v>28910.598612097718</v>
      </c>
      <c r="J688" s="168">
        <f>IFERROR(MIN('MP Calculations'!$E$30/I688,1),"-")</f>
        <v>0.88008742324680189</v>
      </c>
      <c r="K688" s="12"/>
      <c r="L688" s="159">
        <v>1</v>
      </c>
      <c r="M688" s="159" t="s">
        <v>338</v>
      </c>
      <c r="N688" s="159">
        <v>1709.96</v>
      </c>
      <c r="O688" s="185">
        <f t="shared" si="34"/>
        <v>1709.96</v>
      </c>
      <c r="P688" s="215">
        <f t="shared" si="35"/>
        <v>1504.9142902551014</v>
      </c>
      <c r="Q688" s="215" cm="1">
        <f t="array" ref="Q688">IF(P688="-",0,P688/(1+'General inputs'!$H$32)^IFERROR(INDEX('MP Calculations'!$C$40:$C$130,MATCH(F688,'MP Calculations'!$D$40:$D$130,0),0),-1))</f>
        <v>2179.3211659949675</v>
      </c>
    </row>
    <row r="689" spans="3:17" x14ac:dyDescent="0.2">
      <c r="C689" s="159"/>
      <c r="D689" s="165" t="s">
        <v>642</v>
      </c>
      <c r="E689" s="161">
        <v>41640</v>
      </c>
      <c r="F689" s="172" t="str">
        <f t="shared" si="33"/>
        <v>2013-14</v>
      </c>
      <c r="G689" s="68"/>
      <c r="H689" s="167" t="s">
        <v>279</v>
      </c>
      <c r="I689" s="173">
        <v>28910.598612097718</v>
      </c>
      <c r="J689" s="168">
        <f>IFERROR(MIN('MP Calculations'!$E$30/I689,1),"-")</f>
        <v>0.88008742324680189</v>
      </c>
      <c r="K689" s="12"/>
      <c r="L689" s="159">
        <v>1</v>
      </c>
      <c r="M689" s="159" t="s">
        <v>338</v>
      </c>
      <c r="N689" s="159">
        <v>2659.92</v>
      </c>
      <c r="O689" s="185">
        <f t="shared" si="34"/>
        <v>2659.92</v>
      </c>
      <c r="P689" s="215">
        <f t="shared" si="35"/>
        <v>2340.9621388426335</v>
      </c>
      <c r="Q689" s="215" cm="1">
        <f t="array" ref="Q689">IF(P689="-",0,P689/(1+'General inputs'!$H$32)^IFERROR(INDEX('MP Calculations'!$C$40:$C$130,MATCH(F689,'MP Calculations'!$D$40:$D$130,0),0),-1))</f>
        <v>3390.0324895631093</v>
      </c>
    </row>
    <row r="690" spans="3:17" x14ac:dyDescent="0.2">
      <c r="C690" s="159"/>
      <c r="D690" s="165" t="s">
        <v>643</v>
      </c>
      <c r="E690" s="161">
        <v>41640</v>
      </c>
      <c r="F690" s="172" t="str">
        <f t="shared" si="33"/>
        <v>2013-14</v>
      </c>
      <c r="G690" s="68"/>
      <c r="H690" s="167" t="s">
        <v>279</v>
      </c>
      <c r="I690" s="173">
        <v>28910.598612097718</v>
      </c>
      <c r="J690" s="168">
        <f>IFERROR(MIN('MP Calculations'!$E$30/I690,1),"-")</f>
        <v>0.88008742324680189</v>
      </c>
      <c r="K690" s="12"/>
      <c r="L690" s="159">
        <v>1</v>
      </c>
      <c r="M690" s="159" t="s">
        <v>338</v>
      </c>
      <c r="N690" s="159">
        <v>824.28</v>
      </c>
      <c r="O690" s="185">
        <f t="shared" si="34"/>
        <v>824.28</v>
      </c>
      <c r="P690" s="215">
        <f t="shared" si="35"/>
        <v>725.4384612338738</v>
      </c>
      <c r="Q690" s="215" cm="1">
        <f t="array" ref="Q690">IF(P690="-",0,P690/(1+'General inputs'!$H$32)^IFERROR(INDEX('MP Calculations'!$C$40:$C$130,MATCH(F690,'MP Calculations'!$D$40:$D$130,0),0),-1))</f>
        <v>1050.5338433099789</v>
      </c>
    </row>
    <row r="691" spans="3:17" x14ac:dyDescent="0.2">
      <c r="C691" s="159"/>
      <c r="D691" s="165" t="s">
        <v>644</v>
      </c>
      <c r="E691" s="161">
        <v>41640</v>
      </c>
      <c r="F691" s="172" t="str">
        <f t="shared" si="33"/>
        <v>2013-14</v>
      </c>
      <c r="G691" s="68"/>
      <c r="H691" s="167" t="s">
        <v>279</v>
      </c>
      <c r="I691" s="173">
        <v>28910.598612097718</v>
      </c>
      <c r="J691" s="168">
        <f>IFERROR(MIN('MP Calculations'!$E$30/I691,1),"-")</f>
        <v>0.88008742324680189</v>
      </c>
      <c r="K691" s="12"/>
      <c r="L691" s="159">
        <v>1</v>
      </c>
      <c r="M691" s="159" t="s">
        <v>338</v>
      </c>
      <c r="N691" s="159">
        <v>824.28</v>
      </c>
      <c r="O691" s="185">
        <f t="shared" si="34"/>
        <v>824.28</v>
      </c>
      <c r="P691" s="215">
        <f t="shared" si="35"/>
        <v>725.4384612338738</v>
      </c>
      <c r="Q691" s="215" cm="1">
        <f t="array" ref="Q691">IF(P691="-",0,P691/(1+'General inputs'!$H$32)^IFERROR(INDEX('MP Calculations'!$C$40:$C$130,MATCH(F691,'MP Calculations'!$D$40:$D$130,0),0),-1))</f>
        <v>1050.5338433099789</v>
      </c>
    </row>
    <row r="692" spans="3:17" x14ac:dyDescent="0.2">
      <c r="C692" s="159"/>
      <c r="D692" s="165" t="s">
        <v>645</v>
      </c>
      <c r="E692" s="161">
        <v>41640</v>
      </c>
      <c r="F692" s="172" t="str">
        <f t="shared" si="33"/>
        <v>2013-14</v>
      </c>
      <c r="G692" s="68"/>
      <c r="H692" s="167" t="s">
        <v>279</v>
      </c>
      <c r="I692" s="173">
        <v>28910.598612097718</v>
      </c>
      <c r="J692" s="168">
        <f>IFERROR(MIN('MP Calculations'!$E$30/I692,1),"-")</f>
        <v>0.88008742324680189</v>
      </c>
      <c r="K692" s="12"/>
      <c r="L692" s="159">
        <v>1</v>
      </c>
      <c r="M692" s="159" t="s">
        <v>338</v>
      </c>
      <c r="N692" s="159">
        <v>3758.96</v>
      </c>
      <c r="O692" s="185">
        <f t="shared" si="34"/>
        <v>3758.96</v>
      </c>
      <c r="P692" s="215">
        <f t="shared" si="35"/>
        <v>3308.2134204877984</v>
      </c>
      <c r="Q692" s="215" cm="1">
        <f t="array" ref="Q692">IF(P692="-",0,P692/(1+'General inputs'!$H$32)^IFERROR(INDEX('MP Calculations'!$C$40:$C$130,MATCH(F692,'MP Calculations'!$D$40:$D$130,0),0),-1))</f>
        <v>4790.7442806430809</v>
      </c>
    </row>
    <row r="693" spans="3:17" x14ac:dyDescent="0.2">
      <c r="C693" s="159"/>
      <c r="D693" s="165" t="s">
        <v>646</v>
      </c>
      <c r="E693" s="161">
        <v>41640</v>
      </c>
      <c r="F693" s="172" t="str">
        <f t="shared" si="33"/>
        <v>2013-14</v>
      </c>
      <c r="G693" s="68"/>
      <c r="H693" s="167" t="s">
        <v>279</v>
      </c>
      <c r="I693" s="173">
        <v>28910.598612097718</v>
      </c>
      <c r="J693" s="168">
        <f>IFERROR(MIN('MP Calculations'!$E$30/I693,1),"-")</f>
        <v>0.88008742324680189</v>
      </c>
      <c r="K693" s="12"/>
      <c r="L693" s="159">
        <v>1</v>
      </c>
      <c r="M693" s="159" t="s">
        <v>338</v>
      </c>
      <c r="N693" s="159">
        <v>2046.1</v>
      </c>
      <c r="O693" s="185">
        <f t="shared" si="34"/>
        <v>2046.1</v>
      </c>
      <c r="P693" s="215">
        <f t="shared" si="35"/>
        <v>1800.7468767052812</v>
      </c>
      <c r="Q693" s="215" cm="1">
        <f t="array" ref="Q693">IF(P693="-",0,P693/(1+'General inputs'!$H$32)^IFERROR(INDEX('MP Calculations'!$C$40:$C$130,MATCH(F693,'MP Calculations'!$D$40:$D$130,0),0),-1))</f>
        <v>2607.7271034072742</v>
      </c>
    </row>
    <row r="694" spans="3:17" x14ac:dyDescent="0.2">
      <c r="C694" s="159"/>
      <c r="D694" s="165" t="s">
        <v>647</v>
      </c>
      <c r="E694" s="161">
        <v>41640</v>
      </c>
      <c r="F694" s="172" t="str">
        <f t="shared" si="33"/>
        <v>2013-14</v>
      </c>
      <c r="G694" s="68"/>
      <c r="H694" s="167" t="s">
        <v>279</v>
      </c>
      <c r="I694" s="173">
        <v>28910.598612097718</v>
      </c>
      <c r="J694" s="168">
        <f>IFERROR(MIN('MP Calculations'!$E$30/I694,1),"-")</f>
        <v>0.88008742324680189</v>
      </c>
      <c r="K694" s="12"/>
      <c r="L694" s="159">
        <v>1</v>
      </c>
      <c r="M694" s="159" t="s">
        <v>338</v>
      </c>
      <c r="N694" s="159">
        <v>2046.1</v>
      </c>
      <c r="O694" s="185">
        <f t="shared" si="34"/>
        <v>2046.1</v>
      </c>
      <c r="P694" s="215">
        <f t="shared" si="35"/>
        <v>1800.7468767052812</v>
      </c>
      <c r="Q694" s="215" cm="1">
        <f t="array" ref="Q694">IF(P694="-",0,P694/(1+'General inputs'!$H$32)^IFERROR(INDEX('MP Calculations'!$C$40:$C$130,MATCH(F694,'MP Calculations'!$D$40:$D$130,0),0),-1))</f>
        <v>2607.7271034072742</v>
      </c>
    </row>
    <row r="695" spans="3:17" x14ac:dyDescent="0.2">
      <c r="C695" s="159"/>
      <c r="D695" s="165" t="s">
        <v>648</v>
      </c>
      <c r="E695" s="161">
        <v>41640</v>
      </c>
      <c r="F695" s="172" t="str">
        <f t="shared" si="33"/>
        <v>2013-14</v>
      </c>
      <c r="G695" s="68"/>
      <c r="H695" s="167" t="s">
        <v>279</v>
      </c>
      <c r="I695" s="173">
        <v>28910.598612097718</v>
      </c>
      <c r="J695" s="168">
        <f>IFERROR(MIN('MP Calculations'!$E$30/I695,1),"-")</f>
        <v>0.88008742324680189</v>
      </c>
      <c r="K695" s="12"/>
      <c r="L695" s="159">
        <v>1</v>
      </c>
      <c r="M695" s="159" t="s">
        <v>338</v>
      </c>
      <c r="N695" s="159">
        <v>2088.9699999999998</v>
      </c>
      <c r="O695" s="185">
        <f t="shared" si="34"/>
        <v>2088.9699999999998</v>
      </c>
      <c r="P695" s="215">
        <f t="shared" si="35"/>
        <v>1838.4762245398715</v>
      </c>
      <c r="Q695" s="215" cm="1">
        <f t="array" ref="Q695">IF(P695="-",0,P695/(1+'General inputs'!$H$32)^IFERROR(INDEX('MP Calculations'!$C$40:$C$130,MATCH(F695,'MP Calculations'!$D$40:$D$130,0),0),-1))</f>
        <v>2662.3643454399557</v>
      </c>
    </row>
    <row r="696" spans="3:17" x14ac:dyDescent="0.2">
      <c r="C696" s="159"/>
      <c r="D696" s="165" t="s">
        <v>649</v>
      </c>
      <c r="E696" s="161">
        <v>41640</v>
      </c>
      <c r="F696" s="172" t="str">
        <f t="shared" si="33"/>
        <v>2013-14</v>
      </c>
      <c r="G696" s="68"/>
      <c r="H696" s="167" t="s">
        <v>279</v>
      </c>
      <c r="I696" s="173">
        <v>28910.598612097718</v>
      </c>
      <c r="J696" s="168">
        <f>IFERROR(MIN('MP Calculations'!$E$30/I696,1),"-")</f>
        <v>0.88008742324680189</v>
      </c>
      <c r="K696" s="12"/>
      <c r="L696" s="159">
        <v>1</v>
      </c>
      <c r="M696" s="159" t="s">
        <v>338</v>
      </c>
      <c r="N696" s="159">
        <v>2046.1</v>
      </c>
      <c r="O696" s="185">
        <f t="shared" si="34"/>
        <v>2046.1</v>
      </c>
      <c r="P696" s="215">
        <f t="shared" si="35"/>
        <v>1800.7468767052812</v>
      </c>
      <c r="Q696" s="215" cm="1">
        <f t="array" ref="Q696">IF(P696="-",0,P696/(1+'General inputs'!$H$32)^IFERROR(INDEX('MP Calculations'!$C$40:$C$130,MATCH(F696,'MP Calculations'!$D$40:$D$130,0),0),-1))</f>
        <v>2607.7271034072742</v>
      </c>
    </row>
    <row r="697" spans="3:17" x14ac:dyDescent="0.2">
      <c r="C697" s="159"/>
      <c r="D697" s="165" t="s">
        <v>650</v>
      </c>
      <c r="E697" s="161">
        <v>41640</v>
      </c>
      <c r="F697" s="172" t="str">
        <f t="shared" si="33"/>
        <v>2013-14</v>
      </c>
      <c r="G697" s="68"/>
      <c r="H697" s="167" t="s">
        <v>279</v>
      </c>
      <c r="I697" s="173">
        <v>28910.598612097718</v>
      </c>
      <c r="J697" s="168">
        <f>IFERROR(MIN('MP Calculations'!$E$30/I697,1),"-")</f>
        <v>0.88008742324680189</v>
      </c>
      <c r="K697" s="12"/>
      <c r="L697" s="159">
        <v>1</v>
      </c>
      <c r="M697" s="159" t="s">
        <v>338</v>
      </c>
      <c r="N697" s="159">
        <v>2659.92</v>
      </c>
      <c r="O697" s="185">
        <f t="shared" si="34"/>
        <v>2659.92</v>
      </c>
      <c r="P697" s="215">
        <f t="shared" si="35"/>
        <v>2340.9621388426335</v>
      </c>
      <c r="Q697" s="215" cm="1">
        <f t="array" ref="Q697">IF(P697="-",0,P697/(1+'General inputs'!$H$32)^IFERROR(INDEX('MP Calculations'!$C$40:$C$130,MATCH(F697,'MP Calculations'!$D$40:$D$130,0),0),-1))</f>
        <v>3390.0324895631093</v>
      </c>
    </row>
    <row r="698" spans="3:17" x14ac:dyDescent="0.2">
      <c r="C698" s="159"/>
      <c r="D698" s="165" t="s">
        <v>651</v>
      </c>
      <c r="E698" s="161">
        <v>41640</v>
      </c>
      <c r="F698" s="172" t="str">
        <f t="shared" si="33"/>
        <v>2013-14</v>
      </c>
      <c r="G698" s="68"/>
      <c r="H698" s="167" t="s">
        <v>279</v>
      </c>
      <c r="I698" s="173">
        <v>28910.598612097718</v>
      </c>
      <c r="J698" s="168">
        <f>IFERROR(MIN('MP Calculations'!$E$30/I698,1),"-")</f>
        <v>0.88008742324680189</v>
      </c>
      <c r="K698" s="12"/>
      <c r="L698" s="159">
        <v>1</v>
      </c>
      <c r="M698" s="159" t="s">
        <v>338</v>
      </c>
      <c r="N698" s="159">
        <v>1623.24</v>
      </c>
      <c r="O698" s="185">
        <f t="shared" si="34"/>
        <v>1623.24</v>
      </c>
      <c r="P698" s="215">
        <f t="shared" si="35"/>
        <v>1428.5931089111386</v>
      </c>
      <c r="Q698" s="215" cm="1">
        <f t="array" ref="Q698">IF(P698="-",0,P698/(1+'General inputs'!$H$32)^IFERROR(INDEX('MP Calculations'!$C$40:$C$130,MATCH(F698,'MP Calculations'!$D$40:$D$130,0),0),-1))</f>
        <v>2068.7976850275272</v>
      </c>
    </row>
    <row r="699" spans="3:17" x14ac:dyDescent="0.2">
      <c r="C699" s="159"/>
      <c r="D699" s="165" t="s">
        <v>652</v>
      </c>
      <c r="E699" s="161">
        <v>41640</v>
      </c>
      <c r="F699" s="172" t="str">
        <f t="shared" si="33"/>
        <v>2013-14</v>
      </c>
      <c r="G699" s="68"/>
      <c r="H699" s="167" t="s">
        <v>279</v>
      </c>
      <c r="I699" s="173">
        <v>28910.598612097718</v>
      </c>
      <c r="J699" s="168">
        <f>IFERROR(MIN('MP Calculations'!$E$30/I699,1),"-")</f>
        <v>0.88008742324680189</v>
      </c>
      <c r="K699" s="12"/>
      <c r="L699" s="159">
        <v>1</v>
      </c>
      <c r="M699" s="159" t="s">
        <v>338</v>
      </c>
      <c r="N699" s="159">
        <v>1442.01</v>
      </c>
      <c r="O699" s="185">
        <f t="shared" si="34"/>
        <v>1442.01</v>
      </c>
      <c r="P699" s="215">
        <f t="shared" si="35"/>
        <v>1269.0948651961207</v>
      </c>
      <c r="Q699" s="215" cm="1">
        <f t="array" ref="Q699">IF(P699="-",0,P699/(1+'General inputs'!$H$32)^IFERROR(INDEX('MP Calculations'!$C$40:$C$130,MATCH(F699,'MP Calculations'!$D$40:$D$130,0),0),-1))</f>
        <v>1837.8224722077725</v>
      </c>
    </row>
    <row r="700" spans="3:17" x14ac:dyDescent="0.2">
      <c r="C700" s="159"/>
      <c r="D700" s="165" t="s">
        <v>653</v>
      </c>
      <c r="E700" s="161">
        <v>41730</v>
      </c>
      <c r="F700" s="172" t="str">
        <f t="shared" si="33"/>
        <v>2013-14</v>
      </c>
      <c r="G700" s="68"/>
      <c r="H700" s="167" t="s">
        <v>279</v>
      </c>
      <c r="I700" s="173">
        <v>28910.598612097718</v>
      </c>
      <c r="J700" s="168">
        <f>IFERROR(MIN('MP Calculations'!$E$30/I700,1),"-")</f>
        <v>0.88008742324680189</v>
      </c>
      <c r="K700" s="12"/>
      <c r="L700" s="159">
        <v>1</v>
      </c>
      <c r="M700" s="159" t="s">
        <v>338</v>
      </c>
      <c r="N700" s="159">
        <v>15397.45</v>
      </c>
      <c r="O700" s="185">
        <f t="shared" si="34"/>
        <v>15397.45</v>
      </c>
      <c r="P700" s="215">
        <f t="shared" si="35"/>
        <v>13551.10209507147</v>
      </c>
      <c r="Q700" s="215" cm="1">
        <f t="array" ref="Q700">IF(P700="-",0,P700/(1+'General inputs'!$H$32)^IFERROR(INDEX('MP Calculations'!$C$40:$C$130,MATCH(F700,'MP Calculations'!$D$40:$D$130,0),0),-1))</f>
        <v>19623.844234572276</v>
      </c>
    </row>
    <row r="701" spans="3:17" x14ac:dyDescent="0.2">
      <c r="C701" s="159"/>
      <c r="D701" s="165" t="s">
        <v>654</v>
      </c>
      <c r="E701" s="161">
        <v>41746</v>
      </c>
      <c r="F701" s="172" t="str">
        <f t="shared" si="33"/>
        <v>2013-14</v>
      </c>
      <c r="G701" s="68"/>
      <c r="H701" s="167" t="s">
        <v>279</v>
      </c>
      <c r="I701" s="173">
        <v>28910.598612097718</v>
      </c>
      <c r="J701" s="168">
        <f>IFERROR(MIN('MP Calculations'!$E$30/I701,1),"-")</f>
        <v>0.88008742324680189</v>
      </c>
      <c r="K701" s="12"/>
      <c r="L701" s="159">
        <v>1</v>
      </c>
      <c r="M701" s="159" t="s">
        <v>338</v>
      </c>
      <c r="N701" s="159">
        <v>166.47</v>
      </c>
      <c r="O701" s="185">
        <f t="shared" si="34"/>
        <v>166.47</v>
      </c>
      <c r="P701" s="215">
        <f t="shared" si="35"/>
        <v>146.5081533478951</v>
      </c>
      <c r="Q701" s="215" cm="1">
        <f t="array" ref="Q701">IF(P701="-",0,P701/(1+'General inputs'!$H$32)^IFERROR(INDEX('MP Calculations'!$C$40:$C$130,MATCH(F701,'MP Calculations'!$D$40:$D$130,0),0),-1))</f>
        <v>212.16379009051803</v>
      </c>
    </row>
    <row r="702" spans="3:17" x14ac:dyDescent="0.2">
      <c r="C702" s="159"/>
      <c r="D702" s="165" t="s">
        <v>655</v>
      </c>
      <c r="E702" s="161">
        <v>41760</v>
      </c>
      <c r="F702" s="172" t="str">
        <f t="shared" si="33"/>
        <v>2013-14</v>
      </c>
      <c r="G702" s="68"/>
      <c r="H702" s="167" t="s">
        <v>279</v>
      </c>
      <c r="I702" s="173">
        <v>28910.598612097718</v>
      </c>
      <c r="J702" s="168">
        <f>IFERROR(MIN('MP Calculations'!$E$30/I702,1),"-")</f>
        <v>0.88008742324680189</v>
      </c>
      <c r="K702" s="12"/>
      <c r="L702" s="159">
        <v>1</v>
      </c>
      <c r="M702" s="159" t="s">
        <v>338</v>
      </c>
      <c r="N702" s="159">
        <v>3725.75</v>
      </c>
      <c r="O702" s="185">
        <f t="shared" si="34"/>
        <v>3725.75</v>
      </c>
      <c r="P702" s="215">
        <f t="shared" si="35"/>
        <v>3278.9857171617723</v>
      </c>
      <c r="Q702" s="215" cm="1">
        <f t="array" ref="Q702">IF(P702="-",0,P702/(1+'General inputs'!$H$32)^IFERROR(INDEX('MP Calculations'!$C$40:$C$130,MATCH(F702,'MP Calculations'!$D$40:$D$130,0),0),-1))</f>
        <v>4748.4185795022986</v>
      </c>
    </row>
    <row r="703" spans="3:17" x14ac:dyDescent="0.2">
      <c r="C703" s="159"/>
      <c r="D703" s="165" t="s">
        <v>656</v>
      </c>
      <c r="E703" s="161">
        <v>41769</v>
      </c>
      <c r="F703" s="172" t="str">
        <f t="shared" si="33"/>
        <v>2013-14</v>
      </c>
      <c r="G703" s="68"/>
      <c r="H703" s="167" t="s">
        <v>279</v>
      </c>
      <c r="I703" s="173">
        <v>28910.598612097718</v>
      </c>
      <c r="J703" s="168">
        <f>IFERROR(MIN('MP Calculations'!$E$30/I703,1),"-")</f>
        <v>0.88008742324680189</v>
      </c>
      <c r="K703" s="12"/>
      <c r="L703" s="159">
        <v>1</v>
      </c>
      <c r="M703" s="159" t="s">
        <v>338</v>
      </c>
      <c r="N703" s="159">
        <v>9576.26</v>
      </c>
      <c r="O703" s="185">
        <f t="shared" si="34"/>
        <v>9576.26</v>
      </c>
      <c r="P703" s="215">
        <f t="shared" si="35"/>
        <v>8427.9459877414192</v>
      </c>
      <c r="Q703" s="215" cm="1">
        <f t="array" ref="Q703">IF(P703="-",0,P703/(1+'General inputs'!$H$32)^IFERROR(INDEX('MP Calculations'!$C$40:$C$130,MATCH(F703,'MP Calculations'!$D$40:$D$130,0),0),-1))</f>
        <v>12204.815381103048</v>
      </c>
    </row>
    <row r="704" spans="3:17" x14ac:dyDescent="0.2">
      <c r="C704" s="159"/>
      <c r="D704" s="165" t="s">
        <v>657</v>
      </c>
      <c r="E704" s="161">
        <v>41821</v>
      </c>
      <c r="F704" s="172" t="str">
        <f t="shared" si="33"/>
        <v>2014-15</v>
      </c>
      <c r="G704" s="68"/>
      <c r="H704" s="167" t="s">
        <v>279</v>
      </c>
      <c r="I704" s="173">
        <v>28910.598612097718</v>
      </c>
      <c r="J704" s="168">
        <f>IFERROR(MIN('MP Calculations'!$E$30/I704,1),"-")</f>
        <v>0.88008742324680189</v>
      </c>
      <c r="K704" s="12"/>
      <c r="L704" s="159">
        <v>1</v>
      </c>
      <c r="M704" s="159" t="s">
        <v>338</v>
      </c>
      <c r="N704" s="159">
        <v>55619.85</v>
      </c>
      <c r="O704" s="185">
        <f t="shared" si="34"/>
        <v>55619.85</v>
      </c>
      <c r="P704" s="215">
        <f t="shared" si="35"/>
        <v>48950.330467873631</v>
      </c>
      <c r="Q704" s="215" cm="1">
        <f t="array" ref="Q704">IF(P704="-",0,P704/(1+'General inputs'!$H$32)^IFERROR(INDEX('MP Calculations'!$C$40:$C$130,MATCH(F704,'MP Calculations'!$D$40:$D$130,0),0),-1))</f>
        <v>68029.515789857163</v>
      </c>
    </row>
    <row r="705" spans="3:17" x14ac:dyDescent="0.2">
      <c r="C705" s="159"/>
      <c r="D705" s="165" t="s">
        <v>658</v>
      </c>
      <c r="E705" s="161">
        <v>41821</v>
      </c>
      <c r="F705" s="172" t="str">
        <f t="shared" si="33"/>
        <v>2014-15</v>
      </c>
      <c r="G705" s="68"/>
      <c r="H705" s="167" t="s">
        <v>279</v>
      </c>
      <c r="I705" s="173">
        <v>28910.598612097718</v>
      </c>
      <c r="J705" s="168">
        <f>IFERROR(MIN('MP Calculations'!$E$30/I705,1),"-")</f>
        <v>0.88008742324680189</v>
      </c>
      <c r="K705" s="12"/>
      <c r="L705" s="159">
        <v>1</v>
      </c>
      <c r="M705" s="159" t="s">
        <v>338</v>
      </c>
      <c r="N705" s="159">
        <v>4934.9399999999996</v>
      </c>
      <c r="O705" s="185">
        <f t="shared" si="34"/>
        <v>4934.9399999999996</v>
      </c>
      <c r="P705" s="215">
        <f t="shared" si="35"/>
        <v>4343.1786284775726</v>
      </c>
      <c r="Q705" s="215" cm="1">
        <f t="array" ref="Q705">IF(P705="-",0,P705/(1+'General inputs'!$H$32)^IFERROR(INDEX('MP Calculations'!$C$40:$C$130,MATCH(F705,'MP Calculations'!$D$40:$D$130,0),0),-1))</f>
        <v>6036.0029495224771</v>
      </c>
    </row>
    <row r="706" spans="3:17" x14ac:dyDescent="0.2">
      <c r="C706" s="159"/>
      <c r="D706" s="165" t="s">
        <v>659</v>
      </c>
      <c r="E706" s="161">
        <v>41885</v>
      </c>
      <c r="F706" s="172" t="str">
        <f t="shared" si="33"/>
        <v>2014-15</v>
      </c>
      <c r="G706" s="68"/>
      <c r="H706" s="167" t="s">
        <v>279</v>
      </c>
      <c r="I706" s="173">
        <v>28910.598612097718</v>
      </c>
      <c r="J706" s="168">
        <f>IFERROR(MIN('MP Calculations'!$E$30/I706,1),"-")</f>
        <v>0.88008742324680189</v>
      </c>
      <c r="K706" s="12"/>
      <c r="L706" s="159">
        <v>1</v>
      </c>
      <c r="M706" s="159" t="s">
        <v>338</v>
      </c>
      <c r="N706" s="159">
        <v>53.46</v>
      </c>
      <c r="O706" s="185">
        <f t="shared" si="34"/>
        <v>53.46</v>
      </c>
      <c r="P706" s="215">
        <f t="shared" si="35"/>
        <v>47.049473646774032</v>
      </c>
      <c r="Q706" s="215" cm="1">
        <f t="array" ref="Q706">IF(P706="-",0,P706/(1+'General inputs'!$H$32)^IFERROR(INDEX('MP Calculations'!$C$40:$C$130,MATCH(F706,'MP Calculations'!$D$40:$D$130,0),0),-1))</f>
        <v>65.387769188981352</v>
      </c>
    </row>
    <row r="707" spans="3:17" x14ac:dyDescent="0.2">
      <c r="C707" s="159"/>
      <c r="D707" s="165" t="s">
        <v>660</v>
      </c>
      <c r="E707" s="161">
        <v>41894</v>
      </c>
      <c r="F707" s="172" t="str">
        <f t="shared" si="33"/>
        <v>2014-15</v>
      </c>
      <c r="G707" s="68"/>
      <c r="H707" s="167" t="s">
        <v>279</v>
      </c>
      <c r="I707" s="173">
        <v>28910.598612097718</v>
      </c>
      <c r="J707" s="168">
        <f>IFERROR(MIN('MP Calculations'!$E$30/I707,1),"-")</f>
        <v>0.88008742324680189</v>
      </c>
      <c r="K707" s="12"/>
      <c r="L707" s="159">
        <v>1</v>
      </c>
      <c r="M707" s="159" t="s">
        <v>338</v>
      </c>
      <c r="N707" s="159">
        <v>14008.41</v>
      </c>
      <c r="O707" s="185">
        <f t="shared" si="34"/>
        <v>14008.41</v>
      </c>
      <c r="P707" s="215">
        <f t="shared" si="35"/>
        <v>12328.625460684732</v>
      </c>
      <c r="Q707" s="215" cm="1">
        <f t="array" ref="Q707">IF(P707="-",0,P707/(1+'General inputs'!$H$32)^IFERROR(INDEX('MP Calculations'!$C$40:$C$130,MATCH(F707,'MP Calculations'!$D$40:$D$130,0),0),-1))</f>
        <v>17133.907216322827</v>
      </c>
    </row>
    <row r="708" spans="3:17" x14ac:dyDescent="0.2">
      <c r="C708" s="159"/>
      <c r="D708" s="165" t="s">
        <v>661</v>
      </c>
      <c r="E708" s="161">
        <v>41918</v>
      </c>
      <c r="F708" s="172" t="str">
        <f t="shared" si="33"/>
        <v>2014-15</v>
      </c>
      <c r="G708" s="68"/>
      <c r="H708" s="167" t="s">
        <v>279</v>
      </c>
      <c r="I708" s="173">
        <v>28910.598612097718</v>
      </c>
      <c r="J708" s="168">
        <f>IFERROR(MIN('MP Calculations'!$E$30/I708,1),"-")</f>
        <v>0.88008742324680189</v>
      </c>
      <c r="K708" s="12"/>
      <c r="L708" s="159">
        <v>1</v>
      </c>
      <c r="M708" s="159" t="s">
        <v>338</v>
      </c>
      <c r="N708" s="159">
        <v>853.95</v>
      </c>
      <c r="O708" s="185">
        <f t="shared" si="34"/>
        <v>853.95</v>
      </c>
      <c r="P708" s="215">
        <f t="shared" si="35"/>
        <v>751.55065508160646</v>
      </c>
      <c r="Q708" s="215" cm="1">
        <f t="array" ref="Q708">IF(P708="-",0,P708/(1+'General inputs'!$H$32)^IFERROR(INDEX('MP Calculations'!$C$40:$C$130,MATCH(F708,'MP Calculations'!$D$40:$D$130,0),0),-1))</f>
        <v>1044.4797137847104</v>
      </c>
    </row>
    <row r="709" spans="3:17" x14ac:dyDescent="0.2">
      <c r="C709" s="159"/>
      <c r="D709" s="165" t="s">
        <v>662</v>
      </c>
      <c r="E709" s="161">
        <v>42024</v>
      </c>
      <c r="F709" s="172" t="str">
        <f t="shared" si="33"/>
        <v>2014-15</v>
      </c>
      <c r="G709" s="68"/>
      <c r="H709" s="167" t="s">
        <v>279</v>
      </c>
      <c r="I709" s="173">
        <v>28910.598612097718</v>
      </c>
      <c r="J709" s="168">
        <f>IFERROR(MIN('MP Calculations'!$E$30/I709,1),"-")</f>
        <v>0.88008742324680189</v>
      </c>
      <c r="K709" s="12"/>
      <c r="L709" s="159">
        <v>1</v>
      </c>
      <c r="M709" s="159" t="s">
        <v>338</v>
      </c>
      <c r="N709" s="159">
        <v>1287.18</v>
      </c>
      <c r="O709" s="185">
        <f t="shared" si="34"/>
        <v>1287.18</v>
      </c>
      <c r="P709" s="215">
        <f t="shared" si="35"/>
        <v>1132.8309294548185</v>
      </c>
      <c r="Q709" s="215" cm="1">
        <f t="array" ref="Q709">IF(P709="-",0,P709/(1+'General inputs'!$H$32)^IFERROR(INDEX('MP Calculations'!$C$40:$C$130,MATCH(F709,'MP Calculations'!$D$40:$D$130,0),0),-1))</f>
        <v>1574.3701598330156</v>
      </c>
    </row>
    <row r="710" spans="3:17" x14ac:dyDescent="0.2">
      <c r="C710" s="159"/>
      <c r="D710" s="165" t="s">
        <v>663</v>
      </c>
      <c r="E710" s="161">
        <v>42024</v>
      </c>
      <c r="F710" s="172" t="str">
        <f t="shared" si="33"/>
        <v>2014-15</v>
      </c>
      <c r="G710" s="68"/>
      <c r="H710" s="167" t="s">
        <v>279</v>
      </c>
      <c r="I710" s="173">
        <v>28910.598612097718</v>
      </c>
      <c r="J710" s="168">
        <f>IFERROR(MIN('MP Calculations'!$E$30/I710,1),"-")</f>
        <v>0.88008742324680189</v>
      </c>
      <c r="K710" s="12"/>
      <c r="L710" s="159">
        <v>1</v>
      </c>
      <c r="M710" s="159" t="s">
        <v>338</v>
      </c>
      <c r="N710" s="159">
        <v>1265.93</v>
      </c>
      <c r="O710" s="185">
        <f t="shared" si="34"/>
        <v>1265.93</v>
      </c>
      <c r="P710" s="215">
        <f t="shared" si="35"/>
        <v>1114.1290717108241</v>
      </c>
      <c r="Q710" s="215" cm="1">
        <f t="array" ref="Q710">IF(P710="-",0,P710/(1+'General inputs'!$H$32)^IFERROR(INDEX('MP Calculations'!$C$40:$C$130,MATCH(F710,'MP Calculations'!$D$40:$D$130,0),0),-1))</f>
        <v>1548.378949670916</v>
      </c>
    </row>
    <row r="711" spans="3:17" x14ac:dyDescent="0.2">
      <c r="C711" s="159"/>
      <c r="D711" s="165" t="s">
        <v>664</v>
      </c>
      <c r="E711" s="161">
        <v>42095</v>
      </c>
      <c r="F711" s="172" t="str">
        <f t="shared" si="33"/>
        <v>2014-15</v>
      </c>
      <c r="G711" s="68"/>
      <c r="H711" s="167" t="s">
        <v>279</v>
      </c>
      <c r="I711" s="173">
        <v>28910.598612097718</v>
      </c>
      <c r="J711" s="168">
        <f>IFERROR(MIN('MP Calculations'!$E$30/I711,1),"-")</f>
        <v>0.88008742324680189</v>
      </c>
      <c r="K711" s="12"/>
      <c r="L711" s="159">
        <v>1</v>
      </c>
      <c r="M711" s="159" t="s">
        <v>338</v>
      </c>
      <c r="N711" s="159">
        <v>34290.97</v>
      </c>
      <c r="O711" s="185">
        <f t="shared" si="34"/>
        <v>34290.97</v>
      </c>
      <c r="P711" s="215">
        <f t="shared" si="35"/>
        <v>30179.051427933387</v>
      </c>
      <c r="Q711" s="215" cm="1">
        <f t="array" ref="Q711">IF(P711="-",0,P711/(1+'General inputs'!$H$32)^IFERROR(INDEX('MP Calculations'!$C$40:$C$130,MATCH(F711,'MP Calculations'!$D$40:$D$130,0),0),-1))</f>
        <v>41941.826255635686</v>
      </c>
    </row>
    <row r="712" spans="3:17" x14ac:dyDescent="0.2">
      <c r="C712" s="159"/>
      <c r="D712" s="165" t="s">
        <v>665</v>
      </c>
      <c r="E712" s="161">
        <v>42107</v>
      </c>
      <c r="F712" s="172" t="str">
        <f t="shared" si="33"/>
        <v>2014-15</v>
      </c>
      <c r="G712" s="68"/>
      <c r="H712" s="167" t="s">
        <v>279</v>
      </c>
      <c r="I712" s="173">
        <v>28910.598612097718</v>
      </c>
      <c r="J712" s="168">
        <f>IFERROR(MIN('MP Calculations'!$E$30/I712,1),"-")</f>
        <v>0.88008742324680189</v>
      </c>
      <c r="K712" s="12"/>
      <c r="L712" s="159">
        <v>1</v>
      </c>
      <c r="M712" s="159" t="s">
        <v>338</v>
      </c>
      <c r="N712" s="159">
        <v>873.33</v>
      </c>
      <c r="O712" s="185">
        <f t="shared" si="34"/>
        <v>873.33</v>
      </c>
      <c r="P712" s="215">
        <f t="shared" si="35"/>
        <v>768.60674934412953</v>
      </c>
      <c r="Q712" s="215" cm="1">
        <f t="array" ref="Q712">IF(P712="-",0,P712/(1+'General inputs'!$H$32)^IFERROR(INDEX('MP Calculations'!$C$40:$C$130,MATCH(F712,'MP Calculations'!$D$40:$D$130,0),0),-1))</f>
        <v>1068.1836974525456</v>
      </c>
    </row>
    <row r="713" spans="3:17" x14ac:dyDescent="0.2">
      <c r="C713" s="159"/>
      <c r="D713" s="165" t="s">
        <v>666</v>
      </c>
      <c r="E713" s="161">
        <v>42135</v>
      </c>
      <c r="F713" s="172" t="str">
        <f t="shared" si="33"/>
        <v>2014-15</v>
      </c>
      <c r="G713" s="68"/>
      <c r="H713" s="167" t="s">
        <v>279</v>
      </c>
      <c r="I713" s="173">
        <v>28910.598612097718</v>
      </c>
      <c r="J713" s="168">
        <f>IFERROR(MIN('MP Calculations'!$E$30/I713,1),"-")</f>
        <v>0.88008742324680189</v>
      </c>
      <c r="K713" s="12"/>
      <c r="L713" s="159">
        <v>1</v>
      </c>
      <c r="M713" s="159" t="s">
        <v>338</v>
      </c>
      <c r="N713" s="159">
        <v>3470.84</v>
      </c>
      <c r="O713" s="185">
        <f t="shared" si="34"/>
        <v>3470.84</v>
      </c>
      <c r="P713" s="215">
        <f t="shared" si="35"/>
        <v>3054.6426321019298</v>
      </c>
      <c r="Q713" s="215" cm="1">
        <f t="array" ref="Q713">IF(P713="-",0,P713/(1+'General inputs'!$H$32)^IFERROR(INDEX('MP Calculations'!$C$40:$C$130,MATCH(F713,'MP Calculations'!$D$40:$D$130,0),0),-1))</f>
        <v>4245.2391472481113</v>
      </c>
    </row>
    <row r="714" spans="3:17" x14ac:dyDescent="0.2">
      <c r="C714" s="159"/>
      <c r="D714" s="165" t="s">
        <v>667</v>
      </c>
      <c r="E714" s="161">
        <v>42156</v>
      </c>
      <c r="F714" s="172" t="str">
        <f t="shared" si="33"/>
        <v>2014-15</v>
      </c>
      <c r="G714" s="68"/>
      <c r="H714" s="167" t="s">
        <v>279</v>
      </c>
      <c r="I714" s="173">
        <v>28910.598612097718</v>
      </c>
      <c r="J714" s="168">
        <f>IFERROR(MIN('MP Calculations'!$E$30/I714,1),"-")</f>
        <v>0.88008742324680189</v>
      </c>
      <c r="K714" s="12"/>
      <c r="L714" s="159">
        <v>1</v>
      </c>
      <c r="M714" s="159" t="s">
        <v>338</v>
      </c>
      <c r="N714" s="159">
        <v>17097.89</v>
      </c>
      <c r="O714" s="185">
        <f t="shared" si="34"/>
        <v>17097.89</v>
      </c>
      <c r="P714" s="215">
        <f t="shared" si="35"/>
        <v>15047.637953057261</v>
      </c>
      <c r="Q714" s="215" cm="1">
        <f t="array" ref="Q714">IF(P714="-",0,P714/(1+'General inputs'!$H$32)^IFERROR(INDEX('MP Calculations'!$C$40:$C$130,MATCH(F714,'MP Calculations'!$D$40:$D$130,0),0),-1))</f>
        <v>20912.698932633601</v>
      </c>
    </row>
    <row r="715" spans="3:17" x14ac:dyDescent="0.2">
      <c r="C715" s="159"/>
      <c r="D715" s="165" t="s">
        <v>668</v>
      </c>
      <c r="E715" s="161">
        <v>42185</v>
      </c>
      <c r="F715" s="172" t="str">
        <f t="shared" si="33"/>
        <v>2014-15</v>
      </c>
      <c r="G715" s="68"/>
      <c r="H715" s="167" t="s">
        <v>279</v>
      </c>
      <c r="I715" s="173">
        <v>28910.598612097718</v>
      </c>
      <c r="J715" s="168">
        <f>IFERROR(MIN('MP Calculations'!$E$30/I715,1),"-")</f>
        <v>0.88008742324680189</v>
      </c>
      <c r="K715" s="12"/>
      <c r="L715" s="159">
        <v>1</v>
      </c>
      <c r="M715" s="159" t="s">
        <v>338</v>
      </c>
      <c r="N715" s="159">
        <v>3970.86</v>
      </c>
      <c r="O715" s="185">
        <f t="shared" si="34"/>
        <v>3970.86</v>
      </c>
      <c r="P715" s="215">
        <f t="shared" si="35"/>
        <v>3494.703945473796</v>
      </c>
      <c r="Q715" s="215" cm="1">
        <f t="array" ref="Q715">IF(P715="-",0,P715/(1+'General inputs'!$H$32)^IFERROR(INDEX('MP Calculations'!$C$40:$C$130,MATCH(F715,'MP Calculations'!$D$40:$D$130,0),0),-1))</f>
        <v>4856.8214957306118</v>
      </c>
    </row>
    <row r="716" spans="3:17" x14ac:dyDescent="0.2">
      <c r="C716" s="159"/>
      <c r="D716" s="165" t="s">
        <v>669</v>
      </c>
      <c r="E716" s="161">
        <v>42220</v>
      </c>
      <c r="F716" s="172" t="str">
        <f t="shared" si="33"/>
        <v>2015-16</v>
      </c>
      <c r="G716" s="68"/>
      <c r="H716" s="167" t="s">
        <v>279</v>
      </c>
      <c r="I716" s="173">
        <v>28910.598612097718</v>
      </c>
      <c r="J716" s="168">
        <f>IFERROR(MIN('MP Calculations'!$E$30/I716,1),"-")</f>
        <v>0.88008742324680189</v>
      </c>
      <c r="K716" s="12"/>
      <c r="L716" s="159">
        <v>1</v>
      </c>
      <c r="M716" s="159" t="s">
        <v>338</v>
      </c>
      <c r="N716" s="159">
        <v>19562.25</v>
      </c>
      <c r="O716" s="185">
        <f t="shared" si="34"/>
        <v>19562.25</v>
      </c>
      <c r="P716" s="215">
        <f t="shared" si="35"/>
        <v>17216.490195409751</v>
      </c>
      <c r="Q716" s="215" cm="1">
        <f t="array" ref="Q716">IF(P716="-",0,P716/(1+'General inputs'!$H$32)^IFERROR(INDEX('MP Calculations'!$C$40:$C$130,MATCH(F716,'MP Calculations'!$D$40:$D$130,0),0),-1))</f>
        <v>22962.472665396239</v>
      </c>
    </row>
    <row r="717" spans="3:17" x14ac:dyDescent="0.2">
      <c r="C717" s="159"/>
      <c r="D717" s="165" t="s">
        <v>670</v>
      </c>
      <c r="E717" s="161">
        <v>42220</v>
      </c>
      <c r="F717" s="172" t="str">
        <f t="shared" si="33"/>
        <v>2015-16</v>
      </c>
      <c r="G717" s="68"/>
      <c r="H717" s="167" t="s">
        <v>279</v>
      </c>
      <c r="I717" s="173">
        <v>28910.598612097718</v>
      </c>
      <c r="J717" s="168">
        <f>IFERROR(MIN('MP Calculations'!$E$30/I717,1),"-")</f>
        <v>0.88008742324680189</v>
      </c>
      <c r="K717" s="12"/>
      <c r="L717" s="159">
        <v>1</v>
      </c>
      <c r="M717" s="159" t="s">
        <v>338</v>
      </c>
      <c r="N717" s="159">
        <v>19562.25</v>
      </c>
      <c r="O717" s="185">
        <f t="shared" si="34"/>
        <v>19562.25</v>
      </c>
      <c r="P717" s="215">
        <f t="shared" si="35"/>
        <v>17216.490195409751</v>
      </c>
      <c r="Q717" s="215" cm="1">
        <f t="array" ref="Q717">IF(P717="-",0,P717/(1+'General inputs'!$H$32)^IFERROR(INDEX('MP Calculations'!$C$40:$C$130,MATCH(F717,'MP Calculations'!$D$40:$D$130,0),0),-1))</f>
        <v>22962.472665396239</v>
      </c>
    </row>
    <row r="718" spans="3:17" x14ac:dyDescent="0.2">
      <c r="C718" s="159"/>
      <c r="D718" s="165" t="s">
        <v>671</v>
      </c>
      <c r="E718" s="161">
        <v>42220</v>
      </c>
      <c r="F718" s="172" t="str">
        <f t="shared" si="33"/>
        <v>2015-16</v>
      </c>
      <c r="G718" s="68"/>
      <c r="H718" s="167" t="s">
        <v>279</v>
      </c>
      <c r="I718" s="173">
        <v>28910.598612097718</v>
      </c>
      <c r="J718" s="168">
        <f>IFERROR(MIN('MP Calculations'!$E$30/I718,1),"-")</f>
        <v>0.88008742324680189</v>
      </c>
      <c r="K718" s="12"/>
      <c r="L718" s="159">
        <v>1</v>
      </c>
      <c r="M718" s="159" t="s">
        <v>338</v>
      </c>
      <c r="N718" s="159">
        <v>19562.25</v>
      </c>
      <c r="O718" s="185">
        <f t="shared" si="34"/>
        <v>19562.25</v>
      </c>
      <c r="P718" s="215">
        <f t="shared" si="35"/>
        <v>17216.490195409751</v>
      </c>
      <c r="Q718" s="215" cm="1">
        <f t="array" ref="Q718">IF(P718="-",0,P718/(1+'General inputs'!$H$32)^IFERROR(INDEX('MP Calculations'!$C$40:$C$130,MATCH(F718,'MP Calculations'!$D$40:$D$130,0),0),-1))</f>
        <v>22962.472665396239</v>
      </c>
    </row>
    <row r="719" spans="3:17" x14ac:dyDescent="0.2">
      <c r="C719" s="159"/>
      <c r="D719" s="165" t="s">
        <v>672</v>
      </c>
      <c r="E719" s="161">
        <v>42220</v>
      </c>
      <c r="F719" s="172" t="str">
        <f t="shared" si="33"/>
        <v>2015-16</v>
      </c>
      <c r="G719" s="68"/>
      <c r="H719" s="167" t="s">
        <v>279</v>
      </c>
      <c r="I719" s="173">
        <v>28910.598612097718</v>
      </c>
      <c r="J719" s="168">
        <f>IFERROR(MIN('MP Calculations'!$E$30/I719,1),"-")</f>
        <v>0.88008742324680189</v>
      </c>
      <c r="K719" s="12"/>
      <c r="L719" s="159">
        <v>1</v>
      </c>
      <c r="M719" s="159" t="s">
        <v>338</v>
      </c>
      <c r="N719" s="159">
        <v>19562.25</v>
      </c>
      <c r="O719" s="185">
        <f t="shared" si="34"/>
        <v>19562.25</v>
      </c>
      <c r="P719" s="215">
        <f t="shared" si="35"/>
        <v>17216.490195409751</v>
      </c>
      <c r="Q719" s="215" cm="1">
        <f t="array" ref="Q719">IF(P719="-",0,P719/(1+'General inputs'!$H$32)^IFERROR(INDEX('MP Calculations'!$C$40:$C$130,MATCH(F719,'MP Calculations'!$D$40:$D$130,0),0),-1))</f>
        <v>22962.472665396239</v>
      </c>
    </row>
    <row r="720" spans="3:17" x14ac:dyDescent="0.2">
      <c r="C720" s="159"/>
      <c r="D720" s="165" t="s">
        <v>673</v>
      </c>
      <c r="E720" s="161">
        <v>42220</v>
      </c>
      <c r="F720" s="172" t="str">
        <f t="shared" si="33"/>
        <v>2015-16</v>
      </c>
      <c r="G720" s="68"/>
      <c r="H720" s="167" t="s">
        <v>279</v>
      </c>
      <c r="I720" s="173">
        <v>28910.598612097718</v>
      </c>
      <c r="J720" s="168">
        <f>IFERROR(MIN('MP Calculations'!$E$30/I720,1),"-")</f>
        <v>0.88008742324680189</v>
      </c>
      <c r="K720" s="12"/>
      <c r="L720" s="159">
        <v>1</v>
      </c>
      <c r="M720" s="159" t="s">
        <v>338</v>
      </c>
      <c r="N720" s="159">
        <v>19562.25</v>
      </c>
      <c r="O720" s="185">
        <f t="shared" si="34"/>
        <v>19562.25</v>
      </c>
      <c r="P720" s="215">
        <f t="shared" si="35"/>
        <v>17216.490195409751</v>
      </c>
      <c r="Q720" s="215" cm="1">
        <f t="array" ref="Q720">IF(P720="-",0,P720/(1+'General inputs'!$H$32)^IFERROR(INDEX('MP Calculations'!$C$40:$C$130,MATCH(F720,'MP Calculations'!$D$40:$D$130,0),0),-1))</f>
        <v>22962.472665396239</v>
      </c>
    </row>
    <row r="721" spans="3:17" x14ac:dyDescent="0.2">
      <c r="C721" s="159"/>
      <c r="D721" s="165" t="s">
        <v>674</v>
      </c>
      <c r="E721" s="161">
        <v>42220</v>
      </c>
      <c r="F721" s="172" t="str">
        <f t="shared" si="33"/>
        <v>2015-16</v>
      </c>
      <c r="G721" s="68"/>
      <c r="H721" s="167" t="s">
        <v>279</v>
      </c>
      <c r="I721" s="173">
        <v>28910.598612097718</v>
      </c>
      <c r="J721" s="168">
        <f>IFERROR(MIN('MP Calculations'!$E$30/I721,1),"-")</f>
        <v>0.88008742324680189</v>
      </c>
      <c r="K721" s="12"/>
      <c r="L721" s="159">
        <v>1</v>
      </c>
      <c r="M721" s="159" t="s">
        <v>338</v>
      </c>
      <c r="N721" s="159">
        <v>19562.25</v>
      </c>
      <c r="O721" s="185">
        <f t="shared" si="34"/>
        <v>19562.25</v>
      </c>
      <c r="P721" s="215">
        <f t="shared" si="35"/>
        <v>17216.490195409751</v>
      </c>
      <c r="Q721" s="215" cm="1">
        <f t="array" ref="Q721">IF(P721="-",0,P721/(1+'General inputs'!$H$32)^IFERROR(INDEX('MP Calculations'!$C$40:$C$130,MATCH(F721,'MP Calculations'!$D$40:$D$130,0),0),-1))</f>
        <v>22962.472665396239</v>
      </c>
    </row>
    <row r="722" spans="3:17" x14ac:dyDescent="0.2">
      <c r="C722" s="159"/>
      <c r="D722" s="165" t="s">
        <v>675</v>
      </c>
      <c r="E722" s="161">
        <v>42220</v>
      </c>
      <c r="F722" s="172" t="str">
        <f t="shared" si="33"/>
        <v>2015-16</v>
      </c>
      <c r="G722" s="68"/>
      <c r="H722" s="167" t="s">
        <v>279</v>
      </c>
      <c r="I722" s="173">
        <v>28910.598612097718</v>
      </c>
      <c r="J722" s="168">
        <f>IFERROR(MIN('MP Calculations'!$E$30/I722,1),"-")</f>
        <v>0.88008742324680189</v>
      </c>
      <c r="K722" s="12"/>
      <c r="L722" s="159">
        <v>1</v>
      </c>
      <c r="M722" s="159" t="s">
        <v>338</v>
      </c>
      <c r="N722" s="159">
        <v>19562.25</v>
      </c>
      <c r="O722" s="185">
        <f t="shared" si="34"/>
        <v>19562.25</v>
      </c>
      <c r="P722" s="215">
        <f t="shared" si="35"/>
        <v>17216.490195409751</v>
      </c>
      <c r="Q722" s="215" cm="1">
        <f t="array" ref="Q722">IF(P722="-",0,P722/(1+'General inputs'!$H$32)^IFERROR(INDEX('MP Calculations'!$C$40:$C$130,MATCH(F722,'MP Calculations'!$D$40:$D$130,0),0),-1))</f>
        <v>22962.472665396239</v>
      </c>
    </row>
    <row r="723" spans="3:17" x14ac:dyDescent="0.2">
      <c r="C723" s="159"/>
      <c r="D723" s="165" t="s">
        <v>676</v>
      </c>
      <c r="E723" s="161">
        <v>42220</v>
      </c>
      <c r="F723" s="172" t="str">
        <f t="shared" si="33"/>
        <v>2015-16</v>
      </c>
      <c r="G723" s="68"/>
      <c r="H723" s="167" t="s">
        <v>279</v>
      </c>
      <c r="I723" s="173">
        <v>28910.598612097718</v>
      </c>
      <c r="J723" s="168">
        <f>IFERROR(MIN('MP Calculations'!$E$30/I723,1),"-")</f>
        <v>0.88008742324680189</v>
      </c>
      <c r="K723" s="12"/>
      <c r="L723" s="159">
        <v>1</v>
      </c>
      <c r="M723" s="159" t="s">
        <v>338</v>
      </c>
      <c r="N723" s="159">
        <v>19562.25</v>
      </c>
      <c r="O723" s="185">
        <f t="shared" si="34"/>
        <v>19562.25</v>
      </c>
      <c r="P723" s="215">
        <f t="shared" si="35"/>
        <v>17216.490195409751</v>
      </c>
      <c r="Q723" s="215" cm="1">
        <f t="array" ref="Q723">IF(P723="-",0,P723/(1+'General inputs'!$H$32)^IFERROR(INDEX('MP Calculations'!$C$40:$C$130,MATCH(F723,'MP Calculations'!$D$40:$D$130,0),0),-1))</f>
        <v>22962.472665396239</v>
      </c>
    </row>
    <row r="724" spans="3:17" x14ac:dyDescent="0.2">
      <c r="C724" s="159"/>
      <c r="D724" s="165" t="s">
        <v>677</v>
      </c>
      <c r="E724" s="161">
        <v>42220</v>
      </c>
      <c r="F724" s="172" t="str">
        <f t="shared" si="33"/>
        <v>2015-16</v>
      </c>
      <c r="G724" s="68"/>
      <c r="H724" s="167" t="s">
        <v>279</v>
      </c>
      <c r="I724" s="173">
        <v>28910.598612097718</v>
      </c>
      <c r="J724" s="168">
        <f>IFERROR(MIN('MP Calculations'!$E$30/I724,1),"-")</f>
        <v>0.88008742324680189</v>
      </c>
      <c r="K724" s="12"/>
      <c r="L724" s="159">
        <v>1</v>
      </c>
      <c r="M724" s="159" t="s">
        <v>338</v>
      </c>
      <c r="N724" s="159">
        <v>19562.189999999999</v>
      </c>
      <c r="O724" s="185">
        <f t="shared" si="34"/>
        <v>19562.189999999999</v>
      </c>
      <c r="P724" s="215">
        <f t="shared" si="35"/>
        <v>17216.437390164356</v>
      </c>
      <c r="Q724" s="215" cm="1">
        <f t="array" ref="Q724">IF(P724="-",0,P724/(1+'General inputs'!$H$32)^IFERROR(INDEX('MP Calculations'!$C$40:$C$130,MATCH(F724,'MP Calculations'!$D$40:$D$130,0),0),-1))</f>
        <v>22962.402236465008</v>
      </c>
    </row>
    <row r="725" spans="3:17" x14ac:dyDescent="0.2">
      <c r="C725" s="159"/>
      <c r="D725" s="165" t="s">
        <v>678</v>
      </c>
      <c r="E725" s="161">
        <v>42234</v>
      </c>
      <c r="F725" s="172" t="str">
        <f t="shared" si="33"/>
        <v>2015-16</v>
      </c>
      <c r="G725" s="68"/>
      <c r="H725" s="167" t="s">
        <v>279</v>
      </c>
      <c r="I725" s="173">
        <v>28910.598612097718</v>
      </c>
      <c r="J725" s="168">
        <f>IFERROR(MIN('MP Calculations'!$E$30/I725,1),"-")</f>
        <v>0.88008742324680189</v>
      </c>
      <c r="K725" s="12"/>
      <c r="L725" s="159">
        <v>1</v>
      </c>
      <c r="M725" s="159" t="s">
        <v>338</v>
      </c>
      <c r="N725" s="159">
        <v>41446.14</v>
      </c>
      <c r="O725" s="185">
        <f t="shared" si="34"/>
        <v>41446.14</v>
      </c>
      <c r="P725" s="215">
        <f t="shared" si="35"/>
        <v>36476.226556126203</v>
      </c>
      <c r="Q725" s="215" cm="1">
        <f t="array" ref="Q725">IF(P725="-",0,P725/(1+'General inputs'!$H$32)^IFERROR(INDEX('MP Calculations'!$C$40:$C$130,MATCH(F725,'MP Calculations'!$D$40:$D$130,0),0),-1))</f>
        <v>48650.12239574617</v>
      </c>
    </row>
    <row r="726" spans="3:17" x14ac:dyDescent="0.2">
      <c r="C726" s="159"/>
      <c r="D726" s="165" t="s">
        <v>679</v>
      </c>
      <c r="E726" s="161">
        <v>42234</v>
      </c>
      <c r="F726" s="172" t="str">
        <f t="shared" ref="F726:F789" si="36">IF(E726="","-",IF(OR(E726&lt;$E$15,E726&gt;$E$16),"ERROR - date outside of range",IF(MONTH(E726)&gt;=7,YEAR(E726)&amp;"-"&amp;IF(YEAR(E726)=1999,"00",IF(AND(YEAR(E726)&gt;=2000,YEAR(E726)&lt;2009),"0","")&amp;RIGHT(YEAR(E726),2)+1),RIGHT(YEAR(E726),4)-1&amp;"-"&amp;RIGHT(YEAR(E726),2))))</f>
        <v>2015-16</v>
      </c>
      <c r="G726" s="68"/>
      <c r="H726" s="167" t="s">
        <v>279</v>
      </c>
      <c r="I726" s="173">
        <v>28910.598612097718</v>
      </c>
      <c r="J726" s="168">
        <f>IFERROR(MIN('MP Calculations'!$E$30/I726,1),"-")</f>
        <v>0.88008742324680189</v>
      </c>
      <c r="K726" s="12"/>
      <c r="L726" s="159">
        <v>1</v>
      </c>
      <c r="M726" s="159" t="s">
        <v>338</v>
      </c>
      <c r="N726" s="159">
        <v>5320.59</v>
      </c>
      <c r="O726" s="185">
        <f t="shared" ref="O726:O789" si="37">IF(N726="","-",L726*N726)</f>
        <v>5320.59</v>
      </c>
      <c r="P726" s="215">
        <f t="shared" ref="P726:P789" si="38">IF(O726="-","-",IF(OR(E726&lt;$E$15,E726&gt;$E$16),0,O726*J726))</f>
        <v>4682.5843432527017</v>
      </c>
      <c r="Q726" s="215" cm="1">
        <f t="array" ref="Q726">IF(P726="-",0,P726/(1+'General inputs'!$H$32)^IFERROR(INDEX('MP Calculations'!$C$40:$C$130,MATCH(F726,'MP Calculations'!$D$40:$D$130,0),0),-1))</f>
        <v>6245.3911200797747</v>
      </c>
    </row>
    <row r="727" spans="3:17" x14ac:dyDescent="0.2">
      <c r="C727" s="159"/>
      <c r="D727" s="165" t="s">
        <v>680</v>
      </c>
      <c r="E727" s="161">
        <v>42247</v>
      </c>
      <c r="F727" s="172" t="str">
        <f t="shared" si="36"/>
        <v>2015-16</v>
      </c>
      <c r="G727" s="68"/>
      <c r="H727" s="167" t="s">
        <v>279</v>
      </c>
      <c r="I727" s="173">
        <v>28910.598612097718</v>
      </c>
      <c r="J727" s="168">
        <f>IFERROR(MIN('MP Calculations'!$E$30/I727,1),"-")</f>
        <v>0.88008742324680189</v>
      </c>
      <c r="K727" s="12"/>
      <c r="L727" s="159">
        <v>1</v>
      </c>
      <c r="M727" s="159" t="s">
        <v>338</v>
      </c>
      <c r="N727" s="159">
        <v>744.26</v>
      </c>
      <c r="O727" s="185">
        <f t="shared" si="37"/>
        <v>744.26</v>
      </c>
      <c r="P727" s="215">
        <f t="shared" si="38"/>
        <v>655.01386562566472</v>
      </c>
      <c r="Q727" s="215" cm="1">
        <f t="array" ref="Q727">IF(P727="-",0,P727/(1+'General inputs'!$H$32)^IFERROR(INDEX('MP Calculations'!$C$40:$C$130,MATCH(F727,'MP Calculations'!$D$40:$D$130,0),0),-1))</f>
        <v>873.62393926812115</v>
      </c>
    </row>
    <row r="728" spans="3:17" x14ac:dyDescent="0.2">
      <c r="C728" s="159"/>
      <c r="D728" s="165" t="s">
        <v>681</v>
      </c>
      <c r="E728" s="161">
        <v>42255</v>
      </c>
      <c r="F728" s="172" t="str">
        <f t="shared" si="36"/>
        <v>2015-16</v>
      </c>
      <c r="G728" s="68"/>
      <c r="H728" s="167" t="s">
        <v>279</v>
      </c>
      <c r="I728" s="173">
        <v>28910.598612097718</v>
      </c>
      <c r="J728" s="168">
        <f>IFERROR(MIN('MP Calculations'!$E$30/I728,1),"-")</f>
        <v>0.88008742324680189</v>
      </c>
      <c r="K728" s="12"/>
      <c r="L728" s="159">
        <v>1</v>
      </c>
      <c r="M728" s="159" t="s">
        <v>338</v>
      </c>
      <c r="N728" s="159">
        <v>24550.42</v>
      </c>
      <c r="O728" s="185">
        <f t="shared" si="37"/>
        <v>24550.42</v>
      </c>
      <c r="P728" s="215">
        <f t="shared" si="38"/>
        <v>21606.515877426747</v>
      </c>
      <c r="Q728" s="215" cm="1">
        <f t="array" ref="Q728">IF(P728="-",0,P728/(1+'General inputs'!$H$32)^IFERROR(INDEX('MP Calculations'!$C$40:$C$130,MATCH(F728,'MP Calculations'!$D$40:$D$130,0),0),-1))</f>
        <v>28817.66403015998</v>
      </c>
    </row>
    <row r="729" spans="3:17" x14ac:dyDescent="0.2">
      <c r="C729" s="159"/>
      <c r="D729" s="165" t="s">
        <v>682</v>
      </c>
      <c r="E729" s="161">
        <v>42255</v>
      </c>
      <c r="F729" s="172" t="str">
        <f t="shared" si="36"/>
        <v>2015-16</v>
      </c>
      <c r="G729" s="68"/>
      <c r="H729" s="167" t="s">
        <v>279</v>
      </c>
      <c r="I729" s="173">
        <v>28910.598612097718</v>
      </c>
      <c r="J729" s="168">
        <f>IFERROR(MIN('MP Calculations'!$E$30/I729,1),"-")</f>
        <v>0.88008742324680189</v>
      </c>
      <c r="K729" s="12"/>
      <c r="L729" s="159">
        <v>1</v>
      </c>
      <c r="M729" s="159" t="s">
        <v>338</v>
      </c>
      <c r="N729" s="159">
        <v>24550.42</v>
      </c>
      <c r="O729" s="185">
        <f t="shared" si="37"/>
        <v>24550.42</v>
      </c>
      <c r="P729" s="215">
        <f t="shared" si="38"/>
        <v>21606.515877426747</v>
      </c>
      <c r="Q729" s="215" cm="1">
        <f t="array" ref="Q729">IF(P729="-",0,P729/(1+'General inputs'!$H$32)^IFERROR(INDEX('MP Calculations'!$C$40:$C$130,MATCH(F729,'MP Calculations'!$D$40:$D$130,0),0),-1))</f>
        <v>28817.66403015998</v>
      </c>
    </row>
    <row r="730" spans="3:17" x14ac:dyDescent="0.2">
      <c r="C730" s="159"/>
      <c r="D730" s="165" t="s">
        <v>683</v>
      </c>
      <c r="E730" s="161">
        <v>42255</v>
      </c>
      <c r="F730" s="172" t="str">
        <f t="shared" si="36"/>
        <v>2015-16</v>
      </c>
      <c r="G730" s="68"/>
      <c r="H730" s="167" t="s">
        <v>279</v>
      </c>
      <c r="I730" s="173">
        <v>28910.598612097718</v>
      </c>
      <c r="J730" s="168">
        <f>IFERROR(MIN('MP Calculations'!$E$30/I730,1),"-")</f>
        <v>0.88008742324680189</v>
      </c>
      <c r="K730" s="12"/>
      <c r="L730" s="159">
        <v>1</v>
      </c>
      <c r="M730" s="159" t="s">
        <v>338</v>
      </c>
      <c r="N730" s="159">
        <v>24550.42</v>
      </c>
      <c r="O730" s="185">
        <f t="shared" si="37"/>
        <v>24550.42</v>
      </c>
      <c r="P730" s="215">
        <f t="shared" si="38"/>
        <v>21606.515877426747</v>
      </c>
      <c r="Q730" s="215" cm="1">
        <f t="array" ref="Q730">IF(P730="-",0,P730/(1+'General inputs'!$H$32)^IFERROR(INDEX('MP Calculations'!$C$40:$C$130,MATCH(F730,'MP Calculations'!$D$40:$D$130,0),0),-1))</f>
        <v>28817.66403015998</v>
      </c>
    </row>
    <row r="731" spans="3:17" x14ac:dyDescent="0.2">
      <c r="C731" s="159"/>
      <c r="D731" s="165" t="s">
        <v>684</v>
      </c>
      <c r="E731" s="161">
        <v>42257</v>
      </c>
      <c r="F731" s="172" t="str">
        <f t="shared" si="36"/>
        <v>2015-16</v>
      </c>
      <c r="G731" s="68"/>
      <c r="H731" s="167" t="s">
        <v>279</v>
      </c>
      <c r="I731" s="173">
        <v>28910.598612097718</v>
      </c>
      <c r="J731" s="168">
        <f>IFERROR(MIN('MP Calculations'!$E$30/I731,1),"-")</f>
        <v>0.88008742324680189</v>
      </c>
      <c r="K731" s="12"/>
      <c r="L731" s="159">
        <v>1</v>
      </c>
      <c r="M731" s="159" t="s">
        <v>338</v>
      </c>
      <c r="N731" s="159">
        <v>12327</v>
      </c>
      <c r="O731" s="185">
        <f t="shared" si="37"/>
        <v>12327</v>
      </c>
      <c r="P731" s="215">
        <f t="shared" si="38"/>
        <v>10848.837666363326</v>
      </c>
      <c r="Q731" s="215" cm="1">
        <f t="array" ref="Q731">IF(P731="-",0,P731/(1+'General inputs'!$H$32)^IFERROR(INDEX('MP Calculations'!$C$40:$C$130,MATCH(F731,'MP Calculations'!$D$40:$D$130,0),0),-1))</f>
        <v>14469.623920885348</v>
      </c>
    </row>
    <row r="732" spans="3:17" x14ac:dyDescent="0.2">
      <c r="C732" s="159"/>
      <c r="D732" s="165" t="s">
        <v>685</v>
      </c>
      <c r="E732" s="161">
        <v>42257</v>
      </c>
      <c r="F732" s="172" t="str">
        <f t="shared" si="36"/>
        <v>2015-16</v>
      </c>
      <c r="G732" s="68"/>
      <c r="H732" s="167" t="s">
        <v>279</v>
      </c>
      <c r="I732" s="173">
        <v>28910.598612097718</v>
      </c>
      <c r="J732" s="168">
        <f>IFERROR(MIN('MP Calculations'!$E$30/I732,1),"-")</f>
        <v>0.88008742324680189</v>
      </c>
      <c r="K732" s="12"/>
      <c r="L732" s="159">
        <v>1</v>
      </c>
      <c r="M732" s="159" t="s">
        <v>338</v>
      </c>
      <c r="N732" s="159">
        <v>13672.52</v>
      </c>
      <c r="O732" s="185">
        <f t="shared" si="37"/>
        <v>13672.52</v>
      </c>
      <c r="P732" s="215">
        <f t="shared" si="38"/>
        <v>12033.012896090364</v>
      </c>
      <c r="Q732" s="215" cm="1">
        <f t="array" ref="Q732">IF(P732="-",0,P732/(1+'General inputs'!$H$32)^IFERROR(INDEX('MP Calculations'!$C$40:$C$130,MATCH(F732,'MP Calculations'!$D$40:$D$130,0),0),-1))</f>
        <v>16049.016179993783</v>
      </c>
    </row>
    <row r="733" spans="3:17" x14ac:dyDescent="0.2">
      <c r="C733" s="159"/>
      <c r="D733" s="165" t="s">
        <v>686</v>
      </c>
      <c r="E733" s="161">
        <v>42261</v>
      </c>
      <c r="F733" s="172" t="str">
        <f t="shared" si="36"/>
        <v>2015-16</v>
      </c>
      <c r="G733" s="68"/>
      <c r="H733" s="167" t="s">
        <v>279</v>
      </c>
      <c r="I733" s="173">
        <v>28910.598612097718</v>
      </c>
      <c r="J733" s="168">
        <f>IFERROR(MIN('MP Calculations'!$E$30/I733,1),"-")</f>
        <v>0.88008742324680189</v>
      </c>
      <c r="K733" s="12"/>
      <c r="L733" s="159">
        <v>1</v>
      </c>
      <c r="M733" s="159" t="s">
        <v>338</v>
      </c>
      <c r="N733" s="159">
        <v>10431.89</v>
      </c>
      <c r="O733" s="185">
        <f t="shared" si="37"/>
        <v>10431.89</v>
      </c>
      <c r="P733" s="215">
        <f t="shared" si="38"/>
        <v>9180.9751896940797</v>
      </c>
      <c r="Q733" s="215" cm="1">
        <f t="array" ref="Q733">IF(P733="-",0,P733/(1+'General inputs'!$H$32)^IFERROR(INDEX('MP Calculations'!$C$40:$C$130,MATCH(F733,'MP Calculations'!$D$40:$D$130,0),0),-1))</f>
        <v>12245.114389879505</v>
      </c>
    </row>
    <row r="734" spans="3:17" x14ac:dyDescent="0.2">
      <c r="C734" s="159"/>
      <c r="D734" s="165" t="s">
        <v>687</v>
      </c>
      <c r="E734" s="161">
        <v>42303</v>
      </c>
      <c r="F734" s="172" t="str">
        <f t="shared" si="36"/>
        <v>2015-16</v>
      </c>
      <c r="G734" s="68"/>
      <c r="H734" s="167" t="s">
        <v>279</v>
      </c>
      <c r="I734" s="173">
        <v>28910.598612097718</v>
      </c>
      <c r="J734" s="168">
        <f>IFERROR(MIN('MP Calculations'!$E$30/I734,1),"-")</f>
        <v>0.88008742324680189</v>
      </c>
      <c r="K734" s="12"/>
      <c r="L734" s="159">
        <v>1</v>
      </c>
      <c r="M734" s="159" t="s">
        <v>338</v>
      </c>
      <c r="N734" s="159">
        <v>19564.03</v>
      </c>
      <c r="O734" s="185">
        <f t="shared" si="37"/>
        <v>19564.03</v>
      </c>
      <c r="P734" s="215">
        <f t="shared" si="38"/>
        <v>17218.05675102313</v>
      </c>
      <c r="Q734" s="215" cm="1">
        <f t="array" ref="Q734">IF(P734="-",0,P734/(1+'General inputs'!$H$32)^IFERROR(INDEX('MP Calculations'!$C$40:$C$130,MATCH(F734,'MP Calculations'!$D$40:$D$130,0),0),-1))</f>
        <v>22964.562057022682</v>
      </c>
    </row>
    <row r="735" spans="3:17" x14ac:dyDescent="0.2">
      <c r="C735" s="159"/>
      <c r="D735" s="165" t="s">
        <v>688</v>
      </c>
      <c r="E735" s="161">
        <v>42306</v>
      </c>
      <c r="F735" s="172" t="str">
        <f t="shared" si="36"/>
        <v>2015-16</v>
      </c>
      <c r="G735" s="68"/>
      <c r="H735" s="167" t="s">
        <v>279</v>
      </c>
      <c r="I735" s="173">
        <v>28910.598612097718</v>
      </c>
      <c r="J735" s="168">
        <f>IFERROR(MIN('MP Calculations'!$E$30/I735,1),"-")</f>
        <v>0.88008742324680189</v>
      </c>
      <c r="K735" s="12"/>
      <c r="L735" s="159">
        <v>1</v>
      </c>
      <c r="M735" s="159" t="s">
        <v>338</v>
      </c>
      <c r="N735" s="159">
        <v>1133.73</v>
      </c>
      <c r="O735" s="185">
        <f t="shared" si="37"/>
        <v>1133.73</v>
      </c>
      <c r="P735" s="215">
        <f t="shared" si="38"/>
        <v>997.78151435759673</v>
      </c>
      <c r="Q735" s="215" cm="1">
        <f t="array" ref="Q735">IF(P735="-",0,P735/(1+'General inputs'!$H$32)^IFERROR(INDEX('MP Calculations'!$C$40:$C$130,MATCH(F735,'MP Calculations'!$D$40:$D$130,0),0),-1))</f>
        <v>1330.7898700272044</v>
      </c>
    </row>
    <row r="736" spans="3:17" x14ac:dyDescent="0.2">
      <c r="C736" s="159"/>
      <c r="D736" s="165" t="s">
        <v>689</v>
      </c>
      <c r="E736" s="161">
        <v>42306</v>
      </c>
      <c r="F736" s="172" t="str">
        <f t="shared" si="36"/>
        <v>2015-16</v>
      </c>
      <c r="G736" s="68"/>
      <c r="H736" s="167" t="s">
        <v>279</v>
      </c>
      <c r="I736" s="173">
        <v>28910.598612097718</v>
      </c>
      <c r="J736" s="168">
        <f>IFERROR(MIN('MP Calculations'!$E$30/I736,1),"-")</f>
        <v>0.88008742324680189</v>
      </c>
      <c r="K736" s="12"/>
      <c r="L736" s="159">
        <v>1</v>
      </c>
      <c r="M736" s="159" t="s">
        <v>338</v>
      </c>
      <c r="N736" s="159">
        <v>3585.8</v>
      </c>
      <c r="O736" s="185">
        <f t="shared" si="37"/>
        <v>3585.8</v>
      </c>
      <c r="P736" s="215">
        <f t="shared" si="38"/>
        <v>3155.8174822783822</v>
      </c>
      <c r="Q736" s="215" cm="1">
        <f t="array" ref="Q736">IF(P736="-",0,P736/(1+'General inputs'!$H$32)^IFERROR(INDEX('MP Calculations'!$C$40:$C$130,MATCH(F736,'MP Calculations'!$D$40:$D$130,0),0),-1))</f>
        <v>4209.0676933163531</v>
      </c>
    </row>
    <row r="737" spans="3:17" x14ac:dyDescent="0.2">
      <c r="C737" s="159"/>
      <c r="D737" s="165" t="s">
        <v>689</v>
      </c>
      <c r="E737" s="161">
        <v>42306</v>
      </c>
      <c r="F737" s="172" t="str">
        <f t="shared" si="36"/>
        <v>2015-16</v>
      </c>
      <c r="G737" s="68"/>
      <c r="H737" s="167" t="s">
        <v>279</v>
      </c>
      <c r="I737" s="173">
        <v>28910.598612097718</v>
      </c>
      <c r="J737" s="168">
        <f>IFERROR(MIN('MP Calculations'!$E$30/I737,1),"-")</f>
        <v>0.88008742324680189</v>
      </c>
      <c r="K737" s="12"/>
      <c r="L737" s="159">
        <v>1</v>
      </c>
      <c r="M737" s="159" t="s">
        <v>338</v>
      </c>
      <c r="N737" s="159">
        <v>7809.54</v>
      </c>
      <c r="O737" s="185">
        <f t="shared" si="37"/>
        <v>7809.54</v>
      </c>
      <c r="P737" s="215">
        <f t="shared" si="38"/>
        <v>6873.0779353428288</v>
      </c>
      <c r="Q737" s="215" cm="1">
        <f t="array" ref="Q737">IF(P737="-",0,P737/(1+'General inputs'!$H$32)^IFERROR(INDEX('MP Calculations'!$C$40:$C$130,MATCH(F737,'MP Calculations'!$D$40:$D$130,0),0),-1))</f>
        <v>9166.9592597640112</v>
      </c>
    </row>
    <row r="738" spans="3:17" x14ac:dyDescent="0.2">
      <c r="C738" s="159"/>
      <c r="D738" s="165" t="s">
        <v>690</v>
      </c>
      <c r="E738" s="161">
        <v>42306</v>
      </c>
      <c r="F738" s="172" t="str">
        <f t="shared" si="36"/>
        <v>2015-16</v>
      </c>
      <c r="G738" s="68"/>
      <c r="H738" s="167" t="s">
        <v>279</v>
      </c>
      <c r="I738" s="173">
        <v>28910.598612097718</v>
      </c>
      <c r="J738" s="168">
        <f>IFERROR(MIN('MP Calculations'!$E$30/I738,1),"-")</f>
        <v>0.88008742324680189</v>
      </c>
      <c r="K738" s="12"/>
      <c r="L738" s="159">
        <v>1</v>
      </c>
      <c r="M738" s="159" t="s">
        <v>338</v>
      </c>
      <c r="N738" s="159">
        <v>9132.89</v>
      </c>
      <c r="O738" s="185">
        <f t="shared" si="37"/>
        <v>9132.89</v>
      </c>
      <c r="P738" s="215">
        <f t="shared" si="38"/>
        <v>8037.7416268964844</v>
      </c>
      <c r="Q738" s="215" cm="1">
        <f t="array" ref="Q738">IF(P738="-",0,P738/(1+'General inputs'!$H$32)^IFERROR(INDEX('MP Calculations'!$C$40:$C$130,MATCH(F738,'MP Calculations'!$D$40:$D$130,0),0),-1))</f>
        <v>10720.328028783531</v>
      </c>
    </row>
    <row r="739" spans="3:17" x14ac:dyDescent="0.2">
      <c r="C739" s="159"/>
      <c r="D739" s="165" t="s">
        <v>690</v>
      </c>
      <c r="E739" s="161">
        <v>42306</v>
      </c>
      <c r="F739" s="172" t="str">
        <f t="shared" si="36"/>
        <v>2015-16</v>
      </c>
      <c r="G739" s="68"/>
      <c r="H739" s="167" t="s">
        <v>279</v>
      </c>
      <c r="I739" s="173">
        <v>28910.598612097718</v>
      </c>
      <c r="J739" s="168">
        <f>IFERROR(MIN('MP Calculations'!$E$30/I739,1),"-")</f>
        <v>0.88008742324680189</v>
      </c>
      <c r="K739" s="12"/>
      <c r="L739" s="159">
        <v>1</v>
      </c>
      <c r="M739" s="159" t="s">
        <v>338</v>
      </c>
      <c r="N739" s="159">
        <v>2074.75</v>
      </c>
      <c r="O739" s="185">
        <f t="shared" si="37"/>
        <v>2074.75</v>
      </c>
      <c r="P739" s="215">
        <f t="shared" si="38"/>
        <v>1825.9613813813023</v>
      </c>
      <c r="Q739" s="215" cm="1">
        <f t="array" ref="Q739">IF(P739="-",0,P739/(1+'General inputs'!$H$32)^IFERROR(INDEX('MP Calculations'!$C$40:$C$130,MATCH(F739,'MP Calculations'!$D$40:$D$130,0),0),-1))</f>
        <v>2435.3737511038275</v>
      </c>
    </row>
    <row r="740" spans="3:17" x14ac:dyDescent="0.2">
      <c r="C740" s="159"/>
      <c r="D740" s="165" t="s">
        <v>691</v>
      </c>
      <c r="E740" s="161">
        <v>42320</v>
      </c>
      <c r="F740" s="172" t="str">
        <f t="shared" si="36"/>
        <v>2015-16</v>
      </c>
      <c r="G740" s="68"/>
      <c r="H740" s="167" t="s">
        <v>279</v>
      </c>
      <c r="I740" s="173">
        <v>28910.598612097718</v>
      </c>
      <c r="J740" s="168">
        <f>IFERROR(MIN('MP Calculations'!$E$30/I740,1),"-")</f>
        <v>0.88008742324680189</v>
      </c>
      <c r="K740" s="12"/>
      <c r="L740" s="159">
        <v>1</v>
      </c>
      <c r="M740" s="159" t="s">
        <v>338</v>
      </c>
      <c r="N740" s="159">
        <v>8879.83</v>
      </c>
      <c r="O740" s="185">
        <f t="shared" si="37"/>
        <v>8879.83</v>
      </c>
      <c r="P740" s="215">
        <f t="shared" si="38"/>
        <v>7815.0267035696488</v>
      </c>
      <c r="Q740" s="215" cm="1">
        <f t="array" ref="Q740">IF(P740="-",0,P740/(1+'General inputs'!$H$32)^IFERROR(INDEX('MP Calculations'!$C$40:$C$130,MATCH(F740,'MP Calculations'!$D$40:$D$130,0),0),-1))</f>
        <v>10423.282273172334</v>
      </c>
    </row>
    <row r="741" spans="3:17" x14ac:dyDescent="0.2">
      <c r="C741" s="159"/>
      <c r="D741" s="165" t="s">
        <v>692</v>
      </c>
      <c r="E741" s="161">
        <v>42339</v>
      </c>
      <c r="F741" s="172" t="str">
        <f t="shared" si="36"/>
        <v>2015-16</v>
      </c>
      <c r="G741" s="68"/>
      <c r="H741" s="167" t="s">
        <v>279</v>
      </c>
      <c r="I741" s="173">
        <v>28910.598612097718</v>
      </c>
      <c r="J741" s="168">
        <f>IFERROR(MIN('MP Calculations'!$E$30/I741,1),"-")</f>
        <v>0.88008742324680189</v>
      </c>
      <c r="K741" s="12"/>
      <c r="L741" s="159">
        <v>1</v>
      </c>
      <c r="M741" s="159" t="s">
        <v>338</v>
      </c>
      <c r="N741" s="159">
        <v>7302.71</v>
      </c>
      <c r="O741" s="185">
        <f t="shared" si="37"/>
        <v>7302.71</v>
      </c>
      <c r="P741" s="215">
        <f t="shared" si="38"/>
        <v>6427.0232266186531</v>
      </c>
      <c r="Q741" s="215" cm="1">
        <f t="array" ref="Q741">IF(P741="-",0,P741/(1+'General inputs'!$H$32)^IFERROR(INDEX('MP Calculations'!$C$40:$C$130,MATCH(F741,'MP Calculations'!$D$40:$D$130,0),0),-1))</f>
        <v>8572.0343395220789</v>
      </c>
    </row>
    <row r="742" spans="3:17" x14ac:dyDescent="0.2">
      <c r="C742" s="159"/>
      <c r="D742" s="165" t="s">
        <v>693</v>
      </c>
      <c r="E742" s="161">
        <v>42354</v>
      </c>
      <c r="F742" s="172" t="str">
        <f t="shared" si="36"/>
        <v>2015-16</v>
      </c>
      <c r="G742" s="68"/>
      <c r="H742" s="167" t="s">
        <v>279</v>
      </c>
      <c r="I742" s="173">
        <v>28910.598612097718</v>
      </c>
      <c r="J742" s="168">
        <f>IFERROR(MIN('MP Calculations'!$E$30/I742,1),"-")</f>
        <v>0.88008742324680189</v>
      </c>
      <c r="K742" s="12"/>
      <c r="L742" s="159">
        <v>1</v>
      </c>
      <c r="M742" s="159" t="s">
        <v>338</v>
      </c>
      <c r="N742" s="159">
        <v>185.39</v>
      </c>
      <c r="O742" s="185">
        <f t="shared" si="37"/>
        <v>185.39</v>
      </c>
      <c r="P742" s="215">
        <f t="shared" si="38"/>
        <v>163.1594073957246</v>
      </c>
      <c r="Q742" s="215" cm="1">
        <f t="array" ref="Q742">IF(P742="-",0,P742/(1+'General inputs'!$H$32)^IFERROR(INDEX('MP Calculations'!$C$40:$C$130,MATCH(F742,'MP Calculations'!$D$40:$D$130,0),0),-1))</f>
        <v>217.61365934071023</v>
      </c>
    </row>
    <row r="743" spans="3:17" x14ac:dyDescent="0.2">
      <c r="C743" s="159"/>
      <c r="D743" s="165" t="s">
        <v>694</v>
      </c>
      <c r="E743" s="161">
        <v>42354</v>
      </c>
      <c r="F743" s="172" t="str">
        <f t="shared" si="36"/>
        <v>2015-16</v>
      </c>
      <c r="G743" s="68"/>
      <c r="H743" s="167" t="s">
        <v>279</v>
      </c>
      <c r="I743" s="173">
        <v>28910.598612097718</v>
      </c>
      <c r="J743" s="168">
        <f>IFERROR(MIN('MP Calculations'!$E$30/I743,1),"-")</f>
        <v>0.88008742324680189</v>
      </c>
      <c r="K743" s="12"/>
      <c r="L743" s="159">
        <v>1</v>
      </c>
      <c r="M743" s="159" t="s">
        <v>338</v>
      </c>
      <c r="N743" s="159">
        <v>185.39</v>
      </c>
      <c r="O743" s="185">
        <f t="shared" si="37"/>
        <v>185.39</v>
      </c>
      <c r="P743" s="215">
        <f t="shared" si="38"/>
        <v>163.1594073957246</v>
      </c>
      <c r="Q743" s="215" cm="1">
        <f t="array" ref="Q743">IF(P743="-",0,P743/(1+'General inputs'!$H$32)^IFERROR(INDEX('MP Calculations'!$C$40:$C$130,MATCH(F743,'MP Calculations'!$D$40:$D$130,0),0),-1))</f>
        <v>217.61365934071023</v>
      </c>
    </row>
    <row r="744" spans="3:17" x14ac:dyDescent="0.2">
      <c r="C744" s="159"/>
      <c r="D744" s="165" t="s">
        <v>695</v>
      </c>
      <c r="E744" s="161">
        <v>42355</v>
      </c>
      <c r="F744" s="172" t="str">
        <f t="shared" si="36"/>
        <v>2015-16</v>
      </c>
      <c r="G744" s="68"/>
      <c r="H744" s="167" t="s">
        <v>279</v>
      </c>
      <c r="I744" s="173">
        <v>28910.598612097718</v>
      </c>
      <c r="J744" s="168">
        <f>IFERROR(MIN('MP Calculations'!$E$30/I744,1),"-")</f>
        <v>0.88008742324680189</v>
      </c>
      <c r="K744" s="12"/>
      <c r="L744" s="159">
        <v>1</v>
      </c>
      <c r="M744" s="159" t="s">
        <v>338</v>
      </c>
      <c r="N744" s="159">
        <v>818.34</v>
      </c>
      <c r="O744" s="185">
        <f t="shared" si="37"/>
        <v>818.34</v>
      </c>
      <c r="P744" s="215">
        <f t="shared" si="38"/>
        <v>720.21074193978791</v>
      </c>
      <c r="Q744" s="215" cm="1">
        <f t="array" ref="Q744">IF(P744="-",0,P744/(1+'General inputs'!$H$32)^IFERROR(INDEX('MP Calculations'!$C$40:$C$130,MATCH(F744,'MP Calculations'!$D$40:$D$130,0),0),-1))</f>
        <v>960.58019302484934</v>
      </c>
    </row>
    <row r="745" spans="3:17" x14ac:dyDescent="0.2">
      <c r="C745" s="159"/>
      <c r="D745" s="165" t="s">
        <v>696</v>
      </c>
      <c r="E745" s="161">
        <v>42355</v>
      </c>
      <c r="F745" s="172" t="str">
        <f t="shared" si="36"/>
        <v>2015-16</v>
      </c>
      <c r="G745" s="68"/>
      <c r="H745" s="167" t="s">
        <v>279</v>
      </c>
      <c r="I745" s="173">
        <v>28910.598612097718</v>
      </c>
      <c r="J745" s="168">
        <f>IFERROR(MIN('MP Calculations'!$E$30/I745,1),"-")</f>
        <v>0.88008742324680189</v>
      </c>
      <c r="K745" s="12"/>
      <c r="L745" s="159">
        <v>1</v>
      </c>
      <c r="M745" s="159" t="s">
        <v>338</v>
      </c>
      <c r="N745" s="159">
        <v>185.39</v>
      </c>
      <c r="O745" s="185">
        <f t="shared" si="37"/>
        <v>185.39</v>
      </c>
      <c r="P745" s="215">
        <f t="shared" si="38"/>
        <v>163.1594073957246</v>
      </c>
      <c r="Q745" s="215" cm="1">
        <f t="array" ref="Q745">IF(P745="-",0,P745/(1+'General inputs'!$H$32)^IFERROR(INDEX('MP Calculations'!$C$40:$C$130,MATCH(F745,'MP Calculations'!$D$40:$D$130,0),0),-1))</f>
        <v>217.61365934071023</v>
      </c>
    </row>
    <row r="746" spans="3:17" x14ac:dyDescent="0.2">
      <c r="C746" s="159"/>
      <c r="D746" s="165" t="s">
        <v>697</v>
      </c>
      <c r="E746" s="161">
        <v>42355</v>
      </c>
      <c r="F746" s="172" t="str">
        <f t="shared" si="36"/>
        <v>2015-16</v>
      </c>
      <c r="G746" s="68"/>
      <c r="H746" s="167" t="s">
        <v>279</v>
      </c>
      <c r="I746" s="173">
        <v>28910.598612097718</v>
      </c>
      <c r="J746" s="168">
        <f>IFERROR(MIN('MP Calculations'!$E$30/I746,1),"-")</f>
        <v>0.88008742324680189</v>
      </c>
      <c r="K746" s="12"/>
      <c r="L746" s="159">
        <v>1</v>
      </c>
      <c r="M746" s="159" t="s">
        <v>338</v>
      </c>
      <c r="N746" s="159">
        <v>185.39</v>
      </c>
      <c r="O746" s="185">
        <f t="shared" si="37"/>
        <v>185.39</v>
      </c>
      <c r="P746" s="215">
        <f t="shared" si="38"/>
        <v>163.1594073957246</v>
      </c>
      <c r="Q746" s="215" cm="1">
        <f t="array" ref="Q746">IF(P746="-",0,P746/(1+'General inputs'!$H$32)^IFERROR(INDEX('MP Calculations'!$C$40:$C$130,MATCH(F746,'MP Calculations'!$D$40:$D$130,0),0),-1))</f>
        <v>217.61365934071023</v>
      </c>
    </row>
    <row r="747" spans="3:17" x14ac:dyDescent="0.2">
      <c r="C747" s="159"/>
      <c r="D747" s="165" t="s">
        <v>698</v>
      </c>
      <c r="E747" s="161">
        <v>42355</v>
      </c>
      <c r="F747" s="172" t="str">
        <f t="shared" si="36"/>
        <v>2015-16</v>
      </c>
      <c r="G747" s="68"/>
      <c r="H747" s="167" t="s">
        <v>279</v>
      </c>
      <c r="I747" s="173">
        <v>28910.598612097718</v>
      </c>
      <c r="J747" s="168">
        <f>IFERROR(MIN('MP Calculations'!$E$30/I747,1),"-")</f>
        <v>0.88008742324680189</v>
      </c>
      <c r="K747" s="12"/>
      <c r="L747" s="159">
        <v>1</v>
      </c>
      <c r="M747" s="159" t="s">
        <v>338</v>
      </c>
      <c r="N747" s="159">
        <v>1844.96</v>
      </c>
      <c r="O747" s="185">
        <f t="shared" si="37"/>
        <v>1844.96</v>
      </c>
      <c r="P747" s="215">
        <f t="shared" si="38"/>
        <v>1623.7260923934195</v>
      </c>
      <c r="Q747" s="215" cm="1">
        <f t="array" ref="Q747">IF(P747="-",0,P747/(1+'General inputs'!$H$32)^IFERROR(INDEX('MP Calculations'!$C$40:$C$130,MATCH(F747,'MP Calculations'!$D$40:$D$130,0),0),-1))</f>
        <v>2165.6426826540628</v>
      </c>
    </row>
    <row r="748" spans="3:17" x14ac:dyDescent="0.2">
      <c r="C748" s="159"/>
      <c r="D748" s="165" t="s">
        <v>699</v>
      </c>
      <c r="E748" s="161">
        <v>42355</v>
      </c>
      <c r="F748" s="172" t="str">
        <f t="shared" si="36"/>
        <v>2015-16</v>
      </c>
      <c r="G748" s="68"/>
      <c r="H748" s="167" t="s">
        <v>279</v>
      </c>
      <c r="I748" s="173">
        <v>28910.598612097718</v>
      </c>
      <c r="J748" s="168">
        <f>IFERROR(MIN('MP Calculations'!$E$30/I748,1),"-")</f>
        <v>0.88008742324680189</v>
      </c>
      <c r="K748" s="12"/>
      <c r="L748" s="159">
        <v>1</v>
      </c>
      <c r="M748" s="159" t="s">
        <v>338</v>
      </c>
      <c r="N748" s="159">
        <v>772.99</v>
      </c>
      <c r="O748" s="185">
        <f t="shared" si="37"/>
        <v>772.99</v>
      </c>
      <c r="P748" s="215">
        <f t="shared" si="38"/>
        <v>680.29877729554539</v>
      </c>
      <c r="Q748" s="215" cm="1">
        <f t="array" ref="Q748">IF(P748="-",0,P748/(1+'General inputs'!$H$32)^IFERROR(INDEX('MP Calculations'!$C$40:$C$130,MATCH(F748,'MP Calculations'!$D$40:$D$130,0),0),-1))</f>
        <v>907.34765917134473</v>
      </c>
    </row>
    <row r="749" spans="3:17" x14ac:dyDescent="0.2">
      <c r="C749" s="159"/>
      <c r="D749" s="165" t="s">
        <v>700</v>
      </c>
      <c r="E749" s="161">
        <v>42355</v>
      </c>
      <c r="F749" s="172" t="str">
        <f t="shared" si="36"/>
        <v>2015-16</v>
      </c>
      <c r="G749" s="68"/>
      <c r="H749" s="167" t="s">
        <v>279</v>
      </c>
      <c r="I749" s="173">
        <v>28910.598612097718</v>
      </c>
      <c r="J749" s="168">
        <f>IFERROR(MIN('MP Calculations'!$E$30/I749,1),"-")</f>
        <v>0.88008742324680189</v>
      </c>
      <c r="K749" s="12"/>
      <c r="L749" s="159">
        <v>1</v>
      </c>
      <c r="M749" s="159" t="s">
        <v>338</v>
      </c>
      <c r="N749" s="159">
        <v>735.83</v>
      </c>
      <c r="O749" s="185">
        <f t="shared" si="37"/>
        <v>735.83</v>
      </c>
      <c r="P749" s="215">
        <f t="shared" si="38"/>
        <v>647.5947286476943</v>
      </c>
      <c r="Q749" s="215" cm="1">
        <f t="array" ref="Q749">IF(P749="-",0,P749/(1+'General inputs'!$H$32)^IFERROR(INDEX('MP Calculations'!$C$40:$C$130,MATCH(F749,'MP Calculations'!$D$40:$D$130,0),0),-1))</f>
        <v>863.72867443052382</v>
      </c>
    </row>
    <row r="750" spans="3:17" x14ac:dyDescent="0.2">
      <c r="C750" s="159"/>
      <c r="D750" s="165" t="s">
        <v>701</v>
      </c>
      <c r="E750" s="161">
        <v>42355</v>
      </c>
      <c r="F750" s="172" t="str">
        <f t="shared" si="36"/>
        <v>2015-16</v>
      </c>
      <c r="G750" s="68"/>
      <c r="H750" s="167" t="s">
        <v>279</v>
      </c>
      <c r="I750" s="173">
        <v>28910.598612097718</v>
      </c>
      <c r="J750" s="168">
        <f>IFERROR(MIN('MP Calculations'!$E$30/I750,1),"-")</f>
        <v>0.88008742324680189</v>
      </c>
      <c r="K750" s="12"/>
      <c r="L750" s="159">
        <v>1</v>
      </c>
      <c r="M750" s="159" t="s">
        <v>338</v>
      </c>
      <c r="N750" s="159">
        <v>185.39</v>
      </c>
      <c r="O750" s="185">
        <f t="shared" si="37"/>
        <v>185.39</v>
      </c>
      <c r="P750" s="215">
        <f t="shared" si="38"/>
        <v>163.1594073957246</v>
      </c>
      <c r="Q750" s="215" cm="1">
        <f t="array" ref="Q750">IF(P750="-",0,P750/(1+'General inputs'!$H$32)^IFERROR(INDEX('MP Calculations'!$C$40:$C$130,MATCH(F750,'MP Calculations'!$D$40:$D$130,0),0),-1))</f>
        <v>217.61365934071023</v>
      </c>
    </row>
    <row r="751" spans="3:17" x14ac:dyDescent="0.2">
      <c r="C751" s="159"/>
      <c r="D751" s="165" t="s">
        <v>702</v>
      </c>
      <c r="E751" s="161">
        <v>42355</v>
      </c>
      <c r="F751" s="172" t="str">
        <f t="shared" si="36"/>
        <v>2015-16</v>
      </c>
      <c r="G751" s="68"/>
      <c r="H751" s="167" t="s">
        <v>279</v>
      </c>
      <c r="I751" s="173">
        <v>28910.598612097718</v>
      </c>
      <c r="J751" s="168">
        <f>IFERROR(MIN('MP Calculations'!$E$30/I751,1),"-")</f>
        <v>0.88008742324680189</v>
      </c>
      <c r="K751" s="12"/>
      <c r="L751" s="159">
        <v>1</v>
      </c>
      <c r="M751" s="159" t="s">
        <v>338</v>
      </c>
      <c r="N751" s="159">
        <v>1158.6400000000001</v>
      </c>
      <c r="O751" s="185">
        <f t="shared" si="37"/>
        <v>1158.6400000000001</v>
      </c>
      <c r="P751" s="215">
        <f t="shared" si="38"/>
        <v>1019.7044920706746</v>
      </c>
      <c r="Q751" s="215" cm="1">
        <f t="array" ref="Q751">IF(P751="-",0,P751/(1+'General inputs'!$H$32)^IFERROR(INDEX('MP Calculations'!$C$40:$C$130,MATCH(F751,'MP Calculations'!$D$40:$D$130,0),0),-1))</f>
        <v>1360.0296146422165</v>
      </c>
    </row>
    <row r="752" spans="3:17" x14ac:dyDescent="0.2">
      <c r="C752" s="159"/>
      <c r="D752" s="165" t="s">
        <v>703</v>
      </c>
      <c r="E752" s="161">
        <v>42402</v>
      </c>
      <c r="F752" s="172" t="str">
        <f t="shared" si="36"/>
        <v>2015-16</v>
      </c>
      <c r="G752" s="68"/>
      <c r="H752" s="167" t="s">
        <v>279</v>
      </c>
      <c r="I752" s="173">
        <v>28910.598612097718</v>
      </c>
      <c r="J752" s="168">
        <f>IFERROR(MIN('MP Calculations'!$E$30/I752,1),"-")</f>
        <v>0.88008742324680189</v>
      </c>
      <c r="K752" s="12"/>
      <c r="L752" s="159">
        <v>1</v>
      </c>
      <c r="M752" s="159" t="s">
        <v>338</v>
      </c>
      <c r="N752" s="159">
        <v>185.42</v>
      </c>
      <c r="O752" s="185">
        <f t="shared" si="37"/>
        <v>185.42</v>
      </c>
      <c r="P752" s="215">
        <f t="shared" si="38"/>
        <v>163.18581001842199</v>
      </c>
      <c r="Q752" s="215" cm="1">
        <f t="array" ref="Q752">IF(P752="-",0,P752/(1+'General inputs'!$H$32)^IFERROR(INDEX('MP Calculations'!$C$40:$C$130,MATCH(F752,'MP Calculations'!$D$40:$D$130,0),0),-1))</f>
        <v>217.64887380632442</v>
      </c>
    </row>
    <row r="753" spans="3:17" x14ac:dyDescent="0.2">
      <c r="C753" s="159"/>
      <c r="D753" s="165" t="s">
        <v>704</v>
      </c>
      <c r="E753" s="161">
        <v>42408</v>
      </c>
      <c r="F753" s="172" t="str">
        <f t="shared" si="36"/>
        <v>2015-16</v>
      </c>
      <c r="G753" s="68"/>
      <c r="H753" s="167" t="s">
        <v>279</v>
      </c>
      <c r="I753" s="173">
        <v>28910.598612097718</v>
      </c>
      <c r="J753" s="168">
        <f>IFERROR(MIN('MP Calculations'!$E$30/I753,1),"-")</f>
        <v>0.88008742324680189</v>
      </c>
      <c r="K753" s="12"/>
      <c r="L753" s="159">
        <v>1</v>
      </c>
      <c r="M753" s="159" t="s">
        <v>338</v>
      </c>
      <c r="N753" s="159">
        <v>15022.8</v>
      </c>
      <c r="O753" s="185">
        <f t="shared" si="37"/>
        <v>15022.8</v>
      </c>
      <c r="P753" s="215">
        <f t="shared" si="38"/>
        <v>13221.377341952055</v>
      </c>
      <c r="Q753" s="215" cm="1">
        <f t="array" ref="Q753">IF(P753="-",0,P753/(1+'General inputs'!$H$32)^IFERROR(INDEX('MP Calculations'!$C$40:$C$130,MATCH(F753,'MP Calculations'!$D$40:$D$130,0),0),-1))</f>
        <v>17633.995800979672</v>
      </c>
    </row>
    <row r="754" spans="3:17" x14ac:dyDescent="0.2">
      <c r="C754" s="159"/>
      <c r="D754" s="165" t="s">
        <v>704</v>
      </c>
      <c r="E754" s="161">
        <v>42408</v>
      </c>
      <c r="F754" s="172" t="str">
        <f t="shared" si="36"/>
        <v>2015-16</v>
      </c>
      <c r="G754" s="68"/>
      <c r="H754" s="167" t="s">
        <v>279</v>
      </c>
      <c r="I754" s="173">
        <v>28910.598612097718</v>
      </c>
      <c r="J754" s="168">
        <f>IFERROR(MIN('MP Calculations'!$E$30/I754,1),"-")</f>
        <v>0.88008742324680189</v>
      </c>
      <c r="K754" s="12"/>
      <c r="L754" s="159">
        <v>1</v>
      </c>
      <c r="M754" s="159" t="s">
        <v>338</v>
      </c>
      <c r="N754" s="159">
        <v>370.84</v>
      </c>
      <c r="O754" s="185">
        <f t="shared" si="37"/>
        <v>370.84</v>
      </c>
      <c r="P754" s="215">
        <f t="shared" si="38"/>
        <v>326.37162003684398</v>
      </c>
      <c r="Q754" s="215" cm="1">
        <f t="array" ref="Q754">IF(P754="-",0,P754/(1+'General inputs'!$H$32)^IFERROR(INDEX('MP Calculations'!$C$40:$C$130,MATCH(F754,'MP Calculations'!$D$40:$D$130,0),0),-1))</f>
        <v>435.29774761264883</v>
      </c>
    </row>
    <row r="755" spans="3:17" x14ac:dyDescent="0.2">
      <c r="C755" s="159"/>
      <c r="D755" s="165" t="s">
        <v>705</v>
      </c>
      <c r="E755" s="161">
        <v>42423</v>
      </c>
      <c r="F755" s="172" t="str">
        <f t="shared" si="36"/>
        <v>2015-16</v>
      </c>
      <c r="G755" s="68"/>
      <c r="H755" s="167" t="s">
        <v>279</v>
      </c>
      <c r="I755" s="173">
        <v>28910.598612097718</v>
      </c>
      <c r="J755" s="168">
        <f>IFERROR(MIN('MP Calculations'!$E$30/I755,1),"-")</f>
        <v>0.88008742324680189</v>
      </c>
      <c r="K755" s="12"/>
      <c r="L755" s="159">
        <v>1</v>
      </c>
      <c r="M755" s="159" t="s">
        <v>338</v>
      </c>
      <c r="N755" s="159">
        <v>6201.7</v>
      </c>
      <c r="O755" s="185">
        <f t="shared" si="37"/>
        <v>6201.7</v>
      </c>
      <c r="P755" s="215">
        <f t="shared" si="38"/>
        <v>5458.0381727496915</v>
      </c>
      <c r="Q755" s="215" cm="1">
        <f t="array" ref="Q755">IF(P755="-",0,P755/(1+'General inputs'!$H$32)^IFERROR(INDEX('MP Calculations'!$C$40:$C$130,MATCH(F755,'MP Calculations'!$D$40:$D$130,0),0),-1))</f>
        <v>7279.6517133247889</v>
      </c>
    </row>
    <row r="756" spans="3:17" x14ac:dyDescent="0.2">
      <c r="C756" s="159"/>
      <c r="D756" s="165" t="s">
        <v>706</v>
      </c>
      <c r="E756" s="161">
        <v>42443</v>
      </c>
      <c r="F756" s="172" t="str">
        <f t="shared" si="36"/>
        <v>2015-16</v>
      </c>
      <c r="G756" s="68"/>
      <c r="H756" s="167" t="s">
        <v>279</v>
      </c>
      <c r="I756" s="173">
        <v>28910.598612097718</v>
      </c>
      <c r="J756" s="168">
        <f>IFERROR(MIN('MP Calculations'!$E$30/I756,1),"-")</f>
        <v>0.88008742324680189</v>
      </c>
      <c r="K756" s="12"/>
      <c r="L756" s="159">
        <v>1</v>
      </c>
      <c r="M756" s="159" t="s">
        <v>338</v>
      </c>
      <c r="N756" s="159">
        <v>273.08999999999997</v>
      </c>
      <c r="O756" s="185">
        <f t="shared" si="37"/>
        <v>273.08999999999997</v>
      </c>
      <c r="P756" s="215">
        <f t="shared" si="38"/>
        <v>240.3430744144691</v>
      </c>
      <c r="Q756" s="215" cm="1">
        <f t="array" ref="Q756">IF(P756="-",0,P756/(1+'General inputs'!$H$32)^IFERROR(INDEX('MP Calculations'!$C$40:$C$130,MATCH(F756,'MP Calculations'!$D$40:$D$130,0),0),-1))</f>
        <v>320.55728048629669</v>
      </c>
    </row>
    <row r="757" spans="3:17" x14ac:dyDescent="0.2">
      <c r="C757" s="159"/>
      <c r="D757" s="165" t="s">
        <v>707</v>
      </c>
      <c r="E757" s="161">
        <v>42481</v>
      </c>
      <c r="F757" s="172" t="str">
        <f t="shared" si="36"/>
        <v>2015-16</v>
      </c>
      <c r="G757" s="68"/>
      <c r="H757" s="167" t="s">
        <v>279</v>
      </c>
      <c r="I757" s="173">
        <v>28910.598612097718</v>
      </c>
      <c r="J757" s="168">
        <f>IFERROR(MIN('MP Calculations'!$E$30/I757,1),"-")</f>
        <v>0.88008742324680189</v>
      </c>
      <c r="K757" s="12"/>
      <c r="L757" s="159">
        <v>1</v>
      </c>
      <c r="M757" s="159" t="s">
        <v>338</v>
      </c>
      <c r="N757" s="159">
        <v>1101.81</v>
      </c>
      <c r="O757" s="185">
        <f t="shared" si="37"/>
        <v>1101.81</v>
      </c>
      <c r="P757" s="215">
        <f t="shared" si="38"/>
        <v>969.68912380755876</v>
      </c>
      <c r="Q757" s="215" cm="1">
        <f t="array" ref="Q757">IF(P757="-",0,P757/(1+'General inputs'!$H$32)^IFERROR(INDEX('MP Calculations'!$C$40:$C$130,MATCH(F757,'MP Calculations'!$D$40:$D$130,0),0),-1))</f>
        <v>1293.3216786136682</v>
      </c>
    </row>
    <row r="758" spans="3:17" x14ac:dyDescent="0.2">
      <c r="C758" s="159"/>
      <c r="D758" s="165" t="s">
        <v>708</v>
      </c>
      <c r="E758" s="161">
        <v>42490</v>
      </c>
      <c r="F758" s="172" t="str">
        <f t="shared" si="36"/>
        <v>2015-16</v>
      </c>
      <c r="G758" s="68"/>
      <c r="H758" s="167" t="s">
        <v>279</v>
      </c>
      <c r="I758" s="173">
        <v>28910.598612097718</v>
      </c>
      <c r="J758" s="168">
        <f>IFERROR(MIN('MP Calculations'!$E$30/I758,1),"-")</f>
        <v>0.88008742324680189</v>
      </c>
      <c r="K758" s="12"/>
      <c r="L758" s="159">
        <v>1</v>
      </c>
      <c r="M758" s="159" t="s">
        <v>338</v>
      </c>
      <c r="N758" s="159">
        <v>2738.31</v>
      </c>
      <c r="O758" s="185">
        <f t="shared" si="37"/>
        <v>2738.31</v>
      </c>
      <c r="P758" s="215">
        <f t="shared" si="38"/>
        <v>2409.9521919509502</v>
      </c>
      <c r="Q758" s="215" cm="1">
        <f t="array" ref="Q758">IF(P758="-",0,P758/(1+'General inputs'!$H$32)^IFERROR(INDEX('MP Calculations'!$C$40:$C$130,MATCH(F758,'MP Calculations'!$D$40:$D$130,0),0),-1))</f>
        <v>3214.2707778696813</v>
      </c>
    </row>
    <row r="759" spans="3:17" x14ac:dyDescent="0.2">
      <c r="C759" s="159"/>
      <c r="D759" s="165" t="s">
        <v>709</v>
      </c>
      <c r="E759" s="161">
        <v>42526</v>
      </c>
      <c r="F759" s="172" t="str">
        <f t="shared" si="36"/>
        <v>2015-16</v>
      </c>
      <c r="G759" s="68"/>
      <c r="H759" s="167" t="s">
        <v>279</v>
      </c>
      <c r="I759" s="173">
        <v>28910.598612097718</v>
      </c>
      <c r="J759" s="168">
        <f>IFERROR(MIN('MP Calculations'!$E$30/I759,1),"-")</f>
        <v>0.88008742324680189</v>
      </c>
      <c r="K759" s="12"/>
      <c r="L759" s="159">
        <v>1</v>
      </c>
      <c r="M759" s="159" t="s">
        <v>338</v>
      </c>
      <c r="N759" s="159">
        <v>3644.78</v>
      </c>
      <c r="O759" s="185">
        <f t="shared" si="37"/>
        <v>3644.78</v>
      </c>
      <c r="P759" s="215">
        <f t="shared" si="38"/>
        <v>3207.7250385014786</v>
      </c>
      <c r="Q759" s="215" cm="1">
        <f t="array" ref="Q759">IF(P759="-",0,P759/(1+'General inputs'!$H$32)^IFERROR(INDEX('MP Calculations'!$C$40:$C$130,MATCH(F759,'MP Calculations'!$D$40:$D$130,0),0),-1))</f>
        <v>4278.2993327139211</v>
      </c>
    </row>
    <row r="760" spans="3:17" x14ac:dyDescent="0.2">
      <c r="C760" s="159"/>
      <c r="D760" s="165" t="s">
        <v>710</v>
      </c>
      <c r="E760" s="161">
        <v>42544</v>
      </c>
      <c r="F760" s="172" t="str">
        <f t="shared" si="36"/>
        <v>2015-16</v>
      </c>
      <c r="G760" s="68"/>
      <c r="H760" s="167" t="s">
        <v>279</v>
      </c>
      <c r="I760" s="173">
        <v>28910.598612097718</v>
      </c>
      <c r="J760" s="168">
        <f>IFERROR(MIN('MP Calculations'!$E$30/I760,1),"-")</f>
        <v>0.88008742324680189</v>
      </c>
      <c r="K760" s="12"/>
      <c r="L760" s="159">
        <v>1</v>
      </c>
      <c r="M760" s="159" t="s">
        <v>338</v>
      </c>
      <c r="N760" s="159">
        <v>2390.54</v>
      </c>
      <c r="O760" s="185">
        <f t="shared" si="37"/>
        <v>2390.54</v>
      </c>
      <c r="P760" s="215">
        <f t="shared" si="38"/>
        <v>2103.8841887684098</v>
      </c>
      <c r="Q760" s="215" cm="1">
        <f t="array" ref="Q760">IF(P760="-",0,P760/(1+'General inputs'!$H$32)^IFERROR(INDEX('MP Calculations'!$C$40:$C$130,MATCH(F760,'MP Calculations'!$D$40:$D$130,0),0),-1))</f>
        <v>2806.0529543143721</v>
      </c>
    </row>
    <row r="761" spans="3:17" x14ac:dyDescent="0.2">
      <c r="C761" s="159"/>
      <c r="D761" s="165" t="s">
        <v>711</v>
      </c>
      <c r="E761" s="161">
        <v>42544</v>
      </c>
      <c r="F761" s="172" t="str">
        <f t="shared" si="36"/>
        <v>2015-16</v>
      </c>
      <c r="G761" s="68"/>
      <c r="H761" s="167" t="s">
        <v>279</v>
      </c>
      <c r="I761" s="173">
        <v>28910.598612097718</v>
      </c>
      <c r="J761" s="168">
        <f>IFERROR(MIN('MP Calculations'!$E$30/I761,1),"-")</f>
        <v>0.88008742324680189</v>
      </c>
      <c r="K761" s="12"/>
      <c r="L761" s="159">
        <v>1</v>
      </c>
      <c r="M761" s="159" t="s">
        <v>338</v>
      </c>
      <c r="N761" s="159">
        <v>2390.54</v>
      </c>
      <c r="O761" s="185">
        <f t="shared" si="37"/>
        <v>2390.54</v>
      </c>
      <c r="P761" s="215">
        <f t="shared" si="38"/>
        <v>2103.8841887684098</v>
      </c>
      <c r="Q761" s="215" cm="1">
        <f t="array" ref="Q761">IF(P761="-",0,P761/(1+'General inputs'!$H$32)^IFERROR(INDEX('MP Calculations'!$C$40:$C$130,MATCH(F761,'MP Calculations'!$D$40:$D$130,0),0),-1))</f>
        <v>2806.0529543143721</v>
      </c>
    </row>
    <row r="762" spans="3:17" x14ac:dyDescent="0.2">
      <c r="C762" s="159"/>
      <c r="D762" s="165" t="s">
        <v>712</v>
      </c>
      <c r="E762" s="161">
        <v>42544</v>
      </c>
      <c r="F762" s="172" t="str">
        <f t="shared" si="36"/>
        <v>2015-16</v>
      </c>
      <c r="G762" s="68"/>
      <c r="H762" s="167" t="s">
        <v>279</v>
      </c>
      <c r="I762" s="173">
        <v>28910.598612097718</v>
      </c>
      <c r="J762" s="168">
        <f>IFERROR(MIN('MP Calculations'!$E$30/I762,1),"-")</f>
        <v>0.88008742324680189</v>
      </c>
      <c r="K762" s="12"/>
      <c r="L762" s="159">
        <v>1</v>
      </c>
      <c r="M762" s="159" t="s">
        <v>338</v>
      </c>
      <c r="N762" s="159">
        <v>2390.54</v>
      </c>
      <c r="O762" s="185">
        <f t="shared" si="37"/>
        <v>2390.54</v>
      </c>
      <c r="P762" s="215">
        <f t="shared" si="38"/>
        <v>2103.8841887684098</v>
      </c>
      <c r="Q762" s="215" cm="1">
        <f t="array" ref="Q762">IF(P762="-",0,P762/(1+'General inputs'!$H$32)^IFERROR(INDEX('MP Calculations'!$C$40:$C$130,MATCH(F762,'MP Calculations'!$D$40:$D$130,0),0),-1))</f>
        <v>2806.0529543143721</v>
      </c>
    </row>
    <row r="763" spans="3:17" x14ac:dyDescent="0.2">
      <c r="C763" s="159"/>
      <c r="D763" s="165" t="s">
        <v>713</v>
      </c>
      <c r="E763" s="161">
        <v>42544</v>
      </c>
      <c r="F763" s="172" t="str">
        <f t="shared" si="36"/>
        <v>2015-16</v>
      </c>
      <c r="G763" s="68"/>
      <c r="H763" s="167" t="s">
        <v>279</v>
      </c>
      <c r="I763" s="173">
        <v>28910.598612097718</v>
      </c>
      <c r="J763" s="168">
        <f>IFERROR(MIN('MP Calculations'!$E$30/I763,1),"-")</f>
        <v>0.88008742324680189</v>
      </c>
      <c r="K763" s="12"/>
      <c r="L763" s="159">
        <v>1</v>
      </c>
      <c r="M763" s="159" t="s">
        <v>338</v>
      </c>
      <c r="N763" s="159">
        <v>2390.54</v>
      </c>
      <c r="O763" s="185">
        <f t="shared" si="37"/>
        <v>2390.54</v>
      </c>
      <c r="P763" s="215">
        <f t="shared" si="38"/>
        <v>2103.8841887684098</v>
      </c>
      <c r="Q763" s="215" cm="1">
        <f t="array" ref="Q763">IF(P763="-",0,P763/(1+'General inputs'!$H$32)^IFERROR(INDEX('MP Calculations'!$C$40:$C$130,MATCH(F763,'MP Calculations'!$D$40:$D$130,0),0),-1))</f>
        <v>2806.0529543143721</v>
      </c>
    </row>
    <row r="764" spans="3:17" x14ac:dyDescent="0.2">
      <c r="C764" s="159"/>
      <c r="D764" s="165" t="s">
        <v>714</v>
      </c>
      <c r="E764" s="161">
        <v>42544</v>
      </c>
      <c r="F764" s="172" t="str">
        <f t="shared" si="36"/>
        <v>2015-16</v>
      </c>
      <c r="G764" s="68"/>
      <c r="H764" s="167" t="s">
        <v>279</v>
      </c>
      <c r="I764" s="173">
        <v>28910.598612097718</v>
      </c>
      <c r="J764" s="168">
        <f>IFERROR(MIN('MP Calculations'!$E$30/I764,1),"-")</f>
        <v>0.88008742324680189</v>
      </c>
      <c r="K764" s="12"/>
      <c r="L764" s="159">
        <v>1</v>
      </c>
      <c r="M764" s="159" t="s">
        <v>338</v>
      </c>
      <c r="N764" s="159">
        <v>2390.54</v>
      </c>
      <c r="O764" s="185">
        <f t="shared" si="37"/>
        <v>2390.54</v>
      </c>
      <c r="P764" s="215">
        <f t="shared" si="38"/>
        <v>2103.8841887684098</v>
      </c>
      <c r="Q764" s="215" cm="1">
        <f t="array" ref="Q764">IF(P764="-",0,P764/(1+'General inputs'!$H$32)^IFERROR(INDEX('MP Calculations'!$C$40:$C$130,MATCH(F764,'MP Calculations'!$D$40:$D$130,0),0),-1))</f>
        <v>2806.0529543143721</v>
      </c>
    </row>
    <row r="765" spans="3:17" x14ac:dyDescent="0.2">
      <c r="C765" s="159"/>
      <c r="D765" s="165" t="s">
        <v>715</v>
      </c>
      <c r="E765" s="161">
        <v>42544</v>
      </c>
      <c r="F765" s="172" t="str">
        <f t="shared" si="36"/>
        <v>2015-16</v>
      </c>
      <c r="G765" s="68"/>
      <c r="H765" s="167" t="s">
        <v>279</v>
      </c>
      <c r="I765" s="173">
        <v>28910.598612097718</v>
      </c>
      <c r="J765" s="168">
        <f>IFERROR(MIN('MP Calculations'!$E$30/I765,1),"-")</f>
        <v>0.88008742324680189</v>
      </c>
      <c r="K765" s="12"/>
      <c r="L765" s="159">
        <v>1</v>
      </c>
      <c r="M765" s="159" t="s">
        <v>338</v>
      </c>
      <c r="N765" s="159">
        <v>2390.54</v>
      </c>
      <c r="O765" s="185">
        <f t="shared" si="37"/>
        <v>2390.54</v>
      </c>
      <c r="P765" s="215">
        <f t="shared" si="38"/>
        <v>2103.8841887684098</v>
      </c>
      <c r="Q765" s="215" cm="1">
        <f t="array" ref="Q765">IF(P765="-",0,P765/(1+'General inputs'!$H$32)^IFERROR(INDEX('MP Calculations'!$C$40:$C$130,MATCH(F765,'MP Calculations'!$D$40:$D$130,0),0),-1))</f>
        <v>2806.0529543143721</v>
      </c>
    </row>
    <row r="766" spans="3:17" x14ac:dyDescent="0.2">
      <c r="C766" s="159"/>
      <c r="D766" s="165" t="s">
        <v>716</v>
      </c>
      <c r="E766" s="161">
        <v>42544</v>
      </c>
      <c r="F766" s="172" t="str">
        <f t="shared" si="36"/>
        <v>2015-16</v>
      </c>
      <c r="G766" s="68"/>
      <c r="H766" s="167" t="s">
        <v>279</v>
      </c>
      <c r="I766" s="173">
        <v>28910.598612097718</v>
      </c>
      <c r="J766" s="168">
        <f>IFERROR(MIN('MP Calculations'!$E$30/I766,1),"-")</f>
        <v>0.88008742324680189</v>
      </c>
      <c r="K766" s="12"/>
      <c r="L766" s="159">
        <v>1</v>
      </c>
      <c r="M766" s="159" t="s">
        <v>338</v>
      </c>
      <c r="N766" s="159">
        <v>2390.54</v>
      </c>
      <c r="O766" s="185">
        <f t="shared" si="37"/>
        <v>2390.54</v>
      </c>
      <c r="P766" s="215">
        <f t="shared" si="38"/>
        <v>2103.8841887684098</v>
      </c>
      <c r="Q766" s="215" cm="1">
        <f t="array" ref="Q766">IF(P766="-",0,P766/(1+'General inputs'!$H$32)^IFERROR(INDEX('MP Calculations'!$C$40:$C$130,MATCH(F766,'MP Calculations'!$D$40:$D$130,0),0),-1))</f>
        <v>2806.0529543143721</v>
      </c>
    </row>
    <row r="767" spans="3:17" x14ac:dyDescent="0.2">
      <c r="C767" s="159"/>
      <c r="D767" s="165" t="s">
        <v>717</v>
      </c>
      <c r="E767" s="161">
        <v>42544</v>
      </c>
      <c r="F767" s="172" t="str">
        <f t="shared" si="36"/>
        <v>2015-16</v>
      </c>
      <c r="G767" s="68"/>
      <c r="H767" s="167" t="s">
        <v>279</v>
      </c>
      <c r="I767" s="173">
        <v>28910.598612097718</v>
      </c>
      <c r="J767" s="168">
        <f>IFERROR(MIN('MP Calculations'!$E$30/I767,1),"-")</f>
        <v>0.88008742324680189</v>
      </c>
      <c r="K767" s="12"/>
      <c r="L767" s="159">
        <v>1</v>
      </c>
      <c r="M767" s="159" t="s">
        <v>338</v>
      </c>
      <c r="N767" s="159">
        <v>2390.54</v>
      </c>
      <c r="O767" s="185">
        <f t="shared" si="37"/>
        <v>2390.54</v>
      </c>
      <c r="P767" s="215">
        <f t="shared" si="38"/>
        <v>2103.8841887684098</v>
      </c>
      <c r="Q767" s="215" cm="1">
        <f t="array" ref="Q767">IF(P767="-",0,P767/(1+'General inputs'!$H$32)^IFERROR(INDEX('MP Calculations'!$C$40:$C$130,MATCH(F767,'MP Calculations'!$D$40:$D$130,0),0),-1))</f>
        <v>2806.0529543143721</v>
      </c>
    </row>
    <row r="768" spans="3:17" x14ac:dyDescent="0.2">
      <c r="C768" s="159"/>
      <c r="D768" s="165" t="s">
        <v>718</v>
      </c>
      <c r="E768" s="161">
        <v>42544</v>
      </c>
      <c r="F768" s="172" t="str">
        <f t="shared" si="36"/>
        <v>2015-16</v>
      </c>
      <c r="G768" s="68"/>
      <c r="H768" s="167" t="s">
        <v>279</v>
      </c>
      <c r="I768" s="173">
        <v>28910.598612097718</v>
      </c>
      <c r="J768" s="168">
        <f>IFERROR(MIN('MP Calculations'!$E$30/I768,1),"-")</f>
        <v>0.88008742324680189</v>
      </c>
      <c r="K768" s="12"/>
      <c r="L768" s="159">
        <v>1</v>
      </c>
      <c r="M768" s="159" t="s">
        <v>338</v>
      </c>
      <c r="N768" s="159">
        <v>2390.54</v>
      </c>
      <c r="O768" s="185">
        <f t="shared" si="37"/>
        <v>2390.54</v>
      </c>
      <c r="P768" s="215">
        <f t="shared" si="38"/>
        <v>2103.8841887684098</v>
      </c>
      <c r="Q768" s="215" cm="1">
        <f t="array" ref="Q768">IF(P768="-",0,P768/(1+'General inputs'!$H$32)^IFERROR(INDEX('MP Calculations'!$C$40:$C$130,MATCH(F768,'MP Calculations'!$D$40:$D$130,0),0),-1))</f>
        <v>2806.0529543143721</v>
      </c>
    </row>
    <row r="769" spans="3:17" x14ac:dyDescent="0.2">
      <c r="C769" s="159"/>
      <c r="D769" s="165" t="s">
        <v>719</v>
      </c>
      <c r="E769" s="161">
        <v>42544</v>
      </c>
      <c r="F769" s="172" t="str">
        <f t="shared" si="36"/>
        <v>2015-16</v>
      </c>
      <c r="G769" s="68"/>
      <c r="H769" s="167" t="s">
        <v>279</v>
      </c>
      <c r="I769" s="173">
        <v>28910.598612097718</v>
      </c>
      <c r="J769" s="168">
        <f>IFERROR(MIN('MP Calculations'!$E$30/I769,1),"-")</f>
        <v>0.88008742324680189</v>
      </c>
      <c r="K769" s="12"/>
      <c r="L769" s="159">
        <v>1</v>
      </c>
      <c r="M769" s="159" t="s">
        <v>338</v>
      </c>
      <c r="N769" s="159">
        <v>2390.54</v>
      </c>
      <c r="O769" s="185">
        <f t="shared" si="37"/>
        <v>2390.54</v>
      </c>
      <c r="P769" s="215">
        <f t="shared" si="38"/>
        <v>2103.8841887684098</v>
      </c>
      <c r="Q769" s="215" cm="1">
        <f t="array" ref="Q769">IF(P769="-",0,P769/(1+'General inputs'!$H$32)^IFERROR(INDEX('MP Calculations'!$C$40:$C$130,MATCH(F769,'MP Calculations'!$D$40:$D$130,0),0),-1))</f>
        <v>2806.0529543143721</v>
      </c>
    </row>
    <row r="770" spans="3:17" x14ac:dyDescent="0.2">
      <c r="C770" s="159"/>
      <c r="D770" s="165" t="s">
        <v>720</v>
      </c>
      <c r="E770" s="161">
        <v>42544</v>
      </c>
      <c r="F770" s="172" t="str">
        <f t="shared" si="36"/>
        <v>2015-16</v>
      </c>
      <c r="G770" s="68"/>
      <c r="H770" s="167" t="s">
        <v>279</v>
      </c>
      <c r="I770" s="173">
        <v>28910.598612097718</v>
      </c>
      <c r="J770" s="168">
        <f>IFERROR(MIN('MP Calculations'!$E$30/I770,1),"-")</f>
        <v>0.88008742324680189</v>
      </c>
      <c r="K770" s="12"/>
      <c r="L770" s="159">
        <v>1</v>
      </c>
      <c r="M770" s="159" t="s">
        <v>338</v>
      </c>
      <c r="N770" s="159">
        <v>2390.54</v>
      </c>
      <c r="O770" s="185">
        <f t="shared" si="37"/>
        <v>2390.54</v>
      </c>
      <c r="P770" s="215">
        <f t="shared" si="38"/>
        <v>2103.8841887684098</v>
      </c>
      <c r="Q770" s="215" cm="1">
        <f t="array" ref="Q770">IF(P770="-",0,P770/(1+'General inputs'!$H$32)^IFERROR(INDEX('MP Calculations'!$C$40:$C$130,MATCH(F770,'MP Calculations'!$D$40:$D$130,0),0),-1))</f>
        <v>2806.0529543143721</v>
      </c>
    </row>
    <row r="771" spans="3:17" x14ac:dyDescent="0.2">
      <c r="C771" s="159"/>
      <c r="D771" s="165" t="s">
        <v>721</v>
      </c>
      <c r="E771" s="161">
        <v>42544</v>
      </c>
      <c r="F771" s="172" t="str">
        <f t="shared" si="36"/>
        <v>2015-16</v>
      </c>
      <c r="G771" s="68"/>
      <c r="H771" s="167" t="s">
        <v>279</v>
      </c>
      <c r="I771" s="173">
        <v>28910.598612097718</v>
      </c>
      <c r="J771" s="168">
        <f>IFERROR(MIN('MP Calculations'!$E$30/I771,1),"-")</f>
        <v>0.88008742324680189</v>
      </c>
      <c r="K771" s="12"/>
      <c r="L771" s="159">
        <v>1</v>
      </c>
      <c r="M771" s="159" t="s">
        <v>338</v>
      </c>
      <c r="N771" s="159">
        <v>2390.54</v>
      </c>
      <c r="O771" s="185">
        <f t="shared" si="37"/>
        <v>2390.54</v>
      </c>
      <c r="P771" s="215">
        <f t="shared" si="38"/>
        <v>2103.8841887684098</v>
      </c>
      <c r="Q771" s="215" cm="1">
        <f t="array" ref="Q771">IF(P771="-",0,P771/(1+'General inputs'!$H$32)^IFERROR(INDEX('MP Calculations'!$C$40:$C$130,MATCH(F771,'MP Calculations'!$D$40:$D$130,0),0),-1))</f>
        <v>2806.0529543143721</v>
      </c>
    </row>
    <row r="772" spans="3:17" x14ac:dyDescent="0.2">
      <c r="C772" s="159"/>
      <c r="D772" s="165" t="s">
        <v>722</v>
      </c>
      <c r="E772" s="161">
        <v>42544</v>
      </c>
      <c r="F772" s="172" t="str">
        <f t="shared" si="36"/>
        <v>2015-16</v>
      </c>
      <c r="G772" s="68"/>
      <c r="H772" s="167" t="s">
        <v>279</v>
      </c>
      <c r="I772" s="173">
        <v>28910.598612097718</v>
      </c>
      <c r="J772" s="168">
        <f>IFERROR(MIN('MP Calculations'!$E$30/I772,1),"-")</f>
        <v>0.88008742324680189</v>
      </c>
      <c r="K772" s="12"/>
      <c r="L772" s="159">
        <v>1</v>
      </c>
      <c r="M772" s="159" t="s">
        <v>338</v>
      </c>
      <c r="N772" s="159">
        <v>2390.54</v>
      </c>
      <c r="O772" s="185">
        <f t="shared" si="37"/>
        <v>2390.54</v>
      </c>
      <c r="P772" s="215">
        <f t="shared" si="38"/>
        <v>2103.8841887684098</v>
      </c>
      <c r="Q772" s="215" cm="1">
        <f t="array" ref="Q772">IF(P772="-",0,P772/(1+'General inputs'!$H$32)^IFERROR(INDEX('MP Calculations'!$C$40:$C$130,MATCH(F772,'MP Calculations'!$D$40:$D$130,0),0),-1))</f>
        <v>2806.0529543143721</v>
      </c>
    </row>
    <row r="773" spans="3:17" x14ac:dyDescent="0.2">
      <c r="C773" s="159"/>
      <c r="D773" s="165" t="s">
        <v>723</v>
      </c>
      <c r="E773" s="161">
        <v>42544</v>
      </c>
      <c r="F773" s="172" t="str">
        <f t="shared" si="36"/>
        <v>2015-16</v>
      </c>
      <c r="G773" s="68"/>
      <c r="H773" s="167" t="s">
        <v>279</v>
      </c>
      <c r="I773" s="173">
        <v>28910.598612097718</v>
      </c>
      <c r="J773" s="168">
        <f>IFERROR(MIN('MP Calculations'!$E$30/I773,1),"-")</f>
        <v>0.88008742324680189</v>
      </c>
      <c r="K773" s="12"/>
      <c r="L773" s="159">
        <v>1</v>
      </c>
      <c r="M773" s="159" t="s">
        <v>338</v>
      </c>
      <c r="N773" s="159">
        <v>2390.54</v>
      </c>
      <c r="O773" s="185">
        <f t="shared" si="37"/>
        <v>2390.54</v>
      </c>
      <c r="P773" s="215">
        <f t="shared" si="38"/>
        <v>2103.8841887684098</v>
      </c>
      <c r="Q773" s="215" cm="1">
        <f t="array" ref="Q773">IF(P773="-",0,P773/(1+'General inputs'!$H$32)^IFERROR(INDEX('MP Calculations'!$C$40:$C$130,MATCH(F773,'MP Calculations'!$D$40:$D$130,0),0),-1))</f>
        <v>2806.0529543143721</v>
      </c>
    </row>
    <row r="774" spans="3:17" x14ac:dyDescent="0.2">
      <c r="C774" s="159"/>
      <c r="D774" s="165" t="s">
        <v>724</v>
      </c>
      <c r="E774" s="161">
        <v>42544</v>
      </c>
      <c r="F774" s="172" t="str">
        <f t="shared" si="36"/>
        <v>2015-16</v>
      </c>
      <c r="G774" s="68"/>
      <c r="H774" s="167" t="s">
        <v>279</v>
      </c>
      <c r="I774" s="173">
        <v>28910.598612097718</v>
      </c>
      <c r="J774" s="168">
        <f>IFERROR(MIN('MP Calculations'!$E$30/I774,1),"-")</f>
        <v>0.88008742324680189</v>
      </c>
      <c r="K774" s="12"/>
      <c r="L774" s="159">
        <v>1</v>
      </c>
      <c r="M774" s="159" t="s">
        <v>338</v>
      </c>
      <c r="N774" s="159">
        <v>2390.54</v>
      </c>
      <c r="O774" s="185">
        <f t="shared" si="37"/>
        <v>2390.54</v>
      </c>
      <c r="P774" s="215">
        <f t="shared" si="38"/>
        <v>2103.8841887684098</v>
      </c>
      <c r="Q774" s="215" cm="1">
        <f t="array" ref="Q774">IF(P774="-",0,P774/(1+'General inputs'!$H$32)^IFERROR(INDEX('MP Calculations'!$C$40:$C$130,MATCH(F774,'MP Calculations'!$D$40:$D$130,0),0),-1))</f>
        <v>2806.0529543143721</v>
      </c>
    </row>
    <row r="775" spans="3:17" x14ac:dyDescent="0.2">
      <c r="C775" s="159"/>
      <c r="D775" s="165" t="s">
        <v>725</v>
      </c>
      <c r="E775" s="161">
        <v>42544</v>
      </c>
      <c r="F775" s="172" t="str">
        <f t="shared" si="36"/>
        <v>2015-16</v>
      </c>
      <c r="G775" s="68"/>
      <c r="H775" s="167" t="s">
        <v>279</v>
      </c>
      <c r="I775" s="173">
        <v>28910.598612097718</v>
      </c>
      <c r="J775" s="168">
        <f>IFERROR(MIN('MP Calculations'!$E$30/I775,1),"-")</f>
        <v>0.88008742324680189</v>
      </c>
      <c r="K775" s="12"/>
      <c r="L775" s="159">
        <v>1</v>
      </c>
      <c r="M775" s="159" t="s">
        <v>338</v>
      </c>
      <c r="N775" s="159">
        <v>2390.54</v>
      </c>
      <c r="O775" s="185">
        <f t="shared" si="37"/>
        <v>2390.54</v>
      </c>
      <c r="P775" s="215">
        <f t="shared" si="38"/>
        <v>2103.8841887684098</v>
      </c>
      <c r="Q775" s="215" cm="1">
        <f t="array" ref="Q775">IF(P775="-",0,P775/(1+'General inputs'!$H$32)^IFERROR(INDEX('MP Calculations'!$C$40:$C$130,MATCH(F775,'MP Calculations'!$D$40:$D$130,0),0),-1))</f>
        <v>2806.0529543143721</v>
      </c>
    </row>
    <row r="776" spans="3:17" x14ac:dyDescent="0.2">
      <c r="C776" s="159"/>
      <c r="D776" s="165" t="s">
        <v>726</v>
      </c>
      <c r="E776" s="161">
        <v>42544</v>
      </c>
      <c r="F776" s="172" t="str">
        <f t="shared" si="36"/>
        <v>2015-16</v>
      </c>
      <c r="G776" s="68"/>
      <c r="H776" s="167" t="s">
        <v>279</v>
      </c>
      <c r="I776" s="173">
        <v>28910.598612097718</v>
      </c>
      <c r="J776" s="168">
        <f>IFERROR(MIN('MP Calculations'!$E$30/I776,1),"-")</f>
        <v>0.88008742324680189</v>
      </c>
      <c r="K776" s="12"/>
      <c r="L776" s="159">
        <v>1</v>
      </c>
      <c r="M776" s="159" t="s">
        <v>338</v>
      </c>
      <c r="N776" s="159">
        <v>2390.54</v>
      </c>
      <c r="O776" s="185">
        <f t="shared" si="37"/>
        <v>2390.54</v>
      </c>
      <c r="P776" s="215">
        <f t="shared" si="38"/>
        <v>2103.8841887684098</v>
      </c>
      <c r="Q776" s="215" cm="1">
        <f t="array" ref="Q776">IF(P776="-",0,P776/(1+'General inputs'!$H$32)^IFERROR(INDEX('MP Calculations'!$C$40:$C$130,MATCH(F776,'MP Calculations'!$D$40:$D$130,0),0),-1))</f>
        <v>2806.0529543143721</v>
      </c>
    </row>
    <row r="777" spans="3:17" x14ac:dyDescent="0.2">
      <c r="C777" s="159"/>
      <c r="D777" s="165" t="s">
        <v>727</v>
      </c>
      <c r="E777" s="161">
        <v>42544</v>
      </c>
      <c r="F777" s="172" t="str">
        <f t="shared" si="36"/>
        <v>2015-16</v>
      </c>
      <c r="G777" s="68"/>
      <c r="H777" s="167" t="s">
        <v>279</v>
      </c>
      <c r="I777" s="173">
        <v>28910.598612097718</v>
      </c>
      <c r="J777" s="168">
        <f>IFERROR(MIN('MP Calculations'!$E$30/I777,1),"-")</f>
        <v>0.88008742324680189</v>
      </c>
      <c r="K777" s="12"/>
      <c r="L777" s="159">
        <v>1</v>
      </c>
      <c r="M777" s="159" t="s">
        <v>338</v>
      </c>
      <c r="N777" s="159">
        <v>2390.54</v>
      </c>
      <c r="O777" s="185">
        <f t="shared" si="37"/>
        <v>2390.54</v>
      </c>
      <c r="P777" s="215">
        <f t="shared" si="38"/>
        <v>2103.8841887684098</v>
      </c>
      <c r="Q777" s="215" cm="1">
        <f t="array" ref="Q777">IF(P777="-",0,P777/(1+'General inputs'!$H$32)^IFERROR(INDEX('MP Calculations'!$C$40:$C$130,MATCH(F777,'MP Calculations'!$D$40:$D$130,0),0),-1))</f>
        <v>2806.0529543143721</v>
      </c>
    </row>
    <row r="778" spans="3:17" x14ac:dyDescent="0.2">
      <c r="C778" s="159"/>
      <c r="D778" s="165" t="s">
        <v>728</v>
      </c>
      <c r="E778" s="161">
        <v>42544</v>
      </c>
      <c r="F778" s="172" t="str">
        <f t="shared" si="36"/>
        <v>2015-16</v>
      </c>
      <c r="G778" s="68"/>
      <c r="H778" s="167" t="s">
        <v>279</v>
      </c>
      <c r="I778" s="173">
        <v>28910.598612097718</v>
      </c>
      <c r="J778" s="168">
        <f>IFERROR(MIN('MP Calculations'!$E$30/I778,1),"-")</f>
        <v>0.88008742324680189</v>
      </c>
      <c r="K778" s="12"/>
      <c r="L778" s="159">
        <v>1</v>
      </c>
      <c r="M778" s="159" t="s">
        <v>338</v>
      </c>
      <c r="N778" s="159">
        <v>2390.54</v>
      </c>
      <c r="O778" s="185">
        <f t="shared" si="37"/>
        <v>2390.54</v>
      </c>
      <c r="P778" s="215">
        <f t="shared" si="38"/>
        <v>2103.8841887684098</v>
      </c>
      <c r="Q778" s="215" cm="1">
        <f t="array" ref="Q778">IF(P778="-",0,P778/(1+'General inputs'!$H$32)^IFERROR(INDEX('MP Calculations'!$C$40:$C$130,MATCH(F778,'MP Calculations'!$D$40:$D$130,0),0),-1))</f>
        <v>2806.0529543143721</v>
      </c>
    </row>
    <row r="779" spans="3:17" x14ac:dyDescent="0.2">
      <c r="C779" s="159"/>
      <c r="D779" s="165" t="s">
        <v>729</v>
      </c>
      <c r="E779" s="161">
        <v>42544</v>
      </c>
      <c r="F779" s="172" t="str">
        <f t="shared" si="36"/>
        <v>2015-16</v>
      </c>
      <c r="G779" s="68"/>
      <c r="H779" s="167" t="s">
        <v>279</v>
      </c>
      <c r="I779" s="173">
        <v>28910.598612097718</v>
      </c>
      <c r="J779" s="168">
        <f>IFERROR(MIN('MP Calculations'!$E$30/I779,1),"-")</f>
        <v>0.88008742324680189</v>
      </c>
      <c r="K779" s="12"/>
      <c r="L779" s="159">
        <v>1</v>
      </c>
      <c r="M779" s="159" t="s">
        <v>338</v>
      </c>
      <c r="N779" s="159">
        <v>2390.54</v>
      </c>
      <c r="O779" s="185">
        <f t="shared" si="37"/>
        <v>2390.54</v>
      </c>
      <c r="P779" s="215">
        <f t="shared" si="38"/>
        <v>2103.8841887684098</v>
      </c>
      <c r="Q779" s="215" cm="1">
        <f t="array" ref="Q779">IF(P779="-",0,P779/(1+'General inputs'!$H$32)^IFERROR(INDEX('MP Calculations'!$C$40:$C$130,MATCH(F779,'MP Calculations'!$D$40:$D$130,0),0),-1))</f>
        <v>2806.0529543143721</v>
      </c>
    </row>
    <row r="780" spans="3:17" x14ac:dyDescent="0.2">
      <c r="C780" s="159"/>
      <c r="D780" s="165" t="s">
        <v>730</v>
      </c>
      <c r="E780" s="161">
        <v>42544</v>
      </c>
      <c r="F780" s="172" t="str">
        <f t="shared" si="36"/>
        <v>2015-16</v>
      </c>
      <c r="G780" s="68"/>
      <c r="H780" s="167" t="s">
        <v>279</v>
      </c>
      <c r="I780" s="173">
        <v>28910.598612097718</v>
      </c>
      <c r="J780" s="168">
        <f>IFERROR(MIN('MP Calculations'!$E$30/I780,1),"-")</f>
        <v>0.88008742324680189</v>
      </c>
      <c r="K780" s="12"/>
      <c r="L780" s="159">
        <v>1</v>
      </c>
      <c r="M780" s="159" t="s">
        <v>338</v>
      </c>
      <c r="N780" s="159">
        <v>2390.54</v>
      </c>
      <c r="O780" s="185">
        <f t="shared" si="37"/>
        <v>2390.54</v>
      </c>
      <c r="P780" s="215">
        <f t="shared" si="38"/>
        <v>2103.8841887684098</v>
      </c>
      <c r="Q780" s="215" cm="1">
        <f t="array" ref="Q780">IF(P780="-",0,P780/(1+'General inputs'!$H$32)^IFERROR(INDEX('MP Calculations'!$C$40:$C$130,MATCH(F780,'MP Calculations'!$D$40:$D$130,0),0),-1))</f>
        <v>2806.0529543143721</v>
      </c>
    </row>
    <row r="781" spans="3:17" x14ac:dyDescent="0.2">
      <c r="C781" s="159"/>
      <c r="D781" s="165" t="s">
        <v>731</v>
      </c>
      <c r="E781" s="161">
        <v>42544</v>
      </c>
      <c r="F781" s="172" t="str">
        <f t="shared" si="36"/>
        <v>2015-16</v>
      </c>
      <c r="G781" s="68"/>
      <c r="H781" s="167" t="s">
        <v>279</v>
      </c>
      <c r="I781" s="173">
        <v>28910.598612097718</v>
      </c>
      <c r="J781" s="168">
        <f>IFERROR(MIN('MP Calculations'!$E$30/I781,1),"-")</f>
        <v>0.88008742324680189</v>
      </c>
      <c r="K781" s="12"/>
      <c r="L781" s="159">
        <v>1</v>
      </c>
      <c r="M781" s="159" t="s">
        <v>338</v>
      </c>
      <c r="N781" s="159">
        <v>2390.54</v>
      </c>
      <c r="O781" s="185">
        <f t="shared" si="37"/>
        <v>2390.54</v>
      </c>
      <c r="P781" s="215">
        <f t="shared" si="38"/>
        <v>2103.8841887684098</v>
      </c>
      <c r="Q781" s="215" cm="1">
        <f t="array" ref="Q781">IF(P781="-",0,P781/(1+'General inputs'!$H$32)^IFERROR(INDEX('MP Calculations'!$C$40:$C$130,MATCH(F781,'MP Calculations'!$D$40:$D$130,0),0),-1))</f>
        <v>2806.0529543143721</v>
      </c>
    </row>
    <row r="782" spans="3:17" x14ac:dyDescent="0.2">
      <c r="C782" s="159"/>
      <c r="D782" s="165" t="s">
        <v>732</v>
      </c>
      <c r="E782" s="161">
        <v>42551</v>
      </c>
      <c r="F782" s="172" t="str">
        <f t="shared" si="36"/>
        <v>2015-16</v>
      </c>
      <c r="G782" s="68"/>
      <c r="H782" s="167" t="s">
        <v>279</v>
      </c>
      <c r="I782" s="173">
        <v>28910.598612097718</v>
      </c>
      <c r="J782" s="168">
        <f>IFERROR(MIN('MP Calculations'!$E$30/I782,1),"-")</f>
        <v>0.88008742324680189</v>
      </c>
      <c r="K782" s="12"/>
      <c r="L782" s="159">
        <v>1</v>
      </c>
      <c r="M782" s="159" t="s">
        <v>338</v>
      </c>
      <c r="N782" s="159">
        <v>4800.16</v>
      </c>
      <c r="O782" s="185">
        <f t="shared" si="37"/>
        <v>4800.16</v>
      </c>
      <c r="P782" s="215">
        <f t="shared" si="38"/>
        <v>4224.5604455723687</v>
      </c>
      <c r="Q782" s="215" cm="1">
        <f t="array" ref="Q782">IF(P782="-",0,P782/(1+'General inputs'!$H$32)^IFERROR(INDEX('MP Calculations'!$C$40:$C$130,MATCH(F782,'MP Calculations'!$D$40:$D$130,0),0),-1))</f>
        <v>5634.5023087593918</v>
      </c>
    </row>
    <row r="783" spans="3:17" x14ac:dyDescent="0.2">
      <c r="C783" s="159"/>
      <c r="D783" s="165" t="s">
        <v>733</v>
      </c>
      <c r="E783" s="161">
        <v>42551</v>
      </c>
      <c r="F783" s="172" t="str">
        <f t="shared" si="36"/>
        <v>2015-16</v>
      </c>
      <c r="G783" s="68"/>
      <c r="H783" s="167" t="s">
        <v>279</v>
      </c>
      <c r="I783" s="173">
        <v>28910.598612097718</v>
      </c>
      <c r="J783" s="168">
        <f>IFERROR(MIN('MP Calculations'!$E$30/I783,1),"-")</f>
        <v>0.88008742324680189</v>
      </c>
      <c r="K783" s="12"/>
      <c r="L783" s="159">
        <v>1</v>
      </c>
      <c r="M783" s="159" t="s">
        <v>338</v>
      </c>
      <c r="N783" s="159">
        <v>21552.07</v>
      </c>
      <c r="O783" s="185">
        <f t="shared" si="37"/>
        <v>21552.07</v>
      </c>
      <c r="P783" s="215">
        <f t="shared" si="38"/>
        <v>18967.7057519347</v>
      </c>
      <c r="Q783" s="215" cm="1">
        <f t="array" ref="Q783">IF(P783="-",0,P783/(1+'General inputs'!$H$32)^IFERROR(INDEX('MP Calculations'!$C$40:$C$130,MATCH(F783,'MP Calculations'!$D$40:$D$130,0),0),-1))</f>
        <v>25298.154264346191</v>
      </c>
    </row>
    <row r="784" spans="3:17" x14ac:dyDescent="0.2">
      <c r="C784" s="159"/>
      <c r="D784" s="165" t="s">
        <v>734</v>
      </c>
      <c r="E784" s="161">
        <v>42551</v>
      </c>
      <c r="F784" s="172" t="str">
        <f t="shared" si="36"/>
        <v>2015-16</v>
      </c>
      <c r="G784" s="68"/>
      <c r="H784" s="167" t="s">
        <v>279</v>
      </c>
      <c r="I784" s="173">
        <v>28910.598612097718</v>
      </c>
      <c r="J784" s="168">
        <f>IFERROR(MIN('MP Calculations'!$E$30/I784,1),"-")</f>
        <v>0.88008742324680189</v>
      </c>
      <c r="K784" s="12"/>
      <c r="L784" s="159">
        <v>1</v>
      </c>
      <c r="M784" s="159" t="s">
        <v>338</v>
      </c>
      <c r="N784" s="159">
        <v>1159.71</v>
      </c>
      <c r="O784" s="185">
        <f t="shared" si="37"/>
        <v>1159.71</v>
      </c>
      <c r="P784" s="215">
        <f t="shared" si="38"/>
        <v>1020.6461856135487</v>
      </c>
      <c r="Q784" s="215" cm="1">
        <f t="array" ref="Q784">IF(P784="-",0,P784/(1+'General inputs'!$H$32)^IFERROR(INDEX('MP Calculations'!$C$40:$C$130,MATCH(F784,'MP Calculations'!$D$40:$D$130,0),0),-1))</f>
        <v>1361.2855972491238</v>
      </c>
    </row>
    <row r="785" spans="3:17" x14ac:dyDescent="0.2">
      <c r="C785" s="159"/>
      <c r="D785" s="165" t="s">
        <v>735</v>
      </c>
      <c r="E785" s="161">
        <v>42551</v>
      </c>
      <c r="F785" s="172" t="str">
        <f t="shared" si="36"/>
        <v>2015-16</v>
      </c>
      <c r="G785" s="68"/>
      <c r="H785" s="167" t="s">
        <v>279</v>
      </c>
      <c r="I785" s="173">
        <v>28910.598612097718</v>
      </c>
      <c r="J785" s="168">
        <f>IFERROR(MIN('MP Calculations'!$E$30/I785,1),"-")</f>
        <v>0.88008742324680189</v>
      </c>
      <c r="K785" s="12"/>
      <c r="L785" s="159">
        <v>1</v>
      </c>
      <c r="M785" s="159" t="s">
        <v>338</v>
      </c>
      <c r="N785" s="159">
        <v>471.03</v>
      </c>
      <c r="O785" s="185">
        <f t="shared" si="37"/>
        <v>471.03</v>
      </c>
      <c r="P785" s="215">
        <f t="shared" si="38"/>
        <v>414.54757897194105</v>
      </c>
      <c r="Q785" s="215" cm="1">
        <f t="array" ref="Q785">IF(P785="-",0,P785/(1+'General inputs'!$H$32)^IFERROR(INDEX('MP Calculations'!$C$40:$C$130,MATCH(F785,'MP Calculations'!$D$40:$D$130,0),0),-1))</f>
        <v>552.902324608958</v>
      </c>
    </row>
    <row r="786" spans="3:17" x14ac:dyDescent="0.2">
      <c r="C786" s="159"/>
      <c r="D786" s="165" t="s">
        <v>736</v>
      </c>
      <c r="E786" s="161">
        <v>42551</v>
      </c>
      <c r="F786" s="172" t="str">
        <f t="shared" si="36"/>
        <v>2015-16</v>
      </c>
      <c r="G786" s="68"/>
      <c r="H786" s="167" t="s">
        <v>279</v>
      </c>
      <c r="I786" s="173">
        <v>28910.598612097718</v>
      </c>
      <c r="J786" s="168">
        <f>IFERROR(MIN('MP Calculations'!$E$30/I786,1),"-")</f>
        <v>0.88008742324680189</v>
      </c>
      <c r="K786" s="12"/>
      <c r="L786" s="159">
        <v>1</v>
      </c>
      <c r="M786" s="159" t="s">
        <v>338</v>
      </c>
      <c r="N786" s="159">
        <v>5237.79</v>
      </c>
      <c r="O786" s="185">
        <f t="shared" si="37"/>
        <v>5237.79</v>
      </c>
      <c r="P786" s="215">
        <f t="shared" si="38"/>
        <v>4609.7131046078666</v>
      </c>
      <c r="Q786" s="215" cm="1">
        <f t="array" ref="Q786">IF(P786="-",0,P786/(1+'General inputs'!$H$32)^IFERROR(INDEX('MP Calculations'!$C$40:$C$130,MATCH(F786,'MP Calculations'!$D$40:$D$130,0),0),-1))</f>
        <v>6148.1991949845115</v>
      </c>
    </row>
    <row r="787" spans="3:17" x14ac:dyDescent="0.2">
      <c r="C787" s="159"/>
      <c r="D787" s="165" t="s">
        <v>737</v>
      </c>
      <c r="E787" s="161">
        <v>42551</v>
      </c>
      <c r="F787" s="172" t="str">
        <f t="shared" si="36"/>
        <v>2015-16</v>
      </c>
      <c r="G787" s="68"/>
      <c r="H787" s="167" t="s">
        <v>279</v>
      </c>
      <c r="I787" s="173">
        <v>28910.598612097718</v>
      </c>
      <c r="J787" s="168">
        <f>IFERROR(MIN('MP Calculations'!$E$30/I787,1),"-")</f>
        <v>0.88008742324680189</v>
      </c>
      <c r="K787" s="12"/>
      <c r="L787" s="159">
        <v>1</v>
      </c>
      <c r="M787" s="159" t="s">
        <v>338</v>
      </c>
      <c r="N787" s="159">
        <v>1515.78</v>
      </c>
      <c r="O787" s="185">
        <f t="shared" si="37"/>
        <v>1515.78</v>
      </c>
      <c r="P787" s="215">
        <f t="shared" si="38"/>
        <v>1334.0189144090373</v>
      </c>
      <c r="Q787" s="215" cm="1">
        <f t="array" ref="Q787">IF(P787="-",0,P787/(1+'General inputs'!$H$32)^IFERROR(INDEX('MP Calculations'!$C$40:$C$130,MATCH(F787,'MP Calculations'!$D$40:$D$130,0),0),-1))</f>
        <v>1779.2460896243688</v>
      </c>
    </row>
    <row r="788" spans="3:17" x14ac:dyDescent="0.2">
      <c r="C788" s="159"/>
      <c r="D788" s="165" t="s">
        <v>738</v>
      </c>
      <c r="E788" s="161">
        <v>42551</v>
      </c>
      <c r="F788" s="172" t="str">
        <f t="shared" si="36"/>
        <v>2015-16</v>
      </c>
      <c r="G788" s="68"/>
      <c r="H788" s="167" t="s">
        <v>279</v>
      </c>
      <c r="I788" s="173">
        <v>28910.598612097718</v>
      </c>
      <c r="J788" s="168">
        <f>IFERROR(MIN('MP Calculations'!$E$30/I788,1),"-")</f>
        <v>0.88008742324680189</v>
      </c>
      <c r="K788" s="12"/>
      <c r="L788" s="159">
        <v>1</v>
      </c>
      <c r="M788" s="159" t="s">
        <v>338</v>
      </c>
      <c r="N788" s="159">
        <v>2869.69</v>
      </c>
      <c r="O788" s="185">
        <f t="shared" si="37"/>
        <v>2869.69</v>
      </c>
      <c r="P788" s="215">
        <f t="shared" si="38"/>
        <v>2525.578077617115</v>
      </c>
      <c r="Q788" s="215" cm="1">
        <f t="array" ref="Q788">IF(P788="-",0,P788/(1+'General inputs'!$H$32)^IFERROR(INDEX('MP Calculations'!$C$40:$C$130,MATCH(F788,'MP Calculations'!$D$40:$D$130,0),0),-1))</f>
        <v>3368.4866609495807</v>
      </c>
    </row>
    <row r="789" spans="3:17" x14ac:dyDescent="0.2">
      <c r="C789" s="159"/>
      <c r="D789" s="165" t="s">
        <v>739</v>
      </c>
      <c r="E789" s="161">
        <v>42551</v>
      </c>
      <c r="F789" s="172" t="str">
        <f t="shared" si="36"/>
        <v>2015-16</v>
      </c>
      <c r="G789" s="68"/>
      <c r="H789" s="167" t="s">
        <v>279</v>
      </c>
      <c r="I789" s="173">
        <v>28910.598612097718</v>
      </c>
      <c r="J789" s="168">
        <f>IFERROR(MIN('MP Calculations'!$E$30/I789,1),"-")</f>
        <v>0.88008742324680189</v>
      </c>
      <c r="K789" s="12"/>
      <c r="L789" s="159">
        <v>1</v>
      </c>
      <c r="M789" s="159" t="s">
        <v>338</v>
      </c>
      <c r="N789" s="159">
        <v>947.85</v>
      </c>
      <c r="O789" s="185">
        <f t="shared" si="37"/>
        <v>947.85</v>
      </c>
      <c r="P789" s="215">
        <f t="shared" si="38"/>
        <v>834.19086412448121</v>
      </c>
      <c r="Q789" s="215" cm="1">
        <f t="array" ref="Q789">IF(P789="-",0,P789/(1+'General inputs'!$H$32)^IFERROR(INDEX('MP Calculations'!$C$40:$C$130,MATCH(F789,'MP Calculations'!$D$40:$D$130,0),0),-1))</f>
        <v>1112.6010410814617</v>
      </c>
    </row>
    <row r="790" spans="3:17" x14ac:dyDescent="0.2">
      <c r="C790" s="159"/>
      <c r="D790" s="165" t="s">
        <v>740</v>
      </c>
      <c r="E790" s="161">
        <v>42551</v>
      </c>
      <c r="F790" s="172" t="str">
        <f t="shared" ref="F790:F853" si="39">IF(E790="","-",IF(OR(E790&lt;$E$15,E790&gt;$E$16),"ERROR - date outside of range",IF(MONTH(E790)&gt;=7,YEAR(E790)&amp;"-"&amp;IF(YEAR(E790)=1999,"00",IF(AND(YEAR(E790)&gt;=2000,YEAR(E790)&lt;2009),"0","")&amp;RIGHT(YEAR(E790),2)+1),RIGHT(YEAR(E790),4)-1&amp;"-"&amp;RIGHT(YEAR(E790),2))))</f>
        <v>2015-16</v>
      </c>
      <c r="G790" s="68"/>
      <c r="H790" s="167" t="s">
        <v>279</v>
      </c>
      <c r="I790" s="173">
        <v>28910.598612097718</v>
      </c>
      <c r="J790" s="168">
        <f>IFERROR(MIN('MP Calculations'!$E$30/I790,1),"-")</f>
        <v>0.88008742324680189</v>
      </c>
      <c r="K790" s="12"/>
      <c r="L790" s="159">
        <v>1</v>
      </c>
      <c r="M790" s="159" t="s">
        <v>338</v>
      </c>
      <c r="N790" s="159">
        <v>2922.88</v>
      </c>
      <c r="O790" s="185">
        <f t="shared" ref="O790:O853" si="40">IF(N790="","-",L790*N790)</f>
        <v>2922.88</v>
      </c>
      <c r="P790" s="215">
        <f t="shared" ref="P790:P853" si="41">IF(O790="-","-",IF(OR(E790&lt;$E$15,E790&gt;$E$16),0,O790*J790))</f>
        <v>2572.3899276596126</v>
      </c>
      <c r="Q790" s="215" cm="1">
        <f t="array" ref="Q790">IF(P790="-",0,P790/(1+'General inputs'!$H$32)^IFERROR(INDEX('MP Calculations'!$C$40:$C$130,MATCH(F790,'MP Calculations'!$D$40:$D$130,0),0),-1))</f>
        <v>3430.9219084836031</v>
      </c>
    </row>
    <row r="791" spans="3:17" x14ac:dyDescent="0.2">
      <c r="C791" s="159"/>
      <c r="D791" s="165" t="s">
        <v>741</v>
      </c>
      <c r="E791" s="161">
        <v>42556</v>
      </c>
      <c r="F791" s="172" t="str">
        <f t="shared" si="39"/>
        <v>2016-17</v>
      </c>
      <c r="G791" s="68"/>
      <c r="H791" s="167" t="s">
        <v>279</v>
      </c>
      <c r="I791" s="173">
        <v>28910.598612097718</v>
      </c>
      <c r="J791" s="168">
        <f>IFERROR(MIN('MP Calculations'!$E$30/I791,1),"-")</f>
        <v>0.88008742324680189</v>
      </c>
      <c r="K791" s="12"/>
      <c r="L791" s="159">
        <v>1</v>
      </c>
      <c r="M791" s="159" t="s">
        <v>338</v>
      </c>
      <c r="N791" s="159">
        <v>8214.91</v>
      </c>
      <c r="O791" s="185">
        <f t="shared" si="40"/>
        <v>8214.91</v>
      </c>
      <c r="P791" s="215">
        <f t="shared" si="41"/>
        <v>7229.8389741043848</v>
      </c>
      <c r="Q791" s="215" cm="1">
        <f t="array" ref="Q791">IF(P791="-",0,P791/(1+'General inputs'!$H$32)^IFERROR(INDEX('MP Calculations'!$C$40:$C$130,MATCH(F791,'MP Calculations'!$D$40:$D$130,0),0),-1))</f>
        <v>9254.1159858912033</v>
      </c>
    </row>
    <row r="792" spans="3:17" x14ac:dyDescent="0.2">
      <c r="C792" s="159"/>
      <c r="D792" s="165" t="s">
        <v>742</v>
      </c>
      <c r="E792" s="161">
        <v>42557</v>
      </c>
      <c r="F792" s="172" t="str">
        <f t="shared" si="39"/>
        <v>2016-17</v>
      </c>
      <c r="G792" s="68"/>
      <c r="H792" s="167" t="s">
        <v>279</v>
      </c>
      <c r="I792" s="173">
        <v>28910.598612097718</v>
      </c>
      <c r="J792" s="168">
        <f>IFERROR(MIN('MP Calculations'!$E$30/I792,1),"-")</f>
        <v>0.88008742324680189</v>
      </c>
      <c r="K792" s="12"/>
      <c r="L792" s="159">
        <v>1</v>
      </c>
      <c r="M792" s="159" t="s">
        <v>338</v>
      </c>
      <c r="N792" s="159">
        <v>216.11</v>
      </c>
      <c r="O792" s="185">
        <f t="shared" si="40"/>
        <v>216.11</v>
      </c>
      <c r="P792" s="215">
        <f t="shared" si="41"/>
        <v>190.19569303786636</v>
      </c>
      <c r="Q792" s="215" cm="1">
        <f t="array" ref="Q792">IF(P792="-",0,P792/(1+'General inputs'!$H$32)^IFERROR(INDEX('MP Calculations'!$C$40:$C$130,MATCH(F792,'MP Calculations'!$D$40:$D$130,0),0),-1))</f>
        <v>243.44843774441208</v>
      </c>
    </row>
    <row r="793" spans="3:17" x14ac:dyDescent="0.2">
      <c r="C793" s="159"/>
      <c r="D793" s="165" t="s">
        <v>743</v>
      </c>
      <c r="E793" s="161">
        <v>42557</v>
      </c>
      <c r="F793" s="172" t="str">
        <f t="shared" si="39"/>
        <v>2016-17</v>
      </c>
      <c r="G793" s="68"/>
      <c r="H793" s="167" t="s">
        <v>279</v>
      </c>
      <c r="I793" s="173">
        <v>28910.598612097718</v>
      </c>
      <c r="J793" s="168">
        <f>IFERROR(MIN('MP Calculations'!$E$30/I793,1),"-")</f>
        <v>0.88008742324680189</v>
      </c>
      <c r="K793" s="12"/>
      <c r="L793" s="159">
        <v>1</v>
      </c>
      <c r="M793" s="159" t="s">
        <v>338</v>
      </c>
      <c r="N793" s="159">
        <v>324.17</v>
      </c>
      <c r="O793" s="185">
        <f t="shared" si="40"/>
        <v>324.17</v>
      </c>
      <c r="P793" s="215">
        <f t="shared" si="41"/>
        <v>285.2979399939158</v>
      </c>
      <c r="Q793" s="215" cm="1">
        <f t="array" ref="Q793">IF(P793="-",0,P793/(1+'General inputs'!$H$32)^IFERROR(INDEX('MP Calculations'!$C$40:$C$130,MATCH(F793,'MP Calculations'!$D$40:$D$130,0),0),-1))</f>
        <v>365.17828912871255</v>
      </c>
    </row>
    <row r="794" spans="3:17" x14ac:dyDescent="0.2">
      <c r="C794" s="159"/>
      <c r="D794" s="165" t="s">
        <v>744</v>
      </c>
      <c r="E794" s="161">
        <v>42582</v>
      </c>
      <c r="F794" s="172" t="str">
        <f t="shared" si="39"/>
        <v>2016-17</v>
      </c>
      <c r="G794" s="68"/>
      <c r="H794" s="167" t="s">
        <v>279</v>
      </c>
      <c r="I794" s="173">
        <v>28910.598612097718</v>
      </c>
      <c r="J794" s="168">
        <f>IFERROR(MIN('MP Calculations'!$E$30/I794,1),"-")</f>
        <v>0.88008742324680189</v>
      </c>
      <c r="K794" s="12"/>
      <c r="L794" s="159">
        <v>1</v>
      </c>
      <c r="M794" s="159" t="s">
        <v>338</v>
      </c>
      <c r="N794" s="159">
        <v>10338.09</v>
      </c>
      <c r="O794" s="185">
        <f t="shared" si="40"/>
        <v>10338.09</v>
      </c>
      <c r="P794" s="215">
        <f t="shared" si="41"/>
        <v>9098.4229893935299</v>
      </c>
      <c r="Q794" s="215" cm="1">
        <f t="array" ref="Q794">IF(P794="-",0,P794/(1+'General inputs'!$H$32)^IFERROR(INDEX('MP Calculations'!$C$40:$C$130,MATCH(F794,'MP Calculations'!$D$40:$D$130,0),0),-1))</f>
        <v>11645.883391611349</v>
      </c>
    </row>
    <row r="795" spans="3:17" x14ac:dyDescent="0.2">
      <c r="C795" s="159"/>
      <c r="D795" s="165" t="s">
        <v>745</v>
      </c>
      <c r="E795" s="161">
        <v>42585</v>
      </c>
      <c r="F795" s="172" t="str">
        <f t="shared" si="39"/>
        <v>2016-17</v>
      </c>
      <c r="G795" s="68"/>
      <c r="H795" s="167" t="s">
        <v>279</v>
      </c>
      <c r="I795" s="173">
        <v>28910.598612097718</v>
      </c>
      <c r="J795" s="168">
        <f>IFERROR(MIN('MP Calculations'!$E$30/I795,1),"-")</f>
        <v>0.88008742324680189</v>
      </c>
      <c r="K795" s="12"/>
      <c r="L795" s="159">
        <v>1</v>
      </c>
      <c r="M795" s="159" t="s">
        <v>338</v>
      </c>
      <c r="N795" s="159">
        <v>7480.84</v>
      </c>
      <c r="O795" s="185">
        <f t="shared" si="40"/>
        <v>7480.84</v>
      </c>
      <c r="P795" s="215">
        <f t="shared" si="41"/>
        <v>6583.7931993216052</v>
      </c>
      <c r="Q795" s="215" cm="1">
        <f t="array" ref="Q795">IF(P795="-",0,P795/(1+'General inputs'!$H$32)^IFERROR(INDEX('MP Calculations'!$C$40:$C$130,MATCH(F795,'MP Calculations'!$D$40:$D$130,0),0),-1))</f>
        <v>8427.1843552630944</v>
      </c>
    </row>
    <row r="796" spans="3:17" x14ac:dyDescent="0.2">
      <c r="C796" s="159"/>
      <c r="D796" s="165" t="s">
        <v>746</v>
      </c>
      <c r="E796" s="161">
        <v>42600</v>
      </c>
      <c r="F796" s="172" t="str">
        <f t="shared" si="39"/>
        <v>2016-17</v>
      </c>
      <c r="G796" s="68"/>
      <c r="H796" s="167" t="s">
        <v>279</v>
      </c>
      <c r="I796" s="173">
        <v>28910.598612097718</v>
      </c>
      <c r="J796" s="168">
        <f>IFERROR(MIN('MP Calculations'!$E$30/I796,1),"-")</f>
        <v>0.88008742324680189</v>
      </c>
      <c r="K796" s="12"/>
      <c r="L796" s="159">
        <v>1</v>
      </c>
      <c r="M796" s="159" t="s">
        <v>338</v>
      </c>
      <c r="N796" s="159">
        <v>19938.900000000001</v>
      </c>
      <c r="O796" s="185">
        <f t="shared" si="40"/>
        <v>19938.900000000001</v>
      </c>
      <c r="P796" s="215">
        <f t="shared" si="41"/>
        <v>17547.975123375658</v>
      </c>
      <c r="Q796" s="215" cm="1">
        <f t="array" ref="Q796">IF(P796="-",0,P796/(1+'General inputs'!$H$32)^IFERROR(INDEX('MP Calculations'!$C$40:$C$130,MATCH(F796,'MP Calculations'!$D$40:$D$130,0),0),-1))</f>
        <v>22461.219079829982</v>
      </c>
    </row>
    <row r="797" spans="3:17" x14ac:dyDescent="0.2">
      <c r="C797" s="159"/>
      <c r="D797" s="165" t="s">
        <v>747</v>
      </c>
      <c r="E797" s="161">
        <v>42605</v>
      </c>
      <c r="F797" s="172" t="str">
        <f t="shared" si="39"/>
        <v>2016-17</v>
      </c>
      <c r="G797" s="68"/>
      <c r="H797" s="167" t="s">
        <v>279</v>
      </c>
      <c r="I797" s="173">
        <v>28910.598612097718</v>
      </c>
      <c r="J797" s="168">
        <f>IFERROR(MIN('MP Calculations'!$E$30/I797,1),"-")</f>
        <v>0.88008742324680189</v>
      </c>
      <c r="K797" s="12"/>
      <c r="L797" s="159">
        <v>1</v>
      </c>
      <c r="M797" s="159" t="s">
        <v>338</v>
      </c>
      <c r="N797" s="159">
        <v>1349.75</v>
      </c>
      <c r="O797" s="185">
        <f t="shared" si="40"/>
        <v>1349.75</v>
      </c>
      <c r="P797" s="215">
        <f t="shared" si="41"/>
        <v>1187.8979995273708</v>
      </c>
      <c r="Q797" s="215" cm="1">
        <f t="array" ref="Q797">IF(P797="-",0,P797/(1+'General inputs'!$H$32)^IFERROR(INDEX('MP Calculations'!$C$40:$C$130,MATCH(F797,'MP Calculations'!$D$40:$D$130,0),0),-1))</f>
        <v>1520.4966398848742</v>
      </c>
    </row>
    <row r="798" spans="3:17" x14ac:dyDescent="0.2">
      <c r="C798" s="159"/>
      <c r="D798" s="165" t="s">
        <v>748</v>
      </c>
      <c r="E798" s="161">
        <v>42633</v>
      </c>
      <c r="F798" s="172" t="str">
        <f t="shared" si="39"/>
        <v>2016-17</v>
      </c>
      <c r="G798" s="68"/>
      <c r="H798" s="167" t="s">
        <v>279</v>
      </c>
      <c r="I798" s="173">
        <v>28910.598612097718</v>
      </c>
      <c r="J798" s="168">
        <f>IFERROR(MIN('MP Calculations'!$E$30/I798,1),"-")</f>
        <v>0.88008742324680189</v>
      </c>
      <c r="K798" s="12"/>
      <c r="L798" s="159">
        <v>1</v>
      </c>
      <c r="M798" s="159" t="s">
        <v>338</v>
      </c>
      <c r="N798" s="159">
        <v>1251.5</v>
      </c>
      <c r="O798" s="185">
        <f t="shared" si="40"/>
        <v>1251.5</v>
      </c>
      <c r="P798" s="215">
        <f t="shared" si="41"/>
        <v>1101.4294101933726</v>
      </c>
      <c r="Q798" s="215" cm="1">
        <f t="array" ref="Q798">IF(P798="-",0,P798/(1+'General inputs'!$H$32)^IFERROR(INDEX('MP Calculations'!$C$40:$C$130,MATCH(F798,'MP Calculations'!$D$40:$D$130,0),0),-1))</f>
        <v>1409.8177772297984</v>
      </c>
    </row>
    <row r="799" spans="3:17" x14ac:dyDescent="0.2">
      <c r="C799" s="159"/>
      <c r="D799" s="165" t="s">
        <v>749</v>
      </c>
      <c r="E799" s="161">
        <v>42654</v>
      </c>
      <c r="F799" s="172" t="str">
        <f t="shared" si="39"/>
        <v>2016-17</v>
      </c>
      <c r="G799" s="68"/>
      <c r="H799" s="167" t="s">
        <v>279</v>
      </c>
      <c r="I799" s="173">
        <v>28910.598612097718</v>
      </c>
      <c r="J799" s="168">
        <f>IFERROR(MIN('MP Calculations'!$E$30/I799,1),"-")</f>
        <v>0.88008742324680189</v>
      </c>
      <c r="K799" s="12"/>
      <c r="L799" s="159">
        <v>1</v>
      </c>
      <c r="M799" s="159" t="s">
        <v>338</v>
      </c>
      <c r="N799" s="159">
        <v>20862.740000000002</v>
      </c>
      <c r="O799" s="185">
        <f t="shared" si="40"/>
        <v>20862.740000000002</v>
      </c>
      <c r="P799" s="215">
        <f t="shared" si="41"/>
        <v>18361.035088467986</v>
      </c>
      <c r="Q799" s="215" cm="1">
        <f t="array" ref="Q799">IF(P799="-",0,P799/(1+'General inputs'!$H$32)^IFERROR(INDEX('MP Calculations'!$C$40:$C$130,MATCH(F799,'MP Calculations'!$D$40:$D$130,0),0),-1))</f>
        <v>23501.927074489176</v>
      </c>
    </row>
    <row r="800" spans="3:17" x14ac:dyDescent="0.2">
      <c r="C800" s="159"/>
      <c r="D800" s="165" t="s">
        <v>750</v>
      </c>
      <c r="E800" s="161">
        <v>42656</v>
      </c>
      <c r="F800" s="172" t="str">
        <f t="shared" si="39"/>
        <v>2016-17</v>
      </c>
      <c r="G800" s="68"/>
      <c r="H800" s="167" t="s">
        <v>279</v>
      </c>
      <c r="I800" s="173">
        <v>28910.598612097718</v>
      </c>
      <c r="J800" s="168">
        <f>IFERROR(MIN('MP Calculations'!$E$30/I800,1),"-")</f>
        <v>0.88008742324680189</v>
      </c>
      <c r="K800" s="12"/>
      <c r="L800" s="159">
        <v>1</v>
      </c>
      <c r="M800" s="159" t="s">
        <v>338</v>
      </c>
      <c r="N800" s="159">
        <v>23820.05</v>
      </c>
      <c r="O800" s="185">
        <f t="shared" si="40"/>
        <v>23820.05</v>
      </c>
      <c r="P800" s="215">
        <f t="shared" si="41"/>
        <v>20963.726426109984</v>
      </c>
      <c r="Q800" s="215" cm="1">
        <f t="array" ref="Q800">IF(P800="-",0,P800/(1+'General inputs'!$H$32)^IFERROR(INDEX('MP Calculations'!$C$40:$C$130,MATCH(F800,'MP Calculations'!$D$40:$D$130,0),0),-1))</f>
        <v>26833.343942870681</v>
      </c>
    </row>
    <row r="801" spans="3:17" x14ac:dyDescent="0.2">
      <c r="C801" s="159"/>
      <c r="D801" s="165" t="s">
        <v>751</v>
      </c>
      <c r="E801" s="161">
        <v>42670</v>
      </c>
      <c r="F801" s="172" t="str">
        <f t="shared" si="39"/>
        <v>2016-17</v>
      </c>
      <c r="G801" s="68"/>
      <c r="H801" s="167" t="s">
        <v>279</v>
      </c>
      <c r="I801" s="173">
        <v>28910.598612097718</v>
      </c>
      <c r="J801" s="168">
        <f>IFERROR(MIN('MP Calculations'!$E$30/I801,1),"-")</f>
        <v>0.88008742324680189</v>
      </c>
      <c r="K801" s="12"/>
      <c r="L801" s="159">
        <v>1</v>
      </c>
      <c r="M801" s="159" t="s">
        <v>338</v>
      </c>
      <c r="N801" s="159">
        <v>23825.87</v>
      </c>
      <c r="O801" s="185">
        <f t="shared" si="40"/>
        <v>23825.87</v>
      </c>
      <c r="P801" s="215">
        <f t="shared" si="41"/>
        <v>20968.848534913279</v>
      </c>
      <c r="Q801" s="215" cm="1">
        <f t="array" ref="Q801">IF(P801="-",0,P801/(1+'General inputs'!$H$32)^IFERROR(INDEX('MP Calculations'!$C$40:$C$130,MATCH(F801,'MP Calculations'!$D$40:$D$130,0),0),-1))</f>
        <v>26839.900186948566</v>
      </c>
    </row>
    <row r="802" spans="3:17" x14ac:dyDescent="0.2">
      <c r="C802" s="159"/>
      <c r="D802" s="165" t="s">
        <v>752</v>
      </c>
      <c r="E802" s="161">
        <v>42684</v>
      </c>
      <c r="F802" s="172" t="str">
        <f t="shared" si="39"/>
        <v>2016-17</v>
      </c>
      <c r="G802" s="68"/>
      <c r="H802" s="167" t="s">
        <v>279</v>
      </c>
      <c r="I802" s="173">
        <v>28910.598612097718</v>
      </c>
      <c r="J802" s="168">
        <f>IFERROR(MIN('MP Calculations'!$E$30/I802,1),"-")</f>
        <v>0.88008742324680189</v>
      </c>
      <c r="K802" s="12"/>
      <c r="L802" s="159">
        <v>1</v>
      </c>
      <c r="M802" s="159" t="s">
        <v>338</v>
      </c>
      <c r="N802" s="159">
        <v>25798.13</v>
      </c>
      <c r="O802" s="185">
        <f t="shared" si="40"/>
        <v>25798.13</v>
      </c>
      <c r="P802" s="215">
        <f t="shared" si="41"/>
        <v>22704.60975628602</v>
      </c>
      <c r="Q802" s="215" cm="1">
        <f t="array" ref="Q802">IF(P802="-",0,P802/(1+'General inputs'!$H$32)^IFERROR(INDEX('MP Calculations'!$C$40:$C$130,MATCH(F802,'MP Calculations'!$D$40:$D$130,0),0),-1))</f>
        <v>29061.655847611168</v>
      </c>
    </row>
    <row r="803" spans="3:17" x14ac:dyDescent="0.2">
      <c r="C803" s="159"/>
      <c r="D803" s="165" t="s">
        <v>753</v>
      </c>
      <c r="E803" s="161">
        <v>42687</v>
      </c>
      <c r="F803" s="172" t="str">
        <f t="shared" si="39"/>
        <v>2016-17</v>
      </c>
      <c r="G803" s="68"/>
      <c r="H803" s="167" t="s">
        <v>279</v>
      </c>
      <c r="I803" s="173">
        <v>28910.598612097718</v>
      </c>
      <c r="J803" s="168">
        <f>IFERROR(MIN('MP Calculations'!$E$30/I803,1),"-")</f>
        <v>0.88008742324680189</v>
      </c>
      <c r="K803" s="12"/>
      <c r="L803" s="159">
        <v>1</v>
      </c>
      <c r="M803" s="159" t="s">
        <v>338</v>
      </c>
      <c r="N803" s="159">
        <v>4748.68</v>
      </c>
      <c r="O803" s="185">
        <f t="shared" si="40"/>
        <v>4748.68</v>
      </c>
      <c r="P803" s="215">
        <f t="shared" si="41"/>
        <v>4179.2535450236237</v>
      </c>
      <c r="Q803" s="215" cm="1">
        <f t="array" ref="Q803">IF(P803="-",0,P803/(1+'General inputs'!$H$32)^IFERROR(INDEX('MP Calculations'!$C$40:$C$130,MATCH(F803,'MP Calculations'!$D$40:$D$130,0),0),-1))</f>
        <v>5349.3995064926876</v>
      </c>
    </row>
    <row r="804" spans="3:17" x14ac:dyDescent="0.2">
      <c r="C804" s="159"/>
      <c r="D804" s="165" t="s">
        <v>754</v>
      </c>
      <c r="E804" s="161">
        <v>42690</v>
      </c>
      <c r="F804" s="172" t="str">
        <f t="shared" si="39"/>
        <v>2016-17</v>
      </c>
      <c r="G804" s="68"/>
      <c r="H804" s="167" t="s">
        <v>279</v>
      </c>
      <c r="I804" s="173">
        <v>28910.598612097718</v>
      </c>
      <c r="J804" s="168">
        <f>IFERROR(MIN('MP Calculations'!$E$30/I804,1),"-")</f>
        <v>0.88008742324680189</v>
      </c>
      <c r="K804" s="12"/>
      <c r="L804" s="159">
        <v>1</v>
      </c>
      <c r="M804" s="159" t="s">
        <v>338</v>
      </c>
      <c r="N804" s="159">
        <v>76.73</v>
      </c>
      <c r="O804" s="185">
        <f t="shared" si="40"/>
        <v>76.73</v>
      </c>
      <c r="P804" s="215">
        <f t="shared" si="41"/>
        <v>67.529107985727109</v>
      </c>
      <c r="Q804" s="215" cm="1">
        <f t="array" ref="Q804">IF(P804="-",0,P804/(1+'General inputs'!$H$32)^IFERROR(INDEX('MP Calculations'!$C$40:$C$130,MATCH(F804,'MP Calculations'!$D$40:$D$130,0),0),-1))</f>
        <v>86.436530600753031</v>
      </c>
    </row>
    <row r="805" spans="3:17" x14ac:dyDescent="0.2">
      <c r="C805" s="159"/>
      <c r="D805" s="165" t="s">
        <v>755</v>
      </c>
      <c r="E805" s="161">
        <v>42697</v>
      </c>
      <c r="F805" s="172" t="str">
        <f t="shared" si="39"/>
        <v>2016-17</v>
      </c>
      <c r="G805" s="68"/>
      <c r="H805" s="167" t="s">
        <v>279</v>
      </c>
      <c r="I805" s="173">
        <v>28910.598612097718</v>
      </c>
      <c r="J805" s="168">
        <f>IFERROR(MIN('MP Calculations'!$E$30/I805,1),"-")</f>
        <v>0.88008742324680189</v>
      </c>
      <c r="K805" s="12"/>
      <c r="L805" s="159">
        <v>1</v>
      </c>
      <c r="M805" s="159" t="s">
        <v>338</v>
      </c>
      <c r="N805" s="159">
        <v>3859.56</v>
      </c>
      <c r="O805" s="185">
        <f t="shared" si="40"/>
        <v>3859.56</v>
      </c>
      <c r="P805" s="215">
        <f t="shared" si="41"/>
        <v>3396.7502152664265</v>
      </c>
      <c r="Q805" s="215" cm="1">
        <f t="array" ref="Q805">IF(P805="-",0,P805/(1+'General inputs'!$H$32)^IFERROR(INDEX('MP Calculations'!$C$40:$C$130,MATCH(F805,'MP Calculations'!$D$40:$D$130,0),0),-1))</f>
        <v>4347.803675817051</v>
      </c>
    </row>
    <row r="806" spans="3:17" x14ac:dyDescent="0.2">
      <c r="C806" s="159"/>
      <c r="D806" s="165" t="s">
        <v>756</v>
      </c>
      <c r="E806" s="161">
        <v>42704</v>
      </c>
      <c r="F806" s="172" t="str">
        <f t="shared" si="39"/>
        <v>2016-17</v>
      </c>
      <c r="G806" s="68"/>
      <c r="H806" s="167" t="s">
        <v>279</v>
      </c>
      <c r="I806" s="173">
        <v>28910.598612097718</v>
      </c>
      <c r="J806" s="168">
        <f>IFERROR(MIN('MP Calculations'!$E$30/I806,1),"-")</f>
        <v>0.88008742324680189</v>
      </c>
      <c r="K806" s="12"/>
      <c r="L806" s="159">
        <v>1</v>
      </c>
      <c r="M806" s="159" t="s">
        <v>338</v>
      </c>
      <c r="N806" s="159">
        <v>40772.080000000002</v>
      </c>
      <c r="O806" s="185">
        <f t="shared" si="40"/>
        <v>40772.080000000002</v>
      </c>
      <c r="P806" s="215">
        <f t="shared" si="41"/>
        <v>35882.994827612471</v>
      </c>
      <c r="Q806" s="215" cm="1">
        <f t="array" ref="Q806">IF(P806="-",0,P806/(1+'General inputs'!$H$32)^IFERROR(INDEX('MP Calculations'!$C$40:$C$130,MATCH(F806,'MP Calculations'!$D$40:$D$130,0),0),-1))</f>
        <v>45929.846742817033</v>
      </c>
    </row>
    <row r="807" spans="3:17" x14ac:dyDescent="0.2">
      <c r="C807" s="159"/>
      <c r="D807" s="165" t="s">
        <v>757</v>
      </c>
      <c r="E807" s="161">
        <v>42705</v>
      </c>
      <c r="F807" s="172" t="str">
        <f t="shared" si="39"/>
        <v>2016-17</v>
      </c>
      <c r="G807" s="68"/>
      <c r="H807" s="167" t="s">
        <v>279</v>
      </c>
      <c r="I807" s="173">
        <v>28910.598612097718</v>
      </c>
      <c r="J807" s="168">
        <f>IFERROR(MIN('MP Calculations'!$E$30/I807,1),"-")</f>
        <v>0.88008742324680189</v>
      </c>
      <c r="K807" s="12"/>
      <c r="L807" s="159">
        <v>1</v>
      </c>
      <c r="M807" s="159" t="s">
        <v>338</v>
      </c>
      <c r="N807" s="159">
        <v>25901.38</v>
      </c>
      <c r="O807" s="185">
        <f t="shared" si="40"/>
        <v>25901.38</v>
      </c>
      <c r="P807" s="215">
        <f t="shared" si="41"/>
        <v>22795.478782736249</v>
      </c>
      <c r="Q807" s="215" cm="1">
        <f t="array" ref="Q807">IF(P807="-",0,P807/(1+'General inputs'!$H$32)^IFERROR(INDEX('MP Calculations'!$C$40:$C$130,MATCH(F807,'MP Calculations'!$D$40:$D$130,0),0),-1))</f>
        <v>29177.967222360647</v>
      </c>
    </row>
    <row r="808" spans="3:17" x14ac:dyDescent="0.2">
      <c r="C808" s="159"/>
      <c r="D808" s="165" t="s">
        <v>758</v>
      </c>
      <c r="E808" s="161">
        <v>42710</v>
      </c>
      <c r="F808" s="172" t="str">
        <f t="shared" si="39"/>
        <v>2016-17</v>
      </c>
      <c r="G808" s="68"/>
      <c r="H808" s="167" t="s">
        <v>279</v>
      </c>
      <c r="I808" s="173">
        <v>28910.598612097718</v>
      </c>
      <c r="J808" s="168">
        <f>IFERROR(MIN('MP Calculations'!$E$30/I808,1),"-")</f>
        <v>0.88008742324680189</v>
      </c>
      <c r="K808" s="12"/>
      <c r="L808" s="159">
        <v>1</v>
      </c>
      <c r="M808" s="159" t="s">
        <v>338</v>
      </c>
      <c r="N808" s="159">
        <v>24114.400000000001</v>
      </c>
      <c r="O808" s="185">
        <f t="shared" si="40"/>
        <v>24114.400000000001</v>
      </c>
      <c r="P808" s="215">
        <f t="shared" si="41"/>
        <v>21222.78015914268</v>
      </c>
      <c r="Q808" s="215" cm="1">
        <f t="array" ref="Q808">IF(P808="-",0,P808/(1+'General inputs'!$H$32)^IFERROR(INDEX('MP Calculations'!$C$40:$C$130,MATCH(F808,'MP Calculations'!$D$40:$D$130,0),0),-1))</f>
        <v>27164.929929868355</v>
      </c>
    </row>
    <row r="809" spans="3:17" x14ac:dyDescent="0.2">
      <c r="C809" s="159"/>
      <c r="D809" s="165" t="s">
        <v>759</v>
      </c>
      <c r="E809" s="161">
        <v>42726</v>
      </c>
      <c r="F809" s="172" t="str">
        <f t="shared" si="39"/>
        <v>2016-17</v>
      </c>
      <c r="G809" s="68"/>
      <c r="H809" s="167" t="s">
        <v>279</v>
      </c>
      <c r="I809" s="173">
        <v>28910.598612097718</v>
      </c>
      <c r="J809" s="168">
        <f>IFERROR(MIN('MP Calculations'!$E$30/I809,1),"-")</f>
        <v>0.88008742324680189</v>
      </c>
      <c r="K809" s="12"/>
      <c r="L809" s="159">
        <v>1</v>
      </c>
      <c r="M809" s="159" t="s">
        <v>338</v>
      </c>
      <c r="N809" s="159">
        <v>30281.74</v>
      </c>
      <c r="O809" s="185">
        <f t="shared" si="40"/>
        <v>30281.74</v>
      </c>
      <c r="P809" s="215">
        <f t="shared" si="41"/>
        <v>26650.578528029611</v>
      </c>
      <c r="Q809" s="215" cm="1">
        <f t="array" ref="Q809">IF(P809="-",0,P809/(1+'General inputs'!$H$32)^IFERROR(INDEX('MP Calculations'!$C$40:$C$130,MATCH(F809,'MP Calculations'!$D$40:$D$130,0),0),-1))</f>
        <v>34112.453357931023</v>
      </c>
    </row>
    <row r="810" spans="3:17" x14ac:dyDescent="0.2">
      <c r="C810" s="159"/>
      <c r="D810" s="165" t="s">
        <v>760</v>
      </c>
      <c r="E810" s="161">
        <v>42754</v>
      </c>
      <c r="F810" s="172" t="str">
        <f t="shared" si="39"/>
        <v>2016-17</v>
      </c>
      <c r="G810" s="68"/>
      <c r="H810" s="167" t="s">
        <v>279</v>
      </c>
      <c r="I810" s="173">
        <v>28910.598612097718</v>
      </c>
      <c r="J810" s="168">
        <f>IFERROR(MIN('MP Calculations'!$E$30/I810,1),"-")</f>
        <v>0.88008742324680189</v>
      </c>
      <c r="K810" s="12"/>
      <c r="L810" s="159">
        <v>1</v>
      </c>
      <c r="M810" s="159" t="s">
        <v>338</v>
      </c>
      <c r="N810" s="159">
        <v>19961.39</v>
      </c>
      <c r="O810" s="185">
        <f t="shared" si="40"/>
        <v>19961.39</v>
      </c>
      <c r="P810" s="215">
        <f t="shared" si="41"/>
        <v>17567.76828952448</v>
      </c>
      <c r="Q810" s="215" cm="1">
        <f t="array" ref="Q810">IF(P810="-",0,P810/(1+'General inputs'!$H$32)^IFERROR(INDEX('MP Calculations'!$C$40:$C$130,MATCH(F810,'MP Calculations'!$D$40:$D$130,0),0),-1))</f>
        <v>22486.554119230623</v>
      </c>
    </row>
    <row r="811" spans="3:17" x14ac:dyDescent="0.2">
      <c r="C811" s="159"/>
      <c r="D811" s="165" t="s">
        <v>761</v>
      </c>
      <c r="E811" s="161">
        <v>42811</v>
      </c>
      <c r="F811" s="172" t="str">
        <f t="shared" si="39"/>
        <v>2016-17</v>
      </c>
      <c r="G811" s="68"/>
      <c r="H811" s="167" t="s">
        <v>279</v>
      </c>
      <c r="I811" s="173">
        <v>28910.598612097718</v>
      </c>
      <c r="J811" s="168">
        <f>IFERROR(MIN('MP Calculations'!$E$30/I811,1),"-")</f>
        <v>0.88008742324680189</v>
      </c>
      <c r="K811" s="12"/>
      <c r="L811" s="159">
        <v>1</v>
      </c>
      <c r="M811" s="159" t="s">
        <v>338</v>
      </c>
      <c r="N811" s="159">
        <v>2490.2399999999998</v>
      </c>
      <c r="O811" s="185">
        <f t="shared" si="40"/>
        <v>2490.2399999999998</v>
      </c>
      <c r="P811" s="215">
        <f t="shared" si="41"/>
        <v>2191.6289048661156</v>
      </c>
      <c r="Q811" s="215" cm="1">
        <f t="array" ref="Q811">IF(P811="-",0,P811/(1+'General inputs'!$H$32)^IFERROR(INDEX('MP Calculations'!$C$40:$C$130,MATCH(F811,'MP Calculations'!$D$40:$D$130,0),0),-1))</f>
        <v>2805.2613835946722</v>
      </c>
    </row>
    <row r="812" spans="3:17" x14ac:dyDescent="0.2">
      <c r="C812" s="159"/>
      <c r="D812" s="165" t="s">
        <v>762</v>
      </c>
      <c r="E812" s="161">
        <v>42834</v>
      </c>
      <c r="F812" s="172" t="str">
        <f t="shared" si="39"/>
        <v>2016-17</v>
      </c>
      <c r="G812" s="68"/>
      <c r="H812" s="167" t="s">
        <v>279</v>
      </c>
      <c r="I812" s="173">
        <v>28910.598612097718</v>
      </c>
      <c r="J812" s="168">
        <f>IFERROR(MIN('MP Calculations'!$E$30/I812,1),"-")</f>
        <v>0.88008742324680189</v>
      </c>
      <c r="K812" s="12"/>
      <c r="L812" s="159">
        <v>1</v>
      </c>
      <c r="M812" s="159" t="s">
        <v>338</v>
      </c>
      <c r="N812" s="159">
        <v>806.97</v>
      </c>
      <c r="O812" s="185">
        <f t="shared" si="40"/>
        <v>806.97</v>
      </c>
      <c r="P812" s="215">
        <f t="shared" si="41"/>
        <v>710.2041479374717</v>
      </c>
      <c r="Q812" s="215" cm="1">
        <f t="array" ref="Q812">IF(P812="-",0,P812/(1+'General inputs'!$H$32)^IFERROR(INDEX('MP Calculations'!$C$40:$C$130,MATCH(F812,'MP Calculations'!$D$40:$D$130,0),0),-1))</f>
        <v>909.05365696454669</v>
      </c>
    </row>
    <row r="813" spans="3:17" x14ac:dyDescent="0.2">
      <c r="C813" s="159"/>
      <c r="D813" s="165" t="s">
        <v>763</v>
      </c>
      <c r="E813" s="161">
        <v>42884</v>
      </c>
      <c r="F813" s="172" t="str">
        <f t="shared" si="39"/>
        <v>2016-17</v>
      </c>
      <c r="G813" s="68"/>
      <c r="H813" s="167" t="s">
        <v>279</v>
      </c>
      <c r="I813" s="173">
        <v>28910.598612097718</v>
      </c>
      <c r="J813" s="168">
        <f>IFERROR(MIN('MP Calculations'!$E$30/I813,1),"-")</f>
        <v>0.88008742324680189</v>
      </c>
      <c r="K813" s="12"/>
      <c r="L813" s="159">
        <v>1</v>
      </c>
      <c r="M813" s="159" t="s">
        <v>338</v>
      </c>
      <c r="N813" s="159">
        <v>31761.96</v>
      </c>
      <c r="O813" s="185">
        <f t="shared" si="40"/>
        <v>31761.96</v>
      </c>
      <c r="P813" s="215">
        <f t="shared" si="41"/>
        <v>27953.301533667993</v>
      </c>
      <c r="Q813" s="215" cm="1">
        <f t="array" ref="Q813">IF(P813="-",0,P813/(1+'General inputs'!$H$32)^IFERROR(INDEX('MP Calculations'!$C$40:$C$130,MATCH(F813,'MP Calculations'!$D$40:$D$130,0),0),-1))</f>
        <v>35779.92476840732</v>
      </c>
    </row>
    <row r="814" spans="3:17" x14ac:dyDescent="0.2">
      <c r="C814" s="159"/>
      <c r="D814" s="165" t="s">
        <v>764</v>
      </c>
      <c r="E814" s="161">
        <v>42887</v>
      </c>
      <c r="F814" s="172" t="str">
        <f t="shared" si="39"/>
        <v>2016-17</v>
      </c>
      <c r="G814" s="68"/>
      <c r="H814" s="167" t="s">
        <v>279</v>
      </c>
      <c r="I814" s="173">
        <v>28910.598612097718</v>
      </c>
      <c r="J814" s="168">
        <f>IFERROR(MIN('MP Calculations'!$E$30/I814,1),"-")</f>
        <v>0.88008742324680189</v>
      </c>
      <c r="K814" s="12"/>
      <c r="L814" s="159">
        <v>1</v>
      </c>
      <c r="M814" s="159" t="s">
        <v>338</v>
      </c>
      <c r="N814" s="159">
        <v>5771.94</v>
      </c>
      <c r="O814" s="185">
        <f t="shared" si="40"/>
        <v>5771.94</v>
      </c>
      <c r="P814" s="215">
        <f t="shared" si="41"/>
        <v>5079.8118017351453</v>
      </c>
      <c r="Q814" s="215" cm="1">
        <f t="array" ref="Q814">IF(P814="-",0,P814/(1+'General inputs'!$H$32)^IFERROR(INDEX('MP Calculations'!$C$40:$C$130,MATCH(F814,'MP Calculations'!$D$40:$D$130,0),0),-1))</f>
        <v>6502.1043716370441</v>
      </c>
    </row>
    <row r="815" spans="3:17" x14ac:dyDescent="0.2">
      <c r="C815" s="159"/>
      <c r="D815" s="165" t="s">
        <v>765</v>
      </c>
      <c r="E815" s="161">
        <v>42887</v>
      </c>
      <c r="F815" s="172" t="str">
        <f t="shared" si="39"/>
        <v>2016-17</v>
      </c>
      <c r="G815" s="68"/>
      <c r="H815" s="167" t="s">
        <v>279</v>
      </c>
      <c r="I815" s="173">
        <v>28910.598612097718</v>
      </c>
      <c r="J815" s="168">
        <f>IFERROR(MIN('MP Calculations'!$E$30/I815,1),"-")</f>
        <v>0.88008742324680189</v>
      </c>
      <c r="K815" s="12"/>
      <c r="L815" s="159">
        <v>1</v>
      </c>
      <c r="M815" s="159" t="s">
        <v>338</v>
      </c>
      <c r="N815" s="159">
        <v>221.52</v>
      </c>
      <c r="O815" s="185">
        <f t="shared" si="40"/>
        <v>221.52</v>
      </c>
      <c r="P815" s="215">
        <f t="shared" si="41"/>
        <v>194.95696599763156</v>
      </c>
      <c r="Q815" s="215" cm="1">
        <f t="array" ref="Q815">IF(P815="-",0,P815/(1+'General inputs'!$H$32)^IFERROR(INDEX('MP Calculations'!$C$40:$C$130,MATCH(F815,'MP Calculations'!$D$40:$D$130,0),0),-1))</f>
        <v>249.54281583055925</v>
      </c>
    </row>
    <row r="816" spans="3:17" x14ac:dyDescent="0.2">
      <c r="C816" s="159"/>
      <c r="D816" s="165" t="s">
        <v>766</v>
      </c>
      <c r="E816" s="161">
        <v>42887</v>
      </c>
      <c r="F816" s="172" t="str">
        <f t="shared" si="39"/>
        <v>2016-17</v>
      </c>
      <c r="G816" s="68"/>
      <c r="H816" s="167" t="s">
        <v>279</v>
      </c>
      <c r="I816" s="173">
        <v>28910.598612097718</v>
      </c>
      <c r="J816" s="168">
        <f>IFERROR(MIN('MP Calculations'!$E$30/I816,1),"-")</f>
        <v>0.88008742324680189</v>
      </c>
      <c r="K816" s="12"/>
      <c r="L816" s="159">
        <v>1</v>
      </c>
      <c r="M816" s="159" t="s">
        <v>338</v>
      </c>
      <c r="N816" s="159">
        <v>2187.9499999999998</v>
      </c>
      <c r="O816" s="185">
        <f t="shared" si="40"/>
        <v>2187.9499999999998</v>
      </c>
      <c r="P816" s="215">
        <f t="shared" si="41"/>
        <v>1925.58727769284</v>
      </c>
      <c r="Q816" s="215" cm="1">
        <f t="array" ref="Q816">IF(P816="-",0,P816/(1+'General inputs'!$H$32)^IFERROR(INDEX('MP Calculations'!$C$40:$C$130,MATCH(F816,'MP Calculations'!$D$40:$D$130,0),0),-1))</f>
        <v>2464.73096739108</v>
      </c>
    </row>
    <row r="817" spans="3:17" x14ac:dyDescent="0.2">
      <c r="C817" s="159"/>
      <c r="D817" s="165" t="s">
        <v>767</v>
      </c>
      <c r="E817" s="161">
        <v>42887</v>
      </c>
      <c r="F817" s="172" t="str">
        <f t="shared" si="39"/>
        <v>2016-17</v>
      </c>
      <c r="G817" s="68"/>
      <c r="H817" s="167" t="s">
        <v>279</v>
      </c>
      <c r="I817" s="173">
        <v>28910.598612097718</v>
      </c>
      <c r="J817" s="168">
        <f>IFERROR(MIN('MP Calculations'!$E$30/I817,1),"-")</f>
        <v>0.88008742324680189</v>
      </c>
      <c r="K817" s="12"/>
      <c r="L817" s="159">
        <v>1</v>
      </c>
      <c r="M817" s="159" t="s">
        <v>338</v>
      </c>
      <c r="N817" s="159">
        <v>2780.59</v>
      </c>
      <c r="O817" s="185">
        <f t="shared" si="40"/>
        <v>2780.59</v>
      </c>
      <c r="P817" s="215">
        <f t="shared" si="41"/>
        <v>2447.162288205825</v>
      </c>
      <c r="Q817" s="215" cm="1">
        <f t="array" ref="Q817">IF(P817="-",0,P817/(1+'General inputs'!$H$32)^IFERROR(INDEX('MP Calculations'!$C$40:$C$130,MATCH(F817,'MP Calculations'!$D$40:$D$130,0),0),-1))</f>
        <v>3132.3413609168238</v>
      </c>
    </row>
    <row r="818" spans="3:17" x14ac:dyDescent="0.2">
      <c r="C818" s="159"/>
      <c r="D818" s="165" t="s">
        <v>768</v>
      </c>
      <c r="E818" s="161">
        <v>42887</v>
      </c>
      <c r="F818" s="172" t="str">
        <f t="shared" si="39"/>
        <v>2016-17</v>
      </c>
      <c r="G818" s="68"/>
      <c r="H818" s="167" t="s">
        <v>279</v>
      </c>
      <c r="I818" s="173">
        <v>28910.598612097718</v>
      </c>
      <c r="J818" s="168">
        <f>IFERROR(MIN('MP Calculations'!$E$30/I818,1),"-")</f>
        <v>0.88008742324680189</v>
      </c>
      <c r="K818" s="12"/>
      <c r="L818" s="159">
        <v>1</v>
      </c>
      <c r="M818" s="159" t="s">
        <v>338</v>
      </c>
      <c r="N818" s="159">
        <v>3447.55</v>
      </c>
      <c r="O818" s="185">
        <f t="shared" si="40"/>
        <v>3447.55</v>
      </c>
      <c r="P818" s="215">
        <f t="shared" si="41"/>
        <v>3034.1453960145122</v>
      </c>
      <c r="Q818" s="215" cm="1">
        <f t="array" ref="Q818">IF(P818="-",0,P818/(1+'General inputs'!$H$32)^IFERROR(INDEX('MP Calculations'!$C$40:$C$130,MATCH(F818,'MP Calculations'!$D$40:$D$130,0),0),-1))</f>
        <v>3883.6734142138166</v>
      </c>
    </row>
    <row r="819" spans="3:17" x14ac:dyDescent="0.2">
      <c r="C819" s="159"/>
      <c r="D819" s="165" t="s">
        <v>769</v>
      </c>
      <c r="E819" s="161">
        <v>42919</v>
      </c>
      <c r="F819" s="172" t="str">
        <f t="shared" si="39"/>
        <v>2017-18</v>
      </c>
      <c r="G819" s="68"/>
      <c r="H819" s="167" t="s">
        <v>279</v>
      </c>
      <c r="I819" s="173">
        <v>28910.598612097718</v>
      </c>
      <c r="J819" s="168">
        <f>IFERROR(MIN('MP Calculations'!$E$30/I819,1),"-")</f>
        <v>0.88008742324680189</v>
      </c>
      <c r="K819" s="12"/>
      <c r="L819" s="159">
        <v>1</v>
      </c>
      <c r="M819" s="159" t="s">
        <v>338</v>
      </c>
      <c r="N819" s="159">
        <v>84602.8</v>
      </c>
      <c r="O819" s="185">
        <f t="shared" si="40"/>
        <v>84602.8</v>
      </c>
      <c r="P819" s="215">
        <f t="shared" si="41"/>
        <v>74457.860251464532</v>
      </c>
      <c r="Q819" s="215" cm="1">
        <f t="array" ref="Q819">IF(P819="-",0,P819/(1+'General inputs'!$H$32)^IFERROR(INDEX('MP Calculations'!$C$40:$C$130,MATCH(F819,'MP Calculations'!$D$40:$D$130,0),0),-1))</f>
        <v>91463.78008073011</v>
      </c>
    </row>
    <row r="820" spans="3:17" x14ac:dyDescent="0.2">
      <c r="C820" s="159"/>
      <c r="D820" s="165" t="s">
        <v>770</v>
      </c>
      <c r="E820" s="161">
        <v>42944</v>
      </c>
      <c r="F820" s="172" t="str">
        <f t="shared" si="39"/>
        <v>2017-18</v>
      </c>
      <c r="G820" s="68"/>
      <c r="H820" s="167" t="s">
        <v>279</v>
      </c>
      <c r="I820" s="173">
        <v>28910.598612097718</v>
      </c>
      <c r="J820" s="168">
        <f>IFERROR(MIN('MP Calculations'!$E$30/I820,1),"-")</f>
        <v>0.88008742324680189</v>
      </c>
      <c r="K820" s="12"/>
      <c r="L820" s="159">
        <v>1</v>
      </c>
      <c r="M820" s="159" t="s">
        <v>338</v>
      </c>
      <c r="N820" s="159">
        <v>3103.8</v>
      </c>
      <c r="O820" s="185">
        <f t="shared" si="40"/>
        <v>3103.8</v>
      </c>
      <c r="P820" s="215">
        <f t="shared" si="41"/>
        <v>2731.6153442734239</v>
      </c>
      <c r="Q820" s="215" cm="1">
        <f t="array" ref="Q820">IF(P820="-",0,P820/(1+'General inputs'!$H$32)^IFERROR(INDEX('MP Calculations'!$C$40:$C$130,MATCH(F820,'MP Calculations'!$D$40:$D$130,0),0),-1))</f>
        <v>3355.5069172009689</v>
      </c>
    </row>
    <row r="821" spans="3:17" x14ac:dyDescent="0.2">
      <c r="C821" s="159"/>
      <c r="D821" s="165" t="s">
        <v>771</v>
      </c>
      <c r="E821" s="161">
        <v>43020</v>
      </c>
      <c r="F821" s="172" t="str">
        <f t="shared" si="39"/>
        <v>2017-18</v>
      </c>
      <c r="G821" s="68"/>
      <c r="H821" s="167" t="s">
        <v>279</v>
      </c>
      <c r="I821" s="173">
        <v>28910.598612097718</v>
      </c>
      <c r="J821" s="168">
        <f>IFERROR(MIN('MP Calculations'!$E$30/I821,1),"-")</f>
        <v>0.88008742324680189</v>
      </c>
      <c r="K821" s="12"/>
      <c r="L821" s="159">
        <v>1</v>
      </c>
      <c r="M821" s="159" t="s">
        <v>338</v>
      </c>
      <c r="N821" s="159">
        <v>20667.169999999998</v>
      </c>
      <c r="O821" s="185">
        <f t="shared" si="40"/>
        <v>20667.169999999998</v>
      </c>
      <c r="P821" s="215">
        <f t="shared" si="41"/>
        <v>18188.916391103605</v>
      </c>
      <c r="Q821" s="215" cm="1">
        <f t="array" ref="Q821">IF(P821="-",0,P821/(1+'General inputs'!$H$32)^IFERROR(INDEX('MP Calculations'!$C$40:$C$130,MATCH(F821,'MP Calculations'!$D$40:$D$130,0),0),-1))</f>
        <v>22343.202491774064</v>
      </c>
    </row>
    <row r="822" spans="3:17" x14ac:dyDescent="0.2">
      <c r="C822" s="159"/>
      <c r="D822" s="165" t="s">
        <v>772</v>
      </c>
      <c r="E822" s="161">
        <v>43025</v>
      </c>
      <c r="F822" s="172" t="str">
        <f t="shared" si="39"/>
        <v>2017-18</v>
      </c>
      <c r="G822" s="68"/>
      <c r="H822" s="167" t="s">
        <v>279</v>
      </c>
      <c r="I822" s="173">
        <v>28910.598612097718</v>
      </c>
      <c r="J822" s="168">
        <f>IFERROR(MIN('MP Calculations'!$E$30/I822,1),"-")</f>
        <v>0.88008742324680189</v>
      </c>
      <c r="K822" s="12"/>
      <c r="L822" s="159">
        <v>1</v>
      </c>
      <c r="M822" s="159" t="s">
        <v>338</v>
      </c>
      <c r="N822" s="159">
        <v>22635.13</v>
      </c>
      <c r="O822" s="185">
        <f t="shared" si="40"/>
        <v>22635.13</v>
      </c>
      <c r="P822" s="215">
        <f t="shared" si="41"/>
        <v>19920.893236556385</v>
      </c>
      <c r="Q822" s="215" cm="1">
        <f t="array" ref="Q822">IF(P822="-",0,P822/(1+'General inputs'!$H$32)^IFERROR(INDEX('MP Calculations'!$C$40:$C$130,MATCH(F822,'MP Calculations'!$D$40:$D$130,0),0),-1))</f>
        <v>24470.756906612271</v>
      </c>
    </row>
    <row r="823" spans="3:17" x14ac:dyDescent="0.2">
      <c r="C823" s="159"/>
      <c r="D823" s="165" t="s">
        <v>773</v>
      </c>
      <c r="E823" s="161">
        <v>43027</v>
      </c>
      <c r="F823" s="172" t="str">
        <f t="shared" si="39"/>
        <v>2017-18</v>
      </c>
      <c r="G823" s="68"/>
      <c r="H823" s="167" t="s">
        <v>279</v>
      </c>
      <c r="I823" s="173">
        <v>28910.598612097718</v>
      </c>
      <c r="J823" s="168">
        <f>IFERROR(MIN('MP Calculations'!$E$30/I823,1),"-")</f>
        <v>0.88008742324680189</v>
      </c>
      <c r="K823" s="12"/>
      <c r="L823" s="159">
        <v>1</v>
      </c>
      <c r="M823" s="159" t="s">
        <v>338</v>
      </c>
      <c r="N823" s="159">
        <v>22578.1</v>
      </c>
      <c r="O823" s="185">
        <f t="shared" si="40"/>
        <v>22578.1</v>
      </c>
      <c r="P823" s="215">
        <f t="shared" si="41"/>
        <v>19870.701850808615</v>
      </c>
      <c r="Q823" s="215" cm="1">
        <f t="array" ref="Q823">IF(P823="-",0,P823/(1+'General inputs'!$H$32)^IFERROR(INDEX('MP Calculations'!$C$40:$C$130,MATCH(F823,'MP Calculations'!$D$40:$D$130,0),0),-1))</f>
        <v>24409.10198055776</v>
      </c>
    </row>
    <row r="824" spans="3:17" x14ac:dyDescent="0.2">
      <c r="C824" s="159"/>
      <c r="D824" s="165" t="s">
        <v>774</v>
      </c>
      <c r="E824" s="161">
        <v>43035</v>
      </c>
      <c r="F824" s="172" t="str">
        <f t="shared" si="39"/>
        <v>2017-18</v>
      </c>
      <c r="G824" s="68"/>
      <c r="H824" s="167" t="s">
        <v>279</v>
      </c>
      <c r="I824" s="173">
        <v>28910.598612097718</v>
      </c>
      <c r="J824" s="168">
        <f>IFERROR(MIN('MP Calculations'!$E$30/I824,1),"-")</f>
        <v>0.88008742324680189</v>
      </c>
      <c r="K824" s="12"/>
      <c r="L824" s="159">
        <v>1</v>
      </c>
      <c r="M824" s="159" t="s">
        <v>338</v>
      </c>
      <c r="N824" s="159">
        <v>7137.23</v>
      </c>
      <c r="O824" s="185">
        <f t="shared" si="40"/>
        <v>7137.23</v>
      </c>
      <c r="P824" s="215">
        <f t="shared" si="41"/>
        <v>6281.3863598197713</v>
      </c>
      <c r="Q824" s="215" cm="1">
        <f t="array" ref="Q824">IF(P824="-",0,P824/(1+'General inputs'!$H$32)^IFERROR(INDEX('MP Calculations'!$C$40:$C$130,MATCH(F824,'MP Calculations'!$D$40:$D$130,0),0),-1))</f>
        <v>7716.0334540415834</v>
      </c>
    </row>
    <row r="825" spans="3:17" x14ac:dyDescent="0.2">
      <c r="C825" s="159"/>
      <c r="D825" s="165" t="s">
        <v>775</v>
      </c>
      <c r="E825" s="161">
        <v>43039</v>
      </c>
      <c r="F825" s="172" t="str">
        <f t="shared" si="39"/>
        <v>2017-18</v>
      </c>
      <c r="G825" s="68"/>
      <c r="H825" s="167" t="s">
        <v>279</v>
      </c>
      <c r="I825" s="173">
        <v>28910.598612097718</v>
      </c>
      <c r="J825" s="168">
        <f>IFERROR(MIN('MP Calculations'!$E$30/I825,1),"-")</f>
        <v>0.88008742324680189</v>
      </c>
      <c r="K825" s="12"/>
      <c r="L825" s="159">
        <v>1</v>
      </c>
      <c r="M825" s="159" t="s">
        <v>338</v>
      </c>
      <c r="N825" s="159">
        <v>2664.57</v>
      </c>
      <c r="O825" s="185">
        <f t="shared" si="40"/>
        <v>2664.57</v>
      </c>
      <c r="P825" s="215">
        <f t="shared" si="41"/>
        <v>2345.054545360731</v>
      </c>
      <c r="Q825" s="215" cm="1">
        <f t="array" ref="Q825">IF(P825="-",0,P825/(1+'General inputs'!$H$32)^IFERROR(INDEX('MP Calculations'!$C$40:$C$130,MATCH(F825,'MP Calculations'!$D$40:$D$130,0),0),-1))</f>
        <v>2880.6569580405262</v>
      </c>
    </row>
    <row r="826" spans="3:17" x14ac:dyDescent="0.2">
      <c r="C826" s="159"/>
      <c r="D826" s="165" t="s">
        <v>776</v>
      </c>
      <c r="E826" s="161">
        <v>43039</v>
      </c>
      <c r="F826" s="172" t="str">
        <f t="shared" si="39"/>
        <v>2017-18</v>
      </c>
      <c r="G826" s="68"/>
      <c r="H826" s="167" t="s">
        <v>279</v>
      </c>
      <c r="I826" s="173">
        <v>28910.598612097718</v>
      </c>
      <c r="J826" s="168">
        <f>IFERROR(MIN('MP Calculations'!$E$30/I826,1),"-")</f>
        <v>0.88008742324680189</v>
      </c>
      <c r="K826" s="12"/>
      <c r="L826" s="159">
        <v>1</v>
      </c>
      <c r="M826" s="159" t="s">
        <v>338</v>
      </c>
      <c r="N826" s="159">
        <v>1088.47</v>
      </c>
      <c r="O826" s="185">
        <f t="shared" si="40"/>
        <v>1088.47</v>
      </c>
      <c r="P826" s="215">
        <f t="shared" si="41"/>
        <v>957.94875758144644</v>
      </c>
      <c r="Q826" s="215" cm="1">
        <f t="array" ref="Q826">IF(P826="-",0,P826/(1+'General inputs'!$H$32)^IFERROR(INDEX('MP Calculations'!$C$40:$C$130,MATCH(F826,'MP Calculations'!$D$40:$D$130,0),0),-1))</f>
        <v>1176.7409672548933</v>
      </c>
    </row>
    <row r="827" spans="3:17" x14ac:dyDescent="0.2">
      <c r="C827" s="159"/>
      <c r="D827" s="165" t="s">
        <v>777</v>
      </c>
      <c r="E827" s="161">
        <v>43039</v>
      </c>
      <c r="F827" s="172" t="str">
        <f t="shared" si="39"/>
        <v>2017-18</v>
      </c>
      <c r="G827" s="68"/>
      <c r="H827" s="167" t="s">
        <v>279</v>
      </c>
      <c r="I827" s="173">
        <v>28910.598612097718</v>
      </c>
      <c r="J827" s="168">
        <f>IFERROR(MIN('MP Calculations'!$E$30/I827,1),"-")</f>
        <v>0.88008742324680189</v>
      </c>
      <c r="K827" s="12"/>
      <c r="L827" s="159">
        <v>1</v>
      </c>
      <c r="M827" s="159" t="s">
        <v>338</v>
      </c>
      <c r="N827" s="159">
        <v>3311.11</v>
      </c>
      <c r="O827" s="185">
        <f t="shared" si="40"/>
        <v>3311.11</v>
      </c>
      <c r="P827" s="215">
        <f t="shared" si="41"/>
        <v>2914.0662679867182</v>
      </c>
      <c r="Q827" s="215" cm="1">
        <f t="array" ref="Q827">IF(P827="-",0,P827/(1+'General inputs'!$H$32)^IFERROR(INDEX('MP Calculations'!$C$40:$C$130,MATCH(F827,'MP Calculations'!$D$40:$D$130,0),0),-1))</f>
        <v>3579.629005932502</v>
      </c>
    </row>
    <row r="828" spans="3:17" x14ac:dyDescent="0.2">
      <c r="C828" s="159"/>
      <c r="D828" s="165" t="s">
        <v>778</v>
      </c>
      <c r="E828" s="161">
        <v>43055</v>
      </c>
      <c r="F828" s="172" t="str">
        <f t="shared" si="39"/>
        <v>2017-18</v>
      </c>
      <c r="G828" s="68"/>
      <c r="H828" s="167" t="s">
        <v>279</v>
      </c>
      <c r="I828" s="173">
        <v>28910.598612097718</v>
      </c>
      <c r="J828" s="168">
        <f>IFERROR(MIN('MP Calculations'!$E$30/I828,1),"-")</f>
        <v>0.88008742324680189</v>
      </c>
      <c r="K828" s="12"/>
      <c r="L828" s="159">
        <v>1</v>
      </c>
      <c r="M828" s="159" t="s">
        <v>338</v>
      </c>
      <c r="N828" s="159">
        <v>22592.9</v>
      </c>
      <c r="O828" s="185">
        <f t="shared" si="40"/>
        <v>22592.9</v>
      </c>
      <c r="P828" s="215">
        <f t="shared" si="41"/>
        <v>19883.72714467267</v>
      </c>
      <c r="Q828" s="215" cm="1">
        <f t="array" ref="Q828">IF(P828="-",0,P828/(1+'General inputs'!$H$32)^IFERROR(INDEX('MP Calculations'!$C$40:$C$130,MATCH(F828,'MP Calculations'!$D$40:$D$130,0),0),-1))</f>
        <v>24425.102206852815</v>
      </c>
    </row>
    <row r="829" spans="3:17" x14ac:dyDescent="0.2">
      <c r="C829" s="159"/>
      <c r="D829" s="165" t="s">
        <v>779</v>
      </c>
      <c r="E829" s="161">
        <v>43061</v>
      </c>
      <c r="F829" s="172" t="str">
        <f t="shared" si="39"/>
        <v>2017-18</v>
      </c>
      <c r="G829" s="68"/>
      <c r="H829" s="167" t="s">
        <v>279</v>
      </c>
      <c r="I829" s="173">
        <v>28910.598612097718</v>
      </c>
      <c r="J829" s="168">
        <f>IFERROR(MIN('MP Calculations'!$E$30/I829,1),"-")</f>
        <v>0.88008742324680189</v>
      </c>
      <c r="K829" s="12"/>
      <c r="L829" s="159">
        <v>1</v>
      </c>
      <c r="M829" s="159" t="s">
        <v>338</v>
      </c>
      <c r="N829" s="159">
        <v>22596.09</v>
      </c>
      <c r="O829" s="185">
        <f t="shared" si="40"/>
        <v>22596.09</v>
      </c>
      <c r="P829" s="215">
        <f t="shared" si="41"/>
        <v>19886.534623552827</v>
      </c>
      <c r="Q829" s="215" cm="1">
        <f t="array" ref="Q829">IF(P829="-",0,P829/(1+'General inputs'!$H$32)^IFERROR(INDEX('MP Calculations'!$C$40:$C$130,MATCH(F829,'MP Calculations'!$D$40:$D$130,0),0),-1))</f>
        <v>24428.550904277217</v>
      </c>
    </row>
    <row r="830" spans="3:17" x14ac:dyDescent="0.2">
      <c r="C830" s="159"/>
      <c r="D830" s="165" t="s">
        <v>780</v>
      </c>
      <c r="E830" s="161">
        <v>43081</v>
      </c>
      <c r="F830" s="172" t="str">
        <f t="shared" si="39"/>
        <v>2017-18</v>
      </c>
      <c r="G830" s="68"/>
      <c r="H830" s="167" t="s">
        <v>279</v>
      </c>
      <c r="I830" s="173">
        <v>28910.598612097718</v>
      </c>
      <c r="J830" s="168">
        <f>IFERROR(MIN('MP Calculations'!$E$30/I830,1),"-")</f>
        <v>0.88008742324680189</v>
      </c>
      <c r="K830" s="12"/>
      <c r="L830" s="159">
        <v>1</v>
      </c>
      <c r="M830" s="159" t="s">
        <v>338</v>
      </c>
      <c r="N830" s="159">
        <v>8330.7000000000007</v>
      </c>
      <c r="O830" s="185">
        <f t="shared" si="40"/>
        <v>8330.7000000000007</v>
      </c>
      <c r="P830" s="215">
        <f t="shared" si="41"/>
        <v>7331.7442968421328</v>
      </c>
      <c r="Q830" s="215" cm="1">
        <f t="array" ref="Q830">IF(P830="-",0,P830/(1+'General inputs'!$H$32)^IFERROR(INDEX('MP Calculations'!$C$40:$C$130,MATCH(F830,'MP Calculations'!$D$40:$D$130,0),0),-1))</f>
        <v>9006.2895402816266</v>
      </c>
    </row>
    <row r="831" spans="3:17" x14ac:dyDescent="0.2">
      <c r="C831" s="159"/>
      <c r="D831" s="165" t="s">
        <v>781</v>
      </c>
      <c r="E831" s="161">
        <v>43089</v>
      </c>
      <c r="F831" s="172" t="str">
        <f t="shared" si="39"/>
        <v>2017-18</v>
      </c>
      <c r="G831" s="68"/>
      <c r="H831" s="167" t="s">
        <v>279</v>
      </c>
      <c r="I831" s="173">
        <v>28910.598612097718</v>
      </c>
      <c r="J831" s="168">
        <f>IFERROR(MIN('MP Calculations'!$E$30/I831,1),"-")</f>
        <v>0.88008742324680189</v>
      </c>
      <c r="K831" s="12"/>
      <c r="L831" s="159">
        <v>1</v>
      </c>
      <c r="M831" s="159" t="s">
        <v>338</v>
      </c>
      <c r="N831" s="159">
        <v>22207.759999999998</v>
      </c>
      <c r="O831" s="185">
        <f t="shared" si="40"/>
        <v>22207.759999999998</v>
      </c>
      <c r="P831" s="215">
        <f t="shared" si="41"/>
        <v>19544.770274483395</v>
      </c>
      <c r="Q831" s="215" cm="1">
        <f t="array" ref="Q831">IF(P831="-",0,P831/(1+'General inputs'!$H$32)^IFERROR(INDEX('MP Calculations'!$C$40:$C$130,MATCH(F831,'MP Calculations'!$D$40:$D$130,0),0),-1))</f>
        <v>24008.728750415288</v>
      </c>
    </row>
    <row r="832" spans="3:17" x14ac:dyDescent="0.2">
      <c r="C832" s="159"/>
      <c r="D832" s="165" t="s">
        <v>782</v>
      </c>
      <c r="E832" s="161">
        <v>43167</v>
      </c>
      <c r="F832" s="172" t="str">
        <f t="shared" si="39"/>
        <v>2017-18</v>
      </c>
      <c r="G832" s="68"/>
      <c r="H832" s="167" t="s">
        <v>279</v>
      </c>
      <c r="I832" s="173">
        <v>28910.598612097718</v>
      </c>
      <c r="J832" s="168">
        <f>IFERROR(MIN('MP Calculations'!$E$30/I832,1),"-")</f>
        <v>0.88008742324680189</v>
      </c>
      <c r="K832" s="12"/>
      <c r="L832" s="159">
        <v>1</v>
      </c>
      <c r="M832" s="159" t="s">
        <v>338</v>
      </c>
      <c r="N832" s="159">
        <v>23477.39</v>
      </c>
      <c r="O832" s="185">
        <f t="shared" si="40"/>
        <v>23477.39</v>
      </c>
      <c r="P832" s="215">
        <f t="shared" si="41"/>
        <v>20662.155669660235</v>
      </c>
      <c r="Q832" s="215" cm="1">
        <f t="array" ref="Q832">IF(P832="-",0,P832/(1+'General inputs'!$H$32)^IFERROR(INDEX('MP Calculations'!$C$40:$C$130,MATCH(F832,'MP Calculations'!$D$40:$D$130,0),0),-1))</f>
        <v>25381.321136292561</v>
      </c>
    </row>
    <row r="833" spans="3:17" x14ac:dyDescent="0.2">
      <c r="C833" s="159"/>
      <c r="D833" s="165" t="s">
        <v>783</v>
      </c>
      <c r="E833" s="161">
        <v>43167</v>
      </c>
      <c r="F833" s="172" t="str">
        <f t="shared" si="39"/>
        <v>2017-18</v>
      </c>
      <c r="G833" s="68"/>
      <c r="H833" s="167" t="s">
        <v>279</v>
      </c>
      <c r="I833" s="173">
        <v>28910.598612097718</v>
      </c>
      <c r="J833" s="168">
        <f>IFERROR(MIN('MP Calculations'!$E$30/I833,1),"-")</f>
        <v>0.88008742324680189</v>
      </c>
      <c r="K833" s="12"/>
      <c r="L833" s="159">
        <v>1</v>
      </c>
      <c r="M833" s="159" t="s">
        <v>338</v>
      </c>
      <c r="N833" s="159">
        <v>23448.23</v>
      </c>
      <c r="O833" s="185">
        <f t="shared" si="40"/>
        <v>23448.23</v>
      </c>
      <c r="P833" s="215">
        <f t="shared" si="41"/>
        <v>20636.492320398356</v>
      </c>
      <c r="Q833" s="215" cm="1">
        <f t="array" ref="Q833">IF(P833="-",0,P833/(1+'General inputs'!$H$32)^IFERROR(INDEX('MP Calculations'!$C$40:$C$130,MATCH(F833,'MP Calculations'!$D$40:$D$130,0),0),-1))</f>
        <v>25349.796366105827</v>
      </c>
    </row>
    <row r="834" spans="3:17" x14ac:dyDescent="0.2">
      <c r="C834" s="159"/>
      <c r="D834" s="165" t="s">
        <v>784</v>
      </c>
      <c r="E834" s="161">
        <v>43173</v>
      </c>
      <c r="F834" s="172" t="str">
        <f t="shared" si="39"/>
        <v>2017-18</v>
      </c>
      <c r="G834" s="68"/>
      <c r="H834" s="167" t="s">
        <v>279</v>
      </c>
      <c r="I834" s="173">
        <v>28910.598612097718</v>
      </c>
      <c r="J834" s="168">
        <f>IFERROR(MIN('MP Calculations'!$E$30/I834,1),"-")</f>
        <v>0.88008742324680189</v>
      </c>
      <c r="K834" s="12"/>
      <c r="L834" s="159">
        <v>1</v>
      </c>
      <c r="M834" s="159" t="s">
        <v>338</v>
      </c>
      <c r="N834" s="159">
        <v>30308.04</v>
      </c>
      <c r="O834" s="185">
        <f t="shared" si="40"/>
        <v>30308.04</v>
      </c>
      <c r="P834" s="215">
        <f t="shared" si="41"/>
        <v>26673.724827261001</v>
      </c>
      <c r="Q834" s="215" cm="1">
        <f t="array" ref="Q834">IF(P834="-",0,P834/(1+'General inputs'!$H$32)^IFERROR(INDEX('MP Calculations'!$C$40:$C$130,MATCH(F834,'MP Calculations'!$D$40:$D$130,0),0),-1))</f>
        <v>32765.912064824937</v>
      </c>
    </row>
    <row r="835" spans="3:17" x14ac:dyDescent="0.2">
      <c r="C835" s="159"/>
      <c r="D835" s="165" t="s">
        <v>785</v>
      </c>
      <c r="E835" s="161">
        <v>43173</v>
      </c>
      <c r="F835" s="172" t="str">
        <f t="shared" si="39"/>
        <v>2017-18</v>
      </c>
      <c r="G835" s="68"/>
      <c r="H835" s="167" t="s">
        <v>279</v>
      </c>
      <c r="I835" s="173">
        <v>28910.598612097718</v>
      </c>
      <c r="J835" s="168">
        <f>IFERROR(MIN('MP Calculations'!$E$30/I835,1),"-")</f>
        <v>0.88008742324680189</v>
      </c>
      <c r="K835" s="12"/>
      <c r="L835" s="159">
        <v>1</v>
      </c>
      <c r="M835" s="159" t="s">
        <v>338</v>
      </c>
      <c r="N835" s="159">
        <v>30307.69</v>
      </c>
      <c r="O835" s="185">
        <f t="shared" si="40"/>
        <v>30307.69</v>
      </c>
      <c r="P835" s="215">
        <f t="shared" si="41"/>
        <v>26673.416796662863</v>
      </c>
      <c r="Q835" s="215" cm="1">
        <f t="array" ref="Q835">IF(P835="-",0,P835/(1+'General inputs'!$H$32)^IFERROR(INDEX('MP Calculations'!$C$40:$C$130,MATCH(F835,'MP Calculations'!$D$40:$D$130,0),0),-1))</f>
        <v>32765.533681094985</v>
      </c>
    </row>
    <row r="836" spans="3:17" x14ac:dyDescent="0.2">
      <c r="C836" s="159"/>
      <c r="D836" s="165" t="s">
        <v>786</v>
      </c>
      <c r="E836" s="161">
        <v>43174</v>
      </c>
      <c r="F836" s="172" t="str">
        <f t="shared" si="39"/>
        <v>2017-18</v>
      </c>
      <c r="G836" s="68"/>
      <c r="H836" s="167" t="s">
        <v>279</v>
      </c>
      <c r="I836" s="173">
        <v>28910.598612097718</v>
      </c>
      <c r="J836" s="168">
        <f>IFERROR(MIN('MP Calculations'!$E$30/I836,1),"-")</f>
        <v>0.88008742324680189</v>
      </c>
      <c r="K836" s="12"/>
      <c r="L836" s="159">
        <v>1</v>
      </c>
      <c r="M836" s="159" t="s">
        <v>338</v>
      </c>
      <c r="N836" s="159">
        <v>566.6</v>
      </c>
      <c r="O836" s="185">
        <f t="shared" si="40"/>
        <v>566.6</v>
      </c>
      <c r="P836" s="215">
        <f t="shared" si="41"/>
        <v>498.65753401163795</v>
      </c>
      <c r="Q836" s="215" cm="1">
        <f t="array" ref="Q836">IF(P836="-",0,P836/(1+'General inputs'!$H$32)^IFERROR(INDEX('MP Calculations'!$C$40:$C$130,MATCH(F836,'MP Calculations'!$D$40:$D$130,0),0),-1))</f>
        <v>612.54920397128319</v>
      </c>
    </row>
    <row r="837" spans="3:17" x14ac:dyDescent="0.2">
      <c r="C837" s="159"/>
      <c r="D837" s="165" t="s">
        <v>787</v>
      </c>
      <c r="E837" s="161">
        <v>43188</v>
      </c>
      <c r="F837" s="172" t="str">
        <f t="shared" si="39"/>
        <v>2017-18</v>
      </c>
      <c r="G837" s="68"/>
      <c r="H837" s="167" t="s">
        <v>279</v>
      </c>
      <c r="I837" s="173">
        <v>28910.598612097718</v>
      </c>
      <c r="J837" s="168">
        <f>IFERROR(MIN('MP Calculations'!$E$30/I837,1),"-")</f>
        <v>0.88008742324680189</v>
      </c>
      <c r="K837" s="12"/>
      <c r="L837" s="159">
        <v>1</v>
      </c>
      <c r="M837" s="159" t="s">
        <v>338</v>
      </c>
      <c r="N837" s="159">
        <v>22750.91</v>
      </c>
      <c r="O837" s="185">
        <f t="shared" si="40"/>
        <v>22750.91</v>
      </c>
      <c r="P837" s="215">
        <f t="shared" si="41"/>
        <v>20022.789758419898</v>
      </c>
      <c r="Q837" s="215" cm="1">
        <f t="array" ref="Q837">IF(P837="-",0,P837/(1+'General inputs'!$H$32)^IFERROR(INDEX('MP Calculations'!$C$40:$C$130,MATCH(F837,'MP Calculations'!$D$40:$D$130,0),0),-1))</f>
        <v>24595.926244479891</v>
      </c>
    </row>
    <row r="838" spans="3:17" x14ac:dyDescent="0.2">
      <c r="C838" s="159"/>
      <c r="D838" s="165" t="s">
        <v>788</v>
      </c>
      <c r="E838" s="161">
        <v>43276</v>
      </c>
      <c r="F838" s="172" t="str">
        <f t="shared" si="39"/>
        <v>2017-18</v>
      </c>
      <c r="G838" s="68"/>
      <c r="H838" s="167" t="s">
        <v>279</v>
      </c>
      <c r="I838" s="173">
        <v>28910.598612097718</v>
      </c>
      <c r="J838" s="168">
        <f>IFERROR(MIN('MP Calculations'!$E$30/I838,1),"-")</f>
        <v>0.88008742324680189</v>
      </c>
      <c r="K838" s="12"/>
      <c r="L838" s="159">
        <v>1</v>
      </c>
      <c r="M838" s="159" t="s">
        <v>338</v>
      </c>
      <c r="N838" s="159">
        <v>3574.64</v>
      </c>
      <c r="O838" s="185">
        <f t="shared" si="40"/>
        <v>3574.64</v>
      </c>
      <c r="P838" s="215">
        <f t="shared" si="41"/>
        <v>3145.995706634948</v>
      </c>
      <c r="Q838" s="215" cm="1">
        <f t="array" ref="Q838">IF(P838="-",0,P838/(1+'General inputs'!$H$32)^IFERROR(INDEX('MP Calculations'!$C$40:$C$130,MATCH(F838,'MP Calculations'!$D$40:$D$130,0),0),-1))</f>
        <v>3864.5303326577973</v>
      </c>
    </row>
    <row r="839" spans="3:17" x14ac:dyDescent="0.2">
      <c r="C839" s="159"/>
      <c r="D839" s="165" t="s">
        <v>789</v>
      </c>
      <c r="E839" s="161">
        <v>43276</v>
      </c>
      <c r="F839" s="172" t="str">
        <f t="shared" si="39"/>
        <v>2017-18</v>
      </c>
      <c r="G839" s="68"/>
      <c r="H839" s="167" t="s">
        <v>279</v>
      </c>
      <c r="I839" s="173">
        <v>28910.598612097718</v>
      </c>
      <c r="J839" s="168">
        <f>IFERROR(MIN('MP Calculations'!$E$30/I839,1),"-")</f>
        <v>0.88008742324680189</v>
      </c>
      <c r="K839" s="12"/>
      <c r="L839" s="159">
        <v>1</v>
      </c>
      <c r="M839" s="159" t="s">
        <v>338</v>
      </c>
      <c r="N839" s="159">
        <v>3574.64</v>
      </c>
      <c r="O839" s="185">
        <f t="shared" si="40"/>
        <v>3574.64</v>
      </c>
      <c r="P839" s="215">
        <f t="shared" si="41"/>
        <v>3145.995706634948</v>
      </c>
      <c r="Q839" s="215" cm="1">
        <f t="array" ref="Q839">IF(P839="-",0,P839/(1+'General inputs'!$H$32)^IFERROR(INDEX('MP Calculations'!$C$40:$C$130,MATCH(F839,'MP Calculations'!$D$40:$D$130,0),0),-1))</f>
        <v>3864.5303326577973</v>
      </c>
    </row>
    <row r="840" spans="3:17" x14ac:dyDescent="0.2">
      <c r="C840" s="159"/>
      <c r="D840" s="165" t="s">
        <v>790</v>
      </c>
      <c r="E840" s="161">
        <v>43276</v>
      </c>
      <c r="F840" s="172" t="str">
        <f t="shared" si="39"/>
        <v>2017-18</v>
      </c>
      <c r="G840" s="68"/>
      <c r="H840" s="167" t="s">
        <v>279</v>
      </c>
      <c r="I840" s="173">
        <v>28910.598612097718</v>
      </c>
      <c r="J840" s="168">
        <f>IFERROR(MIN('MP Calculations'!$E$30/I840,1),"-")</f>
        <v>0.88008742324680189</v>
      </c>
      <c r="K840" s="12"/>
      <c r="L840" s="159">
        <v>1</v>
      </c>
      <c r="M840" s="159" t="s">
        <v>338</v>
      </c>
      <c r="N840" s="159">
        <v>3574.64</v>
      </c>
      <c r="O840" s="185">
        <f t="shared" si="40"/>
        <v>3574.64</v>
      </c>
      <c r="P840" s="215">
        <f t="shared" si="41"/>
        <v>3145.995706634948</v>
      </c>
      <c r="Q840" s="215" cm="1">
        <f t="array" ref="Q840">IF(P840="-",0,P840/(1+'General inputs'!$H$32)^IFERROR(INDEX('MP Calculations'!$C$40:$C$130,MATCH(F840,'MP Calculations'!$D$40:$D$130,0),0),-1))</f>
        <v>3864.5303326577973</v>
      </c>
    </row>
    <row r="841" spans="3:17" x14ac:dyDescent="0.2">
      <c r="C841" s="159"/>
      <c r="D841" s="165" t="s">
        <v>791</v>
      </c>
      <c r="E841" s="161">
        <v>43276</v>
      </c>
      <c r="F841" s="172" t="str">
        <f t="shared" si="39"/>
        <v>2017-18</v>
      </c>
      <c r="G841" s="68"/>
      <c r="H841" s="167" t="s">
        <v>279</v>
      </c>
      <c r="I841" s="173">
        <v>28910.598612097718</v>
      </c>
      <c r="J841" s="168">
        <f>IFERROR(MIN('MP Calculations'!$E$30/I841,1),"-")</f>
        <v>0.88008742324680189</v>
      </c>
      <c r="K841" s="12"/>
      <c r="L841" s="159">
        <v>1</v>
      </c>
      <c r="M841" s="159" t="s">
        <v>338</v>
      </c>
      <c r="N841" s="159">
        <v>3574.64</v>
      </c>
      <c r="O841" s="185">
        <f t="shared" si="40"/>
        <v>3574.64</v>
      </c>
      <c r="P841" s="215">
        <f t="shared" si="41"/>
        <v>3145.995706634948</v>
      </c>
      <c r="Q841" s="215" cm="1">
        <f t="array" ref="Q841">IF(P841="-",0,P841/(1+'General inputs'!$H$32)^IFERROR(INDEX('MP Calculations'!$C$40:$C$130,MATCH(F841,'MP Calculations'!$D$40:$D$130,0),0),-1))</f>
        <v>3864.5303326577973</v>
      </c>
    </row>
    <row r="842" spans="3:17" x14ac:dyDescent="0.2">
      <c r="C842" s="159"/>
      <c r="D842" s="165" t="s">
        <v>792</v>
      </c>
      <c r="E842" s="161">
        <v>43276</v>
      </c>
      <c r="F842" s="172" t="str">
        <f t="shared" si="39"/>
        <v>2017-18</v>
      </c>
      <c r="G842" s="68"/>
      <c r="H842" s="167" t="s">
        <v>279</v>
      </c>
      <c r="I842" s="173">
        <v>28910.598612097718</v>
      </c>
      <c r="J842" s="168">
        <f>IFERROR(MIN('MP Calculations'!$E$30/I842,1),"-")</f>
        <v>0.88008742324680189</v>
      </c>
      <c r="K842" s="12"/>
      <c r="L842" s="159">
        <v>1</v>
      </c>
      <c r="M842" s="159" t="s">
        <v>338</v>
      </c>
      <c r="N842" s="159">
        <v>3574.64</v>
      </c>
      <c r="O842" s="185">
        <f t="shared" si="40"/>
        <v>3574.64</v>
      </c>
      <c r="P842" s="215">
        <f t="shared" si="41"/>
        <v>3145.995706634948</v>
      </c>
      <c r="Q842" s="215" cm="1">
        <f t="array" ref="Q842">IF(P842="-",0,P842/(1+'General inputs'!$H$32)^IFERROR(INDEX('MP Calculations'!$C$40:$C$130,MATCH(F842,'MP Calculations'!$D$40:$D$130,0),0),-1))</f>
        <v>3864.5303326577973</v>
      </c>
    </row>
    <row r="843" spans="3:17" x14ac:dyDescent="0.2">
      <c r="C843" s="159"/>
      <c r="D843" s="165" t="s">
        <v>793</v>
      </c>
      <c r="E843" s="161">
        <v>43276</v>
      </c>
      <c r="F843" s="172" t="str">
        <f t="shared" si="39"/>
        <v>2017-18</v>
      </c>
      <c r="G843" s="68"/>
      <c r="H843" s="167" t="s">
        <v>279</v>
      </c>
      <c r="I843" s="173">
        <v>28910.598612097718</v>
      </c>
      <c r="J843" s="168">
        <f>IFERROR(MIN('MP Calculations'!$E$30/I843,1),"-")</f>
        <v>0.88008742324680189</v>
      </c>
      <c r="K843" s="12"/>
      <c r="L843" s="159">
        <v>1</v>
      </c>
      <c r="M843" s="159" t="s">
        <v>338</v>
      </c>
      <c r="N843" s="159">
        <v>3574.64</v>
      </c>
      <c r="O843" s="185">
        <f t="shared" si="40"/>
        <v>3574.64</v>
      </c>
      <c r="P843" s="215">
        <f t="shared" si="41"/>
        <v>3145.995706634948</v>
      </c>
      <c r="Q843" s="215" cm="1">
        <f t="array" ref="Q843">IF(P843="-",0,P843/(1+'General inputs'!$H$32)^IFERROR(INDEX('MP Calculations'!$C$40:$C$130,MATCH(F843,'MP Calculations'!$D$40:$D$130,0),0),-1))</f>
        <v>3864.5303326577973</v>
      </c>
    </row>
    <row r="844" spans="3:17" x14ac:dyDescent="0.2">
      <c r="C844" s="159"/>
      <c r="D844" s="165" t="s">
        <v>794</v>
      </c>
      <c r="E844" s="161">
        <v>43276</v>
      </c>
      <c r="F844" s="172" t="str">
        <f t="shared" si="39"/>
        <v>2017-18</v>
      </c>
      <c r="G844" s="68"/>
      <c r="H844" s="167" t="s">
        <v>279</v>
      </c>
      <c r="I844" s="173">
        <v>28910.598612097718</v>
      </c>
      <c r="J844" s="168">
        <f>IFERROR(MIN('MP Calculations'!$E$30/I844,1),"-")</f>
        <v>0.88008742324680189</v>
      </c>
      <c r="K844" s="12"/>
      <c r="L844" s="159">
        <v>1</v>
      </c>
      <c r="M844" s="159" t="s">
        <v>338</v>
      </c>
      <c r="N844" s="159">
        <v>3574.64</v>
      </c>
      <c r="O844" s="185">
        <f t="shared" si="40"/>
        <v>3574.64</v>
      </c>
      <c r="P844" s="215">
        <f t="shared" si="41"/>
        <v>3145.995706634948</v>
      </c>
      <c r="Q844" s="215" cm="1">
        <f t="array" ref="Q844">IF(P844="-",0,P844/(1+'General inputs'!$H$32)^IFERROR(INDEX('MP Calculations'!$C$40:$C$130,MATCH(F844,'MP Calculations'!$D$40:$D$130,0),0),-1))</f>
        <v>3864.5303326577973</v>
      </c>
    </row>
    <row r="845" spans="3:17" x14ac:dyDescent="0.2">
      <c r="C845" s="159"/>
      <c r="D845" s="165" t="s">
        <v>795</v>
      </c>
      <c r="E845" s="161">
        <v>43276</v>
      </c>
      <c r="F845" s="172" t="str">
        <f t="shared" si="39"/>
        <v>2017-18</v>
      </c>
      <c r="G845" s="68"/>
      <c r="H845" s="167" t="s">
        <v>279</v>
      </c>
      <c r="I845" s="173">
        <v>28910.598612097718</v>
      </c>
      <c r="J845" s="168">
        <f>IFERROR(MIN('MP Calculations'!$E$30/I845,1),"-")</f>
        <v>0.88008742324680189</v>
      </c>
      <c r="K845" s="12"/>
      <c r="L845" s="159">
        <v>1</v>
      </c>
      <c r="M845" s="159" t="s">
        <v>338</v>
      </c>
      <c r="N845" s="159">
        <v>3574.64</v>
      </c>
      <c r="O845" s="185">
        <f t="shared" si="40"/>
        <v>3574.64</v>
      </c>
      <c r="P845" s="215">
        <f t="shared" si="41"/>
        <v>3145.995706634948</v>
      </c>
      <c r="Q845" s="215" cm="1">
        <f t="array" ref="Q845">IF(P845="-",0,P845/(1+'General inputs'!$H$32)^IFERROR(INDEX('MP Calculations'!$C$40:$C$130,MATCH(F845,'MP Calculations'!$D$40:$D$130,0),0),-1))</f>
        <v>3864.5303326577973</v>
      </c>
    </row>
    <row r="846" spans="3:17" x14ac:dyDescent="0.2">
      <c r="C846" s="159"/>
      <c r="D846" s="165" t="s">
        <v>796</v>
      </c>
      <c r="E846" s="161">
        <v>43276</v>
      </c>
      <c r="F846" s="172" t="str">
        <f t="shared" si="39"/>
        <v>2017-18</v>
      </c>
      <c r="G846" s="68"/>
      <c r="H846" s="167" t="s">
        <v>279</v>
      </c>
      <c r="I846" s="173">
        <v>28910.598612097718</v>
      </c>
      <c r="J846" s="168">
        <f>IFERROR(MIN('MP Calculations'!$E$30/I846,1),"-")</f>
        <v>0.88008742324680189</v>
      </c>
      <c r="K846" s="12"/>
      <c r="L846" s="159">
        <v>1</v>
      </c>
      <c r="M846" s="159" t="s">
        <v>338</v>
      </c>
      <c r="N846" s="159">
        <v>3574.64</v>
      </c>
      <c r="O846" s="185">
        <f t="shared" si="40"/>
        <v>3574.64</v>
      </c>
      <c r="P846" s="215">
        <f t="shared" si="41"/>
        <v>3145.995706634948</v>
      </c>
      <c r="Q846" s="215" cm="1">
        <f t="array" ref="Q846">IF(P846="-",0,P846/(1+'General inputs'!$H$32)^IFERROR(INDEX('MP Calculations'!$C$40:$C$130,MATCH(F846,'MP Calculations'!$D$40:$D$130,0),0),-1))</f>
        <v>3864.5303326577973</v>
      </c>
    </row>
    <row r="847" spans="3:17" x14ac:dyDescent="0.2">
      <c r="C847" s="159"/>
      <c r="D847" s="165" t="s">
        <v>797</v>
      </c>
      <c r="E847" s="161">
        <v>43276</v>
      </c>
      <c r="F847" s="172" t="str">
        <f t="shared" si="39"/>
        <v>2017-18</v>
      </c>
      <c r="G847" s="68"/>
      <c r="H847" s="167" t="s">
        <v>279</v>
      </c>
      <c r="I847" s="173">
        <v>28910.598612097718</v>
      </c>
      <c r="J847" s="168">
        <f>IFERROR(MIN('MP Calculations'!$E$30/I847,1),"-")</f>
        <v>0.88008742324680189</v>
      </c>
      <c r="K847" s="12"/>
      <c r="L847" s="159">
        <v>1</v>
      </c>
      <c r="M847" s="159" t="s">
        <v>338</v>
      </c>
      <c r="N847" s="159">
        <v>3574.64</v>
      </c>
      <c r="O847" s="185">
        <f t="shared" si="40"/>
        <v>3574.64</v>
      </c>
      <c r="P847" s="215">
        <f t="shared" si="41"/>
        <v>3145.995706634948</v>
      </c>
      <c r="Q847" s="215" cm="1">
        <f t="array" ref="Q847">IF(P847="-",0,P847/(1+'General inputs'!$H$32)^IFERROR(INDEX('MP Calculations'!$C$40:$C$130,MATCH(F847,'MP Calculations'!$D$40:$D$130,0),0),-1))</f>
        <v>3864.5303326577973</v>
      </c>
    </row>
    <row r="848" spans="3:17" x14ac:dyDescent="0.2">
      <c r="C848" s="159"/>
      <c r="D848" s="165" t="s">
        <v>798</v>
      </c>
      <c r="E848" s="161">
        <v>43276</v>
      </c>
      <c r="F848" s="172" t="str">
        <f t="shared" si="39"/>
        <v>2017-18</v>
      </c>
      <c r="G848" s="68"/>
      <c r="H848" s="167" t="s">
        <v>279</v>
      </c>
      <c r="I848" s="173">
        <v>28910.598612097718</v>
      </c>
      <c r="J848" s="168">
        <f>IFERROR(MIN('MP Calculations'!$E$30/I848,1),"-")</f>
        <v>0.88008742324680189</v>
      </c>
      <c r="K848" s="12"/>
      <c r="L848" s="159">
        <v>1</v>
      </c>
      <c r="M848" s="159" t="s">
        <v>338</v>
      </c>
      <c r="N848" s="159">
        <v>3574.64</v>
      </c>
      <c r="O848" s="185">
        <f t="shared" si="40"/>
        <v>3574.64</v>
      </c>
      <c r="P848" s="215">
        <f t="shared" si="41"/>
        <v>3145.995706634948</v>
      </c>
      <c r="Q848" s="215" cm="1">
        <f t="array" ref="Q848">IF(P848="-",0,P848/(1+'General inputs'!$H$32)^IFERROR(INDEX('MP Calculations'!$C$40:$C$130,MATCH(F848,'MP Calculations'!$D$40:$D$130,0),0),-1))</f>
        <v>3864.5303326577973</v>
      </c>
    </row>
    <row r="849" spans="3:17" x14ac:dyDescent="0.2">
      <c r="C849" s="159"/>
      <c r="D849" s="165" t="s">
        <v>799</v>
      </c>
      <c r="E849" s="161">
        <v>43276</v>
      </c>
      <c r="F849" s="172" t="str">
        <f t="shared" si="39"/>
        <v>2017-18</v>
      </c>
      <c r="G849" s="68"/>
      <c r="H849" s="167" t="s">
        <v>279</v>
      </c>
      <c r="I849" s="173">
        <v>28910.598612097718</v>
      </c>
      <c r="J849" s="168">
        <f>IFERROR(MIN('MP Calculations'!$E$30/I849,1),"-")</f>
        <v>0.88008742324680189</v>
      </c>
      <c r="K849" s="12"/>
      <c r="L849" s="159">
        <v>1</v>
      </c>
      <c r="M849" s="159" t="s">
        <v>338</v>
      </c>
      <c r="N849" s="159">
        <v>3574.64</v>
      </c>
      <c r="O849" s="185">
        <f t="shared" si="40"/>
        <v>3574.64</v>
      </c>
      <c r="P849" s="215">
        <f t="shared" si="41"/>
        <v>3145.995706634948</v>
      </c>
      <c r="Q849" s="215" cm="1">
        <f t="array" ref="Q849">IF(P849="-",0,P849/(1+'General inputs'!$H$32)^IFERROR(INDEX('MP Calculations'!$C$40:$C$130,MATCH(F849,'MP Calculations'!$D$40:$D$130,0),0),-1))</f>
        <v>3864.5303326577973</v>
      </c>
    </row>
    <row r="850" spans="3:17" x14ac:dyDescent="0.2">
      <c r="C850" s="159"/>
      <c r="D850" s="165" t="s">
        <v>800</v>
      </c>
      <c r="E850" s="161">
        <v>43276</v>
      </c>
      <c r="F850" s="172" t="str">
        <f t="shared" si="39"/>
        <v>2017-18</v>
      </c>
      <c r="G850" s="68"/>
      <c r="H850" s="167" t="s">
        <v>279</v>
      </c>
      <c r="I850" s="173">
        <v>28910.598612097718</v>
      </c>
      <c r="J850" s="168">
        <f>IFERROR(MIN('MP Calculations'!$E$30/I850,1),"-")</f>
        <v>0.88008742324680189</v>
      </c>
      <c r="K850" s="12"/>
      <c r="L850" s="159">
        <v>1</v>
      </c>
      <c r="M850" s="159" t="s">
        <v>338</v>
      </c>
      <c r="N850" s="159">
        <v>3574.64</v>
      </c>
      <c r="O850" s="185">
        <f t="shared" si="40"/>
        <v>3574.64</v>
      </c>
      <c r="P850" s="215">
        <f t="shared" si="41"/>
        <v>3145.995706634948</v>
      </c>
      <c r="Q850" s="215" cm="1">
        <f t="array" ref="Q850">IF(P850="-",0,P850/(1+'General inputs'!$H$32)^IFERROR(INDEX('MP Calculations'!$C$40:$C$130,MATCH(F850,'MP Calculations'!$D$40:$D$130,0),0),-1))</f>
        <v>3864.5303326577973</v>
      </c>
    </row>
    <row r="851" spans="3:17" x14ac:dyDescent="0.2">
      <c r="C851" s="159"/>
      <c r="D851" s="165" t="s">
        <v>801</v>
      </c>
      <c r="E851" s="161">
        <v>43276</v>
      </c>
      <c r="F851" s="172" t="str">
        <f t="shared" si="39"/>
        <v>2017-18</v>
      </c>
      <c r="G851" s="68"/>
      <c r="H851" s="167" t="s">
        <v>279</v>
      </c>
      <c r="I851" s="173">
        <v>28910.598612097718</v>
      </c>
      <c r="J851" s="168">
        <f>IFERROR(MIN('MP Calculations'!$E$30/I851,1),"-")</f>
        <v>0.88008742324680189</v>
      </c>
      <c r="K851" s="12"/>
      <c r="L851" s="159">
        <v>1</v>
      </c>
      <c r="M851" s="159" t="s">
        <v>338</v>
      </c>
      <c r="N851" s="159">
        <v>3574.64</v>
      </c>
      <c r="O851" s="185">
        <f t="shared" si="40"/>
        <v>3574.64</v>
      </c>
      <c r="P851" s="215">
        <f t="shared" si="41"/>
        <v>3145.995706634948</v>
      </c>
      <c r="Q851" s="215" cm="1">
        <f t="array" ref="Q851">IF(P851="-",0,P851/(1+'General inputs'!$H$32)^IFERROR(INDEX('MP Calculations'!$C$40:$C$130,MATCH(F851,'MP Calculations'!$D$40:$D$130,0),0),-1))</f>
        <v>3864.5303326577973</v>
      </c>
    </row>
    <row r="852" spans="3:17" x14ac:dyDescent="0.2">
      <c r="C852" s="159"/>
      <c r="D852" s="165" t="s">
        <v>802</v>
      </c>
      <c r="E852" s="161">
        <v>43276</v>
      </c>
      <c r="F852" s="172" t="str">
        <f t="shared" si="39"/>
        <v>2017-18</v>
      </c>
      <c r="G852" s="68"/>
      <c r="H852" s="167" t="s">
        <v>279</v>
      </c>
      <c r="I852" s="173">
        <v>28910.598612097718</v>
      </c>
      <c r="J852" s="168">
        <f>IFERROR(MIN('MP Calculations'!$E$30/I852,1),"-")</f>
        <v>0.88008742324680189</v>
      </c>
      <c r="K852" s="12"/>
      <c r="L852" s="159">
        <v>1</v>
      </c>
      <c r="M852" s="159" t="s">
        <v>338</v>
      </c>
      <c r="N852" s="159">
        <v>3574.64</v>
      </c>
      <c r="O852" s="185">
        <f t="shared" si="40"/>
        <v>3574.64</v>
      </c>
      <c r="P852" s="215">
        <f t="shared" si="41"/>
        <v>3145.995706634948</v>
      </c>
      <c r="Q852" s="215" cm="1">
        <f t="array" ref="Q852">IF(P852="-",0,P852/(1+'General inputs'!$H$32)^IFERROR(INDEX('MP Calculations'!$C$40:$C$130,MATCH(F852,'MP Calculations'!$D$40:$D$130,0),0),-1))</f>
        <v>3864.5303326577973</v>
      </c>
    </row>
    <row r="853" spans="3:17" x14ac:dyDescent="0.2">
      <c r="C853" s="159"/>
      <c r="D853" s="165" t="s">
        <v>803</v>
      </c>
      <c r="E853" s="161">
        <v>43276</v>
      </c>
      <c r="F853" s="172" t="str">
        <f t="shared" si="39"/>
        <v>2017-18</v>
      </c>
      <c r="G853" s="68"/>
      <c r="H853" s="167" t="s">
        <v>279</v>
      </c>
      <c r="I853" s="173">
        <v>28910.598612097718</v>
      </c>
      <c r="J853" s="168">
        <f>IFERROR(MIN('MP Calculations'!$E$30/I853,1),"-")</f>
        <v>0.88008742324680189</v>
      </c>
      <c r="K853" s="12"/>
      <c r="L853" s="159">
        <v>1</v>
      </c>
      <c r="M853" s="159" t="s">
        <v>338</v>
      </c>
      <c r="N853" s="159">
        <v>3574.64</v>
      </c>
      <c r="O853" s="185">
        <f t="shared" si="40"/>
        <v>3574.64</v>
      </c>
      <c r="P853" s="215">
        <f t="shared" si="41"/>
        <v>3145.995706634948</v>
      </c>
      <c r="Q853" s="215" cm="1">
        <f t="array" ref="Q853">IF(P853="-",0,P853/(1+'General inputs'!$H$32)^IFERROR(INDEX('MP Calculations'!$C$40:$C$130,MATCH(F853,'MP Calculations'!$D$40:$D$130,0),0),-1))</f>
        <v>3864.5303326577973</v>
      </c>
    </row>
    <row r="854" spans="3:17" x14ac:dyDescent="0.2">
      <c r="C854" s="159"/>
      <c r="D854" s="165" t="s">
        <v>804</v>
      </c>
      <c r="E854" s="161">
        <v>43276</v>
      </c>
      <c r="F854" s="172" t="str">
        <f t="shared" ref="F854:F917" si="42">IF(E854="","-",IF(OR(E854&lt;$E$15,E854&gt;$E$16),"ERROR - date outside of range",IF(MONTH(E854)&gt;=7,YEAR(E854)&amp;"-"&amp;IF(YEAR(E854)=1999,"00",IF(AND(YEAR(E854)&gt;=2000,YEAR(E854)&lt;2009),"0","")&amp;RIGHT(YEAR(E854),2)+1),RIGHT(YEAR(E854),4)-1&amp;"-"&amp;RIGHT(YEAR(E854),2))))</f>
        <v>2017-18</v>
      </c>
      <c r="G854" s="68"/>
      <c r="H854" s="167" t="s">
        <v>279</v>
      </c>
      <c r="I854" s="173">
        <v>28910.598612097718</v>
      </c>
      <c r="J854" s="168">
        <f>IFERROR(MIN('MP Calculations'!$E$30/I854,1),"-")</f>
        <v>0.88008742324680189</v>
      </c>
      <c r="K854" s="12"/>
      <c r="L854" s="159">
        <v>1</v>
      </c>
      <c r="M854" s="159" t="s">
        <v>338</v>
      </c>
      <c r="N854" s="159">
        <v>3574.64</v>
      </c>
      <c r="O854" s="185">
        <f t="shared" ref="O854:O917" si="43">IF(N854="","-",L854*N854)</f>
        <v>3574.64</v>
      </c>
      <c r="P854" s="215">
        <f t="shared" ref="P854:P917" si="44">IF(O854="-","-",IF(OR(E854&lt;$E$15,E854&gt;$E$16),0,O854*J854))</f>
        <v>3145.995706634948</v>
      </c>
      <c r="Q854" s="215" cm="1">
        <f t="array" ref="Q854">IF(P854="-",0,P854/(1+'General inputs'!$H$32)^IFERROR(INDEX('MP Calculations'!$C$40:$C$130,MATCH(F854,'MP Calculations'!$D$40:$D$130,0),0),-1))</f>
        <v>3864.5303326577973</v>
      </c>
    </row>
    <row r="855" spans="3:17" x14ac:dyDescent="0.2">
      <c r="C855" s="159"/>
      <c r="D855" s="165" t="s">
        <v>805</v>
      </c>
      <c r="E855" s="161">
        <v>43276</v>
      </c>
      <c r="F855" s="172" t="str">
        <f t="shared" si="42"/>
        <v>2017-18</v>
      </c>
      <c r="G855" s="68"/>
      <c r="H855" s="167" t="s">
        <v>279</v>
      </c>
      <c r="I855" s="173">
        <v>28910.598612097718</v>
      </c>
      <c r="J855" s="168">
        <f>IFERROR(MIN('MP Calculations'!$E$30/I855,1),"-")</f>
        <v>0.88008742324680189</v>
      </c>
      <c r="K855" s="12"/>
      <c r="L855" s="159">
        <v>1</v>
      </c>
      <c r="M855" s="159" t="s">
        <v>338</v>
      </c>
      <c r="N855" s="159">
        <v>3574.64</v>
      </c>
      <c r="O855" s="185">
        <f t="shared" si="43"/>
        <v>3574.64</v>
      </c>
      <c r="P855" s="215">
        <f t="shared" si="44"/>
        <v>3145.995706634948</v>
      </c>
      <c r="Q855" s="215" cm="1">
        <f t="array" ref="Q855">IF(P855="-",0,P855/(1+'General inputs'!$H$32)^IFERROR(INDEX('MP Calculations'!$C$40:$C$130,MATCH(F855,'MP Calculations'!$D$40:$D$130,0),0),-1))</f>
        <v>3864.5303326577973</v>
      </c>
    </row>
    <row r="856" spans="3:17" x14ac:dyDescent="0.2">
      <c r="C856" s="159"/>
      <c r="D856" s="165" t="s">
        <v>806</v>
      </c>
      <c r="E856" s="161">
        <v>43276</v>
      </c>
      <c r="F856" s="172" t="str">
        <f t="shared" si="42"/>
        <v>2017-18</v>
      </c>
      <c r="G856" s="68"/>
      <c r="H856" s="167" t="s">
        <v>279</v>
      </c>
      <c r="I856" s="173">
        <v>28910.598612097718</v>
      </c>
      <c r="J856" s="168">
        <f>IFERROR(MIN('MP Calculations'!$E$30/I856,1),"-")</f>
        <v>0.88008742324680189</v>
      </c>
      <c r="K856" s="12"/>
      <c r="L856" s="159">
        <v>1</v>
      </c>
      <c r="M856" s="159" t="s">
        <v>338</v>
      </c>
      <c r="N856" s="159">
        <v>3574.64</v>
      </c>
      <c r="O856" s="185">
        <f t="shared" si="43"/>
        <v>3574.64</v>
      </c>
      <c r="P856" s="215">
        <f t="shared" si="44"/>
        <v>3145.995706634948</v>
      </c>
      <c r="Q856" s="215" cm="1">
        <f t="array" ref="Q856">IF(P856="-",0,P856/(1+'General inputs'!$H$32)^IFERROR(INDEX('MP Calculations'!$C$40:$C$130,MATCH(F856,'MP Calculations'!$D$40:$D$130,0),0),-1))</f>
        <v>3864.5303326577973</v>
      </c>
    </row>
    <row r="857" spans="3:17" x14ac:dyDescent="0.2">
      <c r="C857" s="159"/>
      <c r="D857" s="165" t="s">
        <v>807</v>
      </c>
      <c r="E857" s="161">
        <v>43276</v>
      </c>
      <c r="F857" s="172" t="str">
        <f t="shared" si="42"/>
        <v>2017-18</v>
      </c>
      <c r="G857" s="68"/>
      <c r="H857" s="167" t="s">
        <v>279</v>
      </c>
      <c r="I857" s="173">
        <v>28910.598612097718</v>
      </c>
      <c r="J857" s="168">
        <f>IFERROR(MIN('MP Calculations'!$E$30/I857,1),"-")</f>
        <v>0.88008742324680189</v>
      </c>
      <c r="K857" s="12"/>
      <c r="L857" s="159">
        <v>1</v>
      </c>
      <c r="M857" s="159" t="s">
        <v>338</v>
      </c>
      <c r="N857" s="159">
        <v>3574.64</v>
      </c>
      <c r="O857" s="185">
        <f t="shared" si="43"/>
        <v>3574.64</v>
      </c>
      <c r="P857" s="215">
        <f t="shared" si="44"/>
        <v>3145.995706634948</v>
      </c>
      <c r="Q857" s="215" cm="1">
        <f t="array" ref="Q857">IF(P857="-",0,P857/(1+'General inputs'!$H$32)^IFERROR(INDEX('MP Calculations'!$C$40:$C$130,MATCH(F857,'MP Calculations'!$D$40:$D$130,0),0),-1))</f>
        <v>3864.5303326577973</v>
      </c>
    </row>
    <row r="858" spans="3:17" x14ac:dyDescent="0.2">
      <c r="C858" s="159"/>
      <c r="D858" s="165" t="s">
        <v>808</v>
      </c>
      <c r="E858" s="161">
        <v>43276</v>
      </c>
      <c r="F858" s="172" t="str">
        <f t="shared" si="42"/>
        <v>2017-18</v>
      </c>
      <c r="G858" s="68"/>
      <c r="H858" s="167" t="s">
        <v>279</v>
      </c>
      <c r="I858" s="173">
        <v>28910.598612097718</v>
      </c>
      <c r="J858" s="168">
        <f>IFERROR(MIN('MP Calculations'!$E$30/I858,1),"-")</f>
        <v>0.88008742324680189</v>
      </c>
      <c r="K858" s="12"/>
      <c r="L858" s="159">
        <v>1</v>
      </c>
      <c r="M858" s="159" t="s">
        <v>338</v>
      </c>
      <c r="N858" s="159">
        <v>3574.64</v>
      </c>
      <c r="O858" s="185">
        <f t="shared" si="43"/>
        <v>3574.64</v>
      </c>
      <c r="P858" s="215">
        <f t="shared" si="44"/>
        <v>3145.995706634948</v>
      </c>
      <c r="Q858" s="215" cm="1">
        <f t="array" ref="Q858">IF(P858="-",0,P858/(1+'General inputs'!$H$32)^IFERROR(INDEX('MP Calculations'!$C$40:$C$130,MATCH(F858,'MP Calculations'!$D$40:$D$130,0),0),-1))</f>
        <v>3864.5303326577973</v>
      </c>
    </row>
    <row r="859" spans="3:17" x14ac:dyDescent="0.2">
      <c r="C859" s="159"/>
      <c r="D859" s="165" t="s">
        <v>809</v>
      </c>
      <c r="E859" s="161">
        <v>43276</v>
      </c>
      <c r="F859" s="172" t="str">
        <f t="shared" si="42"/>
        <v>2017-18</v>
      </c>
      <c r="G859" s="68"/>
      <c r="H859" s="167" t="s">
        <v>279</v>
      </c>
      <c r="I859" s="173">
        <v>28910.598612097718</v>
      </c>
      <c r="J859" s="168">
        <f>IFERROR(MIN('MP Calculations'!$E$30/I859,1),"-")</f>
        <v>0.88008742324680189</v>
      </c>
      <c r="K859" s="12"/>
      <c r="L859" s="159">
        <v>1</v>
      </c>
      <c r="M859" s="159" t="s">
        <v>338</v>
      </c>
      <c r="N859" s="159">
        <v>3574.64</v>
      </c>
      <c r="O859" s="185">
        <f t="shared" si="43"/>
        <v>3574.64</v>
      </c>
      <c r="P859" s="215">
        <f t="shared" si="44"/>
        <v>3145.995706634948</v>
      </c>
      <c r="Q859" s="215" cm="1">
        <f t="array" ref="Q859">IF(P859="-",0,P859/(1+'General inputs'!$H$32)^IFERROR(INDEX('MP Calculations'!$C$40:$C$130,MATCH(F859,'MP Calculations'!$D$40:$D$130,0),0),-1))</f>
        <v>3864.5303326577973</v>
      </c>
    </row>
    <row r="860" spans="3:17" x14ac:dyDescent="0.2">
      <c r="C860" s="159"/>
      <c r="D860" s="165" t="s">
        <v>810</v>
      </c>
      <c r="E860" s="161">
        <v>43276</v>
      </c>
      <c r="F860" s="172" t="str">
        <f t="shared" si="42"/>
        <v>2017-18</v>
      </c>
      <c r="G860" s="68"/>
      <c r="H860" s="167" t="s">
        <v>279</v>
      </c>
      <c r="I860" s="173">
        <v>28910.598612097718</v>
      </c>
      <c r="J860" s="168">
        <f>IFERROR(MIN('MP Calculations'!$E$30/I860,1),"-")</f>
        <v>0.88008742324680189</v>
      </c>
      <c r="K860" s="12"/>
      <c r="L860" s="159">
        <v>1</v>
      </c>
      <c r="M860" s="159" t="s">
        <v>338</v>
      </c>
      <c r="N860" s="159">
        <v>3574.64</v>
      </c>
      <c r="O860" s="185">
        <f t="shared" si="43"/>
        <v>3574.64</v>
      </c>
      <c r="P860" s="215">
        <f t="shared" si="44"/>
        <v>3145.995706634948</v>
      </c>
      <c r="Q860" s="215" cm="1">
        <f t="array" ref="Q860">IF(P860="-",0,P860/(1+'General inputs'!$H$32)^IFERROR(INDEX('MP Calculations'!$C$40:$C$130,MATCH(F860,'MP Calculations'!$D$40:$D$130,0),0),-1))</f>
        <v>3864.5303326577973</v>
      </c>
    </row>
    <row r="861" spans="3:17" x14ac:dyDescent="0.2">
      <c r="C861" s="159"/>
      <c r="D861" s="165" t="s">
        <v>811</v>
      </c>
      <c r="E861" s="161">
        <v>43276</v>
      </c>
      <c r="F861" s="172" t="str">
        <f t="shared" si="42"/>
        <v>2017-18</v>
      </c>
      <c r="G861" s="68"/>
      <c r="H861" s="167" t="s">
        <v>279</v>
      </c>
      <c r="I861" s="173">
        <v>28910.598612097718</v>
      </c>
      <c r="J861" s="168">
        <f>IFERROR(MIN('MP Calculations'!$E$30/I861,1),"-")</f>
        <v>0.88008742324680189</v>
      </c>
      <c r="K861" s="12"/>
      <c r="L861" s="159">
        <v>1</v>
      </c>
      <c r="M861" s="159" t="s">
        <v>338</v>
      </c>
      <c r="N861" s="159">
        <v>6927.41</v>
      </c>
      <c r="O861" s="185">
        <f t="shared" si="43"/>
        <v>6927.41</v>
      </c>
      <c r="P861" s="215">
        <f t="shared" si="44"/>
        <v>6096.7264166741279</v>
      </c>
      <c r="Q861" s="215" cm="1">
        <f t="array" ref="Q861">IF(P861="-",0,P861/(1+'General inputs'!$H$32)^IFERROR(INDEX('MP Calculations'!$C$40:$C$130,MATCH(F861,'MP Calculations'!$D$40:$D$130,0),0),-1))</f>
        <v>7489.1978134181199</v>
      </c>
    </row>
    <row r="862" spans="3:17" x14ac:dyDescent="0.2">
      <c r="C862" s="159"/>
      <c r="D862" s="165" t="s">
        <v>812</v>
      </c>
      <c r="E862" s="161">
        <v>43276</v>
      </c>
      <c r="F862" s="172" t="str">
        <f t="shared" si="42"/>
        <v>2017-18</v>
      </c>
      <c r="G862" s="68"/>
      <c r="H862" s="167" t="s">
        <v>279</v>
      </c>
      <c r="I862" s="173">
        <v>28910.598612097718</v>
      </c>
      <c r="J862" s="168">
        <f>IFERROR(MIN('MP Calculations'!$E$30/I862,1),"-")</f>
        <v>0.88008742324680189</v>
      </c>
      <c r="K862" s="12"/>
      <c r="L862" s="159">
        <v>1</v>
      </c>
      <c r="M862" s="159" t="s">
        <v>338</v>
      </c>
      <c r="N862" s="159">
        <v>3574.64</v>
      </c>
      <c r="O862" s="185">
        <f t="shared" si="43"/>
        <v>3574.64</v>
      </c>
      <c r="P862" s="215">
        <f t="shared" si="44"/>
        <v>3145.995706634948</v>
      </c>
      <c r="Q862" s="215" cm="1">
        <f t="array" ref="Q862">IF(P862="-",0,P862/(1+'General inputs'!$H$32)^IFERROR(INDEX('MP Calculations'!$C$40:$C$130,MATCH(F862,'MP Calculations'!$D$40:$D$130,0),0),-1))</f>
        <v>3864.5303326577973</v>
      </c>
    </row>
    <row r="863" spans="3:17" x14ac:dyDescent="0.2">
      <c r="C863" s="159"/>
      <c r="D863" s="165" t="s">
        <v>813</v>
      </c>
      <c r="E863" s="161">
        <v>43276</v>
      </c>
      <c r="F863" s="172" t="str">
        <f t="shared" si="42"/>
        <v>2017-18</v>
      </c>
      <c r="G863" s="68"/>
      <c r="H863" s="167" t="s">
        <v>279</v>
      </c>
      <c r="I863" s="173">
        <v>28910.598612097718</v>
      </c>
      <c r="J863" s="168">
        <f>IFERROR(MIN('MP Calculations'!$E$30/I863,1),"-")</f>
        <v>0.88008742324680189</v>
      </c>
      <c r="K863" s="12"/>
      <c r="L863" s="159">
        <v>1</v>
      </c>
      <c r="M863" s="159" t="s">
        <v>338</v>
      </c>
      <c r="N863" s="159">
        <v>3574.64</v>
      </c>
      <c r="O863" s="185">
        <f t="shared" si="43"/>
        <v>3574.64</v>
      </c>
      <c r="P863" s="215">
        <f t="shared" si="44"/>
        <v>3145.995706634948</v>
      </c>
      <c r="Q863" s="215" cm="1">
        <f t="array" ref="Q863">IF(P863="-",0,P863/(1+'General inputs'!$H$32)^IFERROR(INDEX('MP Calculations'!$C$40:$C$130,MATCH(F863,'MP Calculations'!$D$40:$D$130,0),0),-1))</f>
        <v>3864.5303326577973</v>
      </c>
    </row>
    <row r="864" spans="3:17" x14ac:dyDescent="0.2">
      <c r="C864" s="159"/>
      <c r="D864" s="165" t="s">
        <v>814</v>
      </c>
      <c r="E864" s="161">
        <v>43276</v>
      </c>
      <c r="F864" s="172" t="str">
        <f t="shared" si="42"/>
        <v>2017-18</v>
      </c>
      <c r="G864" s="68"/>
      <c r="H864" s="167" t="s">
        <v>279</v>
      </c>
      <c r="I864" s="173">
        <v>28910.598612097718</v>
      </c>
      <c r="J864" s="168">
        <f>IFERROR(MIN('MP Calculations'!$E$30/I864,1),"-")</f>
        <v>0.88008742324680189</v>
      </c>
      <c r="K864" s="12"/>
      <c r="L864" s="159">
        <v>1</v>
      </c>
      <c r="M864" s="159" t="s">
        <v>338</v>
      </c>
      <c r="N864" s="159">
        <v>3574.64</v>
      </c>
      <c r="O864" s="185">
        <f t="shared" si="43"/>
        <v>3574.64</v>
      </c>
      <c r="P864" s="215">
        <f t="shared" si="44"/>
        <v>3145.995706634948</v>
      </c>
      <c r="Q864" s="215" cm="1">
        <f t="array" ref="Q864">IF(P864="-",0,P864/(1+'General inputs'!$H$32)^IFERROR(INDEX('MP Calculations'!$C$40:$C$130,MATCH(F864,'MP Calculations'!$D$40:$D$130,0),0),-1))</f>
        <v>3864.5303326577973</v>
      </c>
    </row>
    <row r="865" spans="3:17" x14ac:dyDescent="0.2">
      <c r="C865" s="159"/>
      <c r="D865" s="165" t="s">
        <v>815</v>
      </c>
      <c r="E865" s="161">
        <v>43276</v>
      </c>
      <c r="F865" s="172" t="str">
        <f t="shared" si="42"/>
        <v>2017-18</v>
      </c>
      <c r="G865" s="68"/>
      <c r="H865" s="167" t="s">
        <v>279</v>
      </c>
      <c r="I865" s="173">
        <v>28910.598612097718</v>
      </c>
      <c r="J865" s="168">
        <f>IFERROR(MIN('MP Calculations'!$E$30/I865,1),"-")</f>
        <v>0.88008742324680189</v>
      </c>
      <c r="K865" s="12"/>
      <c r="L865" s="159">
        <v>1</v>
      </c>
      <c r="M865" s="159" t="s">
        <v>338</v>
      </c>
      <c r="N865" s="159">
        <v>3574.64</v>
      </c>
      <c r="O865" s="185">
        <f t="shared" si="43"/>
        <v>3574.64</v>
      </c>
      <c r="P865" s="215">
        <f t="shared" si="44"/>
        <v>3145.995706634948</v>
      </c>
      <c r="Q865" s="215" cm="1">
        <f t="array" ref="Q865">IF(P865="-",0,P865/(1+'General inputs'!$H$32)^IFERROR(INDEX('MP Calculations'!$C$40:$C$130,MATCH(F865,'MP Calculations'!$D$40:$D$130,0),0),-1))</f>
        <v>3864.5303326577973</v>
      </c>
    </row>
    <row r="866" spans="3:17" x14ac:dyDescent="0.2">
      <c r="C866" s="159"/>
      <c r="D866" s="165" t="s">
        <v>816</v>
      </c>
      <c r="E866" s="161">
        <v>43276</v>
      </c>
      <c r="F866" s="172" t="str">
        <f t="shared" si="42"/>
        <v>2017-18</v>
      </c>
      <c r="G866" s="68"/>
      <c r="H866" s="167" t="s">
        <v>279</v>
      </c>
      <c r="I866" s="173">
        <v>28910.598612097718</v>
      </c>
      <c r="J866" s="168">
        <f>IFERROR(MIN('MP Calculations'!$E$30/I866,1),"-")</f>
        <v>0.88008742324680189</v>
      </c>
      <c r="K866" s="12"/>
      <c r="L866" s="159">
        <v>1</v>
      </c>
      <c r="M866" s="159" t="s">
        <v>338</v>
      </c>
      <c r="N866" s="159">
        <v>3574.64</v>
      </c>
      <c r="O866" s="185">
        <f t="shared" si="43"/>
        <v>3574.64</v>
      </c>
      <c r="P866" s="215">
        <f t="shared" si="44"/>
        <v>3145.995706634948</v>
      </c>
      <c r="Q866" s="215" cm="1">
        <f t="array" ref="Q866">IF(P866="-",0,P866/(1+'General inputs'!$H$32)^IFERROR(INDEX('MP Calculations'!$C$40:$C$130,MATCH(F866,'MP Calculations'!$D$40:$D$130,0),0),-1))</f>
        <v>3864.5303326577973</v>
      </c>
    </row>
    <row r="867" spans="3:17" x14ac:dyDescent="0.2">
      <c r="C867" s="159"/>
      <c r="D867" s="165" t="s">
        <v>817</v>
      </c>
      <c r="E867" s="161">
        <v>43276</v>
      </c>
      <c r="F867" s="172" t="str">
        <f t="shared" si="42"/>
        <v>2017-18</v>
      </c>
      <c r="G867" s="68"/>
      <c r="H867" s="167" t="s">
        <v>279</v>
      </c>
      <c r="I867" s="173">
        <v>28910.598612097718</v>
      </c>
      <c r="J867" s="168">
        <f>IFERROR(MIN('MP Calculations'!$E$30/I867,1),"-")</f>
        <v>0.88008742324680189</v>
      </c>
      <c r="K867" s="12"/>
      <c r="L867" s="159">
        <v>1</v>
      </c>
      <c r="M867" s="159" t="s">
        <v>338</v>
      </c>
      <c r="N867" s="159">
        <v>3574.64</v>
      </c>
      <c r="O867" s="185">
        <f t="shared" si="43"/>
        <v>3574.64</v>
      </c>
      <c r="P867" s="215">
        <f t="shared" si="44"/>
        <v>3145.995706634948</v>
      </c>
      <c r="Q867" s="215" cm="1">
        <f t="array" ref="Q867">IF(P867="-",0,P867/(1+'General inputs'!$H$32)^IFERROR(INDEX('MP Calculations'!$C$40:$C$130,MATCH(F867,'MP Calculations'!$D$40:$D$130,0),0),-1))</f>
        <v>3864.5303326577973</v>
      </c>
    </row>
    <row r="868" spans="3:17" x14ac:dyDescent="0.2">
      <c r="C868" s="159"/>
      <c r="D868" s="165" t="s">
        <v>818</v>
      </c>
      <c r="E868" s="161">
        <v>43276</v>
      </c>
      <c r="F868" s="172" t="str">
        <f t="shared" si="42"/>
        <v>2017-18</v>
      </c>
      <c r="G868" s="68"/>
      <c r="H868" s="167" t="s">
        <v>279</v>
      </c>
      <c r="I868" s="173">
        <v>28910.598612097718</v>
      </c>
      <c r="J868" s="168">
        <f>IFERROR(MIN('MP Calculations'!$E$30/I868,1),"-")</f>
        <v>0.88008742324680189</v>
      </c>
      <c r="K868" s="12"/>
      <c r="L868" s="159">
        <v>1</v>
      </c>
      <c r="M868" s="159" t="s">
        <v>338</v>
      </c>
      <c r="N868" s="159">
        <v>3574.64</v>
      </c>
      <c r="O868" s="185">
        <f t="shared" si="43"/>
        <v>3574.64</v>
      </c>
      <c r="P868" s="215">
        <f t="shared" si="44"/>
        <v>3145.995706634948</v>
      </c>
      <c r="Q868" s="215" cm="1">
        <f t="array" ref="Q868">IF(P868="-",0,P868/(1+'General inputs'!$H$32)^IFERROR(INDEX('MP Calculations'!$C$40:$C$130,MATCH(F868,'MP Calculations'!$D$40:$D$130,0),0),-1))</f>
        <v>3864.5303326577973</v>
      </c>
    </row>
    <row r="869" spans="3:17" x14ac:dyDescent="0.2">
      <c r="C869" s="159"/>
      <c r="D869" s="165" t="s">
        <v>819</v>
      </c>
      <c r="E869" s="161">
        <v>43276</v>
      </c>
      <c r="F869" s="172" t="str">
        <f t="shared" si="42"/>
        <v>2017-18</v>
      </c>
      <c r="G869" s="68"/>
      <c r="H869" s="167" t="s">
        <v>279</v>
      </c>
      <c r="I869" s="173">
        <v>28910.598612097718</v>
      </c>
      <c r="J869" s="168">
        <f>IFERROR(MIN('MP Calculations'!$E$30/I869,1),"-")</f>
        <v>0.88008742324680189</v>
      </c>
      <c r="K869" s="12"/>
      <c r="L869" s="159">
        <v>1</v>
      </c>
      <c r="M869" s="159" t="s">
        <v>338</v>
      </c>
      <c r="N869" s="159">
        <v>3574.64</v>
      </c>
      <c r="O869" s="185">
        <f t="shared" si="43"/>
        <v>3574.64</v>
      </c>
      <c r="P869" s="215">
        <f t="shared" si="44"/>
        <v>3145.995706634948</v>
      </c>
      <c r="Q869" s="215" cm="1">
        <f t="array" ref="Q869">IF(P869="-",0,P869/(1+'General inputs'!$H$32)^IFERROR(INDEX('MP Calculations'!$C$40:$C$130,MATCH(F869,'MP Calculations'!$D$40:$D$130,0),0),-1))</f>
        <v>3864.5303326577973</v>
      </c>
    </row>
    <row r="870" spans="3:17" x14ac:dyDescent="0.2">
      <c r="C870" s="159"/>
      <c r="D870" s="165" t="s">
        <v>820</v>
      </c>
      <c r="E870" s="161">
        <v>43276</v>
      </c>
      <c r="F870" s="172" t="str">
        <f t="shared" si="42"/>
        <v>2017-18</v>
      </c>
      <c r="G870" s="68"/>
      <c r="H870" s="167" t="s">
        <v>279</v>
      </c>
      <c r="I870" s="173">
        <v>28910.598612097718</v>
      </c>
      <c r="J870" s="168">
        <f>IFERROR(MIN('MP Calculations'!$E$30/I870,1),"-")</f>
        <v>0.88008742324680189</v>
      </c>
      <c r="K870" s="12"/>
      <c r="L870" s="159">
        <v>1</v>
      </c>
      <c r="M870" s="159" t="s">
        <v>338</v>
      </c>
      <c r="N870" s="159">
        <v>3574.64</v>
      </c>
      <c r="O870" s="185">
        <f t="shared" si="43"/>
        <v>3574.64</v>
      </c>
      <c r="P870" s="215">
        <f t="shared" si="44"/>
        <v>3145.995706634948</v>
      </c>
      <c r="Q870" s="215" cm="1">
        <f t="array" ref="Q870">IF(P870="-",0,P870/(1+'General inputs'!$H$32)^IFERROR(INDEX('MP Calculations'!$C$40:$C$130,MATCH(F870,'MP Calculations'!$D$40:$D$130,0),0),-1))</f>
        <v>3864.5303326577973</v>
      </c>
    </row>
    <row r="871" spans="3:17" x14ac:dyDescent="0.2">
      <c r="C871" s="159"/>
      <c r="D871" s="165" t="s">
        <v>821</v>
      </c>
      <c r="E871" s="161">
        <v>43276</v>
      </c>
      <c r="F871" s="172" t="str">
        <f t="shared" si="42"/>
        <v>2017-18</v>
      </c>
      <c r="G871" s="68"/>
      <c r="H871" s="167" t="s">
        <v>279</v>
      </c>
      <c r="I871" s="173">
        <v>28910.598612097718</v>
      </c>
      <c r="J871" s="168">
        <f>IFERROR(MIN('MP Calculations'!$E$30/I871,1),"-")</f>
        <v>0.88008742324680189</v>
      </c>
      <c r="K871" s="12"/>
      <c r="L871" s="159">
        <v>1</v>
      </c>
      <c r="M871" s="159" t="s">
        <v>338</v>
      </c>
      <c r="N871" s="159">
        <v>3574.64</v>
      </c>
      <c r="O871" s="185">
        <f t="shared" si="43"/>
        <v>3574.64</v>
      </c>
      <c r="P871" s="215">
        <f t="shared" si="44"/>
        <v>3145.995706634948</v>
      </c>
      <c r="Q871" s="215" cm="1">
        <f t="array" ref="Q871">IF(P871="-",0,P871/(1+'General inputs'!$H$32)^IFERROR(INDEX('MP Calculations'!$C$40:$C$130,MATCH(F871,'MP Calculations'!$D$40:$D$130,0),0),-1))</f>
        <v>3864.5303326577973</v>
      </c>
    </row>
    <row r="872" spans="3:17" x14ac:dyDescent="0.2">
      <c r="C872" s="159"/>
      <c r="D872" s="165" t="s">
        <v>822</v>
      </c>
      <c r="E872" s="161">
        <v>43276</v>
      </c>
      <c r="F872" s="172" t="str">
        <f t="shared" si="42"/>
        <v>2017-18</v>
      </c>
      <c r="G872" s="68"/>
      <c r="H872" s="167" t="s">
        <v>279</v>
      </c>
      <c r="I872" s="173">
        <v>28910.598612097718</v>
      </c>
      <c r="J872" s="168">
        <f>IFERROR(MIN('MP Calculations'!$E$30/I872,1),"-")</f>
        <v>0.88008742324680189</v>
      </c>
      <c r="K872" s="12"/>
      <c r="L872" s="159">
        <v>1</v>
      </c>
      <c r="M872" s="159" t="s">
        <v>338</v>
      </c>
      <c r="N872" s="159">
        <v>3574.64</v>
      </c>
      <c r="O872" s="185">
        <f t="shared" si="43"/>
        <v>3574.64</v>
      </c>
      <c r="P872" s="215">
        <f t="shared" si="44"/>
        <v>3145.995706634948</v>
      </c>
      <c r="Q872" s="215" cm="1">
        <f t="array" ref="Q872">IF(P872="-",0,P872/(1+'General inputs'!$H$32)^IFERROR(INDEX('MP Calculations'!$C$40:$C$130,MATCH(F872,'MP Calculations'!$D$40:$D$130,0),0),-1))</f>
        <v>3864.5303326577973</v>
      </c>
    </row>
    <row r="873" spans="3:17" x14ac:dyDescent="0.2">
      <c r="C873" s="159"/>
      <c r="D873" s="165" t="s">
        <v>823</v>
      </c>
      <c r="E873" s="161">
        <v>43298</v>
      </c>
      <c r="F873" s="172" t="str">
        <f t="shared" si="42"/>
        <v>2018-19</v>
      </c>
      <c r="G873" s="68"/>
      <c r="H873" s="167" t="s">
        <v>279</v>
      </c>
      <c r="I873" s="173">
        <v>28910.598612097718</v>
      </c>
      <c r="J873" s="168">
        <f>IFERROR(MIN('MP Calculations'!$E$30/I873,1),"-")</f>
        <v>0.88008742324680189</v>
      </c>
      <c r="K873" s="12"/>
      <c r="L873" s="159">
        <v>1</v>
      </c>
      <c r="M873" s="159" t="s">
        <v>338</v>
      </c>
      <c r="N873" s="159">
        <v>93007.83</v>
      </c>
      <c r="O873" s="185">
        <f t="shared" si="43"/>
        <v>93007.83</v>
      </c>
      <c r="P873" s="215">
        <f t="shared" si="44"/>
        <v>81855.021446476603</v>
      </c>
      <c r="Q873" s="215" cm="1">
        <f t="array" ref="Q873">IF(P873="-",0,P873/(1+'General inputs'!$H$32)^IFERROR(INDEX('MP Calculations'!$C$40:$C$130,MATCH(F873,'MP Calculations'!$D$40:$D$130,0),0),-1))</f>
        <v>96497.531203732739</v>
      </c>
    </row>
    <row r="874" spans="3:17" x14ac:dyDescent="0.2">
      <c r="C874" s="159"/>
      <c r="D874" s="165" t="s">
        <v>824</v>
      </c>
      <c r="E874" s="161">
        <v>43326</v>
      </c>
      <c r="F874" s="172" t="str">
        <f t="shared" si="42"/>
        <v>2018-19</v>
      </c>
      <c r="G874" s="68"/>
      <c r="H874" s="167" t="s">
        <v>279</v>
      </c>
      <c r="I874" s="173">
        <v>28910.598612097718</v>
      </c>
      <c r="J874" s="168">
        <f>IFERROR(MIN('MP Calculations'!$E$30/I874,1),"-")</f>
        <v>0.88008742324680189</v>
      </c>
      <c r="K874" s="12"/>
      <c r="L874" s="159">
        <v>1</v>
      </c>
      <c r="M874" s="159" t="s">
        <v>338</v>
      </c>
      <c r="N874" s="159">
        <v>145733.35999999999</v>
      </c>
      <c r="O874" s="185">
        <f t="shared" si="43"/>
        <v>145733.35999999999</v>
      </c>
      <c r="P874" s="215">
        <f t="shared" si="44"/>
        <v>128258.09728349853</v>
      </c>
      <c r="Q874" s="215" cm="1">
        <f t="array" ref="Q874">IF(P874="-",0,P874/(1+'General inputs'!$H$32)^IFERROR(INDEX('MP Calculations'!$C$40:$C$130,MATCH(F874,'MP Calculations'!$D$40:$D$130,0),0),-1))</f>
        <v>151201.34997262934</v>
      </c>
    </row>
    <row r="875" spans="3:17" x14ac:dyDescent="0.2">
      <c r="C875" s="159"/>
      <c r="D875" s="165" t="s">
        <v>825</v>
      </c>
      <c r="E875" s="161">
        <v>43488</v>
      </c>
      <c r="F875" s="172" t="str">
        <f t="shared" si="42"/>
        <v>2018-19</v>
      </c>
      <c r="G875" s="68"/>
      <c r="H875" s="167" t="s">
        <v>279</v>
      </c>
      <c r="I875" s="173">
        <v>28910.598612097718</v>
      </c>
      <c r="J875" s="168">
        <f>IFERROR(MIN('MP Calculations'!$E$30/I875,1),"-")</f>
        <v>0.88008742324680189</v>
      </c>
      <c r="K875" s="12"/>
      <c r="L875" s="159">
        <v>1</v>
      </c>
      <c r="M875" s="159" t="s">
        <v>338</v>
      </c>
      <c r="N875" s="159">
        <v>44653.8</v>
      </c>
      <c r="O875" s="185">
        <f t="shared" si="43"/>
        <v>44653.8</v>
      </c>
      <c r="P875" s="215">
        <f t="shared" si="44"/>
        <v>39299.247780178048</v>
      </c>
      <c r="Q875" s="215" cm="1">
        <f t="array" ref="Q875">IF(P875="-",0,P875/(1+'General inputs'!$H$32)^IFERROR(INDEX('MP Calculations'!$C$40:$C$130,MATCH(F875,'MP Calculations'!$D$40:$D$130,0),0),-1))</f>
        <v>46329.233343743654</v>
      </c>
    </row>
    <row r="876" spans="3:17" x14ac:dyDescent="0.2">
      <c r="C876" s="159"/>
      <c r="D876" s="165" t="s">
        <v>826</v>
      </c>
      <c r="E876" s="161">
        <v>43507</v>
      </c>
      <c r="F876" s="172" t="str">
        <f t="shared" si="42"/>
        <v>2018-19</v>
      </c>
      <c r="G876" s="68"/>
      <c r="H876" s="167" t="s">
        <v>279</v>
      </c>
      <c r="I876" s="173">
        <v>28910.598612097718</v>
      </c>
      <c r="J876" s="168">
        <f>IFERROR(MIN('MP Calculations'!$E$30/I876,1),"-")</f>
        <v>0.88008742324680189</v>
      </c>
      <c r="K876" s="12"/>
      <c r="L876" s="159">
        <v>1</v>
      </c>
      <c r="M876" s="159" t="s">
        <v>338</v>
      </c>
      <c r="N876" s="159">
        <v>14482.22</v>
      </c>
      <c r="O876" s="185">
        <f t="shared" si="43"/>
        <v>14482.22</v>
      </c>
      <c r="P876" s="215">
        <f t="shared" si="44"/>
        <v>12745.619682693299</v>
      </c>
      <c r="Q876" s="215" cm="1">
        <f t="array" ref="Q876">IF(P876="-",0,P876/(1+'General inputs'!$H$32)^IFERROR(INDEX('MP Calculations'!$C$40:$C$130,MATCH(F876,'MP Calculations'!$D$40:$D$130,0),0),-1))</f>
        <v>15025.600278485395</v>
      </c>
    </row>
    <row r="877" spans="3:17" x14ac:dyDescent="0.2">
      <c r="C877" s="159"/>
      <c r="D877" s="165" t="s">
        <v>827</v>
      </c>
      <c r="E877" s="161">
        <v>43531</v>
      </c>
      <c r="F877" s="172" t="str">
        <f t="shared" si="42"/>
        <v>2018-19</v>
      </c>
      <c r="G877" s="68"/>
      <c r="H877" s="167" t="s">
        <v>279</v>
      </c>
      <c r="I877" s="173">
        <v>28910.598612097718</v>
      </c>
      <c r="J877" s="168">
        <f>IFERROR(MIN('MP Calculations'!$E$30/I877,1),"-")</f>
        <v>0.88008742324680189</v>
      </c>
      <c r="K877" s="12"/>
      <c r="L877" s="159">
        <v>1</v>
      </c>
      <c r="M877" s="159" t="s">
        <v>338</v>
      </c>
      <c r="N877" s="159">
        <v>40676.269999999997</v>
      </c>
      <c r="O877" s="185">
        <f t="shared" si="43"/>
        <v>40676.269999999997</v>
      </c>
      <c r="P877" s="215">
        <f t="shared" si="44"/>
        <v>35798.673651591191</v>
      </c>
      <c r="Q877" s="215" cm="1">
        <f t="array" ref="Q877">IF(P877="-",0,P877/(1+'General inputs'!$H$32)^IFERROR(INDEX('MP Calculations'!$C$40:$C$130,MATCH(F877,'MP Calculations'!$D$40:$D$130,0),0),-1))</f>
        <v>42202.464390110574</v>
      </c>
    </row>
    <row r="878" spans="3:17" x14ac:dyDescent="0.2">
      <c r="C878" s="159"/>
      <c r="D878" s="165" t="s">
        <v>828</v>
      </c>
      <c r="E878" s="161">
        <v>43646</v>
      </c>
      <c r="F878" s="172" t="str">
        <f t="shared" si="42"/>
        <v>2018-19</v>
      </c>
      <c r="G878" s="68"/>
      <c r="H878" s="167" t="s">
        <v>279</v>
      </c>
      <c r="I878" s="173">
        <v>28910.598612097718</v>
      </c>
      <c r="J878" s="168">
        <f>IFERROR(MIN('MP Calculations'!$E$30/I878,1),"-")</f>
        <v>0.88008742324680189</v>
      </c>
      <c r="K878" s="12"/>
      <c r="L878" s="159">
        <v>1</v>
      </c>
      <c r="M878" s="159" t="s">
        <v>338</v>
      </c>
      <c r="N878" s="159">
        <v>72.36</v>
      </c>
      <c r="O878" s="185">
        <f t="shared" si="43"/>
        <v>72.36</v>
      </c>
      <c r="P878" s="215">
        <f t="shared" si="44"/>
        <v>63.683125946138581</v>
      </c>
      <c r="Q878" s="215" cm="1">
        <f t="array" ref="Q878">IF(P878="-",0,P878/(1+'General inputs'!$H$32)^IFERROR(INDEX('MP Calculations'!$C$40:$C$130,MATCH(F878,'MP Calculations'!$D$40:$D$130,0),0),-1))</f>
        <v>75.074984094372482</v>
      </c>
    </row>
    <row r="879" spans="3:17" x14ac:dyDescent="0.2">
      <c r="C879" s="159"/>
      <c r="D879" s="165" t="s">
        <v>829</v>
      </c>
      <c r="E879" s="161">
        <v>43704</v>
      </c>
      <c r="F879" s="172" t="str">
        <f t="shared" si="42"/>
        <v>2019-20</v>
      </c>
      <c r="G879" s="68"/>
      <c r="H879" s="167" t="s">
        <v>279</v>
      </c>
      <c r="I879" s="173">
        <v>28910.598612097718</v>
      </c>
      <c r="J879" s="168">
        <f>IFERROR(MIN('MP Calculations'!$E$30/I879,1),"-")</f>
        <v>0.88008742324680189</v>
      </c>
      <c r="K879" s="12"/>
      <c r="L879" s="159">
        <v>1</v>
      </c>
      <c r="M879" s="159" t="s">
        <v>338</v>
      </c>
      <c r="N879" s="159">
        <v>102897.39</v>
      </c>
      <c r="O879" s="185">
        <f t="shared" si="43"/>
        <v>102897.39</v>
      </c>
      <c r="P879" s="215">
        <f t="shared" si="44"/>
        <v>90558.698823921237</v>
      </c>
      <c r="Q879" s="215" cm="1">
        <f t="array" ref="Q879">IF(P879="-",0,P879/(1+'General inputs'!$H$32)^IFERROR(INDEX('MP Calculations'!$C$40:$C$130,MATCH(F879,'MP Calculations'!$D$40:$D$130,0),0),-1))</f>
        <v>102455.04082278999</v>
      </c>
    </row>
    <row r="880" spans="3:17" x14ac:dyDescent="0.2">
      <c r="C880" s="159"/>
      <c r="D880" s="165" t="s">
        <v>830</v>
      </c>
      <c r="E880" s="161">
        <v>43704</v>
      </c>
      <c r="F880" s="172" t="str">
        <f t="shared" si="42"/>
        <v>2019-20</v>
      </c>
      <c r="G880" s="68"/>
      <c r="H880" s="167" t="s">
        <v>279</v>
      </c>
      <c r="I880" s="173">
        <v>28910.598612097718</v>
      </c>
      <c r="J880" s="168">
        <f>IFERROR(MIN('MP Calculations'!$E$30/I880,1),"-")</f>
        <v>0.88008742324680189</v>
      </c>
      <c r="K880" s="12"/>
      <c r="L880" s="159">
        <v>1</v>
      </c>
      <c r="M880" s="159" t="s">
        <v>338</v>
      </c>
      <c r="N880" s="159">
        <v>102897.39</v>
      </c>
      <c r="O880" s="185">
        <f t="shared" si="43"/>
        <v>102897.39</v>
      </c>
      <c r="P880" s="215">
        <f t="shared" si="44"/>
        <v>90558.698823921237</v>
      </c>
      <c r="Q880" s="215" cm="1">
        <f t="array" ref="Q880">IF(P880="-",0,P880/(1+'General inputs'!$H$32)^IFERROR(INDEX('MP Calculations'!$C$40:$C$130,MATCH(F880,'MP Calculations'!$D$40:$D$130,0),0),-1))</f>
        <v>102455.04082278999</v>
      </c>
    </row>
    <row r="881" spans="3:17" x14ac:dyDescent="0.2">
      <c r="C881" s="159"/>
      <c r="D881" s="165" t="s">
        <v>831</v>
      </c>
      <c r="E881" s="161">
        <v>43748</v>
      </c>
      <c r="F881" s="172" t="str">
        <f t="shared" si="42"/>
        <v>2019-20</v>
      </c>
      <c r="G881" s="68"/>
      <c r="H881" s="167" t="s">
        <v>279</v>
      </c>
      <c r="I881" s="173">
        <v>28910.598612097718</v>
      </c>
      <c r="J881" s="168">
        <f>IFERROR(MIN('MP Calculations'!$E$30/I881,1),"-")</f>
        <v>0.88008742324680189</v>
      </c>
      <c r="K881" s="12"/>
      <c r="L881" s="159">
        <v>1</v>
      </c>
      <c r="M881" s="159" t="s">
        <v>338</v>
      </c>
      <c r="N881" s="159">
        <v>21893.29</v>
      </c>
      <c r="O881" s="185">
        <f t="shared" si="43"/>
        <v>21893.29</v>
      </c>
      <c r="P881" s="215">
        <f t="shared" si="44"/>
        <v>19268.009182494978</v>
      </c>
      <c r="Q881" s="215" cm="1">
        <f t="array" ref="Q881">IF(P881="-",0,P881/(1+'General inputs'!$H$32)^IFERROR(INDEX('MP Calculations'!$C$40:$C$130,MATCH(F881,'MP Calculations'!$D$40:$D$130,0),0),-1))</f>
        <v>21799.172172347426</v>
      </c>
    </row>
    <row r="882" spans="3:17" x14ac:dyDescent="0.2">
      <c r="C882" s="159"/>
      <c r="D882" s="165" t="s">
        <v>832</v>
      </c>
      <c r="E882" s="161">
        <v>43748</v>
      </c>
      <c r="F882" s="172" t="str">
        <f t="shared" si="42"/>
        <v>2019-20</v>
      </c>
      <c r="G882" s="68"/>
      <c r="H882" s="167" t="s">
        <v>279</v>
      </c>
      <c r="I882" s="173">
        <v>28910.598612097718</v>
      </c>
      <c r="J882" s="168">
        <f>IFERROR(MIN('MP Calculations'!$E$30/I882,1),"-")</f>
        <v>0.88008742324680189</v>
      </c>
      <c r="K882" s="12"/>
      <c r="L882" s="159">
        <v>1</v>
      </c>
      <c r="M882" s="159" t="s">
        <v>338</v>
      </c>
      <c r="N882" s="159">
        <v>21893.29</v>
      </c>
      <c r="O882" s="185">
        <f t="shared" si="43"/>
        <v>21893.29</v>
      </c>
      <c r="P882" s="215">
        <f t="shared" si="44"/>
        <v>19268.009182494978</v>
      </c>
      <c r="Q882" s="215" cm="1">
        <f t="array" ref="Q882">IF(P882="-",0,P882/(1+'General inputs'!$H$32)^IFERROR(INDEX('MP Calculations'!$C$40:$C$130,MATCH(F882,'MP Calculations'!$D$40:$D$130,0),0),-1))</f>
        <v>21799.172172347426</v>
      </c>
    </row>
    <row r="883" spans="3:17" x14ac:dyDescent="0.2">
      <c r="C883" s="159"/>
      <c r="D883" s="165" t="s">
        <v>833</v>
      </c>
      <c r="E883" s="161">
        <v>43752</v>
      </c>
      <c r="F883" s="172" t="str">
        <f t="shared" si="42"/>
        <v>2019-20</v>
      </c>
      <c r="G883" s="68"/>
      <c r="H883" s="167" t="s">
        <v>279</v>
      </c>
      <c r="I883" s="173">
        <v>28910.598612097718</v>
      </c>
      <c r="J883" s="168">
        <f>IFERROR(MIN('MP Calculations'!$E$30/I883,1),"-")</f>
        <v>0.88008742324680189</v>
      </c>
      <c r="K883" s="12"/>
      <c r="L883" s="159">
        <v>1</v>
      </c>
      <c r="M883" s="159" t="s">
        <v>338</v>
      </c>
      <c r="N883" s="159">
        <v>22009.29</v>
      </c>
      <c r="O883" s="185">
        <f t="shared" si="43"/>
        <v>22009.29</v>
      </c>
      <c r="P883" s="215">
        <f t="shared" si="44"/>
        <v>19370.099323591607</v>
      </c>
      <c r="Q883" s="215" cm="1">
        <f t="array" ref="Q883">IF(P883="-",0,P883/(1+'General inputs'!$H$32)^IFERROR(INDEX('MP Calculations'!$C$40:$C$130,MATCH(F883,'MP Calculations'!$D$40:$D$130,0),0),-1))</f>
        <v>21914.673495903287</v>
      </c>
    </row>
    <row r="884" spans="3:17" x14ac:dyDescent="0.2">
      <c r="C884" s="159"/>
      <c r="D884" s="165" t="s">
        <v>834</v>
      </c>
      <c r="E884" s="161">
        <v>43752</v>
      </c>
      <c r="F884" s="172" t="str">
        <f t="shared" si="42"/>
        <v>2019-20</v>
      </c>
      <c r="G884" s="68"/>
      <c r="H884" s="167" t="s">
        <v>279</v>
      </c>
      <c r="I884" s="173">
        <v>28910.598612097718</v>
      </c>
      <c r="J884" s="168">
        <f>IFERROR(MIN('MP Calculations'!$E$30/I884,1),"-")</f>
        <v>0.88008742324680189</v>
      </c>
      <c r="K884" s="12"/>
      <c r="L884" s="159">
        <v>1</v>
      </c>
      <c r="M884" s="159" t="s">
        <v>338</v>
      </c>
      <c r="N884" s="159">
        <v>21893.29</v>
      </c>
      <c r="O884" s="185">
        <f t="shared" si="43"/>
        <v>21893.29</v>
      </c>
      <c r="P884" s="215">
        <f t="shared" si="44"/>
        <v>19268.009182494978</v>
      </c>
      <c r="Q884" s="215" cm="1">
        <f t="array" ref="Q884">IF(P884="-",0,P884/(1+'General inputs'!$H$32)^IFERROR(INDEX('MP Calculations'!$C$40:$C$130,MATCH(F884,'MP Calculations'!$D$40:$D$130,0),0),-1))</f>
        <v>21799.172172347426</v>
      </c>
    </row>
    <row r="885" spans="3:17" x14ac:dyDescent="0.2">
      <c r="C885" s="159"/>
      <c r="D885" s="165" t="s">
        <v>835</v>
      </c>
      <c r="E885" s="161">
        <v>43753</v>
      </c>
      <c r="F885" s="172" t="str">
        <f t="shared" si="42"/>
        <v>2019-20</v>
      </c>
      <c r="G885" s="68"/>
      <c r="H885" s="167" t="s">
        <v>279</v>
      </c>
      <c r="I885" s="173">
        <v>28910.598612097718</v>
      </c>
      <c r="J885" s="168">
        <f>IFERROR(MIN('MP Calculations'!$E$30/I885,1),"-")</f>
        <v>0.88008742324680189</v>
      </c>
      <c r="K885" s="12"/>
      <c r="L885" s="159">
        <v>1</v>
      </c>
      <c r="M885" s="159" t="s">
        <v>338</v>
      </c>
      <c r="N885" s="159">
        <v>22028.29</v>
      </c>
      <c r="O885" s="185">
        <f t="shared" si="43"/>
        <v>22028.29</v>
      </c>
      <c r="P885" s="215">
        <f t="shared" si="44"/>
        <v>19386.820984633294</v>
      </c>
      <c r="Q885" s="215" cm="1">
        <f t="array" ref="Q885">IF(P885="-",0,P885/(1+'General inputs'!$H$32)^IFERROR(INDEX('MP Calculations'!$C$40:$C$130,MATCH(F885,'MP Calculations'!$D$40:$D$130,0),0),-1))</f>
        <v>21933.591816140884</v>
      </c>
    </row>
    <row r="886" spans="3:17" x14ac:dyDescent="0.2">
      <c r="C886" s="159"/>
      <c r="D886" s="165" t="s">
        <v>836</v>
      </c>
      <c r="E886" s="161">
        <v>43789</v>
      </c>
      <c r="F886" s="172" t="str">
        <f t="shared" si="42"/>
        <v>2019-20</v>
      </c>
      <c r="G886" s="68"/>
      <c r="H886" s="167" t="s">
        <v>279</v>
      </c>
      <c r="I886" s="173">
        <v>28910.598612097718</v>
      </c>
      <c r="J886" s="168">
        <f>IFERROR(MIN('MP Calculations'!$E$30/I886,1),"-")</f>
        <v>0.88008742324680189</v>
      </c>
      <c r="K886" s="12"/>
      <c r="L886" s="159">
        <v>1</v>
      </c>
      <c r="M886" s="159" t="s">
        <v>338</v>
      </c>
      <c r="N886" s="159">
        <v>28764.93</v>
      </c>
      <c r="O886" s="185">
        <f t="shared" si="43"/>
        <v>28764.93</v>
      </c>
      <c r="P886" s="215">
        <f t="shared" si="44"/>
        <v>25315.65312357463</v>
      </c>
      <c r="Q886" s="215" cm="1">
        <f t="array" ref="Q886">IF(P886="-",0,P886/(1+'General inputs'!$H$32)^IFERROR(INDEX('MP Calculations'!$C$40:$C$130,MATCH(F886,'MP Calculations'!$D$40:$D$130,0),0),-1))</f>
        <v>28641.271439583616</v>
      </c>
    </row>
    <row r="887" spans="3:17" x14ac:dyDescent="0.2">
      <c r="C887" s="159"/>
      <c r="D887" s="165" t="s">
        <v>837</v>
      </c>
      <c r="E887" s="161">
        <v>43789</v>
      </c>
      <c r="F887" s="172" t="str">
        <f t="shared" si="42"/>
        <v>2019-20</v>
      </c>
      <c r="G887" s="68"/>
      <c r="H887" s="167" t="s">
        <v>279</v>
      </c>
      <c r="I887" s="173">
        <v>28910.598612097718</v>
      </c>
      <c r="J887" s="168">
        <f>IFERROR(MIN('MP Calculations'!$E$30/I887,1),"-")</f>
        <v>0.88008742324680189</v>
      </c>
      <c r="K887" s="12"/>
      <c r="L887" s="159">
        <v>1</v>
      </c>
      <c r="M887" s="159" t="s">
        <v>338</v>
      </c>
      <c r="N887" s="159">
        <v>28943.85</v>
      </c>
      <c r="O887" s="185">
        <f t="shared" si="43"/>
        <v>28943.85</v>
      </c>
      <c r="P887" s="215">
        <f t="shared" si="44"/>
        <v>25473.118365341947</v>
      </c>
      <c r="Q887" s="215" cm="1">
        <f t="array" ref="Q887">IF(P887="-",0,P887/(1+'General inputs'!$H$32)^IFERROR(INDEX('MP Calculations'!$C$40:$C$130,MATCH(F887,'MP Calculations'!$D$40:$D$130,0),0),-1))</f>
        <v>28819.422274157881</v>
      </c>
    </row>
    <row r="888" spans="3:17" x14ac:dyDescent="0.2">
      <c r="C888" s="159"/>
      <c r="D888" s="165" t="s">
        <v>838</v>
      </c>
      <c r="E888" s="161">
        <v>43789</v>
      </c>
      <c r="F888" s="172" t="str">
        <f t="shared" si="42"/>
        <v>2019-20</v>
      </c>
      <c r="G888" s="68"/>
      <c r="H888" s="167" t="s">
        <v>279</v>
      </c>
      <c r="I888" s="173">
        <v>28910.598612097718</v>
      </c>
      <c r="J888" s="168">
        <f>IFERROR(MIN('MP Calculations'!$E$30/I888,1),"-")</f>
        <v>0.88008742324680189</v>
      </c>
      <c r="K888" s="12"/>
      <c r="L888" s="159">
        <v>1</v>
      </c>
      <c r="M888" s="159" t="s">
        <v>338</v>
      </c>
      <c r="N888" s="159">
        <v>28993.01</v>
      </c>
      <c r="O888" s="185">
        <f t="shared" si="43"/>
        <v>28993.01</v>
      </c>
      <c r="P888" s="215">
        <f t="shared" si="44"/>
        <v>25516.38346306876</v>
      </c>
      <c r="Q888" s="215" cm="1">
        <f t="array" ref="Q888">IF(P888="-",0,P888/(1+'General inputs'!$H$32)^IFERROR(INDEX('MP Calculations'!$C$40:$C$130,MATCH(F888,'MP Calculations'!$D$40:$D$130,0),0),-1))</f>
        <v>28868.370938520002</v>
      </c>
    </row>
    <row r="889" spans="3:17" x14ac:dyDescent="0.2">
      <c r="C889" s="159"/>
      <c r="D889" s="165" t="s">
        <v>839</v>
      </c>
      <c r="E889" s="161">
        <v>43789</v>
      </c>
      <c r="F889" s="172" t="str">
        <f t="shared" si="42"/>
        <v>2019-20</v>
      </c>
      <c r="G889" s="68"/>
      <c r="H889" s="167" t="s">
        <v>279</v>
      </c>
      <c r="I889" s="173">
        <v>28910.598612097718</v>
      </c>
      <c r="J889" s="168">
        <f>IFERROR(MIN('MP Calculations'!$E$30/I889,1),"-")</f>
        <v>0.88008742324680189</v>
      </c>
      <c r="K889" s="12"/>
      <c r="L889" s="159">
        <v>1</v>
      </c>
      <c r="M889" s="159" t="s">
        <v>338</v>
      </c>
      <c r="N889" s="159">
        <v>28993.01</v>
      </c>
      <c r="O889" s="185">
        <f t="shared" si="43"/>
        <v>28993.01</v>
      </c>
      <c r="P889" s="215">
        <f t="shared" si="44"/>
        <v>25516.38346306876</v>
      </c>
      <c r="Q889" s="215" cm="1">
        <f t="array" ref="Q889">IF(P889="-",0,P889/(1+'General inputs'!$H$32)^IFERROR(INDEX('MP Calculations'!$C$40:$C$130,MATCH(F889,'MP Calculations'!$D$40:$D$130,0),0),-1))</f>
        <v>28868.370938520002</v>
      </c>
    </row>
    <row r="890" spans="3:17" x14ac:dyDescent="0.2">
      <c r="C890" s="159"/>
      <c r="D890" s="165" t="s">
        <v>840</v>
      </c>
      <c r="E890" s="161">
        <v>43789</v>
      </c>
      <c r="F890" s="172" t="str">
        <f t="shared" si="42"/>
        <v>2019-20</v>
      </c>
      <c r="G890" s="68"/>
      <c r="H890" s="167" t="s">
        <v>279</v>
      </c>
      <c r="I890" s="173">
        <v>28910.598612097718</v>
      </c>
      <c r="J890" s="168">
        <f>IFERROR(MIN('MP Calculations'!$E$30/I890,1),"-")</f>
        <v>0.88008742324680189</v>
      </c>
      <c r="K890" s="12"/>
      <c r="L890" s="159">
        <v>1</v>
      </c>
      <c r="M890" s="159" t="s">
        <v>338</v>
      </c>
      <c r="N890" s="159">
        <v>32676.74</v>
      </c>
      <c r="O890" s="185">
        <f t="shared" si="43"/>
        <v>32676.74</v>
      </c>
      <c r="P890" s="215">
        <f t="shared" si="44"/>
        <v>28758.387906705702</v>
      </c>
      <c r="Q890" s="215" cm="1">
        <f t="array" ref="Q890">IF(P890="-",0,P890/(1+'General inputs'!$H$32)^IFERROR(INDEX('MP Calculations'!$C$40:$C$130,MATCH(F890,'MP Calculations'!$D$40:$D$130,0),0),-1))</f>
        <v>32536.264823196147</v>
      </c>
    </row>
    <row r="891" spans="3:17" x14ac:dyDescent="0.2">
      <c r="C891" s="159"/>
      <c r="D891" s="165" t="s">
        <v>841</v>
      </c>
      <c r="E891" s="161">
        <v>43789</v>
      </c>
      <c r="F891" s="172" t="str">
        <f t="shared" si="42"/>
        <v>2019-20</v>
      </c>
      <c r="G891" s="68"/>
      <c r="H891" s="167" t="s">
        <v>279</v>
      </c>
      <c r="I891" s="173">
        <v>28910.598612097718</v>
      </c>
      <c r="J891" s="168">
        <f>IFERROR(MIN('MP Calculations'!$E$30/I891,1),"-")</f>
        <v>0.88008742324680189</v>
      </c>
      <c r="K891" s="12"/>
      <c r="L891" s="159">
        <v>1</v>
      </c>
      <c r="M891" s="159" t="s">
        <v>338</v>
      </c>
      <c r="N891" s="159">
        <v>19992.63</v>
      </c>
      <c r="O891" s="185">
        <f t="shared" si="43"/>
        <v>19992.63</v>
      </c>
      <c r="P891" s="215">
        <f t="shared" si="44"/>
        <v>17595.262220626711</v>
      </c>
      <c r="Q891" s="215" cm="1">
        <f t="array" ref="Q891">IF(P891="-",0,P891/(1+'General inputs'!$H$32)^IFERROR(INDEX('MP Calculations'!$C$40:$C$130,MATCH(F891,'MP Calculations'!$D$40:$D$130,0),0),-1))</f>
        <v>19906.682985884639</v>
      </c>
    </row>
    <row r="892" spans="3:17" x14ac:dyDescent="0.2">
      <c r="C892" s="159"/>
      <c r="D892" s="165" t="s">
        <v>842</v>
      </c>
      <c r="E892" s="161">
        <v>43789</v>
      </c>
      <c r="F892" s="172" t="str">
        <f t="shared" si="42"/>
        <v>2019-20</v>
      </c>
      <c r="G892" s="68"/>
      <c r="H892" s="167" t="s">
        <v>279</v>
      </c>
      <c r="I892" s="173">
        <v>28910.598612097718</v>
      </c>
      <c r="J892" s="168">
        <f>IFERROR(MIN('MP Calculations'!$E$30/I892,1),"-")</f>
        <v>0.88008742324680189</v>
      </c>
      <c r="K892" s="12"/>
      <c r="L892" s="159">
        <v>1</v>
      </c>
      <c r="M892" s="159" t="s">
        <v>338</v>
      </c>
      <c r="N892" s="159">
        <v>38331.64</v>
      </c>
      <c r="O892" s="185">
        <f t="shared" si="43"/>
        <v>38331.64</v>
      </c>
      <c r="P892" s="215">
        <f t="shared" si="44"/>
        <v>33735.194276424038</v>
      </c>
      <c r="Q892" s="215" cm="1">
        <f t="array" ref="Q892">IF(P892="-",0,P892/(1+'General inputs'!$H$32)^IFERROR(INDEX('MP Calculations'!$C$40:$C$130,MATCH(F892,'MP Calculations'!$D$40:$D$130,0),0),-1))</f>
        <v>38166.85477643786</v>
      </c>
    </row>
    <row r="893" spans="3:17" x14ac:dyDescent="0.2">
      <c r="C893" s="159"/>
      <c r="D893" s="165" t="s">
        <v>843</v>
      </c>
      <c r="E893" s="161">
        <v>43847</v>
      </c>
      <c r="F893" s="172" t="str">
        <f t="shared" si="42"/>
        <v>2019-20</v>
      </c>
      <c r="G893" s="68"/>
      <c r="H893" s="167" t="s">
        <v>279</v>
      </c>
      <c r="I893" s="173">
        <v>28910.598612097718</v>
      </c>
      <c r="J893" s="168">
        <f>IFERROR(MIN('MP Calculations'!$E$30/I893,1),"-")</f>
        <v>0.88008742324680189</v>
      </c>
      <c r="K893" s="12"/>
      <c r="L893" s="159">
        <v>1</v>
      </c>
      <c r="M893" s="159" t="s">
        <v>338</v>
      </c>
      <c r="N893" s="159">
        <v>7789.07</v>
      </c>
      <c r="O893" s="185">
        <f t="shared" si="43"/>
        <v>7789.07</v>
      </c>
      <c r="P893" s="215">
        <f t="shared" si="44"/>
        <v>6855.0625457889673</v>
      </c>
      <c r="Q893" s="215" cm="1">
        <f t="array" ref="Q893">IF(P893="-",0,P893/(1+'General inputs'!$H$32)^IFERROR(INDEX('MP Calculations'!$C$40:$C$130,MATCH(F893,'MP Calculations'!$D$40:$D$130,0),0),-1))</f>
        <v>7755.5852954245865</v>
      </c>
    </row>
    <row r="894" spans="3:17" x14ac:dyDescent="0.2">
      <c r="C894" s="159"/>
      <c r="D894" s="165" t="s">
        <v>844</v>
      </c>
      <c r="E894" s="161">
        <v>43929</v>
      </c>
      <c r="F894" s="172" t="str">
        <f t="shared" si="42"/>
        <v>2019-20</v>
      </c>
      <c r="G894" s="68"/>
      <c r="H894" s="167" t="s">
        <v>279</v>
      </c>
      <c r="I894" s="173">
        <v>28910.598612097718</v>
      </c>
      <c r="J894" s="168">
        <f>IFERROR(MIN('MP Calculations'!$E$30/I894,1),"-")</f>
        <v>0.88008742324680189</v>
      </c>
      <c r="K894" s="12"/>
      <c r="L894" s="159">
        <v>1</v>
      </c>
      <c r="M894" s="159" t="s">
        <v>338</v>
      </c>
      <c r="N894" s="159">
        <v>53739.16</v>
      </c>
      <c r="O894" s="185">
        <f t="shared" si="43"/>
        <v>53739.16</v>
      </c>
      <c r="P894" s="215">
        <f t="shared" si="44"/>
        <v>47295.158851847613</v>
      </c>
      <c r="Q894" s="215" cm="1">
        <f t="array" ref="Q894">IF(P894="-",0,P894/(1+'General inputs'!$H$32)^IFERROR(INDEX('MP Calculations'!$C$40:$C$130,MATCH(F894,'MP Calculations'!$D$40:$D$130,0),0),-1))</f>
        <v>53508.13885155342</v>
      </c>
    </row>
    <row r="895" spans="3:17" x14ac:dyDescent="0.2">
      <c r="C895" s="159"/>
      <c r="D895" s="165" t="s">
        <v>845</v>
      </c>
      <c r="E895" s="161">
        <v>43930</v>
      </c>
      <c r="F895" s="172" t="str">
        <f t="shared" si="42"/>
        <v>2019-20</v>
      </c>
      <c r="G895" s="68"/>
      <c r="H895" s="167" t="s">
        <v>279</v>
      </c>
      <c r="I895" s="173">
        <v>28910.598612097718</v>
      </c>
      <c r="J895" s="168">
        <f>IFERROR(MIN('MP Calculations'!$E$30/I895,1),"-")</f>
        <v>0.88008742324680189</v>
      </c>
      <c r="K895" s="12"/>
      <c r="L895" s="159">
        <v>1</v>
      </c>
      <c r="M895" s="159" t="s">
        <v>338</v>
      </c>
      <c r="N895" s="159">
        <v>4765.1099999999997</v>
      </c>
      <c r="O895" s="185">
        <f t="shared" si="43"/>
        <v>4765.1099999999997</v>
      </c>
      <c r="P895" s="215">
        <f t="shared" si="44"/>
        <v>4193.713381387568</v>
      </c>
      <c r="Q895" s="215" cm="1">
        <f t="array" ref="Q895">IF(P895="-",0,P895/(1+'General inputs'!$H$32)^IFERROR(INDEX('MP Calculations'!$C$40:$C$130,MATCH(F895,'MP Calculations'!$D$40:$D$130,0),0),-1))</f>
        <v>4744.6251024937064</v>
      </c>
    </row>
    <row r="896" spans="3:17" x14ac:dyDescent="0.2">
      <c r="C896" s="159"/>
      <c r="D896" s="165" t="s">
        <v>846</v>
      </c>
      <c r="E896" s="161">
        <v>43949</v>
      </c>
      <c r="F896" s="172" t="str">
        <f t="shared" si="42"/>
        <v>2019-20</v>
      </c>
      <c r="G896" s="68"/>
      <c r="H896" s="167" t="s">
        <v>279</v>
      </c>
      <c r="I896" s="173">
        <v>28910.598612097718</v>
      </c>
      <c r="J896" s="168">
        <f>IFERROR(MIN('MP Calculations'!$E$30/I896,1),"-")</f>
        <v>0.88008742324680189</v>
      </c>
      <c r="K896" s="12"/>
      <c r="L896" s="159">
        <v>1</v>
      </c>
      <c r="M896" s="159" t="s">
        <v>338</v>
      </c>
      <c r="N896" s="159">
        <v>20280.29</v>
      </c>
      <c r="O896" s="185">
        <f t="shared" si="43"/>
        <v>20280.29</v>
      </c>
      <c r="P896" s="215">
        <f t="shared" si="44"/>
        <v>17848.428168797884</v>
      </c>
      <c r="Q896" s="215" cm="1">
        <f t="array" ref="Q896">IF(P896="-",0,P896/(1+'General inputs'!$H$32)^IFERROR(INDEX('MP Calculations'!$C$40:$C$130,MATCH(F896,'MP Calculations'!$D$40:$D$130,0),0),-1))</f>
        <v>20193.10635428187</v>
      </c>
    </row>
    <row r="897" spans="3:17" x14ac:dyDescent="0.2">
      <c r="C897" s="159"/>
      <c r="D897" s="165" t="s">
        <v>844</v>
      </c>
      <c r="E897" s="161">
        <v>43949</v>
      </c>
      <c r="F897" s="172" t="str">
        <f t="shared" si="42"/>
        <v>2019-20</v>
      </c>
      <c r="G897" s="68"/>
      <c r="H897" s="167" t="s">
        <v>279</v>
      </c>
      <c r="I897" s="173">
        <v>28910.598612097718</v>
      </c>
      <c r="J897" s="168">
        <f>IFERROR(MIN('MP Calculations'!$E$30/I897,1),"-")</f>
        <v>0.88008742324680189</v>
      </c>
      <c r="K897" s="12"/>
      <c r="L897" s="159">
        <v>1</v>
      </c>
      <c r="M897" s="159" t="s">
        <v>338</v>
      </c>
      <c r="N897" s="159">
        <v>34966.160000000003</v>
      </c>
      <c r="O897" s="185">
        <f t="shared" si="43"/>
        <v>34966.160000000003</v>
      </c>
      <c r="P897" s="215">
        <f t="shared" si="44"/>
        <v>30773.277655235397</v>
      </c>
      <c r="Q897" s="215" cm="1">
        <f t="array" ref="Q897">IF(P897="-",0,P897/(1+'General inputs'!$H$32)^IFERROR(INDEX('MP Calculations'!$C$40:$C$130,MATCH(F897,'MP Calculations'!$D$40:$D$130,0),0),-1))</f>
        <v>34815.842755741491</v>
      </c>
    </row>
    <row r="898" spans="3:17" x14ac:dyDescent="0.2">
      <c r="C898" s="159"/>
      <c r="D898" s="165" t="s">
        <v>847</v>
      </c>
      <c r="E898" s="161">
        <v>43958</v>
      </c>
      <c r="F898" s="172" t="str">
        <f t="shared" si="42"/>
        <v>2019-20</v>
      </c>
      <c r="G898" s="68"/>
      <c r="H898" s="167" t="s">
        <v>279</v>
      </c>
      <c r="I898" s="173">
        <v>28910.598612097718</v>
      </c>
      <c r="J898" s="168">
        <f>IFERROR(MIN('MP Calculations'!$E$30/I898,1),"-")</f>
        <v>0.88008742324680189</v>
      </c>
      <c r="K898" s="12"/>
      <c r="L898" s="159">
        <v>1</v>
      </c>
      <c r="M898" s="159" t="s">
        <v>338</v>
      </c>
      <c r="N898" s="159">
        <v>52147.16</v>
      </c>
      <c r="O898" s="185">
        <f t="shared" si="43"/>
        <v>52147.16</v>
      </c>
      <c r="P898" s="215">
        <f t="shared" si="44"/>
        <v>45894.059674038697</v>
      </c>
      <c r="Q898" s="215" cm="1">
        <f t="array" ref="Q898">IF(P898="-",0,P898/(1+'General inputs'!$H$32)^IFERROR(INDEX('MP Calculations'!$C$40:$C$130,MATCH(F898,'MP Calculations'!$D$40:$D$130,0),0),-1))</f>
        <v>51922.98275585573</v>
      </c>
    </row>
    <row r="899" spans="3:17" x14ac:dyDescent="0.2">
      <c r="C899" s="159"/>
      <c r="D899" s="165" t="s">
        <v>285</v>
      </c>
      <c r="E899" s="161">
        <v>44077</v>
      </c>
      <c r="F899" s="172" t="str">
        <f t="shared" si="42"/>
        <v>2020-21</v>
      </c>
      <c r="G899" s="68"/>
      <c r="H899" s="167" t="s">
        <v>279</v>
      </c>
      <c r="I899" s="173">
        <v>28910.598612097718</v>
      </c>
      <c r="J899" s="168">
        <f>IFERROR(MIN('MP Calculations'!$E$30/I899,1),"-")</f>
        <v>0.88008742324680189</v>
      </c>
      <c r="K899" s="12"/>
      <c r="L899" s="159">
        <v>8.6209009999999999</v>
      </c>
      <c r="M899" s="159" t="s">
        <v>339</v>
      </c>
      <c r="N899" s="159">
        <v>809</v>
      </c>
      <c r="O899" s="185">
        <f t="shared" si="43"/>
        <v>6974.3089090000003</v>
      </c>
      <c r="P899" s="215">
        <f t="shared" si="44"/>
        <v>6138.0015566490247</v>
      </c>
      <c r="Q899" s="215" cm="1">
        <f t="array" ref="Q899">IF(P899="-",0,P899/(1+'General inputs'!$H$32)^IFERROR(INDEX('MP Calculations'!$C$40:$C$130,MATCH(F899,'MP Calculations'!$D$40:$D$130,0),0),-1))</f>
        <v>6664.4211221534724</v>
      </c>
    </row>
    <row r="900" spans="3:17" x14ac:dyDescent="0.2">
      <c r="C900" s="159"/>
      <c r="D900" s="165" t="s">
        <v>337</v>
      </c>
      <c r="E900" s="161">
        <v>44077</v>
      </c>
      <c r="F900" s="172" t="str">
        <f t="shared" si="42"/>
        <v>2020-21</v>
      </c>
      <c r="G900" s="68"/>
      <c r="H900" s="167" t="s">
        <v>279</v>
      </c>
      <c r="I900" s="173">
        <v>28910.598612097718</v>
      </c>
      <c r="J900" s="168">
        <f>IFERROR(MIN('MP Calculations'!$E$30/I900,1),"-")</f>
        <v>0.88008742324680189</v>
      </c>
      <c r="K900" s="12"/>
      <c r="L900" s="159">
        <v>1.2126710000000001</v>
      </c>
      <c r="M900" s="159" t="s">
        <v>339</v>
      </c>
      <c r="N900" s="159">
        <v>622</v>
      </c>
      <c r="O900" s="185">
        <f t="shared" si="43"/>
        <v>754.28136200000006</v>
      </c>
      <c r="P900" s="215">
        <f t="shared" si="44"/>
        <v>663.83354028566828</v>
      </c>
      <c r="Q900" s="215" cm="1">
        <f t="array" ref="Q900">IF(P900="-",0,P900/(1+'General inputs'!$H$32)^IFERROR(INDEX('MP Calculations'!$C$40:$C$130,MATCH(F900,'MP Calculations'!$D$40:$D$130,0),0),-1))</f>
        <v>720.7665600347284</v>
      </c>
    </row>
    <row r="901" spans="3:17" x14ac:dyDescent="0.2">
      <c r="C901" s="159"/>
      <c r="D901" s="165" t="s">
        <v>285</v>
      </c>
      <c r="E901" s="161">
        <v>44077</v>
      </c>
      <c r="F901" s="172" t="str">
        <f t="shared" si="42"/>
        <v>2020-21</v>
      </c>
      <c r="G901" s="68"/>
      <c r="H901" s="167" t="s">
        <v>279</v>
      </c>
      <c r="I901" s="173">
        <v>28910.598612097718</v>
      </c>
      <c r="J901" s="168">
        <f>IFERROR(MIN('MP Calculations'!$E$30/I901,1),"-")</f>
        <v>0.88008742324680189</v>
      </c>
      <c r="K901" s="12"/>
      <c r="L901" s="159">
        <v>1.652312</v>
      </c>
      <c r="M901" s="159" t="s">
        <v>339</v>
      </c>
      <c r="N901" s="159">
        <v>809</v>
      </c>
      <c r="O901" s="185">
        <f t="shared" si="43"/>
        <v>1336.7204079999999</v>
      </c>
      <c r="P901" s="215">
        <f t="shared" si="44"/>
        <v>1176.4308194781336</v>
      </c>
      <c r="Q901" s="215" cm="1">
        <f t="array" ref="Q901">IF(P901="-",0,P901/(1+'General inputs'!$H$32)^IFERROR(INDEX('MP Calculations'!$C$40:$C$130,MATCH(F901,'MP Calculations'!$D$40:$D$130,0),0),-1))</f>
        <v>1277.3262322798564</v>
      </c>
    </row>
    <row r="902" spans="3:17" x14ac:dyDescent="0.2">
      <c r="C902" s="159"/>
      <c r="D902" s="165" t="s">
        <v>285</v>
      </c>
      <c r="E902" s="161">
        <v>44077</v>
      </c>
      <c r="F902" s="172" t="str">
        <f t="shared" si="42"/>
        <v>2020-21</v>
      </c>
      <c r="G902" s="68"/>
      <c r="H902" s="167" t="s">
        <v>279</v>
      </c>
      <c r="I902" s="173">
        <v>28910.598612097718</v>
      </c>
      <c r="J902" s="168">
        <f>IFERROR(MIN('MP Calculations'!$E$30/I902,1),"-")</f>
        <v>0.88008742324680189</v>
      </c>
      <c r="K902" s="12"/>
      <c r="L902" s="159">
        <v>35.757617000000003</v>
      </c>
      <c r="M902" s="159" t="s">
        <v>339</v>
      </c>
      <c r="N902" s="159">
        <v>809</v>
      </c>
      <c r="O902" s="185">
        <f t="shared" si="43"/>
        <v>28927.912153000001</v>
      </c>
      <c r="P902" s="215">
        <f t="shared" si="44"/>
        <v>25459.091666643617</v>
      </c>
      <c r="Q902" s="215" cm="1">
        <f t="array" ref="Q902">IF(P902="-",0,P902/(1+'General inputs'!$H$32)^IFERROR(INDEX('MP Calculations'!$C$40:$C$130,MATCH(F902,'MP Calculations'!$D$40:$D$130,0),0),-1))</f>
        <v>27642.565204341645</v>
      </c>
    </row>
    <row r="903" spans="3:17" x14ac:dyDescent="0.2">
      <c r="C903" s="159"/>
      <c r="D903" s="165" t="s">
        <v>306</v>
      </c>
      <c r="E903" s="161">
        <v>44077</v>
      </c>
      <c r="F903" s="172" t="str">
        <f t="shared" si="42"/>
        <v>2020-21</v>
      </c>
      <c r="G903" s="68"/>
      <c r="H903" s="167" t="s">
        <v>279</v>
      </c>
      <c r="I903" s="173">
        <v>28910.598612097718</v>
      </c>
      <c r="J903" s="168">
        <f>IFERROR(MIN('MP Calculations'!$E$30/I903,1),"-")</f>
        <v>0.88008742324680189</v>
      </c>
      <c r="K903" s="12"/>
      <c r="L903" s="159">
        <v>5.6318330000000003</v>
      </c>
      <c r="M903" s="159" t="s">
        <v>339</v>
      </c>
      <c r="N903" s="159">
        <v>548</v>
      </c>
      <c r="O903" s="185">
        <f t="shared" si="43"/>
        <v>3086.2444840000003</v>
      </c>
      <c r="P903" s="215">
        <f t="shared" si="44"/>
        <v>2716.1649554332162</v>
      </c>
      <c r="Q903" s="215" cm="1">
        <f t="array" ref="Q903">IF(P903="-",0,P903/(1+'General inputs'!$H$32)^IFERROR(INDEX('MP Calculations'!$C$40:$C$130,MATCH(F903,'MP Calculations'!$D$40:$D$130,0),0),-1))</f>
        <v>2949.114126670991</v>
      </c>
    </row>
    <row r="904" spans="3:17" x14ac:dyDescent="0.2">
      <c r="C904" s="159"/>
      <c r="D904" s="165" t="s">
        <v>306</v>
      </c>
      <c r="E904" s="161">
        <v>44077</v>
      </c>
      <c r="F904" s="172" t="str">
        <f t="shared" si="42"/>
        <v>2020-21</v>
      </c>
      <c r="G904" s="68"/>
      <c r="H904" s="167" t="s">
        <v>279</v>
      </c>
      <c r="I904" s="173">
        <v>28910.598612097718</v>
      </c>
      <c r="J904" s="168">
        <f>IFERROR(MIN('MP Calculations'!$E$30/I904,1),"-")</f>
        <v>0.88008742324680189</v>
      </c>
      <c r="K904" s="12"/>
      <c r="L904" s="159">
        <v>2.7046450000000002</v>
      </c>
      <c r="M904" s="159" t="s">
        <v>339</v>
      </c>
      <c r="N904" s="159">
        <v>548</v>
      </c>
      <c r="O904" s="185">
        <f t="shared" si="43"/>
        <v>1482.1454600000002</v>
      </c>
      <c r="P904" s="215">
        <f t="shared" si="44"/>
        <v>1304.4175787683459</v>
      </c>
      <c r="Q904" s="215" cm="1">
        <f t="array" ref="Q904">IF(P904="-",0,P904/(1+'General inputs'!$H$32)^IFERROR(INDEX('MP Calculations'!$C$40:$C$130,MATCH(F904,'MP Calculations'!$D$40:$D$130,0),0),-1))</f>
        <v>1416.2896479938347</v>
      </c>
    </row>
    <row r="905" spans="3:17" x14ac:dyDescent="0.2">
      <c r="C905" s="159"/>
      <c r="D905" s="165" t="s">
        <v>306</v>
      </c>
      <c r="E905" s="161">
        <v>44077</v>
      </c>
      <c r="F905" s="172" t="str">
        <f t="shared" si="42"/>
        <v>2020-21</v>
      </c>
      <c r="G905" s="68"/>
      <c r="H905" s="167" t="s">
        <v>279</v>
      </c>
      <c r="I905" s="173">
        <v>28910.598612097718</v>
      </c>
      <c r="J905" s="168">
        <f>IFERROR(MIN('MP Calculations'!$E$30/I905,1),"-")</f>
        <v>0.88008742324680189</v>
      </c>
      <c r="K905" s="12"/>
      <c r="L905" s="159">
        <v>1.175743</v>
      </c>
      <c r="M905" s="159" t="s">
        <v>339</v>
      </c>
      <c r="N905" s="159">
        <v>548</v>
      </c>
      <c r="O905" s="185">
        <f t="shared" si="43"/>
        <v>644.30716399999994</v>
      </c>
      <c r="P905" s="215">
        <f t="shared" si="44"/>
        <v>567.04663174421455</v>
      </c>
      <c r="Q905" s="215" cm="1">
        <f t="array" ref="Q905">IF(P905="-",0,P905/(1+'General inputs'!$H$32)^IFERROR(INDEX('MP Calculations'!$C$40:$C$130,MATCH(F905,'MP Calculations'!$D$40:$D$130,0),0),-1))</f>
        <v>615.67881906912544</v>
      </c>
    </row>
    <row r="906" spans="3:17" x14ac:dyDescent="0.2">
      <c r="C906" s="159"/>
      <c r="D906" s="165" t="s">
        <v>306</v>
      </c>
      <c r="E906" s="161">
        <v>44077</v>
      </c>
      <c r="F906" s="172" t="str">
        <f t="shared" si="42"/>
        <v>2020-21</v>
      </c>
      <c r="G906" s="68"/>
      <c r="H906" s="167" t="s">
        <v>279</v>
      </c>
      <c r="I906" s="173">
        <v>28910.598612097718</v>
      </c>
      <c r="J906" s="168">
        <f>IFERROR(MIN('MP Calculations'!$E$30/I906,1),"-")</f>
        <v>0.88008742324680189</v>
      </c>
      <c r="K906" s="12"/>
      <c r="L906" s="159">
        <v>5.6381439999999996</v>
      </c>
      <c r="M906" s="159" t="s">
        <v>339</v>
      </c>
      <c r="N906" s="159">
        <v>548</v>
      </c>
      <c r="O906" s="185">
        <f t="shared" si="43"/>
        <v>3089.7029119999997</v>
      </c>
      <c r="P906" s="215">
        <f t="shared" si="44"/>
        <v>2719.2086744202202</v>
      </c>
      <c r="Q906" s="215" cm="1">
        <f t="array" ref="Q906">IF(P906="-",0,P906/(1+'General inputs'!$H$32)^IFERROR(INDEX('MP Calculations'!$C$40:$C$130,MATCH(F906,'MP Calculations'!$D$40:$D$130,0),0),-1))</f>
        <v>2952.4188871731963</v>
      </c>
    </row>
    <row r="907" spans="3:17" x14ac:dyDescent="0.2">
      <c r="C907" s="159"/>
      <c r="D907" s="165" t="s">
        <v>306</v>
      </c>
      <c r="E907" s="161">
        <v>44077</v>
      </c>
      <c r="F907" s="172" t="str">
        <f t="shared" si="42"/>
        <v>2020-21</v>
      </c>
      <c r="G907" s="68"/>
      <c r="H907" s="167" t="s">
        <v>279</v>
      </c>
      <c r="I907" s="173">
        <v>28910.598612097718</v>
      </c>
      <c r="J907" s="168">
        <f>IFERROR(MIN('MP Calculations'!$E$30/I907,1),"-")</f>
        <v>0.88008742324680189</v>
      </c>
      <c r="K907" s="12"/>
      <c r="L907" s="159">
        <v>0.90141099999999996</v>
      </c>
      <c r="M907" s="159" t="s">
        <v>339</v>
      </c>
      <c r="N907" s="159">
        <v>548</v>
      </c>
      <c r="O907" s="185">
        <f t="shared" si="43"/>
        <v>493.97322800000001</v>
      </c>
      <c r="P907" s="215">
        <f t="shared" si="44"/>
        <v>434.73962538342499</v>
      </c>
      <c r="Q907" s="215" cm="1">
        <f t="array" ref="Q907">IF(P907="-",0,P907/(1+'General inputs'!$H$32)^IFERROR(INDEX('MP Calculations'!$C$40:$C$130,MATCH(F907,'MP Calculations'!$D$40:$D$130,0),0),-1))</f>
        <v>472.02463461480914</v>
      </c>
    </row>
    <row r="908" spans="3:17" x14ac:dyDescent="0.2">
      <c r="C908" s="159"/>
      <c r="D908" s="165" t="s">
        <v>297</v>
      </c>
      <c r="E908" s="161">
        <v>44077</v>
      </c>
      <c r="F908" s="172" t="str">
        <f t="shared" si="42"/>
        <v>2020-21</v>
      </c>
      <c r="G908" s="68"/>
      <c r="H908" s="167" t="s">
        <v>279</v>
      </c>
      <c r="I908" s="173">
        <v>28910.598612097718</v>
      </c>
      <c r="J908" s="168">
        <f>IFERROR(MIN('MP Calculations'!$E$30/I908,1),"-")</f>
        <v>0.88008742324680189</v>
      </c>
      <c r="K908" s="12"/>
      <c r="L908" s="159">
        <v>0.40616200000000002</v>
      </c>
      <c r="M908" s="159" t="s">
        <v>339</v>
      </c>
      <c r="N908" s="159">
        <v>350</v>
      </c>
      <c r="O908" s="185">
        <f t="shared" si="43"/>
        <v>142.1567</v>
      </c>
      <c r="P908" s="215">
        <f t="shared" si="44"/>
        <v>125.11032380026865</v>
      </c>
      <c r="Q908" s="215" cm="1">
        <f t="array" ref="Q908">IF(P908="-",0,P908/(1+'General inputs'!$H$32)^IFERROR(INDEX('MP Calculations'!$C$40:$C$130,MATCH(F908,'MP Calculations'!$D$40:$D$130,0),0),-1))</f>
        <v>135.8402856106749</v>
      </c>
    </row>
    <row r="909" spans="3:17" x14ac:dyDescent="0.2">
      <c r="C909" s="159"/>
      <c r="D909" s="165" t="s">
        <v>306</v>
      </c>
      <c r="E909" s="161">
        <v>44077</v>
      </c>
      <c r="F909" s="172" t="str">
        <f t="shared" si="42"/>
        <v>2020-21</v>
      </c>
      <c r="G909" s="68"/>
      <c r="H909" s="167" t="s">
        <v>279</v>
      </c>
      <c r="I909" s="173">
        <v>28910.598612097718</v>
      </c>
      <c r="J909" s="168">
        <f>IFERROR(MIN('MP Calculations'!$E$30/I909,1),"-")</f>
        <v>0.88008742324680189</v>
      </c>
      <c r="K909" s="12"/>
      <c r="L909" s="159">
        <v>1.47919</v>
      </c>
      <c r="M909" s="159" t="s">
        <v>339</v>
      </c>
      <c r="N909" s="159">
        <v>548</v>
      </c>
      <c r="O909" s="185">
        <f t="shared" si="43"/>
        <v>810.59612000000004</v>
      </c>
      <c r="P909" s="215">
        <f t="shared" si="44"/>
        <v>713.39545054465543</v>
      </c>
      <c r="Q909" s="215" cm="1">
        <f t="array" ref="Q909">IF(P909="-",0,P909/(1+'General inputs'!$H$32)^IFERROR(INDEX('MP Calculations'!$C$40:$C$130,MATCH(F909,'MP Calculations'!$D$40:$D$130,0),0),-1))</f>
        <v>774.57909796516742</v>
      </c>
    </row>
    <row r="910" spans="3:17" x14ac:dyDescent="0.2">
      <c r="C910" s="159"/>
      <c r="D910" s="165" t="s">
        <v>306</v>
      </c>
      <c r="E910" s="161">
        <v>44077</v>
      </c>
      <c r="F910" s="172" t="str">
        <f t="shared" si="42"/>
        <v>2020-21</v>
      </c>
      <c r="G910" s="68"/>
      <c r="H910" s="167" t="s">
        <v>279</v>
      </c>
      <c r="I910" s="173">
        <v>28910.598612097718</v>
      </c>
      <c r="J910" s="168">
        <f>IFERROR(MIN('MP Calculations'!$E$30/I910,1),"-")</f>
        <v>0.88008742324680189</v>
      </c>
      <c r="K910" s="12"/>
      <c r="L910" s="159">
        <v>3.3125589999999998</v>
      </c>
      <c r="M910" s="159" t="s">
        <v>339</v>
      </c>
      <c r="N910" s="159">
        <v>548</v>
      </c>
      <c r="O910" s="185">
        <f t="shared" si="43"/>
        <v>1815.282332</v>
      </c>
      <c r="P910" s="215">
        <f t="shared" si="44"/>
        <v>1597.6071500353255</v>
      </c>
      <c r="Q910" s="215" cm="1">
        <f t="array" ref="Q910">IF(P910="-",0,P910/(1+'General inputs'!$H$32)^IFERROR(INDEX('MP Calculations'!$C$40:$C$130,MATCH(F910,'MP Calculations'!$D$40:$D$130,0),0),-1))</f>
        <v>1734.6243296509554</v>
      </c>
    </row>
    <row r="911" spans="3:17" x14ac:dyDescent="0.2">
      <c r="C911" s="159"/>
      <c r="D911" s="165" t="s">
        <v>306</v>
      </c>
      <c r="E911" s="161">
        <v>44077</v>
      </c>
      <c r="F911" s="172" t="str">
        <f t="shared" si="42"/>
        <v>2020-21</v>
      </c>
      <c r="G911" s="68"/>
      <c r="H911" s="167" t="s">
        <v>279</v>
      </c>
      <c r="I911" s="173">
        <v>28910.598612097718</v>
      </c>
      <c r="J911" s="168">
        <f>IFERROR(MIN('MP Calculations'!$E$30/I911,1),"-")</f>
        <v>0.88008742324680189</v>
      </c>
      <c r="K911" s="12"/>
      <c r="L911" s="159">
        <v>2.9209290000000001</v>
      </c>
      <c r="M911" s="159" t="s">
        <v>339</v>
      </c>
      <c r="N911" s="159">
        <v>548</v>
      </c>
      <c r="O911" s="185">
        <f t="shared" si="43"/>
        <v>1600.6690920000001</v>
      </c>
      <c r="P911" s="215">
        <f t="shared" si="44"/>
        <v>1408.7287366490782</v>
      </c>
      <c r="Q911" s="215" cm="1">
        <f t="array" ref="Q911">IF(P911="-",0,P911/(1+'General inputs'!$H$32)^IFERROR(INDEX('MP Calculations'!$C$40:$C$130,MATCH(F911,'MP Calculations'!$D$40:$D$130,0),0),-1))</f>
        <v>1529.54694801905</v>
      </c>
    </row>
    <row r="912" spans="3:17" x14ac:dyDescent="0.2">
      <c r="C912" s="159"/>
      <c r="D912" s="165" t="s">
        <v>306</v>
      </c>
      <c r="E912" s="161">
        <v>44077</v>
      </c>
      <c r="F912" s="172" t="str">
        <f t="shared" si="42"/>
        <v>2020-21</v>
      </c>
      <c r="G912" s="68"/>
      <c r="H912" s="167" t="s">
        <v>279</v>
      </c>
      <c r="I912" s="173">
        <v>28910.598612097718</v>
      </c>
      <c r="J912" s="168">
        <f>IFERROR(MIN('MP Calculations'!$E$30/I912,1),"-")</f>
        <v>0.88008742324680189</v>
      </c>
      <c r="K912" s="12"/>
      <c r="L912" s="159">
        <v>0.46101199999999998</v>
      </c>
      <c r="M912" s="159" t="s">
        <v>339</v>
      </c>
      <c r="N912" s="159">
        <v>548</v>
      </c>
      <c r="O912" s="185">
        <f t="shared" si="43"/>
        <v>252.63457599999998</v>
      </c>
      <c r="P912" s="215">
        <f t="shared" si="44"/>
        <v>222.34051301488833</v>
      </c>
      <c r="Q912" s="215" cm="1">
        <f t="array" ref="Q912">IF(P912="-",0,P912/(1+'General inputs'!$H$32)^IFERROR(INDEX('MP Calculations'!$C$40:$C$130,MATCH(F912,'MP Calculations'!$D$40:$D$130,0),0),-1))</f>
        <v>241.40932477309727</v>
      </c>
    </row>
    <row r="913" spans="3:17" x14ac:dyDescent="0.2">
      <c r="C913" s="159"/>
      <c r="D913" s="165" t="s">
        <v>306</v>
      </c>
      <c r="E913" s="161">
        <v>44077</v>
      </c>
      <c r="F913" s="172" t="str">
        <f t="shared" si="42"/>
        <v>2020-21</v>
      </c>
      <c r="G913" s="68"/>
      <c r="H913" s="167" t="s">
        <v>279</v>
      </c>
      <c r="I913" s="173">
        <v>28910.598612097718</v>
      </c>
      <c r="J913" s="168">
        <f>IFERROR(MIN('MP Calculations'!$E$30/I913,1),"-")</f>
        <v>0.88008742324680189</v>
      </c>
      <c r="K913" s="12"/>
      <c r="L913" s="159">
        <v>0.46972199999999997</v>
      </c>
      <c r="M913" s="159" t="s">
        <v>339</v>
      </c>
      <c r="N913" s="159">
        <v>548</v>
      </c>
      <c r="O913" s="185">
        <f t="shared" si="43"/>
        <v>257.40765599999997</v>
      </c>
      <c r="P913" s="215">
        <f t="shared" si="44"/>
        <v>226.54124069303916</v>
      </c>
      <c r="Q913" s="215" cm="1">
        <f t="array" ref="Q913">IF(P913="-",0,P913/(1+'General inputs'!$H$32)^IFERROR(INDEX('MP Calculations'!$C$40:$C$130,MATCH(F913,'MP Calculations'!$D$40:$D$130,0),0),-1))</f>
        <v>245.97032365983702</v>
      </c>
    </row>
    <row r="914" spans="3:17" x14ac:dyDescent="0.2">
      <c r="C914" s="159"/>
      <c r="D914" s="165" t="s">
        <v>306</v>
      </c>
      <c r="E914" s="161">
        <v>44077</v>
      </c>
      <c r="F914" s="172" t="str">
        <f t="shared" si="42"/>
        <v>2020-21</v>
      </c>
      <c r="G914" s="68"/>
      <c r="H914" s="167" t="s">
        <v>279</v>
      </c>
      <c r="I914" s="173">
        <v>28910.598612097718</v>
      </c>
      <c r="J914" s="168">
        <f>IFERROR(MIN('MP Calculations'!$E$30/I914,1),"-")</f>
        <v>0.88008742324680189</v>
      </c>
      <c r="K914" s="12"/>
      <c r="L914" s="159">
        <v>0.45000099999999998</v>
      </c>
      <c r="M914" s="159" t="s">
        <v>339</v>
      </c>
      <c r="N914" s="159">
        <v>548</v>
      </c>
      <c r="O914" s="185">
        <f t="shared" si="43"/>
        <v>246.600548</v>
      </c>
      <c r="P914" s="215">
        <f t="shared" si="44"/>
        <v>217.0300408605693</v>
      </c>
      <c r="Q914" s="215" cm="1">
        <f t="array" ref="Q914">IF(P914="-",0,P914/(1+'General inputs'!$H$32)^IFERROR(INDEX('MP Calculations'!$C$40:$C$130,MATCH(F914,'MP Calculations'!$D$40:$D$130,0),0),-1))</f>
        <v>235.6434052849352</v>
      </c>
    </row>
    <row r="915" spans="3:17" x14ac:dyDescent="0.2">
      <c r="C915" s="159"/>
      <c r="D915" s="165" t="s">
        <v>306</v>
      </c>
      <c r="E915" s="161">
        <v>44077</v>
      </c>
      <c r="F915" s="172" t="str">
        <f t="shared" si="42"/>
        <v>2020-21</v>
      </c>
      <c r="G915" s="68"/>
      <c r="H915" s="167" t="s">
        <v>279</v>
      </c>
      <c r="I915" s="173">
        <v>28910.598612097718</v>
      </c>
      <c r="J915" s="168">
        <f>IFERROR(MIN('MP Calculations'!$E$30/I915,1),"-")</f>
        <v>0.88008742324680189</v>
      </c>
      <c r="K915" s="12"/>
      <c r="L915" s="159">
        <v>0.45000099999999998</v>
      </c>
      <c r="M915" s="159" t="s">
        <v>339</v>
      </c>
      <c r="N915" s="159">
        <v>548</v>
      </c>
      <c r="O915" s="185">
        <f t="shared" si="43"/>
        <v>246.600548</v>
      </c>
      <c r="P915" s="215">
        <f t="shared" si="44"/>
        <v>217.0300408605693</v>
      </c>
      <c r="Q915" s="215" cm="1">
        <f t="array" ref="Q915">IF(P915="-",0,P915/(1+'General inputs'!$H$32)^IFERROR(INDEX('MP Calculations'!$C$40:$C$130,MATCH(F915,'MP Calculations'!$D$40:$D$130,0),0),-1))</f>
        <v>235.6434052849352</v>
      </c>
    </row>
    <row r="916" spans="3:17" x14ac:dyDescent="0.2">
      <c r="C916" s="159"/>
      <c r="D916" s="165" t="s">
        <v>306</v>
      </c>
      <c r="E916" s="161">
        <v>44077</v>
      </c>
      <c r="F916" s="172" t="str">
        <f t="shared" si="42"/>
        <v>2020-21</v>
      </c>
      <c r="G916" s="68"/>
      <c r="H916" s="167" t="s">
        <v>279</v>
      </c>
      <c r="I916" s="173">
        <v>28910.598612097718</v>
      </c>
      <c r="J916" s="168">
        <f>IFERROR(MIN('MP Calculations'!$E$30/I916,1),"-")</f>
        <v>0.88008742324680189</v>
      </c>
      <c r="K916" s="12"/>
      <c r="L916" s="159">
        <v>0.41416900000000001</v>
      </c>
      <c r="M916" s="159" t="s">
        <v>339</v>
      </c>
      <c r="N916" s="159">
        <v>548</v>
      </c>
      <c r="O916" s="185">
        <f t="shared" si="43"/>
        <v>226.96461200000002</v>
      </c>
      <c r="P916" s="215">
        <f t="shared" si="44"/>
        <v>199.7487005432902</v>
      </c>
      <c r="Q916" s="215" cm="1">
        <f t="array" ref="Q916">IF(P916="-",0,P916/(1+'General inputs'!$H$32)^IFERROR(INDEX('MP Calculations'!$C$40:$C$130,MATCH(F916,'MP Calculations'!$D$40:$D$130,0),0),-1))</f>
        <v>216.87994809668498</v>
      </c>
    </row>
    <row r="917" spans="3:17" x14ac:dyDescent="0.2">
      <c r="C917" s="159"/>
      <c r="D917" s="165" t="s">
        <v>306</v>
      </c>
      <c r="E917" s="161">
        <v>44077</v>
      </c>
      <c r="F917" s="172" t="str">
        <f t="shared" si="42"/>
        <v>2020-21</v>
      </c>
      <c r="G917" s="68"/>
      <c r="H917" s="167" t="s">
        <v>279</v>
      </c>
      <c r="I917" s="173">
        <v>28910.598612097718</v>
      </c>
      <c r="J917" s="168">
        <f>IFERROR(MIN('MP Calculations'!$E$30/I917,1),"-")</f>
        <v>0.88008742324680189</v>
      </c>
      <c r="K917" s="12"/>
      <c r="L917" s="159">
        <v>0.79545900000000003</v>
      </c>
      <c r="M917" s="159" t="s">
        <v>339</v>
      </c>
      <c r="N917" s="159">
        <v>548</v>
      </c>
      <c r="O917" s="185">
        <f t="shared" si="43"/>
        <v>435.91153200000002</v>
      </c>
      <c r="P917" s="215">
        <f t="shared" si="44"/>
        <v>383.64025696144586</v>
      </c>
      <c r="Q917" s="215" cm="1">
        <f t="array" ref="Q917">IF(P917="-",0,P917/(1+'General inputs'!$H$32)^IFERROR(INDEX('MP Calculations'!$C$40:$C$130,MATCH(F917,'MP Calculations'!$D$40:$D$130,0),0),-1))</f>
        <v>416.54277995948735</v>
      </c>
    </row>
    <row r="918" spans="3:17" x14ac:dyDescent="0.2">
      <c r="C918" s="159"/>
      <c r="D918" s="165" t="s">
        <v>306</v>
      </c>
      <c r="E918" s="161">
        <v>44077</v>
      </c>
      <c r="F918" s="172" t="str">
        <f t="shared" ref="F918:F981" si="45">IF(E918="","-",IF(OR(E918&lt;$E$15,E918&gt;$E$16),"ERROR - date outside of range",IF(MONTH(E918)&gt;=7,YEAR(E918)&amp;"-"&amp;IF(YEAR(E918)=1999,"00",IF(AND(YEAR(E918)&gt;=2000,YEAR(E918)&lt;2009),"0","")&amp;RIGHT(YEAR(E918),2)+1),RIGHT(YEAR(E918),4)-1&amp;"-"&amp;RIGHT(YEAR(E918),2))))</f>
        <v>2020-21</v>
      </c>
      <c r="G918" s="68"/>
      <c r="H918" s="167" t="s">
        <v>279</v>
      </c>
      <c r="I918" s="173">
        <v>28910.598612097718</v>
      </c>
      <c r="J918" s="168">
        <f>IFERROR(MIN('MP Calculations'!$E$30/I918,1),"-")</f>
        <v>0.88008742324680189</v>
      </c>
      <c r="K918" s="12"/>
      <c r="L918" s="159">
        <v>0.40521800000000002</v>
      </c>
      <c r="M918" s="159" t="s">
        <v>339</v>
      </c>
      <c r="N918" s="159">
        <v>548</v>
      </c>
      <c r="O918" s="185">
        <f t="shared" ref="O918:O981" si="46">IF(N918="","-",L918*N918)</f>
        <v>222.05946400000002</v>
      </c>
      <c r="P918" s="215">
        <f t="shared" ref="P918:P981" si="47">IF(O918="-","-",IF(OR(E918&lt;$E$15,E918&gt;$E$16),0,O918*J918))</f>
        <v>195.43174147932598</v>
      </c>
      <c r="Q918" s="215" cm="1">
        <f t="array" ref="Q918">IF(P918="-",0,P918/(1+'General inputs'!$H$32)^IFERROR(INDEX('MP Calculations'!$C$40:$C$130,MATCH(F918,'MP Calculations'!$D$40:$D$130,0),0),-1))</f>
        <v>212.19274935555893</v>
      </c>
    </row>
    <row r="919" spans="3:17" x14ac:dyDescent="0.2">
      <c r="C919" s="159"/>
      <c r="D919" s="165" t="s">
        <v>306</v>
      </c>
      <c r="E919" s="161">
        <v>44077</v>
      </c>
      <c r="F919" s="172" t="str">
        <f t="shared" si="45"/>
        <v>2020-21</v>
      </c>
      <c r="G919" s="68"/>
      <c r="H919" s="167" t="s">
        <v>279</v>
      </c>
      <c r="I919" s="173">
        <v>28910.598612097718</v>
      </c>
      <c r="J919" s="168">
        <f>IFERROR(MIN('MP Calculations'!$E$30/I919,1),"-")</f>
        <v>0.88008742324680189</v>
      </c>
      <c r="K919" s="12"/>
      <c r="L919" s="159">
        <v>0.40874100000000002</v>
      </c>
      <c r="M919" s="159" t="s">
        <v>339</v>
      </c>
      <c r="N919" s="159">
        <v>548</v>
      </c>
      <c r="O919" s="185">
        <f t="shared" si="46"/>
        <v>223.99006800000001</v>
      </c>
      <c r="P919" s="215">
        <f t="shared" si="47"/>
        <v>197.13084177899594</v>
      </c>
      <c r="Q919" s="215" cm="1">
        <f t="array" ref="Q919">IF(P919="-",0,P919/(1+'General inputs'!$H$32)^IFERROR(INDEX('MP Calculations'!$C$40:$C$130,MATCH(F919,'MP Calculations'!$D$40:$D$130,0),0),-1))</f>
        <v>214.03757129332979</v>
      </c>
    </row>
    <row r="920" spans="3:17" x14ac:dyDescent="0.2">
      <c r="C920" s="159"/>
      <c r="D920" s="165" t="s">
        <v>848</v>
      </c>
      <c r="E920" s="161">
        <v>44082</v>
      </c>
      <c r="F920" s="172" t="str">
        <f t="shared" si="45"/>
        <v>2020-21</v>
      </c>
      <c r="G920" s="68"/>
      <c r="H920" s="167" t="s">
        <v>279</v>
      </c>
      <c r="I920" s="173">
        <v>28910.598612097718</v>
      </c>
      <c r="J920" s="168">
        <f>IFERROR(MIN('MP Calculations'!$E$30/I920,1),"-")</f>
        <v>0.88008742324680189</v>
      </c>
      <c r="K920" s="12"/>
      <c r="L920" s="159">
        <v>1</v>
      </c>
      <c r="M920" s="159" t="s">
        <v>338</v>
      </c>
      <c r="N920" s="159">
        <v>763425.79</v>
      </c>
      <c r="O920" s="185">
        <f t="shared" si="46"/>
        <v>763425.79</v>
      </c>
      <c r="P920" s="215">
        <f t="shared" si="47"/>
        <v>671881.43636125408</v>
      </c>
      <c r="Q920" s="215" cm="1">
        <f t="array" ref="Q920">IF(P920="-",0,P920/(1+'General inputs'!$H$32)^IFERROR(INDEX('MP Calculations'!$C$40:$C$130,MATCH(F920,'MP Calculations'!$D$40:$D$130,0),0),-1))</f>
        <v>729504.67586934078</v>
      </c>
    </row>
    <row r="921" spans="3:17" x14ac:dyDescent="0.2">
      <c r="C921" s="159"/>
      <c r="D921" s="165" t="s">
        <v>849</v>
      </c>
      <c r="E921" s="161">
        <v>44082</v>
      </c>
      <c r="F921" s="172" t="str">
        <f t="shared" si="45"/>
        <v>2020-21</v>
      </c>
      <c r="G921" s="68"/>
      <c r="H921" s="167" t="s">
        <v>279</v>
      </c>
      <c r="I921" s="173">
        <v>28910.598612097718</v>
      </c>
      <c r="J921" s="168">
        <f>IFERROR(MIN('MP Calculations'!$E$30/I921,1),"-")</f>
        <v>0.88008742324680189</v>
      </c>
      <c r="K921" s="12"/>
      <c r="L921" s="159">
        <v>1</v>
      </c>
      <c r="M921" s="159" t="s">
        <v>338</v>
      </c>
      <c r="N921" s="159">
        <v>101251.57</v>
      </c>
      <c r="O921" s="185">
        <f t="shared" si="46"/>
        <v>101251.57</v>
      </c>
      <c r="P921" s="215">
        <f t="shared" si="47"/>
        <v>89110.233340993189</v>
      </c>
      <c r="Q921" s="215" cm="1">
        <f t="array" ref="Q921">IF(P921="-",0,P921/(1+'General inputs'!$H$32)^IFERROR(INDEX('MP Calculations'!$C$40:$C$130,MATCH(F921,'MP Calculations'!$D$40:$D$130,0),0),-1))</f>
        <v>96752.683393250147</v>
      </c>
    </row>
    <row r="922" spans="3:17" x14ac:dyDescent="0.2">
      <c r="C922" s="159"/>
      <c r="D922" s="165" t="s">
        <v>850</v>
      </c>
      <c r="E922" s="161">
        <v>44082</v>
      </c>
      <c r="F922" s="172" t="str">
        <f t="shared" si="45"/>
        <v>2020-21</v>
      </c>
      <c r="G922" s="68"/>
      <c r="H922" s="167" t="s">
        <v>279</v>
      </c>
      <c r="I922" s="173">
        <v>28910.598612097718</v>
      </c>
      <c r="J922" s="168">
        <f>IFERROR(MIN('MP Calculations'!$E$30/I922,1),"-")</f>
        <v>0.88008742324680189</v>
      </c>
      <c r="K922" s="12"/>
      <c r="L922" s="159">
        <v>1</v>
      </c>
      <c r="M922" s="159" t="s">
        <v>338</v>
      </c>
      <c r="N922" s="159">
        <v>41033.14</v>
      </c>
      <c r="O922" s="185">
        <f t="shared" si="46"/>
        <v>41033.14</v>
      </c>
      <c r="P922" s="215">
        <f t="shared" si="47"/>
        <v>36112.750450325279</v>
      </c>
      <c r="Q922" s="215" cm="1">
        <f t="array" ref="Q922">IF(P922="-",0,P922/(1+'General inputs'!$H$32)^IFERROR(INDEX('MP Calculations'!$C$40:$C$130,MATCH(F922,'MP Calculations'!$D$40:$D$130,0),0),-1))</f>
        <v>39209.924379946984</v>
      </c>
    </row>
    <row r="923" spans="3:17" x14ac:dyDescent="0.2">
      <c r="C923" s="159"/>
      <c r="D923" s="165" t="s">
        <v>851</v>
      </c>
      <c r="E923" s="161">
        <v>44082</v>
      </c>
      <c r="F923" s="172" t="str">
        <f t="shared" si="45"/>
        <v>2020-21</v>
      </c>
      <c r="G923" s="68"/>
      <c r="H923" s="167" t="s">
        <v>279</v>
      </c>
      <c r="I923" s="173">
        <v>28910.598612097718</v>
      </c>
      <c r="J923" s="168">
        <f>IFERROR(MIN('MP Calculations'!$E$30/I923,1),"-")</f>
        <v>0.88008742324680189</v>
      </c>
      <c r="K923" s="12"/>
      <c r="L923" s="159">
        <v>1</v>
      </c>
      <c r="M923" s="159" t="s">
        <v>338</v>
      </c>
      <c r="N923" s="159">
        <v>24012.91</v>
      </c>
      <c r="O923" s="185">
        <f t="shared" si="46"/>
        <v>24012.91</v>
      </c>
      <c r="P923" s="215">
        <f t="shared" si="47"/>
        <v>21133.460086557363</v>
      </c>
      <c r="Q923" s="215" cm="1">
        <f t="array" ref="Q923">IF(P923="-",0,P923/(1+'General inputs'!$H$32)^IFERROR(INDEX('MP Calculations'!$C$40:$C$130,MATCH(F923,'MP Calculations'!$D$40:$D$130,0),0),-1))</f>
        <v>22945.950157420873</v>
      </c>
    </row>
    <row r="924" spans="3:17" x14ac:dyDescent="0.2">
      <c r="C924" s="159"/>
      <c r="D924" s="165" t="s">
        <v>852</v>
      </c>
      <c r="E924" s="161">
        <v>44082</v>
      </c>
      <c r="F924" s="172" t="str">
        <f t="shared" si="45"/>
        <v>2020-21</v>
      </c>
      <c r="G924" s="68"/>
      <c r="H924" s="167" t="s">
        <v>279</v>
      </c>
      <c r="I924" s="173">
        <v>28910.598612097718</v>
      </c>
      <c r="J924" s="168">
        <f>IFERROR(MIN('MP Calculations'!$E$30/I924,1),"-")</f>
        <v>0.88008742324680189</v>
      </c>
      <c r="K924" s="12"/>
      <c r="L924" s="159">
        <v>1</v>
      </c>
      <c r="M924" s="159" t="s">
        <v>338</v>
      </c>
      <c r="N924" s="159">
        <v>24012.92</v>
      </c>
      <c r="O924" s="185">
        <f t="shared" si="46"/>
        <v>24012.92</v>
      </c>
      <c r="P924" s="215">
        <f t="shared" si="47"/>
        <v>21133.468887431594</v>
      </c>
      <c r="Q924" s="215" cm="1">
        <f t="array" ref="Q924">IF(P924="-",0,P924/(1+'General inputs'!$H$32)^IFERROR(INDEX('MP Calculations'!$C$40:$C$130,MATCH(F924,'MP Calculations'!$D$40:$D$130,0),0),-1))</f>
        <v>22945.959713093282</v>
      </c>
    </row>
    <row r="925" spans="3:17" x14ac:dyDescent="0.2">
      <c r="C925" s="159"/>
      <c r="D925" s="165" t="s">
        <v>853</v>
      </c>
      <c r="E925" s="161">
        <v>44082</v>
      </c>
      <c r="F925" s="172" t="str">
        <f t="shared" si="45"/>
        <v>2020-21</v>
      </c>
      <c r="G925" s="68"/>
      <c r="H925" s="167" t="s">
        <v>279</v>
      </c>
      <c r="I925" s="173">
        <v>28910.598612097718</v>
      </c>
      <c r="J925" s="168">
        <f>IFERROR(MIN('MP Calculations'!$E$30/I925,1),"-")</f>
        <v>0.88008742324680189</v>
      </c>
      <c r="K925" s="12"/>
      <c r="L925" s="159">
        <v>1</v>
      </c>
      <c r="M925" s="159" t="s">
        <v>338</v>
      </c>
      <c r="N925" s="159">
        <v>19614.189999999999</v>
      </c>
      <c r="O925" s="185">
        <f t="shared" si="46"/>
        <v>19614.189999999999</v>
      </c>
      <c r="P925" s="215">
        <f t="shared" si="47"/>
        <v>17262.201936173187</v>
      </c>
      <c r="Q925" s="215" cm="1">
        <f t="array" ref="Q925">IF(P925="-",0,P925/(1+'General inputs'!$H$32)^IFERROR(INDEX('MP Calculations'!$C$40:$C$130,MATCH(F925,'MP Calculations'!$D$40:$D$130,0),0),-1))</f>
        <v>18742.677423027148</v>
      </c>
    </row>
    <row r="926" spans="3:17" x14ac:dyDescent="0.2">
      <c r="C926" s="159"/>
      <c r="D926" s="165" t="s">
        <v>854</v>
      </c>
      <c r="E926" s="161">
        <v>44197</v>
      </c>
      <c r="F926" s="172" t="str">
        <f t="shared" si="45"/>
        <v>2020-21</v>
      </c>
      <c r="G926" s="68"/>
      <c r="H926" s="167" t="s">
        <v>279</v>
      </c>
      <c r="I926" s="173">
        <v>28910.598612097718</v>
      </c>
      <c r="J926" s="168">
        <f>IFERROR(MIN('MP Calculations'!$E$30/I926,1),"-")</f>
        <v>0.88008742324680189</v>
      </c>
      <c r="K926" s="12"/>
      <c r="L926" s="159">
        <v>1</v>
      </c>
      <c r="M926" s="159" t="s">
        <v>338</v>
      </c>
      <c r="N926" s="159">
        <v>896341.92</v>
      </c>
      <c r="O926" s="185">
        <f t="shared" si="46"/>
        <v>896341.92</v>
      </c>
      <c r="P926" s="215">
        <f t="shared" si="47"/>
        <v>788859.25072089105</v>
      </c>
      <c r="Q926" s="215" cm="1">
        <f t="array" ref="Q926">IF(P926="-",0,P926/(1+'General inputs'!$H$32)^IFERROR(INDEX('MP Calculations'!$C$40:$C$130,MATCH(F926,'MP Calculations'!$D$40:$D$130,0),0),-1))</f>
        <v>856514.97549971775</v>
      </c>
    </row>
    <row r="927" spans="3:17" x14ac:dyDescent="0.2">
      <c r="C927" s="159"/>
      <c r="D927" s="165" t="s">
        <v>855</v>
      </c>
      <c r="E927" s="161">
        <v>44197</v>
      </c>
      <c r="F927" s="172" t="str">
        <f t="shared" si="45"/>
        <v>2020-21</v>
      </c>
      <c r="G927" s="68"/>
      <c r="H927" s="167" t="s">
        <v>279</v>
      </c>
      <c r="I927" s="173">
        <v>28910.598612097718</v>
      </c>
      <c r="J927" s="168">
        <f>IFERROR(MIN('MP Calculations'!$E$30/I927,1),"-")</f>
        <v>0.88008742324680189</v>
      </c>
      <c r="K927" s="12"/>
      <c r="L927" s="159">
        <v>1</v>
      </c>
      <c r="M927" s="159" t="s">
        <v>338</v>
      </c>
      <c r="N927" s="159">
        <v>946157</v>
      </c>
      <c r="O927" s="185">
        <f t="shared" si="46"/>
        <v>946157</v>
      </c>
      <c r="P927" s="215">
        <f t="shared" si="47"/>
        <v>832700.87611692434</v>
      </c>
      <c r="Q927" s="215" cm="1">
        <f t="array" ref="Q927">IF(P927="-",0,P927/(1+'General inputs'!$H$32)^IFERROR(INDEX('MP Calculations'!$C$40:$C$130,MATCH(F927,'MP Calculations'!$D$40:$D$130,0),0),-1))</f>
        <v>904116.63405621634</v>
      </c>
    </row>
    <row r="928" spans="3:17" x14ac:dyDescent="0.2">
      <c r="C928" s="159"/>
      <c r="D928" s="165" t="s">
        <v>291</v>
      </c>
      <c r="E928" s="161">
        <v>44313</v>
      </c>
      <c r="F928" s="172" t="str">
        <f t="shared" si="45"/>
        <v>2020-21</v>
      </c>
      <c r="G928" s="68"/>
      <c r="H928" s="167" t="s">
        <v>279</v>
      </c>
      <c r="I928" s="173">
        <v>28910.598612097718</v>
      </c>
      <c r="J928" s="168">
        <f>IFERROR(MIN('MP Calculations'!$E$30/I928,1),"-")</f>
        <v>0.88008742324680189</v>
      </c>
      <c r="K928" s="12"/>
      <c r="L928" s="159">
        <v>21.49052</v>
      </c>
      <c r="M928" s="159" t="s">
        <v>339</v>
      </c>
      <c r="N928" s="159">
        <v>995</v>
      </c>
      <c r="O928" s="185">
        <f t="shared" si="46"/>
        <v>21383.0674</v>
      </c>
      <c r="P928" s="215">
        <f t="shared" si="47"/>
        <v>18818.968689178691</v>
      </c>
      <c r="Q928" s="215" cm="1">
        <f t="array" ref="Q928">IF(P928="-",0,P928/(1+'General inputs'!$H$32)^IFERROR(INDEX('MP Calculations'!$C$40:$C$130,MATCH(F928,'MP Calculations'!$D$40:$D$130,0),0),-1))</f>
        <v>20432.958719837417</v>
      </c>
    </row>
    <row r="929" spans="3:17" x14ac:dyDescent="0.2">
      <c r="C929" s="159"/>
      <c r="D929" s="165" t="s">
        <v>291</v>
      </c>
      <c r="E929" s="161">
        <v>44313</v>
      </c>
      <c r="F929" s="172" t="str">
        <f t="shared" si="45"/>
        <v>2020-21</v>
      </c>
      <c r="G929" s="68"/>
      <c r="H929" s="167" t="s">
        <v>279</v>
      </c>
      <c r="I929" s="173">
        <v>28910.598612097718</v>
      </c>
      <c r="J929" s="168">
        <f>IFERROR(MIN('MP Calculations'!$E$30/I929,1),"-")</f>
        <v>0.88008742324680189</v>
      </c>
      <c r="K929" s="12"/>
      <c r="L929" s="159">
        <v>39.765998000000003</v>
      </c>
      <c r="M929" s="159" t="s">
        <v>339</v>
      </c>
      <c r="N929" s="159">
        <v>995</v>
      </c>
      <c r="O929" s="185">
        <f t="shared" si="46"/>
        <v>39567.168010000001</v>
      </c>
      <c r="P929" s="215">
        <f t="shared" si="47"/>
        <v>34822.566939094191</v>
      </c>
      <c r="Q929" s="215" cm="1">
        <f t="array" ref="Q929">IF(P929="-",0,P929/(1+'General inputs'!$H$32)^IFERROR(INDEX('MP Calculations'!$C$40:$C$130,MATCH(F929,'MP Calculations'!$D$40:$D$130,0),0),-1))</f>
        <v>37809.08957005867</v>
      </c>
    </row>
    <row r="930" spans="3:17" x14ac:dyDescent="0.2">
      <c r="C930" s="159"/>
      <c r="D930" s="165" t="s">
        <v>291</v>
      </c>
      <c r="E930" s="161">
        <v>44313</v>
      </c>
      <c r="F930" s="172" t="str">
        <f t="shared" si="45"/>
        <v>2020-21</v>
      </c>
      <c r="G930" s="68"/>
      <c r="H930" s="167" t="s">
        <v>279</v>
      </c>
      <c r="I930" s="173">
        <v>28910.598612097718</v>
      </c>
      <c r="J930" s="168">
        <f>IFERROR(MIN('MP Calculations'!$E$30/I930,1),"-")</f>
        <v>0.88008742324680189</v>
      </c>
      <c r="K930" s="12"/>
      <c r="L930" s="159">
        <v>23.412479999999999</v>
      </c>
      <c r="M930" s="159" t="s">
        <v>339</v>
      </c>
      <c r="N930" s="159">
        <v>995</v>
      </c>
      <c r="O930" s="185">
        <f t="shared" si="46"/>
        <v>23295.417599999997</v>
      </c>
      <c r="P930" s="215">
        <f t="shared" si="47"/>
        <v>20502.004049042196</v>
      </c>
      <c r="Q930" s="215" cm="1">
        <f t="array" ref="Q930">IF(P930="-",0,P930/(1+'General inputs'!$H$32)^IFERROR(INDEX('MP Calculations'!$C$40:$C$130,MATCH(F930,'MP Calculations'!$D$40:$D$130,0),0),-1))</f>
        <v>22260.337924304255</v>
      </c>
    </row>
    <row r="931" spans="3:17" x14ac:dyDescent="0.2">
      <c r="C931" s="159"/>
      <c r="D931" s="165" t="s">
        <v>291</v>
      </c>
      <c r="E931" s="161">
        <v>44313</v>
      </c>
      <c r="F931" s="172" t="str">
        <f t="shared" si="45"/>
        <v>2020-21</v>
      </c>
      <c r="G931" s="68"/>
      <c r="H931" s="167" t="s">
        <v>279</v>
      </c>
      <c r="I931" s="173">
        <v>28910.598612097718</v>
      </c>
      <c r="J931" s="168">
        <f>IFERROR(MIN('MP Calculations'!$E$30/I931,1),"-")</f>
        <v>0.88008742324680189</v>
      </c>
      <c r="K931" s="12"/>
      <c r="L931" s="159">
        <v>162.344211</v>
      </c>
      <c r="M931" s="159" t="s">
        <v>339</v>
      </c>
      <c r="N931" s="159">
        <v>995</v>
      </c>
      <c r="O931" s="185">
        <f t="shared" si="46"/>
        <v>161532.48994500001</v>
      </c>
      <c r="P931" s="215">
        <f t="shared" si="47"/>
        <v>142162.71284633499</v>
      </c>
      <c r="Q931" s="215" cm="1">
        <f t="array" ref="Q931">IF(P931="-",0,P931/(1+'General inputs'!$H$32)^IFERROR(INDEX('MP Calculations'!$C$40:$C$130,MATCH(F931,'MP Calculations'!$D$40:$D$130,0),0),-1))</f>
        <v>154355.15575088811</v>
      </c>
    </row>
    <row r="932" spans="3:17" x14ac:dyDescent="0.2">
      <c r="C932" s="159"/>
      <c r="D932" s="165" t="s">
        <v>291</v>
      </c>
      <c r="E932" s="161">
        <v>44313</v>
      </c>
      <c r="F932" s="172" t="str">
        <f t="shared" si="45"/>
        <v>2020-21</v>
      </c>
      <c r="G932" s="68"/>
      <c r="H932" s="167" t="s">
        <v>279</v>
      </c>
      <c r="I932" s="173">
        <v>28910.598612097718</v>
      </c>
      <c r="J932" s="168">
        <f>IFERROR(MIN('MP Calculations'!$E$30/I932,1),"-")</f>
        <v>0.88008742324680189</v>
      </c>
      <c r="K932" s="12"/>
      <c r="L932" s="159">
        <v>117.33448799999999</v>
      </c>
      <c r="M932" s="159" t="s">
        <v>339</v>
      </c>
      <c r="N932" s="159">
        <v>995</v>
      </c>
      <c r="O932" s="185">
        <f t="shared" si="46"/>
        <v>116747.81555999999</v>
      </c>
      <c r="P932" s="215">
        <f t="shared" si="47"/>
        <v>102748.28416589327</v>
      </c>
      <c r="Q932" s="215" cm="1">
        <f t="array" ref="Q932">IF(P932="-",0,P932/(1+'General inputs'!$H$32)^IFERROR(INDEX('MP Calculations'!$C$40:$C$130,MATCH(F932,'MP Calculations'!$D$40:$D$130,0),0),-1))</f>
        <v>111560.38800909696</v>
      </c>
    </row>
    <row r="933" spans="3:17" x14ac:dyDescent="0.2">
      <c r="C933" s="159"/>
      <c r="D933" s="165" t="s">
        <v>291</v>
      </c>
      <c r="E933" s="161">
        <v>44313</v>
      </c>
      <c r="F933" s="172" t="str">
        <f t="shared" si="45"/>
        <v>2020-21</v>
      </c>
      <c r="G933" s="68"/>
      <c r="H933" s="167" t="s">
        <v>279</v>
      </c>
      <c r="I933" s="173">
        <v>28910.598612097718</v>
      </c>
      <c r="J933" s="168">
        <f>IFERROR(MIN('MP Calculations'!$E$30/I933,1),"-")</f>
        <v>0.88008742324680189</v>
      </c>
      <c r="K933" s="12"/>
      <c r="L933" s="159">
        <v>203.512113</v>
      </c>
      <c r="M933" s="159" t="s">
        <v>339</v>
      </c>
      <c r="N933" s="159">
        <v>995</v>
      </c>
      <c r="O933" s="185">
        <f t="shared" si="46"/>
        <v>202494.55243499999</v>
      </c>
      <c r="P933" s="215">
        <f t="shared" si="47"/>
        <v>178212.90887403354</v>
      </c>
      <c r="Q933" s="215" cm="1">
        <f t="array" ref="Q933">IF(P933="-",0,P933/(1+'General inputs'!$H$32)^IFERROR(INDEX('MP Calculations'!$C$40:$C$130,MATCH(F933,'MP Calculations'!$D$40:$D$130,0),0),-1))</f>
        <v>193497.1607907062</v>
      </c>
    </row>
    <row r="934" spans="3:17" x14ac:dyDescent="0.2">
      <c r="C934" s="159"/>
      <c r="D934" s="165" t="s">
        <v>889</v>
      </c>
      <c r="E934" s="161">
        <v>44313</v>
      </c>
      <c r="F934" s="172" t="str">
        <f t="shared" si="45"/>
        <v>2020-21</v>
      </c>
      <c r="G934" s="68"/>
      <c r="H934" s="167" t="s">
        <v>279</v>
      </c>
      <c r="I934" s="173">
        <v>28910.598612097718</v>
      </c>
      <c r="J934" s="168">
        <f>IFERROR(MIN('MP Calculations'!$E$30/I934,1),"-")</f>
        <v>0.88008742324680189</v>
      </c>
      <c r="K934" s="12"/>
      <c r="L934" s="159">
        <v>126.690153</v>
      </c>
      <c r="M934" s="159" t="s">
        <v>339</v>
      </c>
      <c r="N934" s="159">
        <v>726</v>
      </c>
      <c r="O934" s="185">
        <f t="shared" si="46"/>
        <v>91977.05107799999</v>
      </c>
      <c r="P934" s="215">
        <f t="shared" si="47"/>
        <v>80947.845881076486</v>
      </c>
      <c r="Q934" s="215" cm="1">
        <f t="array" ref="Q934">IF(P934="-",0,P934/(1+'General inputs'!$H$32)^IFERROR(INDEX('MP Calculations'!$C$40:$C$130,MATCH(F934,'MP Calculations'!$D$40:$D$130,0),0),-1))</f>
        <v>87890.256935221143</v>
      </c>
    </row>
    <row r="935" spans="3:17" x14ac:dyDescent="0.2">
      <c r="C935" s="159"/>
      <c r="D935" s="165" t="s">
        <v>889</v>
      </c>
      <c r="E935" s="161">
        <v>44313</v>
      </c>
      <c r="F935" s="172" t="str">
        <f t="shared" si="45"/>
        <v>2020-21</v>
      </c>
      <c r="G935" s="68"/>
      <c r="H935" s="167" t="s">
        <v>279</v>
      </c>
      <c r="I935" s="173">
        <v>28910.598612097718</v>
      </c>
      <c r="J935" s="168">
        <f>IFERROR(MIN('MP Calculations'!$E$30/I935,1),"-")</f>
        <v>0.88008742324680189</v>
      </c>
      <c r="K935" s="12"/>
      <c r="L935" s="159">
        <v>134.153851</v>
      </c>
      <c r="M935" s="159" t="s">
        <v>339</v>
      </c>
      <c r="N935" s="159">
        <v>726</v>
      </c>
      <c r="O935" s="185">
        <f t="shared" si="46"/>
        <v>97395.695825999996</v>
      </c>
      <c r="P935" s="215">
        <f t="shared" si="47"/>
        <v>85716.72697483364</v>
      </c>
      <c r="Q935" s="215" cm="1">
        <f t="array" ref="Q935">IF(P935="-",0,P935/(1+'General inputs'!$H$32)^IFERROR(INDEX('MP Calculations'!$C$40:$C$130,MATCH(F935,'MP Calculations'!$D$40:$D$130,0),0),-1))</f>
        <v>93068.136347103282</v>
      </c>
    </row>
    <row r="936" spans="3:17" x14ac:dyDescent="0.2">
      <c r="C936" s="159"/>
      <c r="D936" s="165" t="s">
        <v>889</v>
      </c>
      <c r="E936" s="161">
        <v>44313</v>
      </c>
      <c r="F936" s="172" t="str">
        <f t="shared" si="45"/>
        <v>2020-21</v>
      </c>
      <c r="G936" s="68"/>
      <c r="H936" s="167" t="s">
        <v>279</v>
      </c>
      <c r="I936" s="173">
        <v>28910.598612097718</v>
      </c>
      <c r="J936" s="168">
        <f>IFERROR(MIN('MP Calculations'!$E$30/I936,1),"-")</f>
        <v>0.88008742324680189</v>
      </c>
      <c r="K936" s="12"/>
      <c r="L936" s="159">
        <v>108.165691</v>
      </c>
      <c r="M936" s="159" t="s">
        <v>339</v>
      </c>
      <c r="N936" s="159">
        <v>726</v>
      </c>
      <c r="O936" s="185">
        <f t="shared" si="46"/>
        <v>78528.29166599999</v>
      </c>
      <c r="P936" s="215">
        <f t="shared" si="47"/>
        <v>69111.761864303233</v>
      </c>
      <c r="Q936" s="215" cm="1">
        <f t="array" ref="Q936">IF(P936="-",0,P936/(1+'General inputs'!$H$32)^IFERROR(INDEX('MP Calculations'!$C$40:$C$130,MATCH(F936,'MP Calculations'!$D$40:$D$130,0),0),-1))</f>
        <v>75039.063008833342</v>
      </c>
    </row>
    <row r="937" spans="3:17" x14ac:dyDescent="0.2">
      <c r="C937" s="159"/>
      <c r="D937" s="165" t="s">
        <v>296</v>
      </c>
      <c r="E937" s="161">
        <v>44335</v>
      </c>
      <c r="F937" s="172" t="str">
        <f t="shared" si="45"/>
        <v>2020-21</v>
      </c>
      <c r="G937" s="68"/>
      <c r="H937" s="167" t="s">
        <v>279</v>
      </c>
      <c r="I937" s="173">
        <v>28910.598612097718</v>
      </c>
      <c r="J937" s="168">
        <f>IFERROR(MIN('MP Calculations'!$E$30/I937,1),"-")</f>
        <v>0.88008742324680189</v>
      </c>
      <c r="K937" s="12"/>
      <c r="L937" s="159">
        <v>10.082537</v>
      </c>
      <c r="M937" s="159" t="s">
        <v>339</v>
      </c>
      <c r="N937" s="159">
        <v>809</v>
      </c>
      <c r="O937" s="185">
        <f t="shared" si="46"/>
        <v>8156.7724330000001</v>
      </c>
      <c r="P937" s="215">
        <f t="shared" si="47"/>
        <v>7178.6728325695167</v>
      </c>
      <c r="Q937" s="215" cm="1">
        <f t="array" ref="Q937">IF(P937="-",0,P937/(1+'General inputs'!$H$32)^IFERROR(INDEX('MP Calculations'!$C$40:$C$130,MATCH(F937,'MP Calculations'!$D$40:$D$130,0),0),-1))</f>
        <v>7794.3445293820105</v>
      </c>
    </row>
    <row r="938" spans="3:17" x14ac:dyDescent="0.2">
      <c r="C938" s="159"/>
      <c r="D938" s="165" t="s">
        <v>292</v>
      </c>
      <c r="E938" s="161">
        <v>44335</v>
      </c>
      <c r="F938" s="172" t="str">
        <f t="shared" si="45"/>
        <v>2020-21</v>
      </c>
      <c r="G938" s="68"/>
      <c r="H938" s="167" t="s">
        <v>279</v>
      </c>
      <c r="I938" s="173">
        <v>28910.598612097718</v>
      </c>
      <c r="J938" s="168">
        <f>IFERROR(MIN('MP Calculations'!$E$30/I938,1),"-")</f>
        <v>0.88008742324680189</v>
      </c>
      <c r="K938" s="12"/>
      <c r="L938" s="159">
        <v>8.191084</v>
      </c>
      <c r="M938" s="159" t="s">
        <v>339</v>
      </c>
      <c r="N938" s="159">
        <v>622</v>
      </c>
      <c r="O938" s="185">
        <f t="shared" si="46"/>
        <v>5094.8542479999996</v>
      </c>
      <c r="P938" s="215">
        <f t="shared" si="47"/>
        <v>4483.9171469403418</v>
      </c>
      <c r="Q938" s="215" cm="1">
        <f t="array" ref="Q938">IF(P938="-",0,P938/(1+'General inputs'!$H$32)^IFERROR(INDEX('MP Calculations'!$C$40:$C$130,MATCH(F938,'MP Calculations'!$D$40:$D$130,0),0),-1))</f>
        <v>4868.4758171305339</v>
      </c>
    </row>
    <row r="939" spans="3:17" x14ac:dyDescent="0.2">
      <c r="C939" s="159"/>
      <c r="D939" s="165" t="s">
        <v>297</v>
      </c>
      <c r="E939" s="161">
        <v>44335</v>
      </c>
      <c r="F939" s="172" t="str">
        <f t="shared" si="45"/>
        <v>2020-21</v>
      </c>
      <c r="G939" s="68"/>
      <c r="H939" s="167" t="s">
        <v>279</v>
      </c>
      <c r="I939" s="173">
        <v>28910.598612097718</v>
      </c>
      <c r="J939" s="168">
        <f>IFERROR(MIN('MP Calculations'!$E$30/I939,1),"-")</f>
        <v>0.88008742324680189</v>
      </c>
      <c r="K939" s="12"/>
      <c r="L939" s="159">
        <v>166.04180400000001</v>
      </c>
      <c r="M939" s="159" t="s">
        <v>339</v>
      </c>
      <c r="N939" s="159">
        <v>350</v>
      </c>
      <c r="O939" s="185">
        <f t="shared" si="46"/>
        <v>58114.631400000006</v>
      </c>
      <c r="P939" s="215">
        <f t="shared" si="47"/>
        <v>51145.956201763685</v>
      </c>
      <c r="Q939" s="215" cm="1">
        <f t="array" ref="Q939">IF(P939="-",0,P939/(1+'General inputs'!$H$32)^IFERROR(INDEX('MP Calculations'!$C$40:$C$130,MATCH(F939,'MP Calculations'!$D$40:$D$130,0),0),-1))</f>
        <v>55532.437989451755</v>
      </c>
    </row>
    <row r="940" spans="3:17" x14ac:dyDescent="0.2">
      <c r="C940" s="159"/>
      <c r="D940" s="165" t="s">
        <v>298</v>
      </c>
      <c r="E940" s="161">
        <v>44335</v>
      </c>
      <c r="F940" s="172" t="str">
        <f t="shared" si="45"/>
        <v>2020-21</v>
      </c>
      <c r="G940" s="68"/>
      <c r="H940" s="167" t="s">
        <v>279</v>
      </c>
      <c r="I940" s="173">
        <v>28910.598612097718</v>
      </c>
      <c r="J940" s="168">
        <f>IFERROR(MIN('MP Calculations'!$E$30/I940,1),"-")</f>
        <v>0.88008742324680189</v>
      </c>
      <c r="K940" s="12"/>
      <c r="L940" s="159">
        <v>0.94738100000000003</v>
      </c>
      <c r="M940" s="159" t="s">
        <v>339</v>
      </c>
      <c r="N940" s="159">
        <v>236</v>
      </c>
      <c r="O940" s="185">
        <f t="shared" si="46"/>
        <v>223.58191600000001</v>
      </c>
      <c r="P940" s="215">
        <f t="shared" si="47"/>
        <v>196.77163233702291</v>
      </c>
      <c r="Q940" s="215" cm="1">
        <f t="array" ref="Q940">IF(P940="-",0,P940/(1+'General inputs'!$H$32)^IFERROR(INDEX('MP Calculations'!$C$40:$C$130,MATCH(F940,'MP Calculations'!$D$40:$D$130,0),0),-1))</f>
        <v>213.64755461277537</v>
      </c>
    </row>
    <row r="941" spans="3:17" x14ac:dyDescent="0.2">
      <c r="C941" s="159"/>
      <c r="D941" s="165" t="s">
        <v>298</v>
      </c>
      <c r="E941" s="161">
        <v>44335</v>
      </c>
      <c r="F941" s="172" t="str">
        <f t="shared" si="45"/>
        <v>2020-21</v>
      </c>
      <c r="G941" s="68"/>
      <c r="H941" s="167" t="s">
        <v>279</v>
      </c>
      <c r="I941" s="173">
        <v>28910.598612097718</v>
      </c>
      <c r="J941" s="168">
        <f>IFERROR(MIN('MP Calculations'!$E$30/I941,1),"-")</f>
        <v>0.88008742324680189</v>
      </c>
      <c r="K941" s="12"/>
      <c r="L941" s="159">
        <v>0.155775</v>
      </c>
      <c r="M941" s="159" t="s">
        <v>339</v>
      </c>
      <c r="N941" s="159">
        <v>236</v>
      </c>
      <c r="O941" s="185">
        <f t="shared" si="46"/>
        <v>36.762900000000002</v>
      </c>
      <c r="P941" s="215">
        <f t="shared" si="47"/>
        <v>32.354565932079858</v>
      </c>
      <c r="Q941" s="215" cm="1">
        <f t="array" ref="Q941">IF(P941="-",0,P941/(1+'General inputs'!$H$32)^IFERROR(INDEX('MP Calculations'!$C$40:$C$130,MATCH(F941,'MP Calculations'!$D$40:$D$130,0),0),-1))</f>
        <v>35.129422924678764</v>
      </c>
    </row>
    <row r="942" spans="3:17" x14ac:dyDescent="0.2">
      <c r="C942" s="159"/>
      <c r="D942" s="165" t="s">
        <v>298</v>
      </c>
      <c r="E942" s="161">
        <v>44335</v>
      </c>
      <c r="F942" s="172" t="str">
        <f t="shared" si="45"/>
        <v>2020-21</v>
      </c>
      <c r="G942" s="68"/>
      <c r="H942" s="167" t="s">
        <v>279</v>
      </c>
      <c r="I942" s="173">
        <v>28910.598612097718</v>
      </c>
      <c r="J942" s="168">
        <f>IFERROR(MIN('MP Calculations'!$E$30/I942,1),"-")</f>
        <v>0.88008742324680189</v>
      </c>
      <c r="K942" s="12"/>
      <c r="L942" s="159">
        <v>0.39775899999999997</v>
      </c>
      <c r="M942" s="159" t="s">
        <v>339</v>
      </c>
      <c r="N942" s="159">
        <v>236</v>
      </c>
      <c r="O942" s="185">
        <f t="shared" si="46"/>
        <v>93.871123999999995</v>
      </c>
      <c r="P942" s="215">
        <f t="shared" si="47"/>
        <v>82.614795638441024</v>
      </c>
      <c r="Q942" s="215" cm="1">
        <f t="array" ref="Q942">IF(P942="-",0,P942/(1+'General inputs'!$H$32)^IFERROR(INDEX('MP Calculations'!$C$40:$C$130,MATCH(F942,'MP Calculations'!$D$40:$D$130,0),0),-1))</f>
        <v>89.700170971576298</v>
      </c>
    </row>
    <row r="943" spans="3:17" x14ac:dyDescent="0.2">
      <c r="C943" s="159"/>
      <c r="D943" s="165" t="s">
        <v>298</v>
      </c>
      <c r="E943" s="161">
        <v>44335</v>
      </c>
      <c r="F943" s="172" t="str">
        <f t="shared" si="45"/>
        <v>2020-21</v>
      </c>
      <c r="G943" s="68"/>
      <c r="H943" s="167" t="s">
        <v>279</v>
      </c>
      <c r="I943" s="173">
        <v>28910.598612097718</v>
      </c>
      <c r="J943" s="168">
        <f>IFERROR(MIN('MP Calculations'!$E$30/I943,1),"-")</f>
        <v>0.88008742324680189</v>
      </c>
      <c r="K943" s="12"/>
      <c r="L943" s="159">
        <v>14.262801</v>
      </c>
      <c r="M943" s="159" t="s">
        <v>339</v>
      </c>
      <c r="N943" s="159">
        <v>236</v>
      </c>
      <c r="O943" s="185">
        <f t="shared" si="46"/>
        <v>3366.0210360000001</v>
      </c>
      <c r="P943" s="215">
        <f t="shared" si="47"/>
        <v>2962.3927801677705</v>
      </c>
      <c r="Q943" s="215" cm="1">
        <f t="array" ref="Q943">IF(P943="-",0,P943/(1+'General inputs'!$H$32)^IFERROR(INDEX('MP Calculations'!$C$40:$C$130,MATCH(F943,'MP Calculations'!$D$40:$D$130,0),0),-1))</f>
        <v>3216.4594345660798</v>
      </c>
    </row>
    <row r="944" spans="3:17" x14ac:dyDescent="0.2">
      <c r="C944" s="159"/>
      <c r="D944" s="165" t="s">
        <v>298</v>
      </c>
      <c r="E944" s="161">
        <v>44335</v>
      </c>
      <c r="F944" s="172" t="str">
        <f t="shared" si="45"/>
        <v>2020-21</v>
      </c>
      <c r="G944" s="68"/>
      <c r="H944" s="167" t="s">
        <v>279</v>
      </c>
      <c r="I944" s="173">
        <v>28910.598612097718</v>
      </c>
      <c r="J944" s="168">
        <f>IFERROR(MIN('MP Calculations'!$E$30/I944,1),"-")</f>
        <v>0.88008742324680189</v>
      </c>
      <c r="K944" s="12"/>
      <c r="L944" s="159">
        <v>14.262504</v>
      </c>
      <c r="M944" s="159" t="s">
        <v>339</v>
      </c>
      <c r="N944" s="159">
        <v>236</v>
      </c>
      <c r="O944" s="185">
        <f t="shared" si="46"/>
        <v>3365.9509440000002</v>
      </c>
      <c r="P944" s="215">
        <f t="shared" si="47"/>
        <v>2962.3310930801003</v>
      </c>
      <c r="Q944" s="215" cm="1">
        <f t="array" ref="Q944">IF(P944="-",0,P944/(1+'General inputs'!$H$32)^IFERROR(INDEX('MP Calculations'!$C$40:$C$130,MATCH(F944,'MP Calculations'!$D$40:$D$130,0),0),-1))</f>
        <v>3216.3924569470228</v>
      </c>
    </row>
    <row r="945" spans="3:17" x14ac:dyDescent="0.2">
      <c r="C945" s="159"/>
      <c r="D945" s="165" t="s">
        <v>291</v>
      </c>
      <c r="E945" s="161">
        <v>44501</v>
      </c>
      <c r="F945" s="172" t="str">
        <f t="shared" si="45"/>
        <v>2021-22</v>
      </c>
      <c r="G945" s="68"/>
      <c r="H945" s="167" t="s">
        <v>279</v>
      </c>
      <c r="I945" s="173">
        <v>28910.598612097718</v>
      </c>
      <c r="J945" s="168">
        <f>IFERROR(MIN('MP Calculations'!$E$30/I945,1),"-")</f>
        <v>0.88008742324680189</v>
      </c>
      <c r="K945" s="12"/>
      <c r="L945" s="159">
        <v>4.5553540000000003</v>
      </c>
      <c r="M945" s="159" t="s">
        <v>339</v>
      </c>
      <c r="N945" s="159">
        <v>995</v>
      </c>
      <c r="O945" s="185">
        <f t="shared" si="46"/>
        <v>4532.5772300000008</v>
      </c>
      <c r="P945" s="215">
        <f t="shared" si="47"/>
        <v>3989.0642150178278</v>
      </c>
      <c r="Q945" s="215" cm="1">
        <f t="array" ref="Q945">IF(P945="-",0,P945/(1+'General inputs'!$H$32)^IFERROR(INDEX('MP Calculations'!$C$40:$C$130,MATCH(F945,'MP Calculations'!$D$40:$D$130,0),0),-1))</f>
        <v>4156.6049120485768</v>
      </c>
    </row>
    <row r="946" spans="3:17" x14ac:dyDescent="0.2">
      <c r="C946" s="159"/>
      <c r="D946" s="165" t="s">
        <v>291</v>
      </c>
      <c r="E946" s="161">
        <v>44501</v>
      </c>
      <c r="F946" s="172" t="str">
        <f t="shared" si="45"/>
        <v>2021-22</v>
      </c>
      <c r="G946" s="68"/>
      <c r="H946" s="167" t="s">
        <v>279</v>
      </c>
      <c r="I946" s="173">
        <v>28910.598612097718</v>
      </c>
      <c r="J946" s="168">
        <f>IFERROR(MIN('MP Calculations'!$E$30/I946,1),"-")</f>
        <v>0.88008742324680189</v>
      </c>
      <c r="K946" s="12"/>
      <c r="L946" s="159">
        <v>1.2009879999999999</v>
      </c>
      <c r="M946" s="159" t="s">
        <v>339</v>
      </c>
      <c r="N946" s="159">
        <v>995</v>
      </c>
      <c r="O946" s="185">
        <f t="shared" si="46"/>
        <v>1194.98306</v>
      </c>
      <c r="P946" s="215">
        <f t="shared" si="47"/>
        <v>1051.6895620989785</v>
      </c>
      <c r="Q946" s="215" cm="1">
        <f t="array" ref="Q946">IF(P946="-",0,P946/(1+'General inputs'!$H$32)^IFERROR(INDEX('MP Calculations'!$C$40:$C$130,MATCH(F946,'MP Calculations'!$D$40:$D$130,0),0),-1))</f>
        <v>1095.8605237071356</v>
      </c>
    </row>
    <row r="947" spans="3:17" x14ac:dyDescent="0.2">
      <c r="C947" s="159"/>
      <c r="D947" s="165" t="s">
        <v>890</v>
      </c>
      <c r="E947" s="161">
        <v>44501</v>
      </c>
      <c r="F947" s="172" t="str">
        <f t="shared" si="45"/>
        <v>2021-22</v>
      </c>
      <c r="G947" s="68"/>
      <c r="H947" s="167" t="s">
        <v>279</v>
      </c>
      <c r="I947" s="173">
        <v>28910.598612097718</v>
      </c>
      <c r="J947" s="168">
        <f>IFERROR(MIN('MP Calculations'!$E$30/I947,1),"-")</f>
        <v>0.88008742324680189</v>
      </c>
      <c r="K947" s="12"/>
      <c r="L947" s="159">
        <v>6.9981309999999999</v>
      </c>
      <c r="M947" s="159" t="s">
        <v>339</v>
      </c>
      <c r="N947" s="159">
        <v>668</v>
      </c>
      <c r="O947" s="185">
        <f t="shared" si="46"/>
        <v>4674.7515080000003</v>
      </c>
      <c r="P947" s="215">
        <f t="shared" si="47"/>
        <v>4114.1900089948213</v>
      </c>
      <c r="Q947" s="215" cm="1">
        <f t="array" ref="Q947">IF(P947="-",0,P947/(1+'General inputs'!$H$32)^IFERROR(INDEX('MP Calculations'!$C$40:$C$130,MATCH(F947,'MP Calculations'!$D$40:$D$130,0),0),-1))</f>
        <v>4286.9859893726034</v>
      </c>
    </row>
    <row r="948" spans="3:17" x14ac:dyDescent="0.2">
      <c r="C948" s="159"/>
      <c r="D948" s="165" t="s">
        <v>890</v>
      </c>
      <c r="E948" s="161">
        <v>44501</v>
      </c>
      <c r="F948" s="172" t="str">
        <f t="shared" si="45"/>
        <v>2021-22</v>
      </c>
      <c r="G948" s="68"/>
      <c r="H948" s="167" t="s">
        <v>279</v>
      </c>
      <c r="I948" s="173">
        <v>28910.598612097718</v>
      </c>
      <c r="J948" s="168">
        <f>IFERROR(MIN('MP Calculations'!$E$30/I948,1),"-")</f>
        <v>0.88008742324680189</v>
      </c>
      <c r="K948" s="12"/>
      <c r="L948" s="159">
        <v>6.2099000000000002</v>
      </c>
      <c r="M948" s="159" t="s">
        <v>339</v>
      </c>
      <c r="N948" s="159">
        <v>668</v>
      </c>
      <c r="O948" s="185">
        <f t="shared" si="46"/>
        <v>4148.2132000000001</v>
      </c>
      <c r="P948" s="215">
        <f t="shared" si="47"/>
        <v>3650.7902662663705</v>
      </c>
      <c r="Q948" s="215" cm="1">
        <f t="array" ref="Q948">IF(P948="-",0,P948/(1+'General inputs'!$H$32)^IFERROR(INDEX('MP Calculations'!$C$40:$C$130,MATCH(F948,'MP Calculations'!$D$40:$D$130,0),0),-1))</f>
        <v>3804.1234574495579</v>
      </c>
    </row>
    <row r="949" spans="3:17" x14ac:dyDescent="0.2">
      <c r="C949" s="159"/>
      <c r="D949" s="165" t="s">
        <v>890</v>
      </c>
      <c r="E949" s="161">
        <v>44501</v>
      </c>
      <c r="F949" s="172" t="str">
        <f t="shared" si="45"/>
        <v>2021-22</v>
      </c>
      <c r="G949" s="68"/>
      <c r="H949" s="167" t="s">
        <v>279</v>
      </c>
      <c r="I949" s="173">
        <v>28910.598612097718</v>
      </c>
      <c r="J949" s="168">
        <f>IFERROR(MIN('MP Calculations'!$E$30/I949,1),"-")</f>
        <v>0.88008742324680189</v>
      </c>
      <c r="K949" s="12"/>
      <c r="L949" s="159">
        <v>1.800527</v>
      </c>
      <c r="M949" s="159" t="s">
        <v>339</v>
      </c>
      <c r="N949" s="159">
        <v>668</v>
      </c>
      <c r="O949" s="185">
        <f t="shared" si="46"/>
        <v>1202.7520360000001</v>
      </c>
      <c r="P949" s="215">
        <f t="shared" si="47"/>
        <v>1058.5269401680848</v>
      </c>
      <c r="Q949" s="215" cm="1">
        <f t="array" ref="Q949">IF(P949="-",0,P949/(1+'General inputs'!$H$32)^IFERROR(INDEX('MP Calculations'!$C$40:$C$130,MATCH(F949,'MP Calculations'!$D$40:$D$130,0),0),-1))</f>
        <v>1102.9850716551443</v>
      </c>
    </row>
    <row r="950" spans="3:17" x14ac:dyDescent="0.2">
      <c r="C950" s="159"/>
      <c r="D950" s="165" t="s">
        <v>890</v>
      </c>
      <c r="E950" s="161">
        <v>44501</v>
      </c>
      <c r="F950" s="172" t="str">
        <f t="shared" si="45"/>
        <v>2021-22</v>
      </c>
      <c r="G950" s="68"/>
      <c r="H950" s="167" t="s">
        <v>279</v>
      </c>
      <c r="I950" s="173">
        <v>28910.598612097718</v>
      </c>
      <c r="J950" s="168">
        <f>IFERROR(MIN('MP Calculations'!$E$30/I950,1),"-")</f>
        <v>0.88008742324680189</v>
      </c>
      <c r="K950" s="12"/>
      <c r="L950" s="159">
        <v>4.9690570000000003</v>
      </c>
      <c r="M950" s="159" t="s">
        <v>339</v>
      </c>
      <c r="N950" s="159">
        <v>668</v>
      </c>
      <c r="O950" s="185">
        <f t="shared" si="46"/>
        <v>3319.3300760000002</v>
      </c>
      <c r="P950" s="215">
        <f t="shared" si="47"/>
        <v>2921.3006534924511</v>
      </c>
      <c r="Q950" s="215" cm="1">
        <f t="array" ref="Q950">IF(P950="-",0,P950/(1+'General inputs'!$H$32)^IFERROR(INDEX('MP Calculations'!$C$40:$C$130,MATCH(F950,'MP Calculations'!$D$40:$D$130,0),0),-1))</f>
        <v>3043.9952809391343</v>
      </c>
    </row>
    <row r="951" spans="3:17" x14ac:dyDescent="0.2">
      <c r="C951" s="159"/>
      <c r="D951" s="165" t="s">
        <v>890</v>
      </c>
      <c r="E951" s="161">
        <v>44501</v>
      </c>
      <c r="F951" s="172" t="str">
        <f t="shared" si="45"/>
        <v>2021-22</v>
      </c>
      <c r="G951" s="68"/>
      <c r="H951" s="167" t="s">
        <v>279</v>
      </c>
      <c r="I951" s="173">
        <v>28910.598612097718</v>
      </c>
      <c r="J951" s="168">
        <f>IFERROR(MIN('MP Calculations'!$E$30/I951,1),"-")</f>
        <v>0.88008742324680189</v>
      </c>
      <c r="K951" s="12"/>
      <c r="L951" s="159">
        <v>2.9125899999999998</v>
      </c>
      <c r="M951" s="159" t="s">
        <v>339</v>
      </c>
      <c r="N951" s="159">
        <v>668</v>
      </c>
      <c r="O951" s="185">
        <f t="shared" si="46"/>
        <v>1945.6101199999998</v>
      </c>
      <c r="P951" s="215">
        <f t="shared" si="47"/>
        <v>1712.3069971537009</v>
      </c>
      <c r="Q951" s="215" cm="1">
        <f t="array" ref="Q951">IF(P951="-",0,P951/(1+'General inputs'!$H$32)^IFERROR(INDEX('MP Calculations'!$C$40:$C$130,MATCH(F951,'MP Calculations'!$D$40:$D$130,0),0),-1))</f>
        <v>1784.2238910341564</v>
      </c>
    </row>
    <row r="952" spans="3:17" x14ac:dyDescent="0.2">
      <c r="C952" s="159"/>
      <c r="D952" s="165" t="s">
        <v>890</v>
      </c>
      <c r="E952" s="161">
        <v>44501</v>
      </c>
      <c r="F952" s="172" t="str">
        <f t="shared" si="45"/>
        <v>2021-22</v>
      </c>
      <c r="G952" s="68"/>
      <c r="H952" s="167" t="s">
        <v>279</v>
      </c>
      <c r="I952" s="173">
        <v>28910.598612097718</v>
      </c>
      <c r="J952" s="168">
        <f>IFERROR(MIN('MP Calculations'!$E$30/I952,1),"-")</f>
        <v>0.88008742324680189</v>
      </c>
      <c r="K952" s="12"/>
      <c r="L952" s="159">
        <v>1.660817</v>
      </c>
      <c r="M952" s="159" t="s">
        <v>339</v>
      </c>
      <c r="N952" s="159">
        <v>668</v>
      </c>
      <c r="O952" s="185">
        <f t="shared" si="46"/>
        <v>1109.4257560000001</v>
      </c>
      <c r="P952" s="215">
        <f t="shared" si="47"/>
        <v>976.39165488167521</v>
      </c>
      <c r="Q952" s="215" cm="1">
        <f t="array" ref="Q952">IF(P952="-",0,P952/(1+'General inputs'!$H$32)^IFERROR(INDEX('MP Calculations'!$C$40:$C$130,MATCH(F952,'MP Calculations'!$D$40:$D$130,0),0),-1))</f>
        <v>1017.4001043867056</v>
      </c>
    </row>
    <row r="953" spans="3:17" x14ac:dyDescent="0.2">
      <c r="C953" s="159"/>
      <c r="D953" s="165" t="s">
        <v>890</v>
      </c>
      <c r="E953" s="161">
        <v>44501</v>
      </c>
      <c r="F953" s="172" t="str">
        <f t="shared" si="45"/>
        <v>2021-22</v>
      </c>
      <c r="G953" s="68"/>
      <c r="H953" s="167" t="s">
        <v>279</v>
      </c>
      <c r="I953" s="173">
        <v>28910.598612097718</v>
      </c>
      <c r="J953" s="168">
        <f>IFERROR(MIN('MP Calculations'!$E$30/I953,1),"-")</f>
        <v>0.88008742324680189</v>
      </c>
      <c r="K953" s="12"/>
      <c r="L953" s="159">
        <v>1.023104</v>
      </c>
      <c r="M953" s="159" t="s">
        <v>339</v>
      </c>
      <c r="N953" s="159">
        <v>668</v>
      </c>
      <c r="O953" s="185">
        <f t="shared" si="46"/>
        <v>683.43347200000005</v>
      </c>
      <c r="P953" s="215">
        <f t="shared" si="47"/>
        <v>601.48120333309532</v>
      </c>
      <c r="Q953" s="215" cm="1">
        <f t="array" ref="Q953">IF(P953="-",0,P953/(1+'General inputs'!$H$32)^IFERROR(INDEX('MP Calculations'!$C$40:$C$130,MATCH(F953,'MP Calculations'!$D$40:$D$130,0),0),-1))</f>
        <v>626.74341387308539</v>
      </c>
    </row>
    <row r="954" spans="3:17" x14ac:dyDescent="0.2">
      <c r="C954" s="159"/>
      <c r="D954" s="165" t="s">
        <v>890</v>
      </c>
      <c r="E954" s="161">
        <v>44501</v>
      </c>
      <c r="F954" s="172" t="str">
        <f t="shared" si="45"/>
        <v>2021-22</v>
      </c>
      <c r="G954" s="68"/>
      <c r="H954" s="167" t="s">
        <v>279</v>
      </c>
      <c r="I954" s="173">
        <v>28910.598612097718</v>
      </c>
      <c r="J954" s="168">
        <f>IFERROR(MIN('MP Calculations'!$E$30/I954,1),"-")</f>
        <v>0.88008742324680189</v>
      </c>
      <c r="K954" s="12"/>
      <c r="L954" s="159">
        <v>6.229762</v>
      </c>
      <c r="M954" s="159" t="s">
        <v>339</v>
      </c>
      <c r="N954" s="159">
        <v>668</v>
      </c>
      <c r="O954" s="185">
        <f t="shared" si="46"/>
        <v>4161.4810159999997</v>
      </c>
      <c r="P954" s="215">
        <f t="shared" si="47"/>
        <v>3662.4671042619229</v>
      </c>
      <c r="Q954" s="215" cm="1">
        <f t="array" ref="Q954">IF(P954="-",0,P954/(1+'General inputs'!$H$32)^IFERROR(INDEX('MP Calculations'!$C$40:$C$130,MATCH(F954,'MP Calculations'!$D$40:$D$130,0),0),-1))</f>
        <v>3816.2907226409238</v>
      </c>
    </row>
    <row r="955" spans="3:17" x14ac:dyDescent="0.2">
      <c r="C955" s="159"/>
      <c r="D955" s="165" t="s">
        <v>890</v>
      </c>
      <c r="E955" s="161">
        <v>44501</v>
      </c>
      <c r="F955" s="172" t="str">
        <f t="shared" si="45"/>
        <v>2021-22</v>
      </c>
      <c r="G955" s="68"/>
      <c r="H955" s="167" t="s">
        <v>279</v>
      </c>
      <c r="I955" s="173">
        <v>28910.598612097718</v>
      </c>
      <c r="J955" s="168">
        <f>IFERROR(MIN('MP Calculations'!$E$30/I955,1),"-")</f>
        <v>0.88008742324680189</v>
      </c>
      <c r="K955" s="12"/>
      <c r="L955" s="159">
        <v>3.0008550000000001</v>
      </c>
      <c r="M955" s="159" t="s">
        <v>339</v>
      </c>
      <c r="N955" s="159">
        <v>668</v>
      </c>
      <c r="O955" s="185">
        <f t="shared" si="46"/>
        <v>2004.57114</v>
      </c>
      <c r="P955" s="215">
        <f t="shared" si="47"/>
        <v>1764.1978493175043</v>
      </c>
      <c r="Q955" s="215" cm="1">
        <f t="array" ref="Q955">IF(P955="-",0,P955/(1+'General inputs'!$H$32)^IFERROR(INDEX('MP Calculations'!$C$40:$C$130,MATCH(F955,'MP Calculations'!$D$40:$D$130,0),0),-1))</f>
        <v>1838.2941589888394</v>
      </c>
    </row>
    <row r="956" spans="3:17" x14ac:dyDescent="0.2">
      <c r="C956" s="159"/>
      <c r="D956" s="165" t="s">
        <v>890</v>
      </c>
      <c r="E956" s="161">
        <v>44501</v>
      </c>
      <c r="F956" s="172" t="str">
        <f t="shared" si="45"/>
        <v>2021-22</v>
      </c>
      <c r="G956" s="68"/>
      <c r="H956" s="167" t="s">
        <v>279</v>
      </c>
      <c r="I956" s="173">
        <v>28910.598612097718</v>
      </c>
      <c r="J956" s="168">
        <f>IFERROR(MIN('MP Calculations'!$E$30/I956,1),"-")</f>
        <v>0.88008742324680189</v>
      </c>
      <c r="K956" s="12"/>
      <c r="L956" s="159">
        <v>2.0571480000000002</v>
      </c>
      <c r="M956" s="159" t="s">
        <v>339</v>
      </c>
      <c r="N956" s="159">
        <v>668</v>
      </c>
      <c r="O956" s="185">
        <f t="shared" si="46"/>
        <v>1374.1748640000001</v>
      </c>
      <c r="P956" s="215">
        <f t="shared" si="47"/>
        <v>1209.3940151482846</v>
      </c>
      <c r="Q956" s="215" cm="1">
        <f t="array" ref="Q956">IF(P956="-",0,P956/(1+'General inputs'!$H$32)^IFERROR(INDEX('MP Calculations'!$C$40:$C$130,MATCH(F956,'MP Calculations'!$D$40:$D$130,0),0),-1))</f>
        <v>1260.1885637845126</v>
      </c>
    </row>
    <row r="957" spans="3:17" x14ac:dyDescent="0.2">
      <c r="C957" s="159"/>
      <c r="D957" s="165" t="s">
        <v>890</v>
      </c>
      <c r="E957" s="161">
        <v>44501</v>
      </c>
      <c r="F957" s="172" t="str">
        <f t="shared" si="45"/>
        <v>2021-22</v>
      </c>
      <c r="G957" s="68"/>
      <c r="H957" s="167" t="s">
        <v>279</v>
      </c>
      <c r="I957" s="173">
        <v>28910.598612097718</v>
      </c>
      <c r="J957" s="168">
        <f>IFERROR(MIN('MP Calculations'!$E$30/I957,1),"-")</f>
        <v>0.88008742324680189</v>
      </c>
      <c r="K957" s="12"/>
      <c r="L957" s="159">
        <v>0.41277000000000003</v>
      </c>
      <c r="M957" s="159" t="s">
        <v>339</v>
      </c>
      <c r="N957" s="159">
        <v>668</v>
      </c>
      <c r="O957" s="185">
        <f t="shared" si="46"/>
        <v>275.73036000000002</v>
      </c>
      <c r="P957" s="215">
        <f t="shared" si="47"/>
        <v>242.66682204331306</v>
      </c>
      <c r="Q957" s="215" cm="1">
        <f t="array" ref="Q957">IF(P957="-",0,P957/(1+'General inputs'!$H$32)^IFERROR(INDEX('MP Calculations'!$C$40:$C$130,MATCH(F957,'MP Calculations'!$D$40:$D$130,0),0),-1))</f>
        <v>252.85882856913221</v>
      </c>
    </row>
    <row r="958" spans="3:17" x14ac:dyDescent="0.2">
      <c r="C958" s="159"/>
      <c r="D958" s="165" t="s">
        <v>890</v>
      </c>
      <c r="E958" s="161">
        <v>44501</v>
      </c>
      <c r="F958" s="172" t="str">
        <f t="shared" si="45"/>
        <v>2021-22</v>
      </c>
      <c r="G958" s="68"/>
      <c r="H958" s="167" t="s">
        <v>279</v>
      </c>
      <c r="I958" s="173">
        <v>28910.598612097718</v>
      </c>
      <c r="J958" s="168">
        <f>IFERROR(MIN('MP Calculations'!$E$30/I958,1),"-")</f>
        <v>0.88008742324680189</v>
      </c>
      <c r="K958" s="12"/>
      <c r="L958" s="159">
        <v>0.400173</v>
      </c>
      <c r="M958" s="159" t="s">
        <v>339</v>
      </c>
      <c r="N958" s="159">
        <v>668</v>
      </c>
      <c r="O958" s="185">
        <f t="shared" si="46"/>
        <v>267.31556399999999</v>
      </c>
      <c r="P958" s="215">
        <f t="shared" si="47"/>
        <v>235.26106591452555</v>
      </c>
      <c r="Q958" s="215" cm="1">
        <f t="array" ref="Q958">IF(P958="-",0,P958/(1+'General inputs'!$H$32)^IFERROR(INDEX('MP Calculations'!$C$40:$C$130,MATCH(F958,'MP Calculations'!$D$40:$D$130,0),0),-1))</f>
        <v>245.14203068293563</v>
      </c>
    </row>
    <row r="959" spans="3:17" x14ac:dyDescent="0.2">
      <c r="C959" s="159"/>
      <c r="D959" s="165" t="s">
        <v>577</v>
      </c>
      <c r="E959" s="161">
        <v>44734</v>
      </c>
      <c r="F959" s="172" t="str">
        <f t="shared" si="45"/>
        <v>2021-22</v>
      </c>
      <c r="G959" s="68"/>
      <c r="H959" s="167" t="s">
        <v>279</v>
      </c>
      <c r="I959" s="173">
        <v>28910.598612097718</v>
      </c>
      <c r="J959" s="168">
        <f>IFERROR(MIN('MP Calculations'!$E$30/I959,1),"-")</f>
        <v>0.88008742324680189</v>
      </c>
      <c r="K959" s="12"/>
      <c r="L959" s="159">
        <v>1</v>
      </c>
      <c r="M959" s="159" t="s">
        <v>338</v>
      </c>
      <c r="N959" s="159">
        <v>7635</v>
      </c>
      <c r="O959" s="185">
        <f t="shared" si="46"/>
        <v>7635</v>
      </c>
      <c r="P959" s="215">
        <f t="shared" si="47"/>
        <v>6719.4674764893325</v>
      </c>
      <c r="Q959" s="215" cm="1">
        <f t="array" ref="Q959">IF(P959="-",0,P959/(1+'General inputs'!$H$32)^IFERROR(INDEX('MP Calculations'!$C$40:$C$130,MATCH(F959,'MP Calculations'!$D$40:$D$130,0),0),-1))</f>
        <v>7001.685110501885</v>
      </c>
    </row>
    <row r="960" spans="3:17" x14ac:dyDescent="0.2">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x14ac:dyDescent="0.2">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x14ac:dyDescent="0.2">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x14ac:dyDescent="0.2">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x14ac:dyDescent="0.2">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x14ac:dyDescent="0.2">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x14ac:dyDescent="0.2">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x14ac:dyDescent="0.2">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x14ac:dyDescent="0.2">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x14ac:dyDescent="0.2">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x14ac:dyDescent="0.2">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x14ac:dyDescent="0.2">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x14ac:dyDescent="0.2">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x14ac:dyDescent="0.2">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x14ac:dyDescent="0.2">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x14ac:dyDescent="0.2">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x14ac:dyDescent="0.2">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x14ac:dyDescent="0.2">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x14ac:dyDescent="0.2">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x14ac:dyDescent="0.2">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x14ac:dyDescent="0.2">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x14ac:dyDescent="0.2">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x14ac:dyDescent="0.2">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x14ac:dyDescent="0.2">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x14ac:dyDescent="0.2">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x14ac:dyDescent="0.2">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x14ac:dyDescent="0.2">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x14ac:dyDescent="0.2">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x14ac:dyDescent="0.2">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x14ac:dyDescent="0.2">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x14ac:dyDescent="0.2">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x14ac:dyDescent="0.2">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x14ac:dyDescent="0.2">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x14ac:dyDescent="0.2">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x14ac:dyDescent="0.2">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x14ac:dyDescent="0.2">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x14ac:dyDescent="0.2">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x14ac:dyDescent="0.2">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x14ac:dyDescent="0.2">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x14ac:dyDescent="0.2">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x14ac:dyDescent="0.2">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x14ac:dyDescent="0.2">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x14ac:dyDescent="0.2">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x14ac:dyDescent="0.2">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x14ac:dyDescent="0.2">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x14ac:dyDescent="0.2">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x14ac:dyDescent="0.2">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x14ac:dyDescent="0.2">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x14ac:dyDescent="0.2">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x14ac:dyDescent="0.2">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x14ac:dyDescent="0.2">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x14ac:dyDescent="0.2">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x14ac:dyDescent="0.2">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x14ac:dyDescent="0.2">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x14ac:dyDescent="0.2">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x14ac:dyDescent="0.2">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x14ac:dyDescent="0.2">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x14ac:dyDescent="0.2">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x14ac:dyDescent="0.2">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x14ac:dyDescent="0.2">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x14ac:dyDescent="0.2">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x14ac:dyDescent="0.2">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x14ac:dyDescent="0.2">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x14ac:dyDescent="0.2">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x14ac:dyDescent="0.2">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x14ac:dyDescent="0.2">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x14ac:dyDescent="0.2">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x14ac:dyDescent="0.2">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x14ac:dyDescent="0.2">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x14ac:dyDescent="0.2">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x14ac:dyDescent="0.2">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x14ac:dyDescent="0.2">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x14ac:dyDescent="0.2">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x14ac:dyDescent="0.2">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x14ac:dyDescent="0.2">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x14ac:dyDescent="0.2">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x14ac:dyDescent="0.2">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x14ac:dyDescent="0.2">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x14ac:dyDescent="0.2">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x14ac:dyDescent="0.2">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x14ac:dyDescent="0.2">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x14ac:dyDescent="0.2">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x14ac:dyDescent="0.2">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x14ac:dyDescent="0.2">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x14ac:dyDescent="0.2">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x14ac:dyDescent="0.2">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x14ac:dyDescent="0.2">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x14ac:dyDescent="0.2">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x14ac:dyDescent="0.2">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x14ac:dyDescent="0.2">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x14ac:dyDescent="0.2">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x14ac:dyDescent="0.2">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x14ac:dyDescent="0.2">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x14ac:dyDescent="0.2">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x14ac:dyDescent="0.2">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x14ac:dyDescent="0.2">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x14ac:dyDescent="0.2">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x14ac:dyDescent="0.2">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x14ac:dyDescent="0.2">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x14ac:dyDescent="0.2">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x14ac:dyDescent="0.2">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x14ac:dyDescent="0.2">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x14ac:dyDescent="0.2">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x14ac:dyDescent="0.2">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x14ac:dyDescent="0.2">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x14ac:dyDescent="0.2">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x14ac:dyDescent="0.2">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x14ac:dyDescent="0.2">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x14ac:dyDescent="0.2">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x14ac:dyDescent="0.2">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x14ac:dyDescent="0.2">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x14ac:dyDescent="0.2">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x14ac:dyDescent="0.2">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x14ac:dyDescent="0.2">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x14ac:dyDescent="0.2">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x14ac:dyDescent="0.2">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x14ac:dyDescent="0.2">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x14ac:dyDescent="0.2">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x14ac:dyDescent="0.2">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x14ac:dyDescent="0.2">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x14ac:dyDescent="0.2">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x14ac:dyDescent="0.2">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x14ac:dyDescent="0.2">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x14ac:dyDescent="0.2">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x14ac:dyDescent="0.2">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x14ac:dyDescent="0.2">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x14ac:dyDescent="0.2">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x14ac:dyDescent="0.2">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x14ac:dyDescent="0.2">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x14ac:dyDescent="0.2">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x14ac:dyDescent="0.2">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x14ac:dyDescent="0.2">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x14ac:dyDescent="0.2">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x14ac:dyDescent="0.2">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x14ac:dyDescent="0.2">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x14ac:dyDescent="0.2">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x14ac:dyDescent="0.2">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x14ac:dyDescent="0.2">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x14ac:dyDescent="0.2">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x14ac:dyDescent="0.2">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x14ac:dyDescent="0.2">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x14ac:dyDescent="0.2">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x14ac:dyDescent="0.2">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x14ac:dyDescent="0.2">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x14ac:dyDescent="0.2">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x14ac:dyDescent="0.2">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x14ac:dyDescent="0.2">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x14ac:dyDescent="0.2">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x14ac:dyDescent="0.2">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x14ac:dyDescent="0.2">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x14ac:dyDescent="0.2">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x14ac:dyDescent="0.2">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x14ac:dyDescent="0.2">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x14ac:dyDescent="0.2">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x14ac:dyDescent="0.2">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x14ac:dyDescent="0.2">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x14ac:dyDescent="0.2">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x14ac:dyDescent="0.2">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x14ac:dyDescent="0.2">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x14ac:dyDescent="0.2">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x14ac:dyDescent="0.2">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x14ac:dyDescent="0.2">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x14ac:dyDescent="0.2">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x14ac:dyDescent="0.2">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x14ac:dyDescent="0.2">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x14ac:dyDescent="0.2">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x14ac:dyDescent="0.2">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x14ac:dyDescent="0.2">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x14ac:dyDescent="0.2">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x14ac:dyDescent="0.2">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x14ac:dyDescent="0.2">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x14ac:dyDescent="0.2">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x14ac:dyDescent="0.2">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x14ac:dyDescent="0.2">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x14ac:dyDescent="0.2">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x14ac:dyDescent="0.2">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x14ac:dyDescent="0.2">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x14ac:dyDescent="0.2">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x14ac:dyDescent="0.2">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x14ac:dyDescent="0.2">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x14ac:dyDescent="0.2">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x14ac:dyDescent="0.2">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x14ac:dyDescent="0.2">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x14ac:dyDescent="0.2">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x14ac:dyDescent="0.2">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x14ac:dyDescent="0.2">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x14ac:dyDescent="0.2">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x14ac:dyDescent="0.2">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x14ac:dyDescent="0.2">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x14ac:dyDescent="0.2">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x14ac:dyDescent="0.2">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x14ac:dyDescent="0.2">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x14ac:dyDescent="0.2">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x14ac:dyDescent="0.2">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x14ac:dyDescent="0.2">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x14ac:dyDescent="0.2">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x14ac:dyDescent="0.2">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x14ac:dyDescent="0.2">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x14ac:dyDescent="0.2">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x14ac:dyDescent="0.2">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x14ac:dyDescent="0.2">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x14ac:dyDescent="0.2">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x14ac:dyDescent="0.2">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x14ac:dyDescent="0.2">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x14ac:dyDescent="0.2">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x14ac:dyDescent="0.2">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x14ac:dyDescent="0.2">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x14ac:dyDescent="0.2">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x14ac:dyDescent="0.2">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x14ac:dyDescent="0.2">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x14ac:dyDescent="0.2">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x14ac:dyDescent="0.2">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x14ac:dyDescent="0.2">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x14ac:dyDescent="0.2">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x14ac:dyDescent="0.2">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x14ac:dyDescent="0.2">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x14ac:dyDescent="0.2">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x14ac:dyDescent="0.2">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x14ac:dyDescent="0.2">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x14ac:dyDescent="0.2">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x14ac:dyDescent="0.2">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x14ac:dyDescent="0.2">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x14ac:dyDescent="0.2">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x14ac:dyDescent="0.2">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x14ac:dyDescent="0.2">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x14ac:dyDescent="0.2">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x14ac:dyDescent="0.2">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x14ac:dyDescent="0.2">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x14ac:dyDescent="0.2">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x14ac:dyDescent="0.2">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x14ac:dyDescent="0.2">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x14ac:dyDescent="0.2">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x14ac:dyDescent="0.2">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x14ac:dyDescent="0.2">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x14ac:dyDescent="0.2">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x14ac:dyDescent="0.2">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x14ac:dyDescent="0.2">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x14ac:dyDescent="0.2">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x14ac:dyDescent="0.2">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x14ac:dyDescent="0.2">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x14ac:dyDescent="0.2">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x14ac:dyDescent="0.2">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x14ac:dyDescent="0.2">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x14ac:dyDescent="0.2">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x14ac:dyDescent="0.2">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x14ac:dyDescent="0.2">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x14ac:dyDescent="0.2">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x14ac:dyDescent="0.2">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x14ac:dyDescent="0.2">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x14ac:dyDescent="0.2">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x14ac:dyDescent="0.2">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x14ac:dyDescent="0.2">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x14ac:dyDescent="0.2">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x14ac:dyDescent="0.2">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x14ac:dyDescent="0.2">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x14ac:dyDescent="0.2">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x14ac:dyDescent="0.2">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x14ac:dyDescent="0.2">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x14ac:dyDescent="0.2">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x14ac:dyDescent="0.2">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x14ac:dyDescent="0.2">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x14ac:dyDescent="0.2">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x14ac:dyDescent="0.2">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x14ac:dyDescent="0.2">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x14ac:dyDescent="0.2">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x14ac:dyDescent="0.2">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x14ac:dyDescent="0.2">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x14ac:dyDescent="0.2">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x14ac:dyDescent="0.2">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x14ac:dyDescent="0.2">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x14ac:dyDescent="0.2">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x14ac:dyDescent="0.2">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x14ac:dyDescent="0.2">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x14ac:dyDescent="0.2">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x14ac:dyDescent="0.2">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x14ac:dyDescent="0.2">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x14ac:dyDescent="0.2">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x14ac:dyDescent="0.2">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x14ac:dyDescent="0.2">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x14ac:dyDescent="0.2">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x14ac:dyDescent="0.2">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x14ac:dyDescent="0.2">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x14ac:dyDescent="0.2">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x14ac:dyDescent="0.2">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x14ac:dyDescent="0.2">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x14ac:dyDescent="0.2">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x14ac:dyDescent="0.2">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x14ac:dyDescent="0.2">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x14ac:dyDescent="0.2">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x14ac:dyDescent="0.2">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x14ac:dyDescent="0.2">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x14ac:dyDescent="0.2">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x14ac:dyDescent="0.2">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x14ac:dyDescent="0.2">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x14ac:dyDescent="0.2">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x14ac:dyDescent="0.2">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x14ac:dyDescent="0.2">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x14ac:dyDescent="0.2">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x14ac:dyDescent="0.2">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x14ac:dyDescent="0.2">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x14ac:dyDescent="0.2">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x14ac:dyDescent="0.2">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x14ac:dyDescent="0.2">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x14ac:dyDescent="0.2">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x14ac:dyDescent="0.2">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x14ac:dyDescent="0.2">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x14ac:dyDescent="0.2">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x14ac:dyDescent="0.2">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x14ac:dyDescent="0.2">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x14ac:dyDescent="0.2">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x14ac:dyDescent="0.2">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x14ac:dyDescent="0.2">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x14ac:dyDescent="0.2">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x14ac:dyDescent="0.2">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x14ac:dyDescent="0.2">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x14ac:dyDescent="0.2">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x14ac:dyDescent="0.2">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x14ac:dyDescent="0.2">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x14ac:dyDescent="0.2">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x14ac:dyDescent="0.2">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x14ac:dyDescent="0.2">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x14ac:dyDescent="0.2">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x14ac:dyDescent="0.2">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x14ac:dyDescent="0.2">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x14ac:dyDescent="0.2">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x14ac:dyDescent="0.2">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x14ac:dyDescent="0.2">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x14ac:dyDescent="0.2">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x14ac:dyDescent="0.2">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x14ac:dyDescent="0.2">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x14ac:dyDescent="0.2">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x14ac:dyDescent="0.2">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x14ac:dyDescent="0.2">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x14ac:dyDescent="0.2">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x14ac:dyDescent="0.2">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x14ac:dyDescent="0.2">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x14ac:dyDescent="0.2">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x14ac:dyDescent="0.2">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x14ac:dyDescent="0.2">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x14ac:dyDescent="0.2">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x14ac:dyDescent="0.2">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x14ac:dyDescent="0.2">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x14ac:dyDescent="0.2">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x14ac:dyDescent="0.2">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x14ac:dyDescent="0.2">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x14ac:dyDescent="0.2">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x14ac:dyDescent="0.2">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x14ac:dyDescent="0.2">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x14ac:dyDescent="0.2">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x14ac:dyDescent="0.2">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x14ac:dyDescent="0.2">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x14ac:dyDescent="0.2">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x14ac:dyDescent="0.2">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x14ac:dyDescent="0.2">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x14ac:dyDescent="0.2">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x14ac:dyDescent="0.2">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x14ac:dyDescent="0.2">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x14ac:dyDescent="0.2">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x14ac:dyDescent="0.2">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x14ac:dyDescent="0.2">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x14ac:dyDescent="0.2">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x14ac:dyDescent="0.2">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x14ac:dyDescent="0.2">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x14ac:dyDescent="0.2">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x14ac:dyDescent="0.2">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x14ac:dyDescent="0.2">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x14ac:dyDescent="0.2">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x14ac:dyDescent="0.2">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x14ac:dyDescent="0.2">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x14ac:dyDescent="0.2">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x14ac:dyDescent="0.2">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x14ac:dyDescent="0.2">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x14ac:dyDescent="0.2">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x14ac:dyDescent="0.2">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x14ac:dyDescent="0.2">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x14ac:dyDescent="0.2">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x14ac:dyDescent="0.2">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x14ac:dyDescent="0.2">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x14ac:dyDescent="0.2">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x14ac:dyDescent="0.2">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x14ac:dyDescent="0.2">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x14ac:dyDescent="0.2">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x14ac:dyDescent="0.2">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x14ac:dyDescent="0.2">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x14ac:dyDescent="0.2">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x14ac:dyDescent="0.2">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x14ac:dyDescent="0.2">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x14ac:dyDescent="0.2">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x14ac:dyDescent="0.2">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x14ac:dyDescent="0.2">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x14ac:dyDescent="0.2">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x14ac:dyDescent="0.2">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x14ac:dyDescent="0.2">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x14ac:dyDescent="0.2">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x14ac:dyDescent="0.2">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x14ac:dyDescent="0.2">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x14ac:dyDescent="0.2">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x14ac:dyDescent="0.2">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x14ac:dyDescent="0.2">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x14ac:dyDescent="0.2">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x14ac:dyDescent="0.2">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x14ac:dyDescent="0.2">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x14ac:dyDescent="0.2">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x14ac:dyDescent="0.2">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x14ac:dyDescent="0.2">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x14ac:dyDescent="0.2">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x14ac:dyDescent="0.2">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x14ac:dyDescent="0.2">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x14ac:dyDescent="0.2">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x14ac:dyDescent="0.2">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x14ac:dyDescent="0.2">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x14ac:dyDescent="0.2">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x14ac:dyDescent="0.2">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x14ac:dyDescent="0.2">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x14ac:dyDescent="0.2">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x14ac:dyDescent="0.2">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x14ac:dyDescent="0.2">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x14ac:dyDescent="0.2">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x14ac:dyDescent="0.2">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x14ac:dyDescent="0.2">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x14ac:dyDescent="0.2">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x14ac:dyDescent="0.2">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x14ac:dyDescent="0.2">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x14ac:dyDescent="0.2">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x14ac:dyDescent="0.2">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x14ac:dyDescent="0.2">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x14ac:dyDescent="0.2">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x14ac:dyDescent="0.2">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x14ac:dyDescent="0.2">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x14ac:dyDescent="0.2">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x14ac:dyDescent="0.2">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x14ac:dyDescent="0.2">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x14ac:dyDescent="0.2">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x14ac:dyDescent="0.2">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x14ac:dyDescent="0.2">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x14ac:dyDescent="0.2">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x14ac:dyDescent="0.2">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x14ac:dyDescent="0.2">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x14ac:dyDescent="0.2">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x14ac:dyDescent="0.2">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x14ac:dyDescent="0.2">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x14ac:dyDescent="0.2">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x14ac:dyDescent="0.2">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x14ac:dyDescent="0.2">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x14ac:dyDescent="0.2">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x14ac:dyDescent="0.2">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x14ac:dyDescent="0.2">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x14ac:dyDescent="0.2">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x14ac:dyDescent="0.2">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x14ac:dyDescent="0.2">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x14ac:dyDescent="0.2">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x14ac:dyDescent="0.2">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x14ac:dyDescent="0.2">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x14ac:dyDescent="0.2">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x14ac:dyDescent="0.2">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x14ac:dyDescent="0.2">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x14ac:dyDescent="0.2">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x14ac:dyDescent="0.2">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x14ac:dyDescent="0.2">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x14ac:dyDescent="0.2">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x14ac:dyDescent="0.2">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x14ac:dyDescent="0.2">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x14ac:dyDescent="0.2">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x14ac:dyDescent="0.2">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x14ac:dyDescent="0.2">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x14ac:dyDescent="0.2">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x14ac:dyDescent="0.2">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x14ac:dyDescent="0.2">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x14ac:dyDescent="0.2">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x14ac:dyDescent="0.2">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x14ac:dyDescent="0.2">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x14ac:dyDescent="0.2">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x14ac:dyDescent="0.2">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x14ac:dyDescent="0.2">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x14ac:dyDescent="0.2">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x14ac:dyDescent="0.2">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x14ac:dyDescent="0.2">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x14ac:dyDescent="0.2">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x14ac:dyDescent="0.2">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x14ac:dyDescent="0.2">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x14ac:dyDescent="0.2">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x14ac:dyDescent="0.2">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x14ac:dyDescent="0.2">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x14ac:dyDescent="0.2">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x14ac:dyDescent="0.2">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x14ac:dyDescent="0.2">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x14ac:dyDescent="0.2">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x14ac:dyDescent="0.2">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x14ac:dyDescent="0.2">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x14ac:dyDescent="0.2">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x14ac:dyDescent="0.2">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x14ac:dyDescent="0.2">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x14ac:dyDescent="0.2">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x14ac:dyDescent="0.2">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x14ac:dyDescent="0.2">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x14ac:dyDescent="0.2">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x14ac:dyDescent="0.2">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x14ac:dyDescent="0.2">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x14ac:dyDescent="0.2">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x14ac:dyDescent="0.2">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x14ac:dyDescent="0.2">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x14ac:dyDescent="0.2">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x14ac:dyDescent="0.2">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x14ac:dyDescent="0.2">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x14ac:dyDescent="0.2">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x14ac:dyDescent="0.2">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x14ac:dyDescent="0.2">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x14ac:dyDescent="0.2">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x14ac:dyDescent="0.2">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x14ac:dyDescent="0.2">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x14ac:dyDescent="0.2">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x14ac:dyDescent="0.2">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x14ac:dyDescent="0.2">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x14ac:dyDescent="0.2">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x14ac:dyDescent="0.2">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x14ac:dyDescent="0.2">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x14ac:dyDescent="0.2">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x14ac:dyDescent="0.2">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x14ac:dyDescent="0.2">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x14ac:dyDescent="0.2">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x14ac:dyDescent="0.2">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x14ac:dyDescent="0.2">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x14ac:dyDescent="0.2">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x14ac:dyDescent="0.2">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x14ac:dyDescent="0.2">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x14ac:dyDescent="0.2">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x14ac:dyDescent="0.2">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x14ac:dyDescent="0.2">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x14ac:dyDescent="0.2">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x14ac:dyDescent="0.2">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x14ac:dyDescent="0.2">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x14ac:dyDescent="0.2">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x14ac:dyDescent="0.2">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x14ac:dyDescent="0.2">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x14ac:dyDescent="0.2">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x14ac:dyDescent="0.2">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x14ac:dyDescent="0.2">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x14ac:dyDescent="0.2">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x14ac:dyDescent="0.2">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x14ac:dyDescent="0.2">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x14ac:dyDescent="0.2">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x14ac:dyDescent="0.2">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x14ac:dyDescent="0.2">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x14ac:dyDescent="0.2">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x14ac:dyDescent="0.2">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x14ac:dyDescent="0.2">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x14ac:dyDescent="0.2">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x14ac:dyDescent="0.2">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x14ac:dyDescent="0.2">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x14ac:dyDescent="0.2">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x14ac:dyDescent="0.2">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x14ac:dyDescent="0.2">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x14ac:dyDescent="0.2">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x14ac:dyDescent="0.2">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x14ac:dyDescent="0.2">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x14ac:dyDescent="0.2">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x14ac:dyDescent="0.2">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x14ac:dyDescent="0.2">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x14ac:dyDescent="0.2">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x14ac:dyDescent="0.2">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x14ac:dyDescent="0.2">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x14ac:dyDescent="0.2">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x14ac:dyDescent="0.2">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x14ac:dyDescent="0.2">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x14ac:dyDescent="0.2">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x14ac:dyDescent="0.2">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x14ac:dyDescent="0.2">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x14ac:dyDescent="0.2">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x14ac:dyDescent="0.2">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x14ac:dyDescent="0.2">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x14ac:dyDescent="0.2">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x14ac:dyDescent="0.2">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x14ac:dyDescent="0.2">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x14ac:dyDescent="0.2">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x14ac:dyDescent="0.2">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x14ac:dyDescent="0.2">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x14ac:dyDescent="0.2">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x14ac:dyDescent="0.2">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x14ac:dyDescent="0.2">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x14ac:dyDescent="0.2">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x14ac:dyDescent="0.2">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x14ac:dyDescent="0.2">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x14ac:dyDescent="0.2">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x14ac:dyDescent="0.2">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x14ac:dyDescent="0.2">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x14ac:dyDescent="0.2">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x14ac:dyDescent="0.2">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x14ac:dyDescent="0.2">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x14ac:dyDescent="0.2">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x14ac:dyDescent="0.2">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x14ac:dyDescent="0.2">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x14ac:dyDescent="0.2">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x14ac:dyDescent="0.2">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x14ac:dyDescent="0.2">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x14ac:dyDescent="0.2">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x14ac:dyDescent="0.2">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x14ac:dyDescent="0.2">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x14ac:dyDescent="0.2">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x14ac:dyDescent="0.2">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x14ac:dyDescent="0.2">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x14ac:dyDescent="0.2">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x14ac:dyDescent="0.2">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x14ac:dyDescent="0.2">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x14ac:dyDescent="0.2">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x14ac:dyDescent="0.2">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x14ac:dyDescent="0.2">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x14ac:dyDescent="0.2">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x14ac:dyDescent="0.2">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x14ac:dyDescent="0.2">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x14ac:dyDescent="0.2">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x14ac:dyDescent="0.2">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x14ac:dyDescent="0.2">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x14ac:dyDescent="0.2">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x14ac:dyDescent="0.2">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x14ac:dyDescent="0.2">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x14ac:dyDescent="0.2">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x14ac:dyDescent="0.2">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x14ac:dyDescent="0.2">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x14ac:dyDescent="0.2">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x14ac:dyDescent="0.2">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x14ac:dyDescent="0.2">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x14ac:dyDescent="0.2">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x14ac:dyDescent="0.2">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x14ac:dyDescent="0.2">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x14ac:dyDescent="0.2">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x14ac:dyDescent="0.2">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x14ac:dyDescent="0.2">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x14ac:dyDescent="0.2">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x14ac:dyDescent="0.2">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x14ac:dyDescent="0.2">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x14ac:dyDescent="0.2">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x14ac:dyDescent="0.2">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x14ac:dyDescent="0.2">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x14ac:dyDescent="0.2">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x14ac:dyDescent="0.2">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x14ac:dyDescent="0.2">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x14ac:dyDescent="0.2">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x14ac:dyDescent="0.2">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x14ac:dyDescent="0.2">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x14ac:dyDescent="0.2">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x14ac:dyDescent="0.2">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x14ac:dyDescent="0.2">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x14ac:dyDescent="0.2">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x14ac:dyDescent="0.2">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x14ac:dyDescent="0.2">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x14ac:dyDescent="0.2">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x14ac:dyDescent="0.2">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x14ac:dyDescent="0.2">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x14ac:dyDescent="0.2">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x14ac:dyDescent="0.2">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x14ac:dyDescent="0.2">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x14ac:dyDescent="0.2">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x14ac:dyDescent="0.2">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x14ac:dyDescent="0.2">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x14ac:dyDescent="0.2">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x14ac:dyDescent="0.2">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x14ac:dyDescent="0.2">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x14ac:dyDescent="0.2">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x14ac:dyDescent="0.2">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x14ac:dyDescent="0.2">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x14ac:dyDescent="0.2">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x14ac:dyDescent="0.2">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x14ac:dyDescent="0.2">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x14ac:dyDescent="0.2">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x14ac:dyDescent="0.2">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x14ac:dyDescent="0.2">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x14ac:dyDescent="0.2">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x14ac:dyDescent="0.2">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x14ac:dyDescent="0.2">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x14ac:dyDescent="0.2">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x14ac:dyDescent="0.2">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x14ac:dyDescent="0.2">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x14ac:dyDescent="0.2">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x14ac:dyDescent="0.2">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x14ac:dyDescent="0.2">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x14ac:dyDescent="0.2">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x14ac:dyDescent="0.2">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x14ac:dyDescent="0.2">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x14ac:dyDescent="0.2">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x14ac:dyDescent="0.2">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x14ac:dyDescent="0.2">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x14ac:dyDescent="0.2">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x14ac:dyDescent="0.2">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x14ac:dyDescent="0.2">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x14ac:dyDescent="0.2">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x14ac:dyDescent="0.2">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x14ac:dyDescent="0.2">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x14ac:dyDescent="0.2">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x14ac:dyDescent="0.2">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x14ac:dyDescent="0.2">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x14ac:dyDescent="0.2">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x14ac:dyDescent="0.2">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x14ac:dyDescent="0.2">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x14ac:dyDescent="0.2">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x14ac:dyDescent="0.2">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x14ac:dyDescent="0.2">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x14ac:dyDescent="0.2">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x14ac:dyDescent="0.2">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x14ac:dyDescent="0.2">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x14ac:dyDescent="0.2">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x14ac:dyDescent="0.2">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x14ac:dyDescent="0.2">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x14ac:dyDescent="0.2">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x14ac:dyDescent="0.2">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x14ac:dyDescent="0.2">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x14ac:dyDescent="0.2">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x14ac:dyDescent="0.2">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x14ac:dyDescent="0.2">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x14ac:dyDescent="0.2">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x14ac:dyDescent="0.2">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x14ac:dyDescent="0.2">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x14ac:dyDescent="0.2">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x14ac:dyDescent="0.2">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x14ac:dyDescent="0.2">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x14ac:dyDescent="0.2">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x14ac:dyDescent="0.2">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x14ac:dyDescent="0.2">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x14ac:dyDescent="0.2">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x14ac:dyDescent="0.2">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x14ac:dyDescent="0.2">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x14ac:dyDescent="0.2">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x14ac:dyDescent="0.2">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x14ac:dyDescent="0.2">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x14ac:dyDescent="0.2">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x14ac:dyDescent="0.2">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x14ac:dyDescent="0.2">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x14ac:dyDescent="0.2">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x14ac:dyDescent="0.2">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x14ac:dyDescent="0.2">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x14ac:dyDescent="0.2">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x14ac:dyDescent="0.2">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x14ac:dyDescent="0.2">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x14ac:dyDescent="0.2">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x14ac:dyDescent="0.2">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x14ac:dyDescent="0.2">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x14ac:dyDescent="0.2">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x14ac:dyDescent="0.2">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x14ac:dyDescent="0.2">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x14ac:dyDescent="0.2">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x14ac:dyDescent="0.2">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x14ac:dyDescent="0.2">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x14ac:dyDescent="0.2">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x14ac:dyDescent="0.2">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x14ac:dyDescent="0.2">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x14ac:dyDescent="0.2">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x14ac:dyDescent="0.2">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x14ac:dyDescent="0.2">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x14ac:dyDescent="0.2">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x14ac:dyDescent="0.2">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x14ac:dyDescent="0.2">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x14ac:dyDescent="0.2">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x14ac:dyDescent="0.2">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x14ac:dyDescent="0.2">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x14ac:dyDescent="0.2">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x14ac:dyDescent="0.2">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x14ac:dyDescent="0.2">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x14ac:dyDescent="0.2">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x14ac:dyDescent="0.2">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x14ac:dyDescent="0.2">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x14ac:dyDescent="0.2">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x14ac:dyDescent="0.2">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x14ac:dyDescent="0.2">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x14ac:dyDescent="0.2">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x14ac:dyDescent="0.2">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x14ac:dyDescent="0.2">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x14ac:dyDescent="0.2">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x14ac:dyDescent="0.2">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x14ac:dyDescent="0.2">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x14ac:dyDescent="0.2">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x14ac:dyDescent="0.2">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x14ac:dyDescent="0.2">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x14ac:dyDescent="0.2">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x14ac:dyDescent="0.2">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x14ac:dyDescent="0.2">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x14ac:dyDescent="0.2">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x14ac:dyDescent="0.2">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x14ac:dyDescent="0.2">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x14ac:dyDescent="0.2">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x14ac:dyDescent="0.2">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x14ac:dyDescent="0.2">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x14ac:dyDescent="0.2">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x14ac:dyDescent="0.2">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x14ac:dyDescent="0.2">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x14ac:dyDescent="0.2">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x14ac:dyDescent="0.2">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x14ac:dyDescent="0.2">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x14ac:dyDescent="0.2">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x14ac:dyDescent="0.2">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x14ac:dyDescent="0.2">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x14ac:dyDescent="0.2">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x14ac:dyDescent="0.2">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x14ac:dyDescent="0.2">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x14ac:dyDescent="0.2">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x14ac:dyDescent="0.2">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x14ac:dyDescent="0.2">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x14ac:dyDescent="0.2">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x14ac:dyDescent="0.2">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x14ac:dyDescent="0.2">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x14ac:dyDescent="0.2">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x14ac:dyDescent="0.2">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x14ac:dyDescent="0.2">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x14ac:dyDescent="0.2">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x14ac:dyDescent="0.2">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x14ac:dyDescent="0.2">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x14ac:dyDescent="0.2">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x14ac:dyDescent="0.2">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x14ac:dyDescent="0.2">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x14ac:dyDescent="0.2">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x14ac:dyDescent="0.2">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x14ac:dyDescent="0.2">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x14ac:dyDescent="0.2">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x14ac:dyDescent="0.2">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x14ac:dyDescent="0.2">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x14ac:dyDescent="0.2">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x14ac:dyDescent="0.2">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x14ac:dyDescent="0.2">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x14ac:dyDescent="0.2">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x14ac:dyDescent="0.2">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x14ac:dyDescent="0.2">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x14ac:dyDescent="0.2">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x14ac:dyDescent="0.2">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x14ac:dyDescent="0.2">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x14ac:dyDescent="0.2">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x14ac:dyDescent="0.2">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x14ac:dyDescent="0.2">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x14ac:dyDescent="0.2">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x14ac:dyDescent="0.2">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x14ac:dyDescent="0.2">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x14ac:dyDescent="0.2">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x14ac:dyDescent="0.2">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x14ac:dyDescent="0.2">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x14ac:dyDescent="0.2">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x14ac:dyDescent="0.2">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x14ac:dyDescent="0.2">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x14ac:dyDescent="0.2">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x14ac:dyDescent="0.2">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x14ac:dyDescent="0.2">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x14ac:dyDescent="0.2">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x14ac:dyDescent="0.2">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x14ac:dyDescent="0.2">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x14ac:dyDescent="0.2">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x14ac:dyDescent="0.2">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x14ac:dyDescent="0.2">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x14ac:dyDescent="0.2">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x14ac:dyDescent="0.2">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x14ac:dyDescent="0.2">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x14ac:dyDescent="0.2">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x14ac:dyDescent="0.2">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x14ac:dyDescent="0.2">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x14ac:dyDescent="0.2">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x14ac:dyDescent="0.2">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x14ac:dyDescent="0.2">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x14ac:dyDescent="0.2">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x14ac:dyDescent="0.2">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x14ac:dyDescent="0.2">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x14ac:dyDescent="0.2">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x14ac:dyDescent="0.2">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x14ac:dyDescent="0.2">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x14ac:dyDescent="0.2">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x14ac:dyDescent="0.2">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x14ac:dyDescent="0.2">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x14ac:dyDescent="0.2">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x14ac:dyDescent="0.2">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x14ac:dyDescent="0.2">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x14ac:dyDescent="0.2">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x14ac:dyDescent="0.2">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x14ac:dyDescent="0.2">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x14ac:dyDescent="0.2">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x14ac:dyDescent="0.2">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x14ac:dyDescent="0.2">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x14ac:dyDescent="0.2">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x14ac:dyDescent="0.2">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x14ac:dyDescent="0.2">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x14ac:dyDescent="0.2">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x14ac:dyDescent="0.2">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x14ac:dyDescent="0.2">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x14ac:dyDescent="0.2">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x14ac:dyDescent="0.2">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x14ac:dyDescent="0.2">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x14ac:dyDescent="0.2">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x14ac:dyDescent="0.2">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x14ac:dyDescent="0.2">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x14ac:dyDescent="0.2">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x14ac:dyDescent="0.2">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x14ac:dyDescent="0.2">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x14ac:dyDescent="0.2">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x14ac:dyDescent="0.2">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x14ac:dyDescent="0.2">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x14ac:dyDescent="0.2">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x14ac:dyDescent="0.2">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x14ac:dyDescent="0.2">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x14ac:dyDescent="0.2">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x14ac:dyDescent="0.2">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x14ac:dyDescent="0.2">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x14ac:dyDescent="0.2">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x14ac:dyDescent="0.2">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x14ac:dyDescent="0.2">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x14ac:dyDescent="0.2">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x14ac:dyDescent="0.2">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x14ac:dyDescent="0.2">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x14ac:dyDescent="0.2">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x14ac:dyDescent="0.2">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x14ac:dyDescent="0.2">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x14ac:dyDescent="0.2">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x14ac:dyDescent="0.2">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x14ac:dyDescent="0.2">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x14ac:dyDescent="0.2">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x14ac:dyDescent="0.2">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x14ac:dyDescent="0.2">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x14ac:dyDescent="0.2">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x14ac:dyDescent="0.2">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x14ac:dyDescent="0.2">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x14ac:dyDescent="0.2">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x14ac:dyDescent="0.2">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x14ac:dyDescent="0.2">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x14ac:dyDescent="0.2">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x14ac:dyDescent="0.2">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x14ac:dyDescent="0.2">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x14ac:dyDescent="0.2">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x14ac:dyDescent="0.2">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x14ac:dyDescent="0.2">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x14ac:dyDescent="0.2">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x14ac:dyDescent="0.2">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x14ac:dyDescent="0.2">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x14ac:dyDescent="0.2">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x14ac:dyDescent="0.2">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x14ac:dyDescent="0.2">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x14ac:dyDescent="0.2">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x14ac:dyDescent="0.2">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x14ac:dyDescent="0.2">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x14ac:dyDescent="0.2">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x14ac:dyDescent="0.2">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x14ac:dyDescent="0.2">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x14ac:dyDescent="0.2">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x14ac:dyDescent="0.2">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x14ac:dyDescent="0.2">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x14ac:dyDescent="0.2">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x14ac:dyDescent="0.2">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x14ac:dyDescent="0.2">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x14ac:dyDescent="0.2">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x14ac:dyDescent="0.2">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x14ac:dyDescent="0.2">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x14ac:dyDescent="0.2">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x14ac:dyDescent="0.2">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x14ac:dyDescent="0.2">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x14ac:dyDescent="0.2">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x14ac:dyDescent="0.2">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x14ac:dyDescent="0.2">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x14ac:dyDescent="0.2">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x14ac:dyDescent="0.2">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x14ac:dyDescent="0.2">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x14ac:dyDescent="0.2">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x14ac:dyDescent="0.2">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x14ac:dyDescent="0.2">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x14ac:dyDescent="0.2">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x14ac:dyDescent="0.2">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x14ac:dyDescent="0.2">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x14ac:dyDescent="0.2">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x14ac:dyDescent="0.2">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x14ac:dyDescent="0.2">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x14ac:dyDescent="0.2">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x14ac:dyDescent="0.2">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x14ac:dyDescent="0.2">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x14ac:dyDescent="0.2">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x14ac:dyDescent="0.2">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x14ac:dyDescent="0.2">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x14ac:dyDescent="0.2">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x14ac:dyDescent="0.2">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x14ac:dyDescent="0.2">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x14ac:dyDescent="0.2">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x14ac:dyDescent="0.2">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x14ac:dyDescent="0.2">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x14ac:dyDescent="0.2">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x14ac:dyDescent="0.2">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x14ac:dyDescent="0.2">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x14ac:dyDescent="0.2">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x14ac:dyDescent="0.2">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x14ac:dyDescent="0.2">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x14ac:dyDescent="0.2">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x14ac:dyDescent="0.2">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x14ac:dyDescent="0.2">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x14ac:dyDescent="0.2">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x14ac:dyDescent="0.2">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x14ac:dyDescent="0.2">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x14ac:dyDescent="0.2">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x14ac:dyDescent="0.2">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x14ac:dyDescent="0.2">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x14ac:dyDescent="0.2">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x14ac:dyDescent="0.2">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x14ac:dyDescent="0.2">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x14ac:dyDescent="0.2">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x14ac:dyDescent="0.2">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x14ac:dyDescent="0.2">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x14ac:dyDescent="0.2">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x14ac:dyDescent="0.2">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x14ac:dyDescent="0.2">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x14ac:dyDescent="0.2">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x14ac:dyDescent="0.2">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x14ac:dyDescent="0.2">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x14ac:dyDescent="0.2">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x14ac:dyDescent="0.2">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x14ac:dyDescent="0.2">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x14ac:dyDescent="0.2">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x14ac:dyDescent="0.2">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x14ac:dyDescent="0.2">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x14ac:dyDescent="0.2">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x14ac:dyDescent="0.2">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x14ac:dyDescent="0.2">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x14ac:dyDescent="0.2">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x14ac:dyDescent="0.2">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x14ac:dyDescent="0.2">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x14ac:dyDescent="0.2">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x14ac:dyDescent="0.2">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x14ac:dyDescent="0.2">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x14ac:dyDescent="0.2">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x14ac:dyDescent="0.2">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x14ac:dyDescent="0.2">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x14ac:dyDescent="0.2">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x14ac:dyDescent="0.2">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x14ac:dyDescent="0.2">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x14ac:dyDescent="0.2">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x14ac:dyDescent="0.2">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x14ac:dyDescent="0.2">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x14ac:dyDescent="0.2">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x14ac:dyDescent="0.2">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x14ac:dyDescent="0.2">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x14ac:dyDescent="0.2">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x14ac:dyDescent="0.2">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x14ac:dyDescent="0.2">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x14ac:dyDescent="0.2">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x14ac:dyDescent="0.2">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x14ac:dyDescent="0.2">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x14ac:dyDescent="0.2">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x14ac:dyDescent="0.2">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x14ac:dyDescent="0.2">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x14ac:dyDescent="0.2">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x14ac:dyDescent="0.2">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x14ac:dyDescent="0.2">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x14ac:dyDescent="0.2">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x14ac:dyDescent="0.2">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x14ac:dyDescent="0.2">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x14ac:dyDescent="0.2">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x14ac:dyDescent="0.2">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x14ac:dyDescent="0.2">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x14ac:dyDescent="0.2">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x14ac:dyDescent="0.2">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x14ac:dyDescent="0.2">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x14ac:dyDescent="0.2">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x14ac:dyDescent="0.2">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x14ac:dyDescent="0.2">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x14ac:dyDescent="0.2">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x14ac:dyDescent="0.2">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x14ac:dyDescent="0.2">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x14ac:dyDescent="0.2">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x14ac:dyDescent="0.2">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x14ac:dyDescent="0.2">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x14ac:dyDescent="0.2">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x14ac:dyDescent="0.2">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x14ac:dyDescent="0.2">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x14ac:dyDescent="0.2">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x14ac:dyDescent="0.2">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x14ac:dyDescent="0.2">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x14ac:dyDescent="0.2">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x14ac:dyDescent="0.2">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x14ac:dyDescent="0.2">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x14ac:dyDescent="0.2">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x14ac:dyDescent="0.2">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x14ac:dyDescent="0.2">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x14ac:dyDescent="0.2">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x14ac:dyDescent="0.2">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x14ac:dyDescent="0.2">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x14ac:dyDescent="0.2">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x14ac:dyDescent="0.2">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x14ac:dyDescent="0.2">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x14ac:dyDescent="0.2">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x14ac:dyDescent="0.2">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x14ac:dyDescent="0.2">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x14ac:dyDescent="0.2">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x14ac:dyDescent="0.2">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x14ac:dyDescent="0.2">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x14ac:dyDescent="0.2">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x14ac:dyDescent="0.2">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x14ac:dyDescent="0.2">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x14ac:dyDescent="0.2">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x14ac:dyDescent="0.2">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x14ac:dyDescent="0.2">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x14ac:dyDescent="0.2">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x14ac:dyDescent="0.2">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x14ac:dyDescent="0.2">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x14ac:dyDescent="0.2">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x14ac:dyDescent="0.2">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x14ac:dyDescent="0.2">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x14ac:dyDescent="0.2">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x14ac:dyDescent="0.2">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x14ac:dyDescent="0.2">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x14ac:dyDescent="0.2">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x14ac:dyDescent="0.2">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x14ac:dyDescent="0.2">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x14ac:dyDescent="0.2">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x14ac:dyDescent="0.2">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x14ac:dyDescent="0.2">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x14ac:dyDescent="0.2">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x14ac:dyDescent="0.2">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x14ac:dyDescent="0.2">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x14ac:dyDescent="0.2">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x14ac:dyDescent="0.2">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x14ac:dyDescent="0.2">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x14ac:dyDescent="0.2">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x14ac:dyDescent="0.2">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x14ac:dyDescent="0.2">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x14ac:dyDescent="0.2">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x14ac:dyDescent="0.2">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x14ac:dyDescent="0.2">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x14ac:dyDescent="0.2">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x14ac:dyDescent="0.2">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x14ac:dyDescent="0.2">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x14ac:dyDescent="0.2">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x14ac:dyDescent="0.2">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x14ac:dyDescent="0.2">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x14ac:dyDescent="0.2">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x14ac:dyDescent="0.2">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x14ac:dyDescent="0.2">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x14ac:dyDescent="0.2">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x14ac:dyDescent="0.2">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x14ac:dyDescent="0.2">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x14ac:dyDescent="0.2">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x14ac:dyDescent="0.2">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x14ac:dyDescent="0.2">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x14ac:dyDescent="0.2">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x14ac:dyDescent="0.2">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x14ac:dyDescent="0.2">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x14ac:dyDescent="0.2">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x14ac:dyDescent="0.2">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x14ac:dyDescent="0.2">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x14ac:dyDescent="0.2">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x14ac:dyDescent="0.2">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x14ac:dyDescent="0.2">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x14ac:dyDescent="0.2">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x14ac:dyDescent="0.2">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x14ac:dyDescent="0.2">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x14ac:dyDescent="0.2">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x14ac:dyDescent="0.2">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x14ac:dyDescent="0.2">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x14ac:dyDescent="0.2">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x14ac:dyDescent="0.2">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x14ac:dyDescent="0.2">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x14ac:dyDescent="0.2">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x14ac:dyDescent="0.2">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x14ac:dyDescent="0.2">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x14ac:dyDescent="0.2">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x14ac:dyDescent="0.2">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x14ac:dyDescent="0.2">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x14ac:dyDescent="0.2">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x14ac:dyDescent="0.2">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x14ac:dyDescent="0.2">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x14ac:dyDescent="0.2">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x14ac:dyDescent="0.2">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x14ac:dyDescent="0.2">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x14ac:dyDescent="0.2">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x14ac:dyDescent="0.2">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x14ac:dyDescent="0.2">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x14ac:dyDescent="0.2">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x14ac:dyDescent="0.2">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x14ac:dyDescent="0.2">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x14ac:dyDescent="0.2">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x14ac:dyDescent="0.2">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x14ac:dyDescent="0.2">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x14ac:dyDescent="0.2">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x14ac:dyDescent="0.2">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x14ac:dyDescent="0.2">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x14ac:dyDescent="0.2">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x14ac:dyDescent="0.2">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x14ac:dyDescent="0.2">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x14ac:dyDescent="0.2">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x14ac:dyDescent="0.2">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x14ac:dyDescent="0.2">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x14ac:dyDescent="0.2">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x14ac:dyDescent="0.2">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x14ac:dyDescent="0.2">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x14ac:dyDescent="0.2">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x14ac:dyDescent="0.2">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x14ac:dyDescent="0.2">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x14ac:dyDescent="0.2">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x14ac:dyDescent="0.2">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x14ac:dyDescent="0.2">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x14ac:dyDescent="0.2">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x14ac:dyDescent="0.2">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x14ac:dyDescent="0.2">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x14ac:dyDescent="0.2">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x14ac:dyDescent="0.2">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x14ac:dyDescent="0.2">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x14ac:dyDescent="0.2">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x14ac:dyDescent="0.2">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x14ac:dyDescent="0.2">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x14ac:dyDescent="0.2">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x14ac:dyDescent="0.2">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x14ac:dyDescent="0.2">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x14ac:dyDescent="0.2">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x14ac:dyDescent="0.2">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x14ac:dyDescent="0.2">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x14ac:dyDescent="0.2">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x14ac:dyDescent="0.2">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x14ac:dyDescent="0.2">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x14ac:dyDescent="0.2">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x14ac:dyDescent="0.2">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x14ac:dyDescent="0.2">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x14ac:dyDescent="0.2">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x14ac:dyDescent="0.2">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x14ac:dyDescent="0.2">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x14ac:dyDescent="0.2">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x14ac:dyDescent="0.2">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x14ac:dyDescent="0.2">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x14ac:dyDescent="0.2">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x14ac:dyDescent="0.2">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x14ac:dyDescent="0.2">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x14ac:dyDescent="0.2">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x14ac:dyDescent="0.2">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x14ac:dyDescent="0.2">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x14ac:dyDescent="0.2">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x14ac:dyDescent="0.2">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x14ac:dyDescent="0.2">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x14ac:dyDescent="0.2">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x14ac:dyDescent="0.2">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x14ac:dyDescent="0.2">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x14ac:dyDescent="0.2">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x14ac:dyDescent="0.2">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x14ac:dyDescent="0.2">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x14ac:dyDescent="0.2">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x14ac:dyDescent="0.2">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x14ac:dyDescent="0.2">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x14ac:dyDescent="0.2">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x14ac:dyDescent="0.2">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x14ac:dyDescent="0.2">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x14ac:dyDescent="0.2">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x14ac:dyDescent="0.2">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x14ac:dyDescent="0.2">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x14ac:dyDescent="0.2">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x14ac:dyDescent="0.2">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x14ac:dyDescent="0.2">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x14ac:dyDescent="0.2">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x14ac:dyDescent="0.2">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x14ac:dyDescent="0.2">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x14ac:dyDescent="0.2">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x14ac:dyDescent="0.2">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x14ac:dyDescent="0.2">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x14ac:dyDescent="0.2">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x14ac:dyDescent="0.2">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x14ac:dyDescent="0.2">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x14ac:dyDescent="0.2">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x14ac:dyDescent="0.2">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x14ac:dyDescent="0.2">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x14ac:dyDescent="0.2">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x14ac:dyDescent="0.2">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x14ac:dyDescent="0.2">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x14ac:dyDescent="0.2">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x14ac:dyDescent="0.2">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x14ac:dyDescent="0.2">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x14ac:dyDescent="0.2">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x14ac:dyDescent="0.2">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x14ac:dyDescent="0.2">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x14ac:dyDescent="0.2">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x14ac:dyDescent="0.2">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x14ac:dyDescent="0.2">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x14ac:dyDescent="0.2">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x14ac:dyDescent="0.2">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x14ac:dyDescent="0.2">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x14ac:dyDescent="0.2">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x14ac:dyDescent="0.2">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x14ac:dyDescent="0.2">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x14ac:dyDescent="0.2">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x14ac:dyDescent="0.2">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x14ac:dyDescent="0.2">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x14ac:dyDescent="0.2">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x14ac:dyDescent="0.2">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x14ac:dyDescent="0.2">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x14ac:dyDescent="0.2">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x14ac:dyDescent="0.2">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x14ac:dyDescent="0.2">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x14ac:dyDescent="0.2">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x14ac:dyDescent="0.2">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x14ac:dyDescent="0.2">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x14ac:dyDescent="0.2">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x14ac:dyDescent="0.2">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x14ac:dyDescent="0.2">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x14ac:dyDescent="0.2">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x14ac:dyDescent="0.2">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x14ac:dyDescent="0.2">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x14ac:dyDescent="0.2">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x14ac:dyDescent="0.2">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x14ac:dyDescent="0.2">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x14ac:dyDescent="0.2">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x14ac:dyDescent="0.2">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x14ac:dyDescent="0.2">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x14ac:dyDescent="0.2">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x14ac:dyDescent="0.2">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x14ac:dyDescent="0.2">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x14ac:dyDescent="0.2">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x14ac:dyDescent="0.2">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x14ac:dyDescent="0.2">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x14ac:dyDescent="0.2">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x14ac:dyDescent="0.2">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x14ac:dyDescent="0.2">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x14ac:dyDescent="0.2">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x14ac:dyDescent="0.2">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x14ac:dyDescent="0.2">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x14ac:dyDescent="0.2">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x14ac:dyDescent="0.2">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x14ac:dyDescent="0.2">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x14ac:dyDescent="0.2">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x14ac:dyDescent="0.2">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x14ac:dyDescent="0.2">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x14ac:dyDescent="0.2">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x14ac:dyDescent="0.2">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x14ac:dyDescent="0.2">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x14ac:dyDescent="0.2">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x14ac:dyDescent="0.2">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x14ac:dyDescent="0.2">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x14ac:dyDescent="0.2">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x14ac:dyDescent="0.2">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x14ac:dyDescent="0.2">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x14ac:dyDescent="0.2">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x14ac:dyDescent="0.2">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x14ac:dyDescent="0.2">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x14ac:dyDescent="0.2">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x14ac:dyDescent="0.2">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x14ac:dyDescent="0.2">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x14ac:dyDescent="0.2">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x14ac:dyDescent="0.2">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x14ac:dyDescent="0.2">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x14ac:dyDescent="0.2">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x14ac:dyDescent="0.2">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x14ac:dyDescent="0.2">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x14ac:dyDescent="0.2">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x14ac:dyDescent="0.2">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x14ac:dyDescent="0.2">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x14ac:dyDescent="0.2">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x14ac:dyDescent="0.2">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x14ac:dyDescent="0.2">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x14ac:dyDescent="0.2">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x14ac:dyDescent="0.2">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x14ac:dyDescent="0.2">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x14ac:dyDescent="0.2">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x14ac:dyDescent="0.2">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x14ac:dyDescent="0.2">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x14ac:dyDescent="0.2">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x14ac:dyDescent="0.2">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x14ac:dyDescent="0.2">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x14ac:dyDescent="0.2">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x14ac:dyDescent="0.2">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x14ac:dyDescent="0.2">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x14ac:dyDescent="0.2">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x14ac:dyDescent="0.2">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x14ac:dyDescent="0.2">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x14ac:dyDescent="0.2">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x14ac:dyDescent="0.2">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x14ac:dyDescent="0.2">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x14ac:dyDescent="0.2">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x14ac:dyDescent="0.2">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x14ac:dyDescent="0.2">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x14ac:dyDescent="0.2">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x14ac:dyDescent="0.2">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x14ac:dyDescent="0.2">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x14ac:dyDescent="0.2">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x14ac:dyDescent="0.2">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x14ac:dyDescent="0.2">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x14ac:dyDescent="0.2">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x14ac:dyDescent="0.2">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x14ac:dyDescent="0.2">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x14ac:dyDescent="0.2">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x14ac:dyDescent="0.2">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x14ac:dyDescent="0.2">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x14ac:dyDescent="0.2">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x14ac:dyDescent="0.2">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x14ac:dyDescent="0.2">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x14ac:dyDescent="0.2">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x14ac:dyDescent="0.2">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x14ac:dyDescent="0.2">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x14ac:dyDescent="0.2">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x14ac:dyDescent="0.2">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x14ac:dyDescent="0.2">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x14ac:dyDescent="0.2">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x14ac:dyDescent="0.2">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x14ac:dyDescent="0.2">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x14ac:dyDescent="0.2">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x14ac:dyDescent="0.2">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x14ac:dyDescent="0.2">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x14ac:dyDescent="0.2">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x14ac:dyDescent="0.2">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x14ac:dyDescent="0.2">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x14ac:dyDescent="0.2">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x14ac:dyDescent="0.2">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x14ac:dyDescent="0.2">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x14ac:dyDescent="0.2">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x14ac:dyDescent="0.2">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x14ac:dyDescent="0.2">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x14ac:dyDescent="0.2">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x14ac:dyDescent="0.2">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x14ac:dyDescent="0.2">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x14ac:dyDescent="0.2">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x14ac:dyDescent="0.2">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x14ac:dyDescent="0.2">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x14ac:dyDescent="0.2">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x14ac:dyDescent="0.2">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x14ac:dyDescent="0.2">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x14ac:dyDescent="0.2">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x14ac:dyDescent="0.2">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x14ac:dyDescent="0.2">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x14ac:dyDescent="0.2">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x14ac:dyDescent="0.2">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x14ac:dyDescent="0.2">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x14ac:dyDescent="0.2">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x14ac:dyDescent="0.2">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x14ac:dyDescent="0.2">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x14ac:dyDescent="0.2">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x14ac:dyDescent="0.2">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x14ac:dyDescent="0.2">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x14ac:dyDescent="0.2">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x14ac:dyDescent="0.2">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x14ac:dyDescent="0.2">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x14ac:dyDescent="0.2">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x14ac:dyDescent="0.2">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x14ac:dyDescent="0.2">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x14ac:dyDescent="0.2">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x14ac:dyDescent="0.2">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x14ac:dyDescent="0.2">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x14ac:dyDescent="0.2">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x14ac:dyDescent="0.2">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x14ac:dyDescent="0.2">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x14ac:dyDescent="0.2">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x14ac:dyDescent="0.2">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x14ac:dyDescent="0.2">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x14ac:dyDescent="0.2">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x14ac:dyDescent="0.2">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x14ac:dyDescent="0.2">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x14ac:dyDescent="0.2">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x14ac:dyDescent="0.2">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x14ac:dyDescent="0.2">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x14ac:dyDescent="0.2">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x14ac:dyDescent="0.2">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x14ac:dyDescent="0.2">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x14ac:dyDescent="0.2">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x14ac:dyDescent="0.2">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x14ac:dyDescent="0.2">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x14ac:dyDescent="0.2">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x14ac:dyDescent="0.2">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x14ac:dyDescent="0.2">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x14ac:dyDescent="0.2">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x14ac:dyDescent="0.2">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x14ac:dyDescent="0.2">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x14ac:dyDescent="0.2">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x14ac:dyDescent="0.2">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x14ac:dyDescent="0.2">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x14ac:dyDescent="0.2">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x14ac:dyDescent="0.2">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x14ac:dyDescent="0.2">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x14ac:dyDescent="0.2">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x14ac:dyDescent="0.2">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x14ac:dyDescent="0.2">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x14ac:dyDescent="0.2">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x14ac:dyDescent="0.2">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x14ac:dyDescent="0.2">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x14ac:dyDescent="0.2">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x14ac:dyDescent="0.2">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x14ac:dyDescent="0.2">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x14ac:dyDescent="0.2">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x14ac:dyDescent="0.2">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x14ac:dyDescent="0.2">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x14ac:dyDescent="0.2">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x14ac:dyDescent="0.2">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x14ac:dyDescent="0.2">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x14ac:dyDescent="0.2">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x14ac:dyDescent="0.2">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x14ac:dyDescent="0.2">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x14ac:dyDescent="0.2">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x14ac:dyDescent="0.2">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x14ac:dyDescent="0.2">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x14ac:dyDescent="0.2">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x14ac:dyDescent="0.2">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x14ac:dyDescent="0.2">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x14ac:dyDescent="0.2">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x14ac:dyDescent="0.2">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x14ac:dyDescent="0.2">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x14ac:dyDescent="0.2">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x14ac:dyDescent="0.2">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x14ac:dyDescent="0.2">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x14ac:dyDescent="0.2">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x14ac:dyDescent="0.2">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x14ac:dyDescent="0.2">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x14ac:dyDescent="0.2">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x14ac:dyDescent="0.2">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x14ac:dyDescent="0.2">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x14ac:dyDescent="0.2">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x14ac:dyDescent="0.2">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x14ac:dyDescent="0.2">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x14ac:dyDescent="0.2">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x14ac:dyDescent="0.2">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x14ac:dyDescent="0.2">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x14ac:dyDescent="0.2">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x14ac:dyDescent="0.2">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x14ac:dyDescent="0.2">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x14ac:dyDescent="0.2">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x14ac:dyDescent="0.2">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x14ac:dyDescent="0.2">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x14ac:dyDescent="0.2">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x14ac:dyDescent="0.2">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x14ac:dyDescent="0.2">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x14ac:dyDescent="0.2">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x14ac:dyDescent="0.2">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x14ac:dyDescent="0.2">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x14ac:dyDescent="0.2">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x14ac:dyDescent="0.2">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x14ac:dyDescent="0.2">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x14ac:dyDescent="0.2">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x14ac:dyDescent="0.2">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x14ac:dyDescent="0.2">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x14ac:dyDescent="0.2">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x14ac:dyDescent="0.2">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x14ac:dyDescent="0.2">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x14ac:dyDescent="0.2">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x14ac:dyDescent="0.2">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x14ac:dyDescent="0.2">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x14ac:dyDescent="0.2">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x14ac:dyDescent="0.2">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x14ac:dyDescent="0.2">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x14ac:dyDescent="0.2">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x14ac:dyDescent="0.2">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x14ac:dyDescent="0.2">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x14ac:dyDescent="0.2">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x14ac:dyDescent="0.2">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x14ac:dyDescent="0.2">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x14ac:dyDescent="0.2">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x14ac:dyDescent="0.2">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x14ac:dyDescent="0.2">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x14ac:dyDescent="0.2">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x14ac:dyDescent="0.2">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x14ac:dyDescent="0.2">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x14ac:dyDescent="0.2">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x14ac:dyDescent="0.2">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x14ac:dyDescent="0.2">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x14ac:dyDescent="0.2">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x14ac:dyDescent="0.2">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x14ac:dyDescent="0.2">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x14ac:dyDescent="0.2">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x14ac:dyDescent="0.2">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x14ac:dyDescent="0.2">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x14ac:dyDescent="0.2">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x14ac:dyDescent="0.2">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x14ac:dyDescent="0.2">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x14ac:dyDescent="0.2">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x14ac:dyDescent="0.2">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x14ac:dyDescent="0.2">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x14ac:dyDescent="0.2">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x14ac:dyDescent="0.2">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x14ac:dyDescent="0.2">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x14ac:dyDescent="0.2">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x14ac:dyDescent="0.2">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x14ac:dyDescent="0.2">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x14ac:dyDescent="0.2">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x14ac:dyDescent="0.2">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x14ac:dyDescent="0.2">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x14ac:dyDescent="0.2">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x14ac:dyDescent="0.2">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x14ac:dyDescent="0.2">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x14ac:dyDescent="0.2">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x14ac:dyDescent="0.2">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x14ac:dyDescent="0.2">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x14ac:dyDescent="0.2">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x14ac:dyDescent="0.2">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x14ac:dyDescent="0.2">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x14ac:dyDescent="0.2">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x14ac:dyDescent="0.2">
      <c r="D2530" s="94"/>
      <c r="O2530" s="6" t="s">
        <v>19</v>
      </c>
      <c r="P2530" s="235">
        <f>SUM(P22:P2529)</f>
        <v>64884843.513407595</v>
      </c>
      <c r="Q2530" s="236">
        <f>SUM(Q22:Q2529)</f>
        <v>131808560.2181997</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30"/>
  <sheetViews>
    <sheetView showGridLines="0" workbookViewId="0">
      <pane ySplit="21" topLeftCell="A22" activePane="bottomLeft" state="frozen"/>
      <selection activeCell="A22" sqref="A22"/>
      <selection pane="bottomLeft" activeCell="E36" sqref="E36"/>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6" width="15.7109375" customWidth="1"/>
    <col min="17" max="17" width="15" customWidth="1"/>
    <col min="18" max="18" width="9.140625" customWidth="1"/>
  </cols>
  <sheetData>
    <row r="1" spans="3:6" x14ac:dyDescent="0.2">
      <c r="E1" s="27"/>
    </row>
    <row r="2" spans="3:6" x14ac:dyDescent="0.2">
      <c r="E2" s="27"/>
      <c r="F2" s="27"/>
    </row>
    <row r="3" spans="3:6" ht="20.25" x14ac:dyDescent="0.3">
      <c r="C3" s="50" t="s">
        <v>203</v>
      </c>
    </row>
    <row r="6" spans="3:6"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
      <c r="C7" s="104" t="str">
        <f ca="1">"Hyperlink to the '"&amp;MID(CELL("filename",'Asset exclusions'!A1),FIND("]",CELL("filename",'Asset exclusions'!A1))+1,255)&amp;"' worksheet:"</f>
        <v>Hyperlink to the 'Asset exclusions' worksheet:</v>
      </c>
      <c r="E7" s="134" t="s">
        <v>187</v>
      </c>
    </row>
    <row r="8" spans="3:6" x14ac:dyDescent="0.2">
      <c r="C8" s="104"/>
      <c r="E8" s="134"/>
    </row>
    <row r="9" spans="3:6" x14ac:dyDescent="0.2">
      <c r="C9" s="104" t="s">
        <v>242</v>
      </c>
      <c r="E9" s="134"/>
    </row>
    <row r="10" spans="3:6" x14ac:dyDescent="0.2">
      <c r="C10" s="104" t="s">
        <v>245</v>
      </c>
      <c r="E10" s="134"/>
    </row>
    <row r="11" spans="3:6" x14ac:dyDescent="0.2">
      <c r="C11" s="104" t="s">
        <v>244</v>
      </c>
      <c r="E11" s="134"/>
    </row>
    <row r="12" spans="3:6" x14ac:dyDescent="0.2">
      <c r="C12" s="104" t="s">
        <v>243</v>
      </c>
      <c r="E12" s="134"/>
    </row>
    <row r="14" spans="3:6" x14ac:dyDescent="0.2">
      <c r="C14" s="6" t="s">
        <v>54</v>
      </c>
    </row>
    <row r="15" spans="3:6" x14ac:dyDescent="0.2">
      <c r="C15" s="57" t="s">
        <v>58</v>
      </c>
      <c r="E15" s="232">
        <f>'General inputs'!$H$18+1-365</f>
        <v>44378</v>
      </c>
      <c r="F15" s="57" t="s">
        <v>884</v>
      </c>
    </row>
    <row r="16" spans="3:6" x14ac:dyDescent="0.2">
      <c r="C16" s="57"/>
      <c r="F16" s="242" t="s">
        <v>885</v>
      </c>
    </row>
    <row r="17" spans="3:18" x14ac:dyDescent="0.2">
      <c r="F17" s="242" t="s">
        <v>886</v>
      </c>
    </row>
    <row r="18" spans="3:18" ht="15.75" x14ac:dyDescent="0.25">
      <c r="C18" s="2" t="s">
        <v>209</v>
      </c>
      <c r="I18" s="188"/>
    </row>
    <row r="20" spans="3:18" x14ac:dyDescent="0.2">
      <c r="C20" s="6" t="s">
        <v>16</v>
      </c>
      <c r="H20" s="6" t="s">
        <v>17</v>
      </c>
      <c r="L20" s="6" t="s">
        <v>18</v>
      </c>
      <c r="M20" s="6"/>
    </row>
    <row r="21" spans="3:18" ht="48" x14ac:dyDescent="0.2">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891</v>
      </c>
      <c r="E22" s="161">
        <v>44742</v>
      </c>
      <c r="F22" s="164" t="str">
        <f>IF(E22="","-",IF(E22&lt;$E$15,"ERROR - date outside of range",IF(MONTH(E22)&gt;=7,YEAR(E22)&amp;"-"&amp;RIGHT(YEAR(E22),2)+1,YEAR(E22)-1&amp;"-"&amp;RIGHT(YEAR(E22),2))))</f>
        <v>2021-22</v>
      </c>
      <c r="G22" s="68"/>
      <c r="H22" s="167" t="s">
        <v>279</v>
      </c>
      <c r="I22" s="192"/>
      <c r="J22" s="189">
        <v>0</v>
      </c>
      <c r="K22" s="12"/>
      <c r="L22" s="158">
        <v>1</v>
      </c>
      <c r="M22" s="158" t="s">
        <v>338</v>
      </c>
      <c r="N22" s="173">
        <v>2871147</v>
      </c>
      <c r="O22" s="226">
        <f>IF(N22="","-",L22*N22)</f>
        <v>2871147</v>
      </c>
      <c r="P22" s="227">
        <f>IF(O22="-","-",IF(E22&lt;$E$15,0,O22*J22))</f>
        <v>0</v>
      </c>
      <c r="Q22" s="215" cm="1">
        <f t="array" ref="Q22">IF(P22="-",0,P22/(1+'General inputs'!$H$32)^IFERROR(INDEX('MP Calculations'!$C$40:$C$130,MATCH(F22,'MP Calculations'!$D$40:$D$130,0),0),-1))</f>
        <v>0</v>
      </c>
    </row>
    <row r="23" spans="3:18" x14ac:dyDescent="0.2">
      <c r="C23" s="159"/>
      <c r="D23" s="165" t="s">
        <v>856</v>
      </c>
      <c r="E23" s="161">
        <v>45107</v>
      </c>
      <c r="F23" s="169" t="str">
        <f t="shared" ref="F23:F28" si="0">IF(E23="","-",IF(E23&lt;$E$15,"ERROR - date outside of range",IF(MONTH(E23)&gt;=7,YEAR(E23)&amp;"-"&amp;RIGHT(YEAR(E23),2)+1,YEAR(E23)-1&amp;"-"&amp;RIGHT(YEAR(E23),2))))</f>
        <v>2022-23</v>
      </c>
      <c r="G23" s="68"/>
      <c r="H23" s="167" t="s">
        <v>279</v>
      </c>
      <c r="I23" s="193"/>
      <c r="J23" s="190">
        <v>1</v>
      </c>
      <c r="K23" s="12"/>
      <c r="L23" s="174">
        <v>1</v>
      </c>
      <c r="M23" s="159" t="s">
        <v>338</v>
      </c>
      <c r="N23" s="173">
        <v>1760000</v>
      </c>
      <c r="O23" s="228">
        <f t="shared" ref="O23:O29" si="1">IF(N23="","-",L23*N23)</f>
        <v>1760000</v>
      </c>
      <c r="P23" s="229">
        <f t="shared" ref="P23:P29" si="2">IF(O23="-","-",IF(E23&lt;$E$15,0,O23*J23))</f>
        <v>1760000</v>
      </c>
      <c r="Q23" s="215" cm="1">
        <f t="array" ref="Q23">IF(P23="-",0,P23/(1+'General inputs'!$H$32)^IFERROR(INDEX('MP Calculations'!$C$40:$C$130,MATCH(F23,'MP Calculations'!$D$40:$D$130,0),0),-1))</f>
        <v>1760000</v>
      </c>
      <c r="R23" s="84"/>
    </row>
    <row r="24" spans="3:18" x14ac:dyDescent="0.2">
      <c r="C24" s="159"/>
      <c r="D24" s="165" t="s">
        <v>857</v>
      </c>
      <c r="E24" s="161">
        <v>45473</v>
      </c>
      <c r="F24" s="169" t="str">
        <f t="shared" si="0"/>
        <v>2023-24</v>
      </c>
      <c r="G24" s="68"/>
      <c r="H24" s="167" t="s">
        <v>279</v>
      </c>
      <c r="I24" s="194"/>
      <c r="J24" s="191">
        <v>1</v>
      </c>
      <c r="K24" s="12"/>
      <c r="L24" s="159">
        <v>1</v>
      </c>
      <c r="M24" s="159" t="s">
        <v>338</v>
      </c>
      <c r="N24" s="173">
        <v>1700000</v>
      </c>
      <c r="O24" s="228">
        <f t="shared" si="1"/>
        <v>1700000</v>
      </c>
      <c r="P24" s="229">
        <f t="shared" si="2"/>
        <v>1700000</v>
      </c>
      <c r="Q24" s="215" cm="1">
        <f t="array" ref="Q24">IF(P24="-",0,P24/(1+'General inputs'!$H$32)^IFERROR(INDEX('MP Calculations'!$C$40:$C$130,MATCH(F24,'MP Calculations'!$D$40:$D$130,0),0),-1))</f>
        <v>1631477.9270633396</v>
      </c>
    </row>
    <row r="25" spans="3:18" x14ac:dyDescent="0.2">
      <c r="C25" s="159"/>
      <c r="D25" s="165" t="s">
        <v>892</v>
      </c>
      <c r="E25" s="161">
        <v>45838</v>
      </c>
      <c r="F25" s="169" t="str">
        <f t="shared" si="0"/>
        <v>2024-25</v>
      </c>
      <c r="G25" s="68"/>
      <c r="H25" s="167" t="s">
        <v>279</v>
      </c>
      <c r="I25" s="194"/>
      <c r="J25" s="191">
        <v>0.8</v>
      </c>
      <c r="K25" s="12"/>
      <c r="L25" s="159">
        <v>1</v>
      </c>
      <c r="M25" s="231" t="s">
        <v>338</v>
      </c>
      <c r="N25" s="173">
        <v>3024000</v>
      </c>
      <c r="O25" s="228">
        <f t="shared" si="1"/>
        <v>3024000</v>
      </c>
      <c r="P25" s="229">
        <f t="shared" si="2"/>
        <v>2419200</v>
      </c>
      <c r="Q25" s="215" cm="1">
        <f t="array" ref="Q25">IF(P25="-",0,P25/(1+'General inputs'!$H$32)^IFERROR(INDEX('MP Calculations'!$C$40:$C$130,MATCH(F25,'MP Calculations'!$D$40:$D$130,0),0),-1))</f>
        <v>2228108.5024001529</v>
      </c>
      <c r="R25" s="188"/>
    </row>
    <row r="26" spans="3:18" x14ac:dyDescent="0.2">
      <c r="C26" s="159"/>
      <c r="D26" s="165" t="s">
        <v>858</v>
      </c>
      <c r="E26" s="161">
        <v>46203</v>
      </c>
      <c r="F26" s="169" t="str">
        <f t="shared" si="0"/>
        <v>2025-26</v>
      </c>
      <c r="G26" s="68"/>
      <c r="H26" s="167" t="s">
        <v>279</v>
      </c>
      <c r="I26" s="194"/>
      <c r="J26" s="191">
        <v>1</v>
      </c>
      <c r="K26" s="12"/>
      <c r="L26" s="159">
        <v>1</v>
      </c>
      <c r="M26" s="231" t="s">
        <v>338</v>
      </c>
      <c r="N26" s="173">
        <v>900000</v>
      </c>
      <c r="O26" s="228">
        <f t="shared" si="1"/>
        <v>900000</v>
      </c>
      <c r="P26" s="229">
        <f t="shared" si="2"/>
        <v>900000</v>
      </c>
      <c r="Q26" s="215" cm="1">
        <f t="array" ref="Q26">IF(P26="-",0,P26/(1+'General inputs'!$H$32)^IFERROR(INDEX('MP Calculations'!$C$40:$C$130,MATCH(F26,'MP Calculations'!$D$40:$D$130,0),0),-1))</f>
        <v>795498.47705882427</v>
      </c>
    </row>
    <row r="27" spans="3:18" x14ac:dyDescent="0.2">
      <c r="C27" s="159"/>
      <c r="D27" s="165" t="s">
        <v>893</v>
      </c>
      <c r="E27" s="161">
        <v>47664</v>
      </c>
      <c r="F27" s="169" t="str">
        <f t="shared" si="0"/>
        <v>2029-30</v>
      </c>
      <c r="G27" s="68"/>
      <c r="H27" s="175" t="s">
        <v>279</v>
      </c>
      <c r="I27" s="194"/>
      <c r="J27" s="191">
        <v>0.8</v>
      </c>
      <c r="K27" s="12"/>
      <c r="L27" s="159">
        <v>1</v>
      </c>
      <c r="M27" s="159" t="s">
        <v>338</v>
      </c>
      <c r="N27" s="159">
        <v>4032703</v>
      </c>
      <c r="O27" s="228">
        <f t="shared" si="1"/>
        <v>4032703</v>
      </c>
      <c r="P27" s="229">
        <f t="shared" si="2"/>
        <v>3226162.4000000004</v>
      </c>
      <c r="Q27" s="215" cm="1">
        <f t="array" ref="Q27">IF(P27="-",0,P27/(1+'General inputs'!$H$32)^IFERROR(INDEX('MP Calculations'!$C$40:$C$130,MATCH(F27,'MP Calculations'!$D$40:$D$130,0),0),-1))</f>
        <v>2418868.1305259229</v>
      </c>
    </row>
    <row r="28" spans="3:18" x14ac:dyDescent="0.2">
      <c r="C28" s="159"/>
      <c r="D28" s="165" t="s">
        <v>859</v>
      </c>
      <c r="E28" s="161">
        <v>48395</v>
      </c>
      <c r="F28" s="169" t="str">
        <f t="shared" si="0"/>
        <v>2031-32</v>
      </c>
      <c r="G28" s="68"/>
      <c r="H28" s="175" t="s">
        <v>279</v>
      </c>
      <c r="I28" s="194"/>
      <c r="J28" s="191">
        <v>1</v>
      </c>
      <c r="K28" s="12"/>
      <c r="L28" s="159">
        <v>1</v>
      </c>
      <c r="M28" s="159" t="s">
        <v>338</v>
      </c>
      <c r="N28" s="159">
        <v>300000</v>
      </c>
      <c r="O28" s="228">
        <f t="shared" ref="O28" si="3">IF(N28="","-",L28*N28)</f>
        <v>300000</v>
      </c>
      <c r="P28" s="229">
        <f t="shared" ref="P28" si="4">IF(O28="-","-",IF(E28&lt;$E$15,0,O28*J28))</f>
        <v>300000</v>
      </c>
      <c r="Q28" s="215" cm="1">
        <f t="array" ref="Q28">IF(P28="-",0,P28/(1+'General inputs'!$H$32)^IFERROR(INDEX('MP Calculations'!$C$40:$C$130,MATCH(F28,'MP Calculations'!$D$40:$D$130,0),0),-1))</f>
        <v>207162.80561172368</v>
      </c>
    </row>
    <row r="29" spans="3:18" x14ac:dyDescent="0.2">
      <c r="C29" s="160"/>
      <c r="D29" s="211" t="s">
        <v>860</v>
      </c>
      <c r="E29" s="203">
        <v>48395</v>
      </c>
      <c r="F29" s="210" t="str">
        <f t="shared" ref="F29" si="5">IF(E29="","-",IF(E29&lt;$E$15,"ERROR - date outside of range",IF(MONTH(E29)&gt;=7,YEAR(E29)&amp;"-"&amp;RIGHT(YEAR(E29),2)+1,YEAR(E29)-1&amp;"-"&amp;RIGHT(YEAR(E29),2))))</f>
        <v>2031-32</v>
      </c>
      <c r="G29" s="68"/>
      <c r="H29" s="212" t="s">
        <v>279</v>
      </c>
      <c r="I29" s="213"/>
      <c r="J29" s="195">
        <v>1</v>
      </c>
      <c r="K29" s="12"/>
      <c r="L29" s="160">
        <v>1</v>
      </c>
      <c r="M29" s="160" t="s">
        <v>338</v>
      </c>
      <c r="N29" s="160">
        <v>900000</v>
      </c>
      <c r="O29" s="230">
        <f t="shared" si="1"/>
        <v>900000</v>
      </c>
      <c r="P29" s="229">
        <f t="shared" si="2"/>
        <v>900000</v>
      </c>
      <c r="Q29" s="215" cm="1">
        <f t="array" ref="Q29">IF(P29="-",0,P29/(1+'General inputs'!$H$32)^IFERROR(INDEX('MP Calculations'!$C$40:$C$130,MATCH(F29,'MP Calculations'!$D$40:$D$130,0),0),-1))</f>
        <v>621488.41683517105</v>
      </c>
    </row>
    <row r="30" spans="3:18" x14ac:dyDescent="0.2">
      <c r="O30" s="6" t="s">
        <v>19</v>
      </c>
      <c r="P30" s="220">
        <f>SUM(P22:P29)</f>
        <v>11205362.4</v>
      </c>
      <c r="Q30" s="220">
        <f>SUM(Q22:Q29)</f>
        <v>9662604.2594951335</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Normal="100" workbookViewId="0">
      <selection activeCell="AY44" sqref="AY44"/>
    </sheetView>
  </sheetViews>
  <sheetFormatPr defaultRowHeight="12" outlineLevelCol="1" x14ac:dyDescent="0.2"/>
  <cols>
    <col min="1" max="2" width="2.7109375" customWidth="1"/>
    <col min="3" max="3" width="15.7109375" customWidth="1"/>
    <col min="4" max="4" width="21.140625" customWidth="1"/>
    <col min="5" max="5" width="2.7109375" customWidth="1"/>
    <col min="6" max="6" width="15.7109375" customWidth="1"/>
    <col min="7" max="7" width="7.7109375" customWidth="1"/>
    <col min="8" max="8" width="2.7109375" customWidth="1"/>
    <col min="9" max="9" width="15.7109375" hidden="1" customWidth="1" outlineLevel="1"/>
    <col min="10" max="10" width="7.7109375" hidden="1" customWidth="1" outlineLevel="1"/>
    <col min="11" max="11" width="2.7109375" hidden="1" customWidth="1" outlineLevel="1"/>
    <col min="12" max="12" width="15.7109375" hidden="1" customWidth="1" outlineLevel="1"/>
    <col min="13" max="13" width="7.7109375" hidden="1" customWidth="1" outlineLevel="1"/>
    <col min="14" max="14" width="2.7109375" hidden="1" customWidth="1" outlineLevel="1"/>
    <col min="15" max="15" width="15.7109375" hidden="1" customWidth="1" outlineLevel="1"/>
    <col min="16" max="16" width="7.7109375" hidden="1" customWidth="1" outlineLevel="1"/>
    <col min="17" max="17" width="2.7109375" hidden="1" customWidth="1" outlineLevel="1"/>
    <col min="18" max="18" width="15.7109375" hidden="1" customWidth="1" outlineLevel="1"/>
    <col min="19" max="19" width="7.7109375" hidden="1" customWidth="1" outlineLevel="1"/>
    <col min="20" max="20" width="2.7109375" hidden="1" customWidth="1" outlineLevel="1"/>
    <col min="21" max="21" width="15.7109375" hidden="1" customWidth="1" outlineLevel="1"/>
    <col min="22" max="22" width="7.7109375" hidden="1" customWidth="1" outlineLevel="1"/>
    <col min="23" max="23" width="2.7109375" hidden="1" customWidth="1" outlineLevel="1"/>
    <col min="24" max="24" width="15.7109375" hidden="1" customWidth="1" outlineLevel="1"/>
    <col min="25" max="25" width="7.7109375" hidden="1" customWidth="1" outlineLevel="1"/>
    <col min="26" max="26" width="2.7109375" hidden="1" customWidth="1" outlineLevel="1"/>
    <col min="27" max="27" width="15.7109375" hidden="1" customWidth="1" outlineLevel="1"/>
    <col min="28" max="28" width="7.7109375" hidden="1" customWidth="1" outlineLevel="1"/>
    <col min="29" max="29" width="2.7109375" hidden="1" customWidth="1" outlineLevel="1"/>
    <col min="30" max="30" width="15.7109375" hidden="1" customWidth="1" outlineLevel="1"/>
    <col min="31" max="31" width="7.7109375" hidden="1" customWidth="1" outlineLevel="1"/>
    <col min="32" max="32" width="2.7109375" hidden="1" customWidth="1" outlineLevel="1"/>
    <col min="33" max="33" width="15.7109375" hidden="1" customWidth="1" outlineLevel="1"/>
    <col min="34" max="35" width="0" hidden="1" customWidth="1" outlineLevel="1"/>
    <col min="36" max="36" width="29.5703125" hidden="1" customWidth="1" outlineLevel="1"/>
    <col min="37" max="37" width="23.5703125" hidden="1" customWidth="1" outlineLevel="1"/>
    <col min="38" max="45" width="0" hidden="1" customWidth="1" outlineLevel="1"/>
    <col min="46" max="46" width="9.140625" collapsed="1"/>
  </cols>
  <sheetData>
    <row r="3" spans="3:40" ht="20.25" x14ac:dyDescent="0.3">
      <c r="C3" s="50" t="s">
        <v>117</v>
      </c>
    </row>
    <row r="6" spans="3:40" x14ac:dyDescent="0.2">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
      <c r="F8" s="39" t="s">
        <v>273</v>
      </c>
      <c r="G8" s="39"/>
      <c r="H8" s="40"/>
      <c r="I8" s="39" t="s">
        <v>20</v>
      </c>
      <c r="J8" s="39"/>
      <c r="K8" s="40"/>
      <c r="L8" s="251" t="s">
        <v>93</v>
      </c>
      <c r="M8" s="252"/>
      <c r="N8" s="40"/>
      <c r="O8" s="251" t="s">
        <v>95</v>
      </c>
      <c r="P8" s="252"/>
      <c r="Q8" s="40"/>
      <c r="R8" s="251" t="s">
        <v>94</v>
      </c>
      <c r="S8" s="252"/>
      <c r="T8" s="40"/>
      <c r="U8" s="251" t="s">
        <v>119</v>
      </c>
      <c r="V8" s="252"/>
      <c r="W8" s="40"/>
      <c r="X8" s="251" t="s">
        <v>120</v>
      </c>
      <c r="Y8" s="252"/>
      <c r="Z8" s="40"/>
      <c r="AA8" s="251" t="s">
        <v>121</v>
      </c>
      <c r="AB8" s="252"/>
      <c r="AC8" s="40"/>
      <c r="AD8" s="251" t="s">
        <v>122</v>
      </c>
      <c r="AE8" s="252"/>
      <c r="AF8" s="40"/>
      <c r="AG8" s="251" t="s">
        <v>123</v>
      </c>
      <c r="AH8" s="252"/>
    </row>
    <row r="9" spans="3:40" x14ac:dyDescent="0.2">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6" x14ac:dyDescent="0.2">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
      <c r="C12" s="26" t="str">
        <f>'MP Calculations'!D40</f>
        <v>1995-96</v>
      </c>
      <c r="D12" s="176">
        <f>IF(LEFT($C12,4)*1&lt;LEFT('General inputs'!$I$16,4)+'General inputs'!$H$38,SUM(G12,J12,M12,P12,S12,V12,Y12,AB12,AE12,AH12),"")</f>
        <v>62.604120656391842</v>
      </c>
      <c r="F12" s="41">
        <v>62.604120656391842</v>
      </c>
      <c r="G12" s="176">
        <f>F12*$G$9/$F$6</f>
        <v>62.604120656391842</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
      <c r="C13" s="26" t="str">
        <f>'MP Calculations'!D41</f>
        <v>1996-97</v>
      </c>
      <c r="D13" s="177">
        <f>IF(LEFT($C13,4)*1&lt;LEFT('General inputs'!$I$16,4)+'General inputs'!$H$38,SUM(G13,J13,M13,P13,S13,V13,Y13,AB13,AE13,AH13),"")</f>
        <v>130.13155456944241</v>
      </c>
      <c r="F13" s="32">
        <v>130.13155456944241</v>
      </c>
      <c r="G13" s="177">
        <f t="shared" ref="G13:G43" si="9">F13*$G$9/$F$6</f>
        <v>130.13155456944241</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
      <c r="C14" s="26" t="str">
        <f>'MP Calculations'!D42</f>
        <v>1997-98</v>
      </c>
      <c r="D14" s="177">
        <f>IF(LEFT($C14,4)*1&lt;LEFT('General inputs'!$I$16,4)+'General inputs'!$H$38,SUM(G14,J14,M14,P14,S14,V14,Y14,AB14,AE14,AH14),"")</f>
        <v>135.24845742666821</v>
      </c>
      <c r="F14" s="32">
        <v>135.24845742666821</v>
      </c>
      <c r="G14" s="177">
        <f t="shared" si="9"/>
        <v>135.24845742666821</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
      <c r="C15" s="26" t="str">
        <f>'MP Calculations'!D43</f>
        <v>1998-99</v>
      </c>
      <c r="D15" s="177">
        <f>IF(LEFT($C15,4)*1&lt;LEFT('General inputs'!$I$16,4)+'General inputs'!$H$38,SUM(G15,J15,M15,P15,S15,V15,Y15,AB15,AE15,AH15),"")</f>
        <v>140.56656202114254</v>
      </c>
      <c r="F15" s="32">
        <v>140.56656202114254</v>
      </c>
      <c r="G15" s="177">
        <f t="shared" si="9"/>
        <v>140.56656202114254</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
      <c r="C16" s="26" t="str">
        <f>'MP Calculations'!D44</f>
        <v>1999-00</v>
      </c>
      <c r="D16" s="177">
        <f>IF(LEFT($C16,4)*1&lt;LEFT('General inputs'!$I$16,4)+'General inputs'!$H$38,SUM(G16,J16,M16,P16,S16,V16,Y16,AB16,AE16,AH16),"")</f>
        <v>146.09377980637464</v>
      </c>
      <c r="F16" s="32">
        <v>146.09377980637464</v>
      </c>
      <c r="G16" s="177">
        <f t="shared" si="9"/>
        <v>146.09377980637464</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
      <c r="C17" s="26" t="str">
        <f>'MP Calculations'!D45</f>
        <v>2000-01</v>
      </c>
      <c r="D17" s="177">
        <f>IF(LEFT($C17,4)*1&lt;LEFT('General inputs'!$I$16,4)+'General inputs'!$H$38,SUM(G17,J17,M17,P17,S17,V17,Y17,AB17,AE17,AH17),"")</f>
        <v>151.83833332214181</v>
      </c>
      <c r="F17" s="32">
        <v>151.83833332214181</v>
      </c>
      <c r="G17" s="177">
        <f t="shared" si="9"/>
        <v>151.83833332214181</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
      <c r="C18" s="26" t="str">
        <f>'MP Calculations'!D46</f>
        <v>2001-02</v>
      </c>
      <c r="D18" s="177">
        <f>IF(LEFT($C18,4)*1&lt;LEFT('General inputs'!$I$16,4)+'General inputs'!$H$38,SUM(G18,J18,M18,P18,S18,V18,Y18,AB18,AE18,AH18),"")</f>
        <v>157.80876842670204</v>
      </c>
      <c r="F18" s="32">
        <v>157.80876842670204</v>
      </c>
      <c r="G18" s="177">
        <f t="shared" si="9"/>
        <v>157.80876842670204</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
      <c r="C19" s="26" t="str">
        <f>'MP Calculations'!D47</f>
        <v>2002-03</v>
      </c>
      <c r="D19" s="177">
        <f>IF(LEFT($C19,4)*1&lt;LEFT('General inputs'!$I$16,4)+'General inputs'!$H$38,SUM(G19,J19,M19,P19,S19,V19,Y19,AB19,AE19,AH19),"")</f>
        <v>164.01396701000795</v>
      </c>
      <c r="F19" s="32">
        <v>164.01396701000795</v>
      </c>
      <c r="G19" s="177">
        <f t="shared" si="9"/>
        <v>164.01396701000795</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
      <c r="C20" s="26" t="str">
        <f>'MP Calculations'!D48</f>
        <v>2003-04</v>
      </c>
      <c r="D20" s="177">
        <f>IF(LEFT($C20,4)*1&lt;LEFT('General inputs'!$I$16,4)+'General inputs'!$H$38,SUM(G20,J20,M20,P20,S20,V20,Y20,AB20,AE20,AH20),"")</f>
        <v>170.46316020680752</v>
      </c>
      <c r="F20" s="32">
        <v>170.46316020680752</v>
      </c>
      <c r="G20" s="177">
        <f t="shared" si="9"/>
        <v>170.46316020680752</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
      <c r="C21" s="26" t="str">
        <f>'MP Calculations'!D49</f>
        <v>2004-05</v>
      </c>
      <c r="D21" s="177">
        <f>IF(LEFT($C21,4)*1&lt;LEFT('General inputs'!$I$16,4)+'General inputs'!$H$38,SUM(G21,J21,M21,P21,S21,V21,Y21,AB21,AE21,AH21),"")</f>
        <v>177.16594212930158</v>
      </c>
      <c r="F21" s="32">
        <v>177.16594212930158</v>
      </c>
      <c r="G21" s="177">
        <f t="shared" si="9"/>
        <v>177.16594212930158</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
      <c r="C22" s="26" t="str">
        <f>'MP Calculations'!D50</f>
        <v>2005-06</v>
      </c>
      <c r="D22" s="177">
        <f>IF(LEFT($C22,4)*1&lt;LEFT('General inputs'!$I$16,4)+'General inputs'!$H$38,SUM(G22,J22,M22,P22,S22,V22,Y22,AB22,AE22,AH22),"")</f>
        <v>184.13228413976682</v>
      </c>
      <c r="F22" s="32">
        <v>184.13228413976685</v>
      </c>
      <c r="G22" s="177">
        <f t="shared" si="9"/>
        <v>184.13228413976682</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
      <c r="C23" s="26" t="str">
        <f>'MP Calculations'!D51</f>
        <v>2006-07</v>
      </c>
      <c r="D23" s="177">
        <f>IF(LEFT($C23,4)*1&lt;LEFT('General inputs'!$I$16,4)+'General inputs'!$H$38,SUM(G23,J23,M23,P23,S23,V23,Y23,AB23,AE23,AH23),"")</f>
        <v>191.37254968442539</v>
      </c>
      <c r="F23" s="32">
        <v>191.37254968442539</v>
      </c>
      <c r="G23" s="177">
        <f t="shared" si="9"/>
        <v>191.37254968442539</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
      <c r="C24" s="26" t="str">
        <f>'MP Calculations'!D52</f>
        <v>2007-08</v>
      </c>
      <c r="D24" s="177">
        <f>IF(LEFT($C24,4)*1&lt;LEFT('General inputs'!$I$16,4)+'General inputs'!$H$38,SUM(G24,J24,M24,P24,S24,V24,Y24,AB24,AE24,AH24),"")</f>
        <v>198.89750971056765</v>
      </c>
      <c r="F24" s="32">
        <v>198.89750971056765</v>
      </c>
      <c r="G24" s="177">
        <f t="shared" si="9"/>
        <v>198.89750971056765</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
      <c r="C25" s="26" t="str">
        <f>'MP Calculations'!D53</f>
        <v>2008-09</v>
      </c>
      <c r="D25" s="177">
        <f>IF(LEFT($C25,4)*1&lt;LEFT('General inputs'!$I$16,4)+'General inputs'!$H$38,SUM(G25,J25,M25,P25,S25,V25,Y25,AB25,AE25,AH25),"")</f>
        <v>206.71835868989822</v>
      </c>
      <c r="F25" s="32">
        <v>206.7183586898982</v>
      </c>
      <c r="G25" s="177">
        <f t="shared" si="9"/>
        <v>206.71835868989822</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
      <c r="C26" s="26" t="str">
        <f>'MP Calculations'!D54</f>
        <v>2009-10</v>
      </c>
      <c r="D26" s="177">
        <f>IF(LEFT($C26,4)*1&lt;LEFT('General inputs'!$I$16,4)+'General inputs'!$H$38,SUM(G26,J26,M26,P26,S26,V26,Y26,AB26,AE26,AH26),"")</f>
        <v>214.84673127194307</v>
      </c>
      <c r="F26" s="32">
        <v>214.8467312719431</v>
      </c>
      <c r="G26" s="177">
        <f t="shared" si="9"/>
        <v>214.84673127194307</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
      <c r="C27" s="26" t="str">
        <f>'MP Calculations'!D55</f>
        <v>2010-11</v>
      </c>
      <c r="D27" s="177">
        <f>IF(LEFT($C27,4)*1&lt;LEFT('General inputs'!$I$16,4)+'General inputs'!$H$38,SUM(G27,J27,M27,P27,S27,V27,Y27,AB27,AE27,AH27),"")</f>
        <v>223.29471959228522</v>
      </c>
      <c r="F27" s="32">
        <v>223.29471959228522</v>
      </c>
      <c r="G27" s="177">
        <f t="shared" si="9"/>
        <v>223.29471959228522</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
      <c r="C28" s="26" t="str">
        <f>'MP Calculations'!D56</f>
        <v>2011-12</v>
      </c>
      <c r="D28" s="177">
        <f>IF(LEFT($C28,4)*1&lt;LEFT('General inputs'!$I$16,4)+'General inputs'!$H$38,SUM(G28,J28,M28,P28,S28,V28,Y28,AB28,AE28,AH28),"")</f>
        <v>232.07489126137446</v>
      </c>
      <c r="F28" s="32">
        <v>232.07489126137443</v>
      </c>
      <c r="G28" s="177">
        <f t="shared" si="9"/>
        <v>232.07489126137446</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
      <c r="C29" s="26" t="str">
        <f>'MP Calculations'!D57</f>
        <v>2012-13</v>
      </c>
      <c r="D29" s="177">
        <f>IF(LEFT($C29,4)*1&lt;LEFT('General inputs'!$I$16,4)+'General inputs'!$H$38,SUM(G29,J29,M29,P29,S29,V29,Y29,AB29,AE29,AH29),"")</f>
        <v>241.2003080606637</v>
      </c>
      <c r="F29" s="32">
        <v>241.2003080606637</v>
      </c>
      <c r="G29" s="177">
        <f t="shared" si="9"/>
        <v>241.2003080606637</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
      <c r="C30" s="26" t="str">
        <f>'MP Calculations'!D58</f>
        <v>2013-14</v>
      </c>
      <c r="D30" s="177">
        <f>IF(LEFT($C30,4)*1&lt;LEFT('General inputs'!$I$16,4)+'General inputs'!$H$38,SUM(G30,J30,M30,P30,S30,V30,Y30,AB30,AE30,AH30),"")</f>
        <v>250.68454537391699</v>
      </c>
      <c r="F30" s="32">
        <v>250.68454537391699</v>
      </c>
      <c r="G30" s="177">
        <f t="shared" si="9"/>
        <v>250.68454537391699</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
      <c r="C31" s="26" t="str">
        <f>'MP Calculations'!D59</f>
        <v>2014-15</v>
      </c>
      <c r="D31" s="177">
        <f>IF(LEFT($C31,4)*1&lt;LEFT('General inputs'!$I$16,4)+'General inputs'!$H$38,SUM(G31,J31,M31,P31,S31,V31,Y31,AB31,AE31,AH31),"")</f>
        <v>260.54171238256458</v>
      </c>
      <c r="F31" s="32">
        <v>260.54171238256458</v>
      </c>
      <c r="G31" s="177">
        <f t="shared" si="9"/>
        <v>260.54171238256458</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
      <c r="C32" s="26" t="str">
        <f>'MP Calculations'!D60</f>
        <v>2015-16</v>
      </c>
      <c r="D32" s="177">
        <f>IF(LEFT($C32,4)*1&lt;LEFT('General inputs'!$I$16,4)+'General inputs'!$H$38,SUM(G32,J32,M32,P32,S32,V32,Y32,AB32,AE32,AH32),"")</f>
        <v>270.78647305515915</v>
      </c>
      <c r="F32" s="32">
        <v>270.78647305515915</v>
      </c>
      <c r="G32" s="177">
        <f t="shared" si="9"/>
        <v>270.78647305515915</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
      <c r="C33" s="26" t="str">
        <f>'MP Calculations'!D61</f>
        <v>2016-17</v>
      </c>
      <c r="D33" s="177">
        <f>IF(LEFT($C33,4)*1&lt;LEFT('General inputs'!$I$16,4)+'General inputs'!$H$38,SUM(G33,J33,M33,P33,S33,V33,Y33,AB33,AE33,AH33),"")</f>
        <v>281.43406796216186</v>
      </c>
      <c r="F33" s="32">
        <v>281.43406796216186</v>
      </c>
      <c r="G33" s="177">
        <f t="shared" si="9"/>
        <v>281.43406796216186</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
      <c r="C34" s="26" t="str">
        <f>'MP Calculations'!D62</f>
        <v>2017-18</v>
      </c>
      <c r="D34" s="177">
        <f>IF(LEFT($C34,4)*1&lt;LEFT('General inputs'!$I$16,4)+'General inputs'!$H$38,SUM(G34,J34,M34,P34,S34,V34,Y34,AB34,AE34,AH34),"")</f>
        <v>292.50033694850117</v>
      </c>
      <c r="F34" s="32">
        <v>292.50033694850117</v>
      </c>
      <c r="G34" s="177">
        <f t="shared" si="9"/>
        <v>292.50033694850117</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
      <c r="C35" s="26" t="str">
        <f>'MP Calculations'!D63</f>
        <v>2018-19</v>
      </c>
      <c r="D35" s="177">
        <f>IF(LEFT($C35,4)*1&lt;LEFT('General inputs'!$I$16,4)+'General inputs'!$H$38,SUM(G35,J35,M35,P35,S35,V35,Y35,AB35,AE35,AH35),"")</f>
        <v>304.00174269765466</v>
      </c>
      <c r="F35" s="32">
        <v>304.00174269765466</v>
      </c>
      <c r="G35" s="177">
        <f t="shared" si="9"/>
        <v>304.00174269765466</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
      <c r="C36" s="26" t="str">
        <f>'MP Calculations'!D64</f>
        <v>2019-20</v>
      </c>
      <c r="D36" s="177">
        <f>IF(LEFT($C36,4)*1&lt;LEFT('General inputs'!$I$16,4)+'General inputs'!$H$38,SUM(G36,J36,M36,P36,S36,V36,Y36,AB36,AE36,AH36),"")</f>
        <v>315.95539522226682</v>
      </c>
      <c r="F36" s="32">
        <v>315.95539522226682</v>
      </c>
      <c r="G36" s="177">
        <f t="shared" si="9"/>
        <v>315.95539522226682</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
      <c r="C37" s="26" t="str">
        <f>'MP Calculations'!D65</f>
        <v>2020-21</v>
      </c>
      <c r="D37" s="177">
        <f>IF(LEFT($C37,4)*1&lt;LEFT('General inputs'!$I$16,4)+'General inputs'!$H$38,SUM(G37,J37,M37,P37,S37,V37,Y37,AB37,AE37,AH37),"")</f>
        <v>328.37907731780251</v>
      </c>
      <c r="F37" s="32">
        <v>328.37907731780251</v>
      </c>
      <c r="G37" s="177">
        <f t="shared" si="9"/>
        <v>328.37907731780251</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
      <c r="C38" s="26" t="str">
        <f>'MP Calculations'!D66</f>
        <v>2021-22</v>
      </c>
      <c r="D38" s="177">
        <f>IF(LEFT($C38,4)*1&lt;LEFT('General inputs'!$I$16,4)+'General inputs'!$H$38,SUM(G38,J38,M38,P38,S38,V38,Y38,AB38,AE38,AH38),"")</f>
        <v>341.29127101701488</v>
      </c>
      <c r="F38" s="32">
        <v>341.29127101701488</v>
      </c>
      <c r="G38" s="177">
        <f t="shared" si="9"/>
        <v>341.29127101701488</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
      <c r="C39" s="26" t="str">
        <f>'MP Calculations'!D67</f>
        <v>2022-23</v>
      </c>
      <c r="D39" s="177">
        <f>IF(LEFT($C39,4)*1&lt;LEFT('General inputs'!$I$16,4)+'General inputs'!$H$38,SUM(G39,J39,M39,P39,S39,V39,Y39,AB39,AE39,AH39),"")</f>
        <v>354.71118508467589</v>
      </c>
      <c r="F39" s="32">
        <v>354.71118508467589</v>
      </c>
      <c r="G39" s="177">
        <f t="shared" si="9"/>
        <v>354.71118508467589</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
      <c r="C40" s="26" t="str">
        <f>'MP Calculations'!D68</f>
        <v>2023-24</v>
      </c>
      <c r="D40" s="177">
        <f>IF(LEFT($C40,4)*1&lt;LEFT('General inputs'!$I$16,4)+'General inputs'!$H$38,SUM(G40,J40,M40,P40,S40,V40,Y40,AB40,AE40,AH40),"")</f>
        <v>368.65878359338967</v>
      </c>
      <c r="F40" s="32">
        <v>368.65878359338967</v>
      </c>
      <c r="G40" s="177">
        <f t="shared" si="9"/>
        <v>368.65878359338967</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
      <c r="C41" s="26" t="str">
        <f>'MP Calculations'!D69</f>
        <v>2024-25</v>
      </c>
      <c r="D41" s="177">
        <f>IF(LEFT($C41,4)*1&lt;LEFT('General inputs'!$I$16,4)+'General inputs'!$H$38,SUM(G41,J41,M41,P41,S41,V41,Y41,AB41,AE41,AH41),"")</f>
        <v>383.15481562306741</v>
      </c>
      <c r="F41" s="32">
        <v>383.15481562306741</v>
      </c>
      <c r="G41" s="177">
        <f t="shared" si="9"/>
        <v>383.15481562306741</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
      <c r="C42" s="26" t="str">
        <f>'MP Calculations'!D70</f>
        <v>2025-26</v>
      </c>
      <c r="D42" s="177">
        <f>IF(LEFT($C42,4)*1&lt;LEFT('General inputs'!$I$16,4)+'General inputs'!$H$38,SUM(G42,J42,M42,P42,S42,V42,Y42,AB42,AE42,AH42),"")</f>
        <v>398.22084612818071</v>
      </c>
      <c r="F42" s="32">
        <v>398.22084612818071</v>
      </c>
      <c r="G42" s="177">
        <f t="shared" si="9"/>
        <v>398.22084612818071</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
      <c r="C43" s="26" t="str">
        <f>'MP Calculations'!D71</f>
        <v>2026-27</v>
      </c>
      <c r="D43" s="177">
        <f>IF(LEFT($C43,4)*1&lt;LEFT('General inputs'!$I$16,4)+'General inputs'!$H$38,SUM(G43,J43,M43,P43,S43,V43,Y43,AB43,AE43,AH43),"")</f>
        <v>413.87928801878661</v>
      </c>
      <c r="F43" s="32">
        <v>413.87928801878661</v>
      </c>
      <c r="G43" s="177">
        <f t="shared" si="9"/>
        <v>413.87928801878661</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
      <c r="C44" s="26" t="str">
        <f>'MP Calculations'!D72</f>
        <v>2027-28</v>
      </c>
      <c r="D44" s="177">
        <f>IF(LEFT($C44,4)*1&lt;LEFT('General inputs'!$I$16,4)+'General inputs'!$H$38,SUM(G44,J44,M44,P44,S44,V44,Y44,AB44,AE44,AH44),"")</f>
        <v>430.15343550297257</v>
      </c>
      <c r="F44" s="32">
        <v>430.15343550297257</v>
      </c>
      <c r="G44" s="177">
        <f t="shared" ref="G44:G75" si="11">F44*$G$9/$F$6</f>
        <v>430.15343550297257</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
      <c r="C45" s="26" t="str">
        <f>'MP Calculations'!D73</f>
        <v>2028-29</v>
      </c>
      <c r="D45" s="177">
        <f>IF(LEFT($C45,4)*1&lt;LEFT('General inputs'!$I$16,4)+'General inputs'!$H$38,SUM(G45,J45,M45,P45,S45,V45,Y45,AB45,AE45,AH45),"")</f>
        <v>447.06749874038724</v>
      </c>
      <c r="F45" s="32">
        <v>447.06749874038724</v>
      </c>
      <c r="G45" s="177">
        <f t="shared" si="11"/>
        <v>447.06749874038724</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
      <c r="C46" s="26" t="str">
        <f>'MP Calculations'!D74</f>
        <v>2029-30</v>
      </c>
      <c r="D46" s="177">
        <f>IF(LEFT($C46,4)*1&lt;LEFT('General inputs'!$I$16,4)+'General inputs'!$H$38,SUM(G46,J46,M46,P46,S46,V46,Y46,AB46,AE46,AH46),"")</f>
        <v>464.64663985835796</v>
      </c>
      <c r="F46" s="32">
        <v>464.64663985835796</v>
      </c>
      <c r="G46" s="177">
        <f t="shared" si="11"/>
        <v>464.64663985835796</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
      <c r="C47" s="26" t="str">
        <f>'MP Calculations'!D75</f>
        <v>2030-31</v>
      </c>
      <c r="D47" s="177">
        <f>IF(LEFT($C47,4)*1&lt;LEFT('General inputs'!$I$16,4)+'General inputs'!$H$38,SUM(G47,J47,M47,P47,S47,V47,Y47,AB47,AE47,AH47),"")</f>
        <v>482.91701038422622</v>
      </c>
      <c r="F47" s="32">
        <v>482.91701038422616</v>
      </c>
      <c r="G47" s="177">
        <f t="shared" si="11"/>
        <v>482.91701038422622</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
      <c r="C48" s="26" t="str">
        <f>'MP Calculations'!D76</f>
        <v>2031-32</v>
      </c>
      <c r="D48" s="177">
        <f>IF(LEFT($C48,4)*1&lt;LEFT('General inputs'!$I$16,4)+'General inputs'!$H$38,SUM(G48,J48,M48,P48,S48,V48,Y48,AB48,AE48,AH48),"")</f>
        <v>501.90579014954346</v>
      </c>
      <c r="F48" s="32">
        <v>501.90579014954346</v>
      </c>
      <c r="G48" s="177">
        <f t="shared" si="11"/>
        <v>501.90579014954346</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
      <c r="C49" s="26" t="str">
        <f>'MP Calculations'!D77</f>
        <v>2032-33</v>
      </c>
      <c r="D49" s="177">
        <f>IF(LEFT($C49,4)*1&lt;LEFT('General inputs'!$I$16,4)+'General inputs'!$H$38,SUM(G49,J49,M49,P49,S49,V49,Y49,AB49,AE49,AH49),"")</f>
        <v>521.64122772401788</v>
      </c>
      <c r="F49" s="32">
        <v>521.64122772401788</v>
      </c>
      <c r="G49" s="177">
        <f t="shared" si="11"/>
        <v>521.64122772401788</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
      <c r="C50" s="26" t="str">
        <f>'MP Calculations'!D78</f>
        <v>2033-34</v>
      </c>
      <c r="D50" s="177">
        <f>IF(LEFT($C50,4)*1&lt;LEFT('General inputs'!$I$16,4)+'General inputs'!$H$38,SUM(G50,J50,M50,P50,S50,V50,Y50,AB50,AE50,AH50),"")</f>
        <v>542.15268243935134</v>
      </c>
      <c r="F50" s="32">
        <v>542.15268243935134</v>
      </c>
      <c r="G50" s="177">
        <f t="shared" si="11"/>
        <v>542.15268243935134</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
      <c r="C51" s="26" t="str">
        <f>'MP Calculations'!D79</f>
        <v>2034-35</v>
      </c>
      <c r="D51" s="177">
        <f>IF(LEFT($C51,4)*1&lt;LEFT('General inputs'!$I$16,4)+'General inputs'!$H$38,SUM(G51,J51,M51,P51,S51,V51,Y51,AB51,AE51,AH51),"")</f>
        <v>563.47066806554903</v>
      </c>
      <c r="F51" s="32">
        <v>563.47066806554903</v>
      </c>
      <c r="G51" s="177">
        <f t="shared" si="11"/>
        <v>563.47066806554903</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
      <c r="C52" s="26" t="str">
        <f>'MP Calculations'!D80</f>
        <v>2035-36</v>
      </c>
      <c r="D52" s="177">
        <f>IF(LEFT($C52,4)*1&lt;LEFT('General inputs'!$I$16,4)+'General inputs'!$H$38,SUM(G52,J52,M52,P52,S52,V52,Y52,AB52,AE52,AH52),"")</f>
        <v>585.62689820455489</v>
      </c>
      <c r="F52" s="32">
        <v>585.62689820455489</v>
      </c>
      <c r="G52" s="177">
        <f t="shared" si="11"/>
        <v>585.62689820455489</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
      <c r="C53" s="26" t="str">
        <f>'MP Calculations'!D81</f>
        <v>2036-37</v>
      </c>
      <c r="D53" s="177">
        <f>IF(LEFT($C53,4)*1&lt;LEFT('General inputs'!$I$16,4)+'General inputs'!$H$38,SUM(G53,J53,M53,P53,S53,V53,Y53,AB53,AE53,AH53),"")</f>
        <v>608.65433346885766</v>
      </c>
      <c r="F53" s="32">
        <v>608.65433346885766</v>
      </c>
      <c r="G53" s="177">
        <f t="shared" si="11"/>
        <v>608.65433346885766</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
      <c r="C54" s="26" t="str">
        <f>'MP Calculations'!D82</f>
        <v>2037-38</v>
      </c>
      <c r="D54" s="177">
        <f>IF(LEFT($C54,4)*1&lt;LEFT('General inputs'!$I$16,4)+'General inputs'!$H$38,SUM(G54,J54,M54,P54,S54,V54,Y54,AB54,AE54,AH54),"")</f>
        <v>632.58723051518609</v>
      </c>
      <c r="F54" s="32">
        <v>632.58723051518609</v>
      </c>
      <c r="G54" s="177">
        <f t="shared" si="11"/>
        <v>632.58723051518609</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
      <c r="C55" s="26" t="str">
        <f>'MP Calculations'!D83</f>
        <v>2038-39</v>
      </c>
      <c r="D55" s="177">
        <f>IF(LEFT($C55,4)*1&lt;LEFT('General inputs'!$I$16,4)+'General inputs'!$H$38,SUM(G55,J55,M55,P55,S55,V55,Y55,AB55,AE55,AH55),"")</f>
        <v>657.46119300627106</v>
      </c>
      <c r="F55" s="32">
        <v>657.46119300627106</v>
      </c>
      <c r="G55" s="177">
        <f t="shared" si="11"/>
        <v>657.46119300627106</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
      <c r="C56" s="26" t="str">
        <f>'MP Calculations'!D84</f>
        <v>2039-40</v>
      </c>
      <c r="D56" s="177">
        <f>IF(LEFT($C56,4)*1&lt;LEFT('General inputs'!$I$16,4)+'General inputs'!$H$38,SUM(G56,J56,M56,P56,S56,V56,Y56,AB56,AE56,AH56),"")</f>
        <v>683.31322457647184</v>
      </c>
      <c r="F56" s="32">
        <v>683.31322457647184</v>
      </c>
      <c r="G56" s="177">
        <f t="shared" si="11"/>
        <v>683.31322457647184</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
      <c r="C57" s="26" t="str">
        <f>'MP Calculations'!D85</f>
        <v>2040-41</v>
      </c>
      <c r="D57" s="177">
        <f>IF(LEFT($C57,4)*1&lt;LEFT('General inputs'!$I$16,4)+'General inputs'!$H$38,SUM(G57,J57,M57,P57,S57,V57,Y57,AB57,AE57,AH57),"")</f>
        <v>710.18178388004162</v>
      </c>
      <c r="F57" s="32">
        <v>710.18178388004162</v>
      </c>
      <c r="G57" s="177">
        <f t="shared" si="11"/>
        <v>710.18178388004162</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
      <c r="C58" s="26" t="str">
        <f>'MP Calculations'!D86</f>
        <v>2041-42</v>
      </c>
      <c r="D58" s="177">
        <f>IF(LEFT($C58,4)*1&lt;LEFT('General inputs'!$I$16,4)+'General inputs'!$H$38,SUM(G58,J58,M58,P58,S58,V58,Y58,AB58,AE58,AH58),"")</f>
        <v>738.10684180399028</v>
      </c>
      <c r="F58" s="32">
        <v>738.10684180399039</v>
      </c>
      <c r="G58" s="177">
        <f t="shared" si="11"/>
        <v>738.10684180399028</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
      <c r="C59" s="26" t="str">
        <f>'MP Calculations'!D87</f>
        <v>2042-43</v>
      </c>
      <c r="D59" s="177">
        <f>IF(LEFT($C59,4)*1&lt;LEFT('General inputs'!$I$16,4)+'General inputs'!$H$38,SUM(G59,J59,M59,P59,S59,V59,Y59,AB59,AE59,AH59),"")</f>
        <v>767.12994093056841</v>
      </c>
      <c r="F59" s="32">
        <v>767.12994093056841</v>
      </c>
      <c r="G59" s="177">
        <f t="shared" si="11"/>
        <v>767.12994093056841</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
      <c r="C60" s="26" t="str">
        <f>'MP Calculations'!D88</f>
        <v>2043-44</v>
      </c>
      <c r="D60" s="177">
        <f>IF(LEFT($C60,4)*1&lt;LEFT('General inputs'!$I$16,4)+'General inputs'!$H$38,SUM(G60,J60,M60,P60,S60,V60,Y60,AB60,AE60,AH60),"")</f>
        <v>797.29425733789685</v>
      </c>
      <c r="F60" s="32">
        <v>797.29425733789685</v>
      </c>
      <c r="G60" s="177">
        <f t="shared" si="11"/>
        <v>797.29425733789685</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
      <c r="C61" s="26" t="str">
        <f>'MP Calculations'!D89</f>
        <v>2044-45</v>
      </c>
      <c r="D61" s="177">
        <f>IF(LEFT($C61,4)*1&lt;LEFT('General inputs'!$I$16,4)+'General inputs'!$H$38,SUM(G61,J61,M61,P61,S61,V61,Y61,AB61,AE61,AH61),"")</f>
        <v>828.64466483068099</v>
      </c>
      <c r="F61" s="32">
        <v>828.64466483068099</v>
      </c>
      <c r="G61" s="177">
        <f t="shared" si="11"/>
        <v>828.64466483068099</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
      <c r="C62" s="26" t="str">
        <f>'MP Calculations'!D90</f>
        <v>2045-46</v>
      </c>
      <c r="D62" s="177">
        <f>IF(LEFT($C62,4)*1&lt;LEFT('General inputs'!$I$16,4)+'General inputs'!$H$38,SUM(G62,J62,M62,P62,S62,V62,Y62,AB62,AE62,AH62),"")</f>
        <v>861.22780169648468</v>
      </c>
      <c r="F62" s="32">
        <v>861.22780169648468</v>
      </c>
      <c r="G62" s="177">
        <f t="shared" si="11"/>
        <v>861.22780169648468</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
      <c r="C63" s="26" t="str">
        <f>'MP Calculations'!D91</f>
        <v>2046-47</v>
      </c>
      <c r="D63" s="177">
        <f>IF(LEFT($C63,4)*1&lt;LEFT('General inputs'!$I$16,4)+'General inputs'!$H$38,SUM(G63,J63,M63,P63,S63,V63,Y63,AB63,AE63,AH63),"")</f>
        <v>895.09214008699917</v>
      </c>
      <c r="F63" s="32">
        <v>895.09214008699928</v>
      </c>
      <c r="G63" s="177">
        <f t="shared" si="11"/>
        <v>895.09214008699917</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
      <c r="C64" s="26" t="str">
        <f>'MP Calculations'!D92</f>
        <v>2047-48</v>
      </c>
      <c r="D64" s="177">
        <f>IF(LEFT($C64,4)*1&lt;LEFT('General inputs'!$I$16,4)+'General inputs'!$H$38,SUM(G64,J64,M64,P64,S64,V64,Y64,AB64,AE64,AH64),"")</f>
        <v>930.28805812734925</v>
      </c>
      <c r="F64" s="32">
        <v>930.28805812734936</v>
      </c>
      <c r="G64" s="177">
        <f t="shared" si="11"/>
        <v>930.28805812734925</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
      <c r="C65" s="26" t="str">
        <f>'MP Calculations'!D93</f>
        <v>2048-49</v>
      </c>
      <c r="D65" s="177">
        <f>IF(LEFT($C65,4)*1&lt;LEFT('General inputs'!$I$16,4)+'General inputs'!$H$38,SUM(G65,J65,M65,P65,S65,V65,Y65,AB65,AE65,AH65),"")</f>
        <v>966.86791486098082</v>
      </c>
      <c r="F65" s="32">
        <v>966.86791486098082</v>
      </c>
      <c r="G65" s="177">
        <f t="shared" si="11"/>
        <v>966.86791486098082</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
      <c r="C66" s="26" t="str">
        <f>'MP Calculations'!D94</f>
        <v>2049-50</v>
      </c>
      <c r="D66" s="177">
        <f>IF(LEFT($C66,4)*1&lt;LEFT('General inputs'!$I$16,4)+'General inputs'!$H$38,SUM(G66,J66,M66,P66,S66,V66,Y66,AB66,AE66,AH66),"")</f>
        <v>1004.8861281412319</v>
      </c>
      <c r="F66" s="32">
        <v>1004.8861281412319</v>
      </c>
      <c r="G66" s="177">
        <f t="shared" si="11"/>
        <v>1004.8861281412319</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
      <c r="C67" s="26" t="str">
        <f>'MP Calculations'!D95</f>
        <v>2050-51</v>
      </c>
      <c r="D67" s="177">
        <f>IF(LEFT($C67,4)*1&lt;LEFT('General inputs'!$I$16,4)+'General inputs'!$H$38,SUM(G67,J67,M67,P67,S67,V67,Y67,AB67,AE67,AH67),"")</f>
        <v>1044.3992555858676</v>
      </c>
      <c r="F67" s="32">
        <v>1044.3992555858676</v>
      </c>
      <c r="G67" s="177">
        <f t="shared" si="11"/>
        <v>1044.3992555858676</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
      <c r="C68" s="26" t="str">
        <f>'MP Calculations'!D96</f>
        <v>2051-52</v>
      </c>
      <c r="D68" s="177">
        <f>IF(LEFT($C68,4)*1&lt;LEFT('General inputs'!$I$16,4)+'General inputs'!$H$38,SUM(G68,J68,M68,P68,S68,V68,Y68,AB68,AE68,AH68),"")</f>
        <v>1085.4660787147623</v>
      </c>
      <c r="F68" s="32">
        <v>1085.4660787147623</v>
      </c>
      <c r="G68" s="177">
        <f t="shared" si="11"/>
        <v>1085.4660787147623</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zoomScaleNormal="100" workbookViewId="0">
      <selection activeCell="R71" sqref="R71"/>
    </sheetView>
  </sheetViews>
  <sheetFormatPr defaultRowHeight="12" x14ac:dyDescent="0.2"/>
  <cols>
    <col min="1" max="2" width="2.7109375" customWidth="1"/>
    <col min="3" max="3" width="5.7109375" customWidth="1"/>
    <col min="7" max="7" width="9.140625" customWidth="1"/>
  </cols>
  <sheetData>
    <row r="3" spans="3:7" ht="20.25" x14ac:dyDescent="0.3">
      <c r="C3" s="99" t="s">
        <v>110</v>
      </c>
    </row>
    <row r="6" spans="3:7" x14ac:dyDescent="0.2">
      <c r="C6" t="s">
        <v>194</v>
      </c>
      <c r="G6" s="155" t="s">
        <v>268</v>
      </c>
    </row>
    <row r="8" spans="3:7" ht="13.5" x14ac:dyDescent="0.25">
      <c r="C8" t="s">
        <v>67</v>
      </c>
    </row>
    <row r="10" spans="3:7" x14ac:dyDescent="0.2">
      <c r="C10" t="s">
        <v>60</v>
      </c>
    </row>
    <row r="12" spans="3:7" ht="13.5" x14ac:dyDescent="0.25">
      <c r="C12" s="26" t="s">
        <v>62</v>
      </c>
      <c r="D12" s="149" t="s">
        <v>197</v>
      </c>
    </row>
    <row r="13" spans="3:7" ht="13.5" x14ac:dyDescent="0.25">
      <c r="C13" s="26" t="s">
        <v>63</v>
      </c>
      <c r="D13" s="149" t="s">
        <v>198</v>
      </c>
      <c r="F13" s="1"/>
    </row>
    <row r="15" spans="3:7" x14ac:dyDescent="0.2">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2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2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
      <c r="C19" s="26"/>
    </row>
    <row r="20" spans="1:31" ht="13.5" x14ac:dyDescent="0.25">
      <c r="C20" t="s">
        <v>81</v>
      </c>
      <c r="G20" t="s">
        <v>82</v>
      </c>
      <c r="H20" s="132" t="str">
        <f>'General inputs'!I16</f>
        <v>2022-23</v>
      </c>
      <c r="J20" t="s">
        <v>83</v>
      </c>
      <c r="K20" s="133" t="str">
        <f>LEFT(H20,4)+'General inputs'!$H$38-1&amp;"-"&amp;RIGHT(H20,2)+'General inputs'!$H$38-1</f>
        <v>2051-52</v>
      </c>
    </row>
    <row r="21" spans="1:31" x14ac:dyDescent="0.2">
      <c r="C21" s="26"/>
    </row>
    <row r="22" spans="1:31" x14ac:dyDescent="0.2">
      <c r="C22" s="65" t="s">
        <v>130</v>
      </c>
    </row>
    <row r="23" spans="1:31" x14ac:dyDescent="0.2">
      <c r="C23" s="65"/>
      <c r="D23" s="65" t="s">
        <v>131</v>
      </c>
    </row>
    <row r="24" spans="1:31" x14ac:dyDescent="0.2">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
      <c r="C25" s="65"/>
      <c r="D25" s="65" t="s">
        <v>246</v>
      </c>
    </row>
    <row r="26" spans="1:31" x14ac:dyDescent="0.2">
      <c r="C26" s="65"/>
      <c r="D26" s="157" t="s">
        <v>248</v>
      </c>
    </row>
    <row r="27" spans="1:31" x14ac:dyDescent="0.2">
      <c r="C27" s="65"/>
      <c r="D27" s="157" t="s">
        <v>247</v>
      </c>
    </row>
    <row r="28" spans="1:31" x14ac:dyDescent="0.2">
      <c r="C28" s="65"/>
      <c r="D28" s="65" t="s">
        <v>249</v>
      </c>
    </row>
    <row r="29" spans="1:31" x14ac:dyDescent="0.2">
      <c r="C29" s="65"/>
      <c r="D29" s="157" t="s">
        <v>250</v>
      </c>
    </row>
    <row r="30" spans="1:31" x14ac:dyDescent="0.2">
      <c r="C30" s="65"/>
      <c r="D30" s="157" t="s">
        <v>251</v>
      </c>
    </row>
    <row r="32" spans="1:31" x14ac:dyDescent="0.2">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
      <c r="D34" t="s">
        <v>275</v>
      </c>
    </row>
    <row r="37" spans="3:26" ht="36" x14ac:dyDescent="0.2">
      <c r="E37" s="239" t="s">
        <v>861</v>
      </c>
      <c r="G37" s="253" t="s">
        <v>862</v>
      </c>
      <c r="H37" s="253"/>
      <c r="I37" s="253"/>
      <c r="J37" s="253"/>
      <c r="K37" s="253"/>
      <c r="L37" s="253"/>
      <c r="M37" s="253"/>
      <c r="N37" s="253"/>
      <c r="O37" s="253"/>
      <c r="P37" s="253"/>
      <c r="Q37" s="253"/>
      <c r="R37" s="253"/>
      <c r="S37" s="253"/>
      <c r="T37" s="253"/>
      <c r="U37" s="253"/>
      <c r="V37" s="253"/>
      <c r="W37" s="253"/>
      <c r="X37" s="253"/>
      <c r="Y37" s="253"/>
      <c r="Z37" s="253"/>
    </row>
    <row r="38" spans="3:26" ht="24" x14ac:dyDescent="0.2">
      <c r="E38" s="240" t="s">
        <v>863</v>
      </c>
      <c r="G38" s="240" t="s">
        <v>864</v>
      </c>
      <c r="H38" s="240" t="s">
        <v>865</v>
      </c>
      <c r="I38" s="240" t="s">
        <v>866</v>
      </c>
      <c r="J38" s="240" t="s">
        <v>867</v>
      </c>
      <c r="K38" s="240" t="s">
        <v>868</v>
      </c>
      <c r="L38" s="240" t="s">
        <v>869</v>
      </c>
      <c r="M38" s="240" t="s">
        <v>870</v>
      </c>
      <c r="N38" s="240" t="s">
        <v>871</v>
      </c>
      <c r="O38" s="240" t="s">
        <v>872</v>
      </c>
      <c r="P38" s="240" t="s">
        <v>873</v>
      </c>
      <c r="Q38" s="240" t="s">
        <v>874</v>
      </c>
      <c r="R38" s="240" t="s">
        <v>875</v>
      </c>
      <c r="S38" s="240" t="s">
        <v>876</v>
      </c>
      <c r="T38" s="240" t="s">
        <v>877</v>
      </c>
      <c r="U38" s="240" t="s">
        <v>878</v>
      </c>
      <c r="V38" s="240" t="s">
        <v>879</v>
      </c>
      <c r="W38" s="240" t="s">
        <v>880</v>
      </c>
      <c r="X38" s="240" t="s">
        <v>881</v>
      </c>
      <c r="Y38" s="240" t="s">
        <v>882</v>
      </c>
      <c r="Z38" s="240" t="s">
        <v>883</v>
      </c>
    </row>
    <row r="40" spans="3:26" x14ac:dyDescent="0.2">
      <c r="C40">
        <v>2023</v>
      </c>
      <c r="E40">
        <v>694.43</v>
      </c>
      <c r="G40" s="241">
        <v>248.97</v>
      </c>
      <c r="H40" s="241">
        <v>261.66000000000003</v>
      </c>
      <c r="I40" s="241">
        <v>830.18</v>
      </c>
      <c r="J40" s="241">
        <v>201.6</v>
      </c>
      <c r="K40" s="241">
        <v>492.01</v>
      </c>
      <c r="L40" s="241">
        <v>1153.69</v>
      </c>
      <c r="M40" s="241">
        <v>316.24</v>
      </c>
      <c r="N40" s="241">
        <v>1342.61</v>
      </c>
      <c r="O40" s="241">
        <v>255.87</v>
      </c>
      <c r="P40" s="241">
        <v>443.02</v>
      </c>
      <c r="Q40" s="241">
        <v>1275.32</v>
      </c>
      <c r="R40" s="241">
        <v>495.08</v>
      </c>
      <c r="S40" s="241">
        <v>520.58000000000004</v>
      </c>
      <c r="T40" s="241">
        <v>314.37</v>
      </c>
      <c r="U40" s="241">
        <v>902.44</v>
      </c>
      <c r="V40" s="241">
        <v>464.42</v>
      </c>
      <c r="W40" s="241">
        <v>341.59</v>
      </c>
      <c r="X40" s="241">
        <v>661.91</v>
      </c>
      <c r="Y40" s="241">
        <v>216.95</v>
      </c>
      <c r="Z40" s="241">
        <v>0</v>
      </c>
    </row>
    <row r="41" spans="3:26" x14ac:dyDescent="0.2">
      <c r="C41">
        <v>2024</v>
      </c>
      <c r="E41">
        <v>694.43</v>
      </c>
      <c r="G41" s="241">
        <v>240.88</v>
      </c>
      <c r="H41" s="241">
        <v>251.56</v>
      </c>
      <c r="I41" s="241">
        <v>739.66</v>
      </c>
      <c r="J41" s="241">
        <v>194.31</v>
      </c>
      <c r="K41" s="241">
        <v>476.49</v>
      </c>
      <c r="L41" s="241">
        <v>1041.42</v>
      </c>
      <c r="M41" s="241">
        <v>298.08999999999997</v>
      </c>
      <c r="N41" s="241">
        <v>1279.71</v>
      </c>
      <c r="O41" s="241">
        <v>241.09</v>
      </c>
      <c r="P41" s="241">
        <v>412.76</v>
      </c>
      <c r="Q41" s="241">
        <v>1180.73</v>
      </c>
      <c r="R41" s="241">
        <v>467.05</v>
      </c>
      <c r="S41" s="241">
        <v>511.52</v>
      </c>
      <c r="T41" s="241">
        <v>299.58999999999997</v>
      </c>
      <c r="U41" s="241">
        <v>844.22</v>
      </c>
      <c r="V41" s="241">
        <v>442.2</v>
      </c>
      <c r="W41" s="241">
        <v>320.52</v>
      </c>
      <c r="X41" s="241">
        <v>636.79</v>
      </c>
      <c r="Y41" s="241">
        <v>248.96</v>
      </c>
      <c r="Z41" s="241">
        <v>0</v>
      </c>
    </row>
    <row r="42" spans="3:26" x14ac:dyDescent="0.2">
      <c r="C42">
        <v>2025</v>
      </c>
      <c r="E42">
        <v>694.43</v>
      </c>
      <c r="G42" s="241">
        <v>241.82</v>
      </c>
      <c r="H42" s="241">
        <v>252.58</v>
      </c>
      <c r="I42" s="241">
        <v>729.09</v>
      </c>
      <c r="J42" s="241">
        <v>195.1</v>
      </c>
      <c r="K42" s="241">
        <v>482.42</v>
      </c>
      <c r="L42" s="241">
        <v>1224.27</v>
      </c>
      <c r="M42" s="241">
        <v>293.10000000000002</v>
      </c>
      <c r="N42" s="241">
        <v>1268.1600000000001</v>
      </c>
      <c r="O42" s="241">
        <v>245.54</v>
      </c>
      <c r="P42" s="241">
        <v>396.31</v>
      </c>
      <c r="Q42" s="241">
        <v>1115.25</v>
      </c>
      <c r="R42" s="241">
        <v>1964.98</v>
      </c>
      <c r="S42" s="241">
        <v>490.43</v>
      </c>
      <c r="T42" s="241">
        <v>297.77999999999997</v>
      </c>
      <c r="U42" s="241">
        <v>818.34</v>
      </c>
      <c r="V42" s="241">
        <v>445.65</v>
      </c>
      <c r="W42" s="241">
        <v>319.43</v>
      </c>
      <c r="X42" s="241">
        <v>629.76</v>
      </c>
      <c r="Y42" s="241">
        <v>202.05</v>
      </c>
      <c r="Z42" s="241">
        <v>0</v>
      </c>
    </row>
    <row r="43" spans="3:26" x14ac:dyDescent="0.2">
      <c r="C43">
        <v>2026</v>
      </c>
      <c r="E43">
        <v>694.43</v>
      </c>
      <c r="G43" s="241">
        <v>234.8</v>
      </c>
      <c r="H43" s="241">
        <v>245.11</v>
      </c>
      <c r="I43" s="241">
        <v>723.71</v>
      </c>
      <c r="J43" s="241">
        <v>189.04</v>
      </c>
      <c r="K43" s="241">
        <v>492.73</v>
      </c>
      <c r="L43" s="241">
        <v>1117.6300000000001</v>
      </c>
      <c r="M43" s="241">
        <v>278.99</v>
      </c>
      <c r="N43" s="241">
        <v>1215.69</v>
      </c>
      <c r="O43" s="241">
        <v>231.46</v>
      </c>
      <c r="P43" s="241">
        <v>372.92</v>
      </c>
      <c r="Q43" s="241">
        <v>1041.6400000000001</v>
      </c>
      <c r="R43" s="241">
        <v>435.05</v>
      </c>
      <c r="S43" s="241">
        <v>470.93</v>
      </c>
      <c r="T43" s="241">
        <v>286.38</v>
      </c>
      <c r="U43" s="241">
        <v>768.33</v>
      </c>
      <c r="V43" s="241">
        <v>428.4</v>
      </c>
      <c r="W43" s="241">
        <v>305.16000000000003</v>
      </c>
      <c r="X43" s="241">
        <v>606.47</v>
      </c>
      <c r="Y43" s="241">
        <v>214.14</v>
      </c>
      <c r="Z43" s="241">
        <v>0</v>
      </c>
    </row>
    <row r="44" spans="3:26" x14ac:dyDescent="0.2">
      <c r="C44">
        <v>2027</v>
      </c>
      <c r="E44">
        <v>694.43</v>
      </c>
      <c r="G44" s="241">
        <v>232.77</v>
      </c>
      <c r="H44" s="241">
        <v>244.28</v>
      </c>
      <c r="I44" s="241">
        <v>657</v>
      </c>
      <c r="J44" s="241">
        <v>186.95</v>
      </c>
      <c r="K44" s="241">
        <v>477.71</v>
      </c>
      <c r="L44" s="241">
        <v>829.04</v>
      </c>
      <c r="M44" s="241">
        <v>270.87</v>
      </c>
      <c r="N44" s="241">
        <v>1139.18</v>
      </c>
      <c r="O44" s="241">
        <v>231.35</v>
      </c>
      <c r="P44" s="241">
        <v>361.78</v>
      </c>
      <c r="Q44" s="241">
        <v>990.33</v>
      </c>
      <c r="R44" s="241">
        <v>1817.48</v>
      </c>
      <c r="S44" s="241">
        <v>476.56</v>
      </c>
      <c r="T44" s="241">
        <v>280.52999999999997</v>
      </c>
      <c r="U44" s="241">
        <v>734.54</v>
      </c>
      <c r="V44" s="241">
        <v>415.26</v>
      </c>
      <c r="W44" s="241">
        <v>310.45</v>
      </c>
      <c r="X44" s="241">
        <v>588.65</v>
      </c>
      <c r="Y44" s="241">
        <v>192.21</v>
      </c>
      <c r="Z44" s="241">
        <v>0</v>
      </c>
    </row>
    <row r="45" spans="3:26" x14ac:dyDescent="0.2">
      <c r="C45">
        <v>2028</v>
      </c>
      <c r="E45">
        <v>694.43</v>
      </c>
      <c r="G45" s="241">
        <v>231.19</v>
      </c>
      <c r="H45" s="241">
        <v>242.07</v>
      </c>
      <c r="I45" s="241">
        <v>657.16</v>
      </c>
      <c r="J45" s="241">
        <v>185.89</v>
      </c>
      <c r="K45" s="241">
        <v>455.58</v>
      </c>
      <c r="L45" s="241">
        <v>851.71</v>
      </c>
      <c r="M45" s="241">
        <v>266.13</v>
      </c>
      <c r="N45" s="241">
        <v>1165.93</v>
      </c>
      <c r="O45" s="241">
        <v>228.8</v>
      </c>
      <c r="P45" s="241">
        <v>352.48</v>
      </c>
      <c r="Q45" s="241">
        <v>960.64</v>
      </c>
      <c r="R45" s="241">
        <v>407.46</v>
      </c>
      <c r="S45" s="241">
        <v>462</v>
      </c>
      <c r="T45" s="241">
        <v>278.12</v>
      </c>
      <c r="U45" s="241">
        <v>709.09</v>
      </c>
      <c r="V45" s="241">
        <v>406.28</v>
      </c>
      <c r="W45" s="241">
        <v>294.91000000000003</v>
      </c>
      <c r="X45" s="241">
        <v>594.16999999999996</v>
      </c>
      <c r="Y45" s="241">
        <v>206.09</v>
      </c>
      <c r="Z45" s="241">
        <v>-1.44</v>
      </c>
    </row>
    <row r="46" spans="3:26" x14ac:dyDescent="0.2">
      <c r="C46">
        <v>2029</v>
      </c>
      <c r="E46">
        <v>694.43</v>
      </c>
      <c r="G46" s="241">
        <v>231.19</v>
      </c>
      <c r="H46" s="241">
        <v>242.07</v>
      </c>
      <c r="I46" s="241">
        <v>657.16</v>
      </c>
      <c r="J46" s="241">
        <v>185.89</v>
      </c>
      <c r="K46" s="241">
        <v>455.58</v>
      </c>
      <c r="L46" s="241">
        <v>851.71</v>
      </c>
      <c r="M46" s="241">
        <v>266.13</v>
      </c>
      <c r="N46" s="241">
        <v>1165.93</v>
      </c>
      <c r="O46" s="241">
        <v>228.8</v>
      </c>
      <c r="P46" s="241">
        <v>352.48</v>
      </c>
      <c r="Q46" s="241">
        <v>960.64</v>
      </c>
      <c r="R46" s="241">
        <v>407.46</v>
      </c>
      <c r="S46" s="241">
        <v>462</v>
      </c>
      <c r="T46" s="241">
        <v>278.12</v>
      </c>
      <c r="U46" s="241">
        <v>709.09</v>
      </c>
      <c r="V46" s="241">
        <v>406.28</v>
      </c>
      <c r="W46" s="241">
        <v>294.91000000000003</v>
      </c>
      <c r="X46" s="241">
        <v>594.16999999999996</v>
      </c>
      <c r="Y46" s="241">
        <v>206.09</v>
      </c>
      <c r="Z46" s="241">
        <v>-1.5</v>
      </c>
    </row>
    <row r="47" spans="3:26" x14ac:dyDescent="0.2">
      <c r="C47">
        <v>2030</v>
      </c>
      <c r="E47">
        <v>694.43</v>
      </c>
      <c r="G47" s="241">
        <v>231.19</v>
      </c>
      <c r="H47" s="241">
        <v>242.07</v>
      </c>
      <c r="I47" s="241">
        <v>657.16</v>
      </c>
      <c r="J47" s="241">
        <v>185.89</v>
      </c>
      <c r="K47" s="241">
        <v>455.58</v>
      </c>
      <c r="L47" s="241">
        <v>851.71</v>
      </c>
      <c r="M47" s="241">
        <v>266.13</v>
      </c>
      <c r="N47" s="241">
        <v>1165.93</v>
      </c>
      <c r="O47" s="241">
        <v>228.8</v>
      </c>
      <c r="P47" s="241">
        <v>352.48</v>
      </c>
      <c r="Q47" s="241">
        <v>960.64</v>
      </c>
      <c r="R47" s="241">
        <v>407.46</v>
      </c>
      <c r="S47" s="241">
        <v>462</v>
      </c>
      <c r="T47" s="241">
        <v>278.12</v>
      </c>
      <c r="U47" s="241">
        <v>709.09</v>
      </c>
      <c r="V47" s="241">
        <v>406.28</v>
      </c>
      <c r="W47" s="241">
        <v>294.91000000000003</v>
      </c>
      <c r="X47" s="241">
        <v>594.16999999999996</v>
      </c>
      <c r="Y47" s="241">
        <v>206.09</v>
      </c>
      <c r="Z47" s="241">
        <v>-1.56</v>
      </c>
    </row>
    <row r="48" spans="3:26" x14ac:dyDescent="0.2">
      <c r="C48">
        <v>2031</v>
      </c>
      <c r="E48">
        <v>694.43</v>
      </c>
      <c r="G48" s="241">
        <v>231.19</v>
      </c>
      <c r="H48" s="241">
        <v>242.07</v>
      </c>
      <c r="I48" s="241">
        <v>657.16</v>
      </c>
      <c r="J48" s="241">
        <v>185.89</v>
      </c>
      <c r="K48" s="241">
        <v>455.58</v>
      </c>
      <c r="L48" s="241">
        <v>851.71</v>
      </c>
      <c r="M48" s="241">
        <v>266.13</v>
      </c>
      <c r="N48" s="241">
        <v>1165.93</v>
      </c>
      <c r="O48" s="241">
        <v>228.8</v>
      </c>
      <c r="P48" s="241">
        <v>352.48</v>
      </c>
      <c r="Q48" s="241">
        <v>960.64</v>
      </c>
      <c r="R48" s="241">
        <v>407.46</v>
      </c>
      <c r="S48" s="241">
        <v>462</v>
      </c>
      <c r="T48" s="241">
        <v>278.12</v>
      </c>
      <c r="U48" s="241">
        <v>709.09</v>
      </c>
      <c r="V48" s="241">
        <v>406.28</v>
      </c>
      <c r="W48" s="241">
        <v>294.91000000000003</v>
      </c>
      <c r="X48" s="241">
        <v>594.16999999999996</v>
      </c>
      <c r="Y48" s="241">
        <v>206.09</v>
      </c>
      <c r="Z48" s="241">
        <v>-1.53</v>
      </c>
    </row>
    <row r="49" spans="3:26" x14ac:dyDescent="0.2">
      <c r="C49">
        <v>2032</v>
      </c>
      <c r="E49">
        <v>694.43</v>
      </c>
      <c r="G49" s="241">
        <v>231.19</v>
      </c>
      <c r="H49" s="241">
        <v>242.07</v>
      </c>
      <c r="I49" s="241">
        <v>657.16</v>
      </c>
      <c r="J49" s="241">
        <v>185.89</v>
      </c>
      <c r="K49" s="241">
        <v>455.58</v>
      </c>
      <c r="L49" s="241">
        <v>851.71</v>
      </c>
      <c r="M49" s="241">
        <v>266.13</v>
      </c>
      <c r="N49" s="241">
        <v>1165.93</v>
      </c>
      <c r="O49" s="241">
        <v>228.8</v>
      </c>
      <c r="P49" s="241">
        <v>352.48</v>
      </c>
      <c r="Q49" s="241">
        <v>960.64</v>
      </c>
      <c r="R49" s="241">
        <v>407.46</v>
      </c>
      <c r="S49" s="241">
        <v>462</v>
      </c>
      <c r="T49" s="241">
        <v>278.12</v>
      </c>
      <c r="U49" s="241">
        <v>709.09</v>
      </c>
      <c r="V49" s="241">
        <v>406.28</v>
      </c>
      <c r="W49" s="241">
        <v>294.91000000000003</v>
      </c>
      <c r="X49" s="241">
        <v>594.16999999999996</v>
      </c>
      <c r="Y49" s="241">
        <v>206.09</v>
      </c>
      <c r="Z49" s="241">
        <v>-1.51</v>
      </c>
    </row>
    <row r="50" spans="3:26" x14ac:dyDescent="0.2">
      <c r="C50">
        <v>2033</v>
      </c>
      <c r="E50">
        <v>694.43</v>
      </c>
      <c r="G50" s="241">
        <v>231.19</v>
      </c>
      <c r="H50" s="241">
        <v>242.07</v>
      </c>
      <c r="I50" s="241">
        <v>657.16</v>
      </c>
      <c r="J50" s="241">
        <v>185.89</v>
      </c>
      <c r="K50" s="241">
        <v>455.58</v>
      </c>
      <c r="L50" s="241">
        <v>851.71</v>
      </c>
      <c r="M50" s="241">
        <v>266.13</v>
      </c>
      <c r="N50" s="241">
        <v>1165.93</v>
      </c>
      <c r="O50" s="241">
        <v>228.8</v>
      </c>
      <c r="P50" s="241">
        <v>352.48</v>
      </c>
      <c r="Q50" s="241">
        <v>960.64</v>
      </c>
      <c r="R50" s="241">
        <v>407.46</v>
      </c>
      <c r="S50" s="241">
        <v>462</v>
      </c>
      <c r="T50" s="241">
        <v>278.12</v>
      </c>
      <c r="U50" s="241">
        <v>709.09</v>
      </c>
      <c r="V50" s="241">
        <v>406.28</v>
      </c>
      <c r="W50" s="241">
        <v>294.91000000000003</v>
      </c>
      <c r="X50" s="241">
        <v>594.16999999999996</v>
      </c>
      <c r="Y50" s="241">
        <v>206.09</v>
      </c>
      <c r="Z50" s="241">
        <v>-1.55</v>
      </c>
    </row>
    <row r="51" spans="3:26" x14ac:dyDescent="0.2">
      <c r="C51">
        <v>2034</v>
      </c>
      <c r="E51">
        <v>694.43</v>
      </c>
      <c r="G51" s="241">
        <v>231.19</v>
      </c>
      <c r="H51" s="241">
        <v>242.07</v>
      </c>
      <c r="I51" s="241">
        <v>657.16</v>
      </c>
      <c r="J51" s="241">
        <v>185.89</v>
      </c>
      <c r="K51" s="241">
        <v>455.58</v>
      </c>
      <c r="L51" s="241">
        <v>851.71</v>
      </c>
      <c r="M51" s="241">
        <v>266.13</v>
      </c>
      <c r="N51" s="241">
        <v>1165.93</v>
      </c>
      <c r="O51" s="241">
        <v>228.8</v>
      </c>
      <c r="P51" s="241">
        <v>352.48</v>
      </c>
      <c r="Q51" s="241">
        <v>960.64</v>
      </c>
      <c r="R51" s="241">
        <v>407.46</v>
      </c>
      <c r="S51" s="241">
        <v>462</v>
      </c>
      <c r="T51" s="241">
        <v>278.12</v>
      </c>
      <c r="U51" s="241">
        <v>709.09</v>
      </c>
      <c r="V51" s="241">
        <v>406.28</v>
      </c>
      <c r="W51" s="241">
        <v>294.91000000000003</v>
      </c>
      <c r="X51" s="241">
        <v>594.16999999999996</v>
      </c>
      <c r="Y51" s="241">
        <v>206.09</v>
      </c>
      <c r="Z51" s="241">
        <v>-1.58</v>
      </c>
    </row>
    <row r="52" spans="3:26" x14ac:dyDescent="0.2">
      <c r="C52">
        <v>2035</v>
      </c>
      <c r="E52">
        <v>694.43</v>
      </c>
      <c r="G52" s="241">
        <v>231.19</v>
      </c>
      <c r="H52" s="241">
        <v>242.07</v>
      </c>
      <c r="I52" s="241">
        <v>657.16</v>
      </c>
      <c r="J52" s="241">
        <v>185.89</v>
      </c>
      <c r="K52" s="241">
        <v>455.58</v>
      </c>
      <c r="L52" s="241">
        <v>851.71</v>
      </c>
      <c r="M52" s="241">
        <v>266.13</v>
      </c>
      <c r="N52" s="241">
        <v>1165.93</v>
      </c>
      <c r="O52" s="241">
        <v>228.8</v>
      </c>
      <c r="P52" s="241">
        <v>352.48</v>
      </c>
      <c r="Q52" s="241">
        <v>960.64</v>
      </c>
      <c r="R52" s="241">
        <v>407.46</v>
      </c>
      <c r="S52" s="241">
        <v>462</v>
      </c>
      <c r="T52" s="241">
        <v>278.12</v>
      </c>
      <c r="U52" s="241">
        <v>709.09</v>
      </c>
      <c r="V52" s="241">
        <v>406.28</v>
      </c>
      <c r="W52" s="241">
        <v>294.91000000000003</v>
      </c>
      <c r="X52" s="241">
        <v>594.16999999999996</v>
      </c>
      <c r="Y52" s="241">
        <v>206.09</v>
      </c>
      <c r="Z52" s="241">
        <v>-1.64</v>
      </c>
    </row>
    <row r="53" spans="3:26" x14ac:dyDescent="0.2">
      <c r="C53">
        <v>2036</v>
      </c>
      <c r="E53">
        <v>694.43</v>
      </c>
      <c r="G53" s="241">
        <v>231.19</v>
      </c>
      <c r="H53" s="241">
        <v>242.07</v>
      </c>
      <c r="I53" s="241">
        <v>657.16</v>
      </c>
      <c r="J53" s="241">
        <v>185.89</v>
      </c>
      <c r="K53" s="241">
        <v>455.58</v>
      </c>
      <c r="L53" s="241">
        <v>851.71</v>
      </c>
      <c r="M53" s="241">
        <v>266.13</v>
      </c>
      <c r="N53" s="241">
        <v>1165.93</v>
      </c>
      <c r="O53" s="241">
        <v>228.8</v>
      </c>
      <c r="P53" s="241">
        <v>352.48</v>
      </c>
      <c r="Q53" s="241">
        <v>960.64</v>
      </c>
      <c r="R53" s="241">
        <v>407.46</v>
      </c>
      <c r="S53" s="241">
        <v>462</v>
      </c>
      <c r="T53" s="241">
        <v>278.12</v>
      </c>
      <c r="U53" s="241">
        <v>709.09</v>
      </c>
      <c r="V53" s="241">
        <v>406.28</v>
      </c>
      <c r="W53" s="241">
        <v>294.91000000000003</v>
      </c>
      <c r="X53" s="241">
        <v>594.16999999999996</v>
      </c>
      <c r="Y53" s="241">
        <v>206.09</v>
      </c>
      <c r="Z53" s="241">
        <v>-1.65</v>
      </c>
    </row>
    <row r="54" spans="3:26" x14ac:dyDescent="0.2">
      <c r="C54">
        <v>2037</v>
      </c>
      <c r="E54">
        <v>694.43</v>
      </c>
      <c r="G54" s="241">
        <v>231.19</v>
      </c>
      <c r="H54" s="241">
        <v>242.07</v>
      </c>
      <c r="I54" s="241">
        <v>657.16</v>
      </c>
      <c r="J54" s="241">
        <v>185.89</v>
      </c>
      <c r="K54" s="241">
        <v>455.58</v>
      </c>
      <c r="L54" s="241">
        <v>851.71</v>
      </c>
      <c r="M54" s="241">
        <v>266.13</v>
      </c>
      <c r="N54" s="241">
        <v>1165.93</v>
      </c>
      <c r="O54" s="241">
        <v>228.8</v>
      </c>
      <c r="P54" s="241">
        <v>352.48</v>
      </c>
      <c r="Q54" s="241">
        <v>960.64</v>
      </c>
      <c r="R54" s="241">
        <v>407.46</v>
      </c>
      <c r="S54" s="241">
        <v>462</v>
      </c>
      <c r="T54" s="241">
        <v>278.12</v>
      </c>
      <c r="U54" s="241">
        <v>709.09</v>
      </c>
      <c r="V54" s="241">
        <v>406.28</v>
      </c>
      <c r="W54" s="241">
        <v>294.91000000000003</v>
      </c>
      <c r="X54" s="241">
        <v>594.16999999999996</v>
      </c>
      <c r="Y54" s="241">
        <v>206.09</v>
      </c>
      <c r="Z54" s="241">
        <v>-1.66</v>
      </c>
    </row>
    <row r="55" spans="3:26" x14ac:dyDescent="0.2">
      <c r="C55">
        <v>2038</v>
      </c>
      <c r="E55">
        <v>694.43</v>
      </c>
      <c r="G55" s="241">
        <v>231.19</v>
      </c>
      <c r="H55" s="241">
        <v>242.07</v>
      </c>
      <c r="I55" s="241">
        <v>657.16</v>
      </c>
      <c r="J55" s="241">
        <v>185.89</v>
      </c>
      <c r="K55" s="241">
        <v>455.58</v>
      </c>
      <c r="L55" s="241">
        <v>851.71</v>
      </c>
      <c r="M55" s="241">
        <v>266.13</v>
      </c>
      <c r="N55" s="241">
        <v>1165.93</v>
      </c>
      <c r="O55" s="241">
        <v>228.8</v>
      </c>
      <c r="P55" s="241">
        <v>352.48</v>
      </c>
      <c r="Q55" s="241">
        <v>960.64</v>
      </c>
      <c r="R55" s="241">
        <v>407.46</v>
      </c>
      <c r="S55" s="241">
        <v>462</v>
      </c>
      <c r="T55" s="241">
        <v>278.12</v>
      </c>
      <c r="U55" s="241">
        <v>709.09</v>
      </c>
      <c r="V55" s="241">
        <v>406.28</v>
      </c>
      <c r="W55" s="241">
        <v>294.91000000000003</v>
      </c>
      <c r="X55" s="241">
        <v>594.16999999999996</v>
      </c>
      <c r="Y55" s="241">
        <v>206.09</v>
      </c>
      <c r="Z55" s="241">
        <v>-1.66</v>
      </c>
    </row>
    <row r="56" spans="3:26" x14ac:dyDescent="0.2">
      <c r="C56">
        <v>2039</v>
      </c>
      <c r="E56">
        <v>694.43</v>
      </c>
      <c r="G56" s="241">
        <v>231.19</v>
      </c>
      <c r="H56" s="241">
        <v>242.07</v>
      </c>
      <c r="I56" s="241">
        <v>657.16</v>
      </c>
      <c r="J56" s="241">
        <v>185.89</v>
      </c>
      <c r="K56" s="241">
        <v>455.58</v>
      </c>
      <c r="L56" s="241">
        <v>851.71</v>
      </c>
      <c r="M56" s="241">
        <v>266.13</v>
      </c>
      <c r="N56" s="241">
        <v>1165.93</v>
      </c>
      <c r="O56" s="241">
        <v>228.8</v>
      </c>
      <c r="P56" s="241">
        <v>352.48</v>
      </c>
      <c r="Q56" s="241">
        <v>960.64</v>
      </c>
      <c r="R56" s="241">
        <v>407.46</v>
      </c>
      <c r="S56" s="241">
        <v>462</v>
      </c>
      <c r="T56" s="241">
        <v>278.12</v>
      </c>
      <c r="U56" s="241">
        <v>709.09</v>
      </c>
      <c r="V56" s="241">
        <v>406.28</v>
      </c>
      <c r="W56" s="241">
        <v>294.91000000000003</v>
      </c>
      <c r="X56" s="241">
        <v>594.16999999999996</v>
      </c>
      <c r="Y56" s="241">
        <v>206.09</v>
      </c>
      <c r="Z56" s="241">
        <v>-1.66</v>
      </c>
    </row>
    <row r="57" spans="3:26" x14ac:dyDescent="0.2">
      <c r="C57">
        <v>2040</v>
      </c>
      <c r="E57">
        <v>694.43</v>
      </c>
      <c r="G57" s="241">
        <v>231.19</v>
      </c>
      <c r="H57" s="241">
        <v>242.07</v>
      </c>
      <c r="I57" s="241">
        <v>657.16</v>
      </c>
      <c r="J57" s="241">
        <v>185.89</v>
      </c>
      <c r="K57" s="241">
        <v>455.58</v>
      </c>
      <c r="L57" s="241">
        <v>851.71</v>
      </c>
      <c r="M57" s="241">
        <v>266.13</v>
      </c>
      <c r="N57" s="241">
        <v>1165.93</v>
      </c>
      <c r="O57" s="241">
        <v>228.8</v>
      </c>
      <c r="P57" s="241">
        <v>352.48</v>
      </c>
      <c r="Q57" s="241">
        <v>960.64</v>
      </c>
      <c r="R57" s="241">
        <v>407.46</v>
      </c>
      <c r="S57" s="241">
        <v>462</v>
      </c>
      <c r="T57" s="241">
        <v>278.12</v>
      </c>
      <c r="U57" s="241">
        <v>709.09</v>
      </c>
      <c r="V57" s="241">
        <v>406.28</v>
      </c>
      <c r="W57" s="241">
        <v>294.91000000000003</v>
      </c>
      <c r="X57" s="241">
        <v>594.16999999999996</v>
      </c>
      <c r="Y57" s="241">
        <v>206.09</v>
      </c>
      <c r="Z57" s="241">
        <v>-1.66</v>
      </c>
    </row>
    <row r="58" spans="3:26" x14ac:dyDescent="0.2">
      <c r="C58">
        <v>2041</v>
      </c>
      <c r="E58">
        <v>694.43</v>
      </c>
      <c r="G58" s="241">
        <v>231.19</v>
      </c>
      <c r="H58" s="241">
        <v>242.07</v>
      </c>
      <c r="I58" s="241">
        <v>657.16</v>
      </c>
      <c r="J58" s="241">
        <v>185.89</v>
      </c>
      <c r="K58" s="241">
        <v>455.58</v>
      </c>
      <c r="L58" s="241">
        <v>851.71</v>
      </c>
      <c r="M58" s="241">
        <v>266.13</v>
      </c>
      <c r="N58" s="241">
        <v>1165.93</v>
      </c>
      <c r="O58" s="241">
        <v>228.8</v>
      </c>
      <c r="P58" s="241">
        <v>352.48</v>
      </c>
      <c r="Q58" s="241">
        <v>960.64</v>
      </c>
      <c r="R58" s="241">
        <v>407.46</v>
      </c>
      <c r="S58" s="241">
        <v>462</v>
      </c>
      <c r="T58" s="241">
        <v>278.12</v>
      </c>
      <c r="U58" s="241">
        <v>709.09</v>
      </c>
      <c r="V58" s="241">
        <v>406.28</v>
      </c>
      <c r="W58" s="241">
        <v>294.91000000000003</v>
      </c>
      <c r="X58" s="241">
        <v>594.16999999999996</v>
      </c>
      <c r="Y58" s="241">
        <v>206.09</v>
      </c>
      <c r="Z58" s="241">
        <v>-1.65</v>
      </c>
    </row>
    <row r="59" spans="3:26" x14ac:dyDescent="0.2">
      <c r="C59">
        <v>2042</v>
      </c>
      <c r="E59">
        <v>694.43</v>
      </c>
      <c r="G59" s="241">
        <v>231.19</v>
      </c>
      <c r="H59" s="241">
        <v>242.07</v>
      </c>
      <c r="I59" s="241">
        <v>657.16</v>
      </c>
      <c r="J59" s="241">
        <v>185.89</v>
      </c>
      <c r="K59" s="241">
        <v>455.58</v>
      </c>
      <c r="L59" s="241">
        <v>851.71</v>
      </c>
      <c r="M59" s="241">
        <v>266.13</v>
      </c>
      <c r="N59" s="241">
        <v>1165.93</v>
      </c>
      <c r="O59" s="241">
        <v>228.8</v>
      </c>
      <c r="P59" s="241">
        <v>352.48</v>
      </c>
      <c r="Q59" s="241">
        <v>960.64</v>
      </c>
      <c r="R59" s="241">
        <v>407.46</v>
      </c>
      <c r="S59" s="241">
        <v>462</v>
      </c>
      <c r="T59" s="241">
        <v>278.12</v>
      </c>
      <c r="U59" s="241">
        <v>709.09</v>
      </c>
      <c r="V59" s="241">
        <v>406.28</v>
      </c>
      <c r="W59" s="241">
        <v>294.91000000000003</v>
      </c>
      <c r="X59" s="241">
        <v>594.16999999999996</v>
      </c>
      <c r="Y59" s="241">
        <v>206.09</v>
      </c>
      <c r="Z59" s="241">
        <v>-1.64</v>
      </c>
    </row>
    <row r="60" spans="3:26" x14ac:dyDescent="0.2">
      <c r="C60">
        <v>2043</v>
      </c>
      <c r="E60">
        <v>694.43</v>
      </c>
      <c r="G60" s="241">
        <v>231.19</v>
      </c>
      <c r="H60" s="241">
        <v>242.07</v>
      </c>
      <c r="I60" s="241">
        <v>657.16</v>
      </c>
      <c r="J60" s="241">
        <v>185.89</v>
      </c>
      <c r="K60" s="241">
        <v>455.58</v>
      </c>
      <c r="L60" s="241">
        <v>851.71</v>
      </c>
      <c r="M60" s="241">
        <v>266.13</v>
      </c>
      <c r="N60" s="241">
        <v>1165.93</v>
      </c>
      <c r="O60" s="241">
        <v>228.8</v>
      </c>
      <c r="P60" s="241">
        <v>352.48</v>
      </c>
      <c r="Q60" s="241">
        <v>960.64</v>
      </c>
      <c r="R60" s="241">
        <v>407.46</v>
      </c>
      <c r="S60" s="241">
        <v>462</v>
      </c>
      <c r="T60" s="241">
        <v>278.12</v>
      </c>
      <c r="U60" s="241">
        <v>709.09</v>
      </c>
      <c r="V60" s="241">
        <v>406.28</v>
      </c>
      <c r="W60" s="241">
        <v>294.91000000000003</v>
      </c>
      <c r="X60" s="241">
        <v>594.16999999999996</v>
      </c>
      <c r="Y60" s="241">
        <v>206.09</v>
      </c>
      <c r="Z60" s="241">
        <v>-1.63</v>
      </c>
    </row>
    <row r="61" spans="3:26" x14ac:dyDescent="0.2">
      <c r="C61">
        <v>2044</v>
      </c>
      <c r="E61">
        <v>694.43</v>
      </c>
      <c r="G61" s="241">
        <v>231.19</v>
      </c>
      <c r="H61" s="241">
        <v>242.07</v>
      </c>
      <c r="I61" s="241">
        <v>657.16</v>
      </c>
      <c r="J61" s="241">
        <v>185.89</v>
      </c>
      <c r="K61" s="241">
        <v>455.58</v>
      </c>
      <c r="L61" s="241">
        <v>851.71</v>
      </c>
      <c r="M61" s="241">
        <v>266.13</v>
      </c>
      <c r="N61" s="241">
        <v>1165.93</v>
      </c>
      <c r="O61" s="241">
        <v>228.8</v>
      </c>
      <c r="P61" s="241">
        <v>352.48</v>
      </c>
      <c r="Q61" s="241">
        <v>960.64</v>
      </c>
      <c r="R61" s="241">
        <v>407.46</v>
      </c>
      <c r="S61" s="241">
        <v>462</v>
      </c>
      <c r="T61" s="241">
        <v>278.12</v>
      </c>
      <c r="U61" s="241">
        <v>709.09</v>
      </c>
      <c r="V61" s="241">
        <v>406.28</v>
      </c>
      <c r="W61" s="241">
        <v>294.91000000000003</v>
      </c>
      <c r="X61" s="241">
        <v>594.16999999999996</v>
      </c>
      <c r="Y61" s="241">
        <v>206.09</v>
      </c>
      <c r="Z61" s="241">
        <v>-1.62</v>
      </c>
    </row>
    <row r="62" spans="3:26" x14ac:dyDescent="0.2">
      <c r="C62">
        <v>2045</v>
      </c>
      <c r="E62">
        <v>694.43</v>
      </c>
      <c r="G62" s="241">
        <v>231.19</v>
      </c>
      <c r="H62" s="241">
        <v>242.07</v>
      </c>
      <c r="I62" s="241">
        <v>657.16</v>
      </c>
      <c r="J62" s="241">
        <v>185.89</v>
      </c>
      <c r="K62" s="241">
        <v>455.58</v>
      </c>
      <c r="L62" s="241">
        <v>851.71</v>
      </c>
      <c r="M62" s="241">
        <v>266.13</v>
      </c>
      <c r="N62" s="241">
        <v>1165.93</v>
      </c>
      <c r="O62" s="241">
        <v>228.8</v>
      </c>
      <c r="P62" s="241">
        <v>352.48</v>
      </c>
      <c r="Q62" s="241">
        <v>960.64</v>
      </c>
      <c r="R62" s="241">
        <v>407.46</v>
      </c>
      <c r="S62" s="241">
        <v>462</v>
      </c>
      <c r="T62" s="241">
        <v>278.12</v>
      </c>
      <c r="U62" s="241">
        <v>709.09</v>
      </c>
      <c r="V62" s="241">
        <v>406.28</v>
      </c>
      <c r="W62" s="241">
        <v>294.91000000000003</v>
      </c>
      <c r="X62" s="241">
        <v>594.16999999999996</v>
      </c>
      <c r="Y62" s="241">
        <v>206.09</v>
      </c>
      <c r="Z62" s="241">
        <v>-1.61</v>
      </c>
    </row>
    <row r="63" spans="3:26" x14ac:dyDescent="0.2">
      <c r="C63">
        <v>2046</v>
      </c>
      <c r="E63">
        <v>694.43</v>
      </c>
      <c r="G63" s="241">
        <v>231.19</v>
      </c>
      <c r="H63" s="241">
        <v>242.07</v>
      </c>
      <c r="I63" s="241">
        <v>657.16</v>
      </c>
      <c r="J63" s="241">
        <v>185.89</v>
      </c>
      <c r="K63" s="241">
        <v>455.58</v>
      </c>
      <c r="L63" s="241">
        <v>851.71</v>
      </c>
      <c r="M63" s="241">
        <v>266.13</v>
      </c>
      <c r="N63" s="241">
        <v>1165.93</v>
      </c>
      <c r="O63" s="241">
        <v>228.8</v>
      </c>
      <c r="P63" s="241">
        <v>352.48</v>
      </c>
      <c r="Q63" s="241">
        <v>960.64</v>
      </c>
      <c r="R63" s="241">
        <v>407.46</v>
      </c>
      <c r="S63" s="241">
        <v>462</v>
      </c>
      <c r="T63" s="241">
        <v>278.12</v>
      </c>
      <c r="U63" s="241">
        <v>709.09</v>
      </c>
      <c r="V63" s="241">
        <v>406.28</v>
      </c>
      <c r="W63" s="241">
        <v>294.91000000000003</v>
      </c>
      <c r="X63" s="241">
        <v>594.16999999999996</v>
      </c>
      <c r="Y63" s="241">
        <v>206.09</v>
      </c>
      <c r="Z63" s="241">
        <v>-1.59</v>
      </c>
    </row>
    <row r="64" spans="3:26" x14ac:dyDescent="0.2">
      <c r="C64">
        <v>2047</v>
      </c>
      <c r="E64">
        <v>694.43</v>
      </c>
      <c r="G64" s="241">
        <v>231.19</v>
      </c>
      <c r="H64" s="241">
        <v>242.07</v>
      </c>
      <c r="I64" s="241">
        <v>657.16</v>
      </c>
      <c r="J64" s="241">
        <v>185.89</v>
      </c>
      <c r="K64" s="241">
        <v>455.58</v>
      </c>
      <c r="L64" s="241">
        <v>851.71</v>
      </c>
      <c r="M64" s="241">
        <v>266.13</v>
      </c>
      <c r="N64" s="241">
        <v>1165.93</v>
      </c>
      <c r="O64" s="241">
        <v>228.8</v>
      </c>
      <c r="P64" s="241">
        <v>352.48</v>
      </c>
      <c r="Q64" s="241">
        <v>960.64</v>
      </c>
      <c r="R64" s="241">
        <v>407.46</v>
      </c>
      <c r="S64" s="241">
        <v>462</v>
      </c>
      <c r="T64" s="241">
        <v>278.12</v>
      </c>
      <c r="U64" s="241">
        <v>709.09</v>
      </c>
      <c r="V64" s="241">
        <v>406.28</v>
      </c>
      <c r="W64" s="241">
        <v>294.91000000000003</v>
      </c>
      <c r="X64" s="241">
        <v>594.16999999999996</v>
      </c>
      <c r="Y64" s="241">
        <v>206.09</v>
      </c>
      <c r="Z64" s="241">
        <v>-1.56</v>
      </c>
    </row>
    <row r="65" spans="3:26" x14ac:dyDescent="0.2">
      <c r="C65">
        <v>2048</v>
      </c>
      <c r="E65">
        <v>694.43</v>
      </c>
      <c r="G65" s="241">
        <v>231.19</v>
      </c>
      <c r="H65" s="241">
        <v>242.07</v>
      </c>
      <c r="I65" s="241">
        <v>657.16</v>
      </c>
      <c r="J65" s="241">
        <v>185.89</v>
      </c>
      <c r="K65" s="241">
        <v>455.58</v>
      </c>
      <c r="L65" s="241">
        <v>851.71</v>
      </c>
      <c r="M65" s="241">
        <v>266.13</v>
      </c>
      <c r="N65" s="241">
        <v>1165.93</v>
      </c>
      <c r="O65" s="241">
        <v>228.8</v>
      </c>
      <c r="P65" s="241">
        <v>352.48</v>
      </c>
      <c r="Q65" s="241">
        <v>960.64</v>
      </c>
      <c r="R65" s="241">
        <v>407.46</v>
      </c>
      <c r="S65" s="241">
        <v>462</v>
      </c>
      <c r="T65" s="241">
        <v>278.12</v>
      </c>
      <c r="U65" s="241">
        <v>709.09</v>
      </c>
      <c r="V65" s="241">
        <v>406.28</v>
      </c>
      <c r="W65" s="241">
        <v>294.91000000000003</v>
      </c>
      <c r="X65" s="241">
        <v>594.16999999999996</v>
      </c>
      <c r="Y65" s="241">
        <v>206.09</v>
      </c>
      <c r="Z65" s="241">
        <v>-1.53</v>
      </c>
    </row>
    <row r="66" spans="3:26" x14ac:dyDescent="0.2">
      <c r="C66">
        <v>2049</v>
      </c>
      <c r="E66">
        <v>694.43</v>
      </c>
      <c r="G66" s="241">
        <v>231.19</v>
      </c>
      <c r="H66" s="241">
        <v>242.07</v>
      </c>
      <c r="I66" s="241">
        <v>657.16</v>
      </c>
      <c r="J66" s="241">
        <v>185.89</v>
      </c>
      <c r="K66" s="241">
        <v>455.58</v>
      </c>
      <c r="L66" s="241">
        <v>851.71</v>
      </c>
      <c r="M66" s="241">
        <v>266.13</v>
      </c>
      <c r="N66" s="241">
        <v>1165.93</v>
      </c>
      <c r="O66" s="241">
        <v>228.8</v>
      </c>
      <c r="P66" s="241">
        <v>352.48</v>
      </c>
      <c r="Q66" s="241">
        <v>960.64</v>
      </c>
      <c r="R66" s="241">
        <v>407.46</v>
      </c>
      <c r="S66" s="241">
        <v>462</v>
      </c>
      <c r="T66" s="241">
        <v>278.12</v>
      </c>
      <c r="U66" s="241">
        <v>709.09</v>
      </c>
      <c r="V66" s="241">
        <v>406.28</v>
      </c>
      <c r="W66" s="241">
        <v>294.91000000000003</v>
      </c>
      <c r="X66" s="241">
        <v>594.16999999999996</v>
      </c>
      <c r="Y66" s="241">
        <v>206.09</v>
      </c>
      <c r="Z66" s="241">
        <v>-1.5</v>
      </c>
    </row>
    <row r="67" spans="3:26" x14ac:dyDescent="0.2">
      <c r="C67">
        <v>2050</v>
      </c>
      <c r="E67">
        <v>694.43</v>
      </c>
      <c r="G67" s="241">
        <v>231.19</v>
      </c>
      <c r="H67" s="241">
        <v>242.07</v>
      </c>
      <c r="I67" s="241">
        <v>657.16</v>
      </c>
      <c r="J67" s="241">
        <v>185.89</v>
      </c>
      <c r="K67" s="241">
        <v>455.58</v>
      </c>
      <c r="L67" s="241">
        <v>851.71</v>
      </c>
      <c r="M67" s="241">
        <v>266.13</v>
      </c>
      <c r="N67" s="241">
        <v>1165.93</v>
      </c>
      <c r="O67" s="241">
        <v>228.8</v>
      </c>
      <c r="P67" s="241">
        <v>352.48</v>
      </c>
      <c r="Q67" s="241">
        <v>960.64</v>
      </c>
      <c r="R67" s="241">
        <v>407.46</v>
      </c>
      <c r="S67" s="241">
        <v>462</v>
      </c>
      <c r="T67" s="241">
        <v>278.12</v>
      </c>
      <c r="U67" s="241">
        <v>709.09</v>
      </c>
      <c r="V67" s="241">
        <v>406.28</v>
      </c>
      <c r="W67" s="241">
        <v>294.91000000000003</v>
      </c>
      <c r="X67" s="241">
        <v>594.16999999999996</v>
      </c>
      <c r="Y67" s="241">
        <v>206.09</v>
      </c>
      <c r="Z67" s="241">
        <v>-1.47</v>
      </c>
    </row>
    <row r="68" spans="3:26" x14ac:dyDescent="0.2">
      <c r="C68">
        <v>2051</v>
      </c>
      <c r="E68">
        <v>694.43</v>
      </c>
      <c r="G68" s="241">
        <v>231.19</v>
      </c>
      <c r="H68" s="241">
        <v>242.07</v>
      </c>
      <c r="I68" s="241">
        <v>657.16</v>
      </c>
      <c r="J68" s="241">
        <v>185.89</v>
      </c>
      <c r="K68" s="241">
        <v>455.58</v>
      </c>
      <c r="L68" s="241">
        <v>851.71</v>
      </c>
      <c r="M68" s="241">
        <v>266.13</v>
      </c>
      <c r="N68" s="241">
        <v>1165.93</v>
      </c>
      <c r="O68" s="241">
        <v>228.8</v>
      </c>
      <c r="P68" s="241">
        <v>352.48</v>
      </c>
      <c r="Q68" s="241">
        <v>960.64</v>
      </c>
      <c r="R68" s="241">
        <v>407.46</v>
      </c>
      <c r="S68" s="241">
        <v>462</v>
      </c>
      <c r="T68" s="241">
        <v>278.12</v>
      </c>
      <c r="U68" s="241">
        <v>709.09</v>
      </c>
      <c r="V68" s="241">
        <v>406.28</v>
      </c>
      <c r="W68" s="241">
        <v>294.91000000000003</v>
      </c>
      <c r="X68" s="241">
        <v>594.16999999999996</v>
      </c>
      <c r="Y68" s="241">
        <v>206.09</v>
      </c>
      <c r="Z68" s="241">
        <v>-1.43</v>
      </c>
    </row>
    <row r="69" spans="3:26" x14ac:dyDescent="0.2">
      <c r="C69">
        <v>2052</v>
      </c>
      <c r="E69">
        <v>694.43</v>
      </c>
      <c r="G69" s="241">
        <v>231.19</v>
      </c>
      <c r="H69" s="241">
        <v>242.07</v>
      </c>
      <c r="I69" s="241">
        <v>657.16</v>
      </c>
      <c r="J69" s="241">
        <v>185.89</v>
      </c>
      <c r="K69" s="241">
        <v>455.58</v>
      </c>
      <c r="L69" s="241">
        <v>851.71</v>
      </c>
      <c r="M69" s="241">
        <v>266.13</v>
      </c>
      <c r="N69" s="241">
        <v>1165.93</v>
      </c>
      <c r="O69" s="241">
        <v>228.8</v>
      </c>
      <c r="P69" s="241">
        <v>352.48</v>
      </c>
      <c r="Q69" s="241">
        <v>960.64</v>
      </c>
      <c r="R69" s="241">
        <v>407.46</v>
      </c>
      <c r="S69" s="241">
        <v>462</v>
      </c>
      <c r="T69" s="241">
        <v>278.12</v>
      </c>
      <c r="U69" s="241">
        <v>709.09</v>
      </c>
      <c r="V69" s="241">
        <v>406.28</v>
      </c>
      <c r="W69" s="241">
        <v>294.91000000000003</v>
      </c>
      <c r="X69" s="241">
        <v>594.16999999999996</v>
      </c>
      <c r="Y69" s="241">
        <v>206.09</v>
      </c>
      <c r="Z69" s="241">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2" x14ac:dyDescent="0.2"/>
  <cols>
    <col min="1" max="2" width="2.7109375" customWidth="1"/>
    <col min="13" max="13" width="9.140625" customWidth="1"/>
    <col min="16" max="16" width="9.140625" customWidth="1"/>
  </cols>
  <sheetData>
    <row r="3" spans="1:30" ht="20.25" x14ac:dyDescent="0.3">
      <c r="C3" s="99" t="s">
        <v>109</v>
      </c>
      <c r="M3" s="101"/>
    </row>
    <row r="6" spans="1:30" x14ac:dyDescent="0.2">
      <c r="C6" t="s">
        <v>194</v>
      </c>
      <c r="G6" s="155" t="s">
        <v>268</v>
      </c>
    </row>
    <row r="8" spans="1:30" x14ac:dyDescent="0.2">
      <c r="C8" t="s">
        <v>204</v>
      </c>
    </row>
    <row r="10" spans="1:30" x14ac:dyDescent="0.2">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
      <c r="C12" s="66" t="s">
        <v>76</v>
      </c>
    </row>
    <row r="13" spans="1:30" x14ac:dyDescent="0.2">
      <c r="D13" s="150" t="s">
        <v>188</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2" x14ac:dyDescent="0.2"/>
  <cols>
    <col min="1" max="2" width="2.7109375" customWidth="1"/>
    <col min="13" max="13" width="9.140625" customWidth="1"/>
    <col min="16" max="16" width="9.140625" customWidth="1"/>
  </cols>
  <sheetData>
    <row r="3" spans="1:30" ht="20.25" x14ac:dyDescent="0.3">
      <c r="C3" s="99" t="s">
        <v>216</v>
      </c>
      <c r="M3" s="101"/>
    </row>
    <row r="6" spans="1:30" x14ac:dyDescent="0.2">
      <c r="C6" t="s">
        <v>194</v>
      </c>
      <c r="G6" s="155" t="s">
        <v>233</v>
      </c>
    </row>
    <row r="8" spans="1:30" x14ac:dyDescent="0.2">
      <c r="C8" t="s">
        <v>217</v>
      </c>
    </row>
    <row r="10" spans="1:30" x14ac:dyDescent="0.2">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
      <c r="C12" s="66" t="s">
        <v>76</v>
      </c>
    </row>
    <row r="13" spans="1:30" x14ac:dyDescent="0.2">
      <c r="D13" s="65" t="s">
        <v>234</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2" x14ac:dyDescent="0.2"/>
  <cols>
    <col min="1" max="2" width="2.7109375" customWidth="1"/>
    <col min="3" max="3" width="5.7109375" customWidth="1"/>
  </cols>
  <sheetData>
    <row r="3" spans="3:7" ht="20.25" x14ac:dyDescent="0.3">
      <c r="C3" s="50" t="s">
        <v>176</v>
      </c>
    </row>
    <row r="6" spans="3:7" x14ac:dyDescent="0.2">
      <c r="C6" t="s">
        <v>194</v>
      </c>
      <c r="G6" s="155" t="s">
        <v>268</v>
      </c>
    </row>
    <row r="8" spans="3:7" x14ac:dyDescent="0.2">
      <c r="C8" s="6" t="s">
        <v>177</v>
      </c>
      <c r="G8" s="101"/>
    </row>
    <row r="10" spans="3:7" x14ac:dyDescent="0.2">
      <c r="C10" t="s">
        <v>178</v>
      </c>
      <c r="D10" t="s">
        <v>179</v>
      </c>
    </row>
    <row r="12" spans="3:7" x14ac:dyDescent="0.2">
      <c r="C12" t="s">
        <v>180</v>
      </c>
      <c r="D12" t="s">
        <v>181</v>
      </c>
    </row>
    <row r="14" spans="3:7" x14ac:dyDescent="0.2">
      <c r="C14" t="s">
        <v>182</v>
      </c>
      <c r="D14" t="s">
        <v>183</v>
      </c>
    </row>
    <row r="16" spans="3:7" x14ac:dyDescent="0.2">
      <c r="C16" t="s">
        <v>184</v>
      </c>
      <c r="D16" t="s">
        <v>252</v>
      </c>
    </row>
    <row r="18" spans="3:4" x14ac:dyDescent="0.2">
      <c r="C18" t="s">
        <v>185</v>
      </c>
      <c r="D18" t="s">
        <v>261</v>
      </c>
    </row>
    <row r="20" spans="3:4" x14ac:dyDescent="0.2">
      <c r="C20" t="s">
        <v>186</v>
      </c>
      <c r="D20" t="s">
        <v>253</v>
      </c>
    </row>
    <row r="22" spans="3:4" x14ac:dyDescent="0.2">
      <c r="D22" t="s">
        <v>61</v>
      </c>
    </row>
    <row r="24" spans="3:4" x14ac:dyDescent="0.2">
      <c r="C24" s="6" t="s">
        <v>254</v>
      </c>
    </row>
    <row r="26" spans="3:4" x14ac:dyDescent="0.2">
      <c r="C26" t="s">
        <v>262</v>
      </c>
    </row>
    <row r="28" spans="3:4" x14ac:dyDescent="0.2">
      <c r="C28" t="s">
        <v>255</v>
      </c>
      <c r="D28" t="s">
        <v>256</v>
      </c>
    </row>
    <row r="30" spans="3:4" x14ac:dyDescent="0.2">
      <c r="C30" t="s">
        <v>257</v>
      </c>
      <c r="D30" t="s">
        <v>258</v>
      </c>
    </row>
    <row r="32" spans="3:4" x14ac:dyDescent="0.2">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2023-08-21T10:41:11Z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