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87F6EDC1-CC43-43B9-B7BC-F58559CC53A8}" xr6:coauthVersionLast="47" xr6:coauthVersionMax="47" xr10:uidLastSave="{00000000-0000-0000-0000-000000000000}"/>
  <bookViews>
    <workbookView xWindow="-120" yWindow="-120" windowWidth="29040" windowHeight="15840" tabRatio="722" firstSheet="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20" l="1"/>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67" i="20"/>
  <c r="O31" i="20"/>
  <c r="F12" i="19"/>
  <c r="E15" i="17" l="1"/>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4" i="17"/>
  <c r="F25" i="17"/>
  <c r="F26" i="17"/>
  <c r="F27"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28" i="17" l="1"/>
  <c r="P28" i="17" s="1"/>
  <c r="Q28" i="17" s="1" a="1"/>
  <c r="Q28" i="17" s="1"/>
  <c r="O27" i="17"/>
  <c r="P27" i="17" s="1"/>
  <c r="Q27" i="17" s="1" a="1"/>
  <c r="Q27" i="17" s="1"/>
  <c r="O26" i="17"/>
  <c r="P26" i="17" s="1"/>
  <c r="Q26" i="17" s="1" a="1"/>
  <c r="Q26" i="17" s="1"/>
  <c r="O25" i="17"/>
  <c r="P25" i="17" s="1"/>
  <c r="Q25" i="17" s="1" a="1"/>
  <c r="Q25" i="17" s="1"/>
  <c r="O24" i="17"/>
  <c r="P24"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F28" i="17"/>
  <c r="F22" i="17"/>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29" i="17" l="1"/>
  <c r="C12" i="19"/>
  <c r="D12" i="19" s="1"/>
  <c r="D41" i="20"/>
  <c r="O41" i="20" l="1"/>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L69" i="20" l="1"/>
  <c r="M69" i="20" s="1"/>
  <c r="E68" i="20"/>
  <c r="D70" i="20"/>
  <c r="C41" i="19"/>
  <c r="D41" i="19" s="1"/>
  <c r="E69" i="20" s="1"/>
  <c r="L70" i="20" l="1"/>
  <c r="M70" i="20" s="1"/>
  <c r="D71" i="20"/>
  <c r="C42" i="19"/>
  <c r="D42" i="19" s="1"/>
  <c r="E70" i="20" s="1"/>
  <c r="L71" i="20" l="1"/>
  <c r="M71" i="20" s="1"/>
  <c r="C43" i="19"/>
  <c r="D43" i="19" s="1"/>
  <c r="D72" i="20"/>
  <c r="N72" i="20" s="1"/>
  <c r="L72" i="20" l="1"/>
  <c r="M72" i="20" s="1"/>
  <c r="E71" i="20"/>
  <c r="D73" i="20"/>
  <c r="N73" i="20" s="1"/>
  <c r="C44" i="19"/>
  <c r="D44" i="19" s="1"/>
  <c r="L73" i="20" l="1"/>
  <c r="M73" i="20" s="1"/>
  <c r="E72" i="20"/>
  <c r="C45" i="19"/>
  <c r="D45" i="19" s="1"/>
  <c r="D74" i="20"/>
  <c r="E73" i="20" l="1"/>
  <c r="L74" i="20"/>
  <c r="M74" i="20" s="1"/>
  <c r="D75" i="20"/>
  <c r="N75" i="20" s="1"/>
  <c r="C46" i="19"/>
  <c r="D46" i="19" s="1"/>
  <c r="E74" i="20" s="1"/>
  <c r="L75" i="20" l="1"/>
  <c r="M75" i="20" s="1"/>
  <c r="D76" i="20"/>
  <c r="N76" i="20" s="1"/>
  <c r="C47" i="19"/>
  <c r="D47" i="19" s="1"/>
  <c r="E75" i="20" l="1"/>
  <c r="L76" i="20"/>
  <c r="M76" i="20" s="1"/>
  <c r="D77" i="20"/>
  <c r="N77" i="20" s="1"/>
  <c r="C48" i="19"/>
  <c r="D48" i="19" s="1"/>
  <c r="E76" i="20" s="1"/>
  <c r="L77" i="20" l="1"/>
  <c r="M77" i="20" s="1"/>
  <c r="D78" i="20"/>
  <c r="N78" i="20" s="1"/>
  <c r="C49" i="19"/>
  <c r="D49" i="19" s="1"/>
  <c r="E77" i="20" s="1"/>
  <c r="L78" i="20" l="1"/>
  <c r="M78" i="20" s="1"/>
  <c r="D79" i="20"/>
  <c r="N79" i="20" s="1"/>
  <c r="C50" i="19"/>
  <c r="D50" i="19" s="1"/>
  <c r="E78" i="20" s="1"/>
  <c r="L79" i="20" l="1"/>
  <c r="M79" i="20" s="1"/>
  <c r="C51" i="19"/>
  <c r="D51" i="19" s="1"/>
  <c r="E79" i="20" s="1"/>
  <c r="D80" i="20"/>
  <c r="N80" i="20" s="1"/>
  <c r="L80" i="20" l="1"/>
  <c r="M80" i="20" s="1"/>
  <c r="D81" i="20"/>
  <c r="N81" i="20" s="1"/>
  <c r="C52" i="19"/>
  <c r="D52" i="19" s="1"/>
  <c r="L81" i="20" l="1"/>
  <c r="M81" i="20" s="1"/>
  <c r="E80" i="20"/>
  <c r="D82" i="20"/>
  <c r="N82" i="20" s="1"/>
  <c r="C53" i="19"/>
  <c r="D53" i="19" s="1"/>
  <c r="E81" i="20" s="1"/>
  <c r="L82" i="20" l="1"/>
  <c r="M82" i="20" s="1"/>
  <c r="D83" i="20"/>
  <c r="N83" i="20" s="1"/>
  <c r="C54" i="19"/>
  <c r="D54" i="19" s="1"/>
  <c r="E82" i="20" s="1"/>
  <c r="L83" i="20" l="1"/>
  <c r="M83" i="20" s="1"/>
  <c r="D84" i="20"/>
  <c r="N84" i="20" s="1"/>
  <c r="C55" i="19"/>
  <c r="D55" i="19" s="1"/>
  <c r="L84" i="20" l="1"/>
  <c r="M84" i="20" s="1"/>
  <c r="E83" i="20"/>
  <c r="D85" i="20"/>
  <c r="N85" i="20" s="1"/>
  <c r="C56" i="19"/>
  <c r="D56" i="19" s="1"/>
  <c r="L85" i="20" l="1"/>
  <c r="M85" i="20" s="1"/>
  <c r="E84" i="20"/>
  <c r="D86" i="20"/>
  <c r="N86" i="20" s="1"/>
  <c r="C57" i="19"/>
  <c r="D57" i="19" s="1"/>
  <c r="E85" i="20" s="1"/>
  <c r="L86" i="20" l="1"/>
  <c r="M86" i="20" s="1"/>
  <c r="D87" i="20"/>
  <c r="N87" i="20" s="1"/>
  <c r="C58" i="19"/>
  <c r="D58" i="19" s="1"/>
  <c r="L87" i="20" l="1"/>
  <c r="M87" i="20" s="1"/>
  <c r="E86" i="20"/>
  <c r="D88" i="20"/>
  <c r="N88" i="20" s="1"/>
  <c r="C59" i="19"/>
  <c r="D59" i="19" s="1"/>
  <c r="E87" i="20" s="1"/>
  <c r="L88" i="20" l="1"/>
  <c r="M88" i="20" s="1"/>
  <c r="D89" i="20"/>
  <c r="N89" i="20" s="1"/>
  <c r="C60" i="19"/>
  <c r="D60" i="19" s="1"/>
  <c r="E88" i="20" s="1"/>
  <c r="L89" i="20" l="1"/>
  <c r="M89" i="20" s="1"/>
  <c r="C61" i="19"/>
  <c r="D61" i="19" s="1"/>
  <c r="E89" i="20" s="1"/>
  <c r="D90" i="20"/>
  <c r="N90" i="20" s="1"/>
  <c r="L90" i="20" l="1"/>
  <c r="M90" i="20" s="1"/>
  <c r="D91" i="20"/>
  <c r="N91" i="20" s="1"/>
  <c r="C62" i="19"/>
  <c r="D62" i="19" s="1"/>
  <c r="E90" i="20" s="1"/>
  <c r="L91" i="20" l="1"/>
  <c r="M91" i="20" s="1"/>
  <c r="D92" i="20"/>
  <c r="N92" i="20" s="1"/>
  <c r="C63" i="19"/>
  <c r="D63" i="19" s="1"/>
  <c r="E91" i="20" s="1"/>
  <c r="L92" i="20" l="1"/>
  <c r="M92" i="20" s="1"/>
  <c r="D93" i="20"/>
  <c r="N93" i="20" s="1"/>
  <c r="C64" i="19"/>
  <c r="D64" i="19" s="1"/>
  <c r="L93" i="20" l="1"/>
  <c r="M93" i="20" s="1"/>
  <c r="E92" i="20"/>
  <c r="D94" i="20"/>
  <c r="C65" i="19"/>
  <c r="D65" i="19" s="1"/>
  <c r="E93" i="20" s="1"/>
  <c r="N94" i="20" l="1"/>
  <c r="L94" i="20"/>
  <c r="M94" i="20" s="1"/>
  <c r="C66" i="19"/>
  <c r="D95" i="20"/>
  <c r="N95" i="20" l="1"/>
  <c r="D66" i="19"/>
  <c r="E94" i="20" s="1"/>
  <c r="L95" i="20"/>
  <c r="M95" i="20" s="1"/>
  <c r="D96" i="20"/>
  <c r="C67" i="19"/>
  <c r="N96" i="20" l="1"/>
  <c r="D67" i="19"/>
  <c r="E95" i="20" s="1"/>
  <c r="L96" i="20"/>
  <c r="M96" i="20" s="1"/>
  <c r="C68" i="19"/>
  <c r="D68" i="19" s="1"/>
  <c r="E96" i="20" s="1"/>
  <c r="D97" i="20"/>
  <c r="N97" i="20" l="1"/>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J75" i="16"/>
  <c r="J83" i="16"/>
  <c r="P83" i="16" s="1"/>
  <c r="J91" i="16"/>
  <c r="J99" i="16"/>
  <c r="J107" i="16"/>
  <c r="J115" i="16"/>
  <c r="J123" i="16"/>
  <c r="J131" i="16"/>
  <c r="J139" i="16"/>
  <c r="J147" i="16"/>
  <c r="P147" i="16" s="1"/>
  <c r="J155" i="16"/>
  <c r="J163" i="16"/>
  <c r="J171" i="16"/>
  <c r="J179" i="16"/>
  <c r="J187" i="16"/>
  <c r="J195" i="16"/>
  <c r="J203" i="16"/>
  <c r="J211" i="16"/>
  <c r="P211" i="16" s="1"/>
  <c r="J219" i="16"/>
  <c r="J227" i="16"/>
  <c r="J235" i="16"/>
  <c r="J243" i="16"/>
  <c r="J251" i="16"/>
  <c r="J259" i="16"/>
  <c r="J267" i="16"/>
  <c r="J275" i="16"/>
  <c r="P275" i="16" s="1"/>
  <c r="J283" i="16"/>
  <c r="J291" i="16"/>
  <c r="J299" i="16"/>
  <c r="J307" i="16"/>
  <c r="J315" i="16"/>
  <c r="J323" i="16"/>
  <c r="J331" i="16"/>
  <c r="J339" i="16"/>
  <c r="P339" i="16" s="1"/>
  <c r="J347" i="16"/>
  <c r="J355" i="16"/>
  <c r="J363" i="16"/>
  <c r="J371" i="16"/>
  <c r="J379" i="16"/>
  <c r="J387" i="16"/>
  <c r="J395" i="16"/>
  <c r="J403" i="16"/>
  <c r="P403" i="16" s="1"/>
  <c r="J411" i="16"/>
  <c r="J419" i="16"/>
  <c r="J427" i="16"/>
  <c r="J435" i="16"/>
  <c r="J443" i="16"/>
  <c r="J451" i="16"/>
  <c r="J459" i="16"/>
  <c r="J467" i="16"/>
  <c r="J475" i="16"/>
  <c r="J483" i="16"/>
  <c r="J491" i="16"/>
  <c r="J499" i="16"/>
  <c r="J507" i="16"/>
  <c r="J515" i="16"/>
  <c r="J523" i="16"/>
  <c r="J531" i="16"/>
  <c r="P531" i="16" s="1"/>
  <c r="J539" i="16"/>
  <c r="J547" i="16"/>
  <c r="J555" i="16"/>
  <c r="J563" i="16"/>
  <c r="J571" i="16"/>
  <c r="J579" i="16"/>
  <c r="J587" i="16"/>
  <c r="J595" i="16"/>
  <c r="J603" i="16"/>
  <c r="J611" i="16"/>
  <c r="J619" i="16"/>
  <c r="J627" i="16"/>
  <c r="J635" i="16"/>
  <c r="J643" i="16"/>
  <c r="J651" i="16"/>
  <c r="J659" i="16"/>
  <c r="P659" i="16" s="1"/>
  <c r="J667" i="16"/>
  <c r="J675" i="16"/>
  <c r="J683" i="16"/>
  <c r="J691" i="16"/>
  <c r="J699" i="16"/>
  <c r="J22" i="16"/>
  <c r="J30" i="16"/>
  <c r="J38" i="16"/>
  <c r="P38" i="16" s="1"/>
  <c r="J46" i="16"/>
  <c r="J54" i="16"/>
  <c r="J62" i="16"/>
  <c r="J70" i="16"/>
  <c r="J78" i="16"/>
  <c r="J86" i="16"/>
  <c r="J94" i="16"/>
  <c r="J102" i="16"/>
  <c r="P102" i="16" s="1"/>
  <c r="J110" i="16"/>
  <c r="J118" i="16"/>
  <c r="J126" i="16"/>
  <c r="J134" i="16"/>
  <c r="J142" i="16"/>
  <c r="J150" i="16"/>
  <c r="J158" i="16"/>
  <c r="J166" i="16"/>
  <c r="P166" i="16" s="1"/>
  <c r="J174" i="16"/>
  <c r="J182" i="16"/>
  <c r="J190" i="16"/>
  <c r="J198" i="16"/>
  <c r="J206" i="16"/>
  <c r="J214" i="16"/>
  <c r="J222" i="16"/>
  <c r="J230" i="16"/>
  <c r="P230" i="16" s="1"/>
  <c r="J238" i="16"/>
  <c r="J246" i="16"/>
  <c r="J254" i="16"/>
  <c r="J262" i="16"/>
  <c r="J270" i="16"/>
  <c r="J278" i="16"/>
  <c r="J286" i="16"/>
  <c r="J294" i="16"/>
  <c r="J302" i="16"/>
  <c r="J310" i="16"/>
  <c r="J318" i="16"/>
  <c r="J326" i="16"/>
  <c r="J334" i="16"/>
  <c r="J342" i="16"/>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J183" i="16"/>
  <c r="J191" i="16"/>
  <c r="P191" i="16" s="1"/>
  <c r="J199" i="16"/>
  <c r="J207" i="16"/>
  <c r="J215" i="16"/>
  <c r="J223" i="16"/>
  <c r="J231" i="16"/>
  <c r="J239" i="16"/>
  <c r="J247" i="16"/>
  <c r="J255" i="16"/>
  <c r="P255" i="16" s="1"/>
  <c r="J263" i="16"/>
  <c r="J271" i="16"/>
  <c r="J279" i="16"/>
  <c r="J287" i="16"/>
  <c r="J295" i="16"/>
  <c r="J303" i="16"/>
  <c r="J311" i="16"/>
  <c r="J319" i="16"/>
  <c r="P319" i="16" s="1"/>
  <c r="J327" i="16"/>
  <c r="J335" i="16"/>
  <c r="J343" i="16"/>
  <c r="J351" i="16"/>
  <c r="J359" i="16"/>
  <c r="J367" i="16"/>
  <c r="J375" i="16"/>
  <c r="J383" i="16"/>
  <c r="P383" i="16" s="1"/>
  <c r="J391" i="16"/>
  <c r="J399" i="16"/>
  <c r="J407" i="16"/>
  <c r="J415" i="16"/>
  <c r="J423" i="16"/>
  <c r="J431" i="16"/>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J631" i="16"/>
  <c r="J639" i="16"/>
  <c r="P639" i="16" s="1"/>
  <c r="J647" i="16"/>
  <c r="J655" i="16"/>
  <c r="J663" i="16"/>
  <c r="J671" i="16"/>
  <c r="J679" i="16"/>
  <c r="J687" i="16"/>
  <c r="J695" i="16"/>
  <c r="J26" i="16"/>
  <c r="P26" i="16" s="1"/>
  <c r="J34" i="16"/>
  <c r="J42" i="16"/>
  <c r="J50" i="16"/>
  <c r="J58" i="16"/>
  <c r="J66" i="16"/>
  <c r="J74" i="16"/>
  <c r="J82" i="16"/>
  <c r="J90" i="16"/>
  <c r="P90" i="16" s="1"/>
  <c r="J98" i="16"/>
  <c r="J106" i="16"/>
  <c r="J114" i="16"/>
  <c r="J122" i="16"/>
  <c r="J130" i="16"/>
  <c r="J138" i="16"/>
  <c r="J146" i="16"/>
  <c r="J154" i="16"/>
  <c r="P154" i="16" s="1"/>
  <c r="J162" i="16"/>
  <c r="J170" i="16"/>
  <c r="J178" i="16"/>
  <c r="J186" i="16"/>
  <c r="J194" i="16"/>
  <c r="J202" i="16"/>
  <c r="J210" i="16"/>
  <c r="J218" i="16"/>
  <c r="P218" i="16" s="1"/>
  <c r="J226" i="16"/>
  <c r="J234" i="16"/>
  <c r="J242" i="16"/>
  <c r="J250" i="16"/>
  <c r="J258" i="16"/>
  <c r="J266" i="16"/>
  <c r="J274" i="16"/>
  <c r="J282" i="16"/>
  <c r="P282" i="16" s="1"/>
  <c r="J290" i="16"/>
  <c r="J298" i="16"/>
  <c r="J306" i="16"/>
  <c r="J314" i="16"/>
  <c r="J322" i="16"/>
  <c r="J330" i="16"/>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J68" i="16"/>
  <c r="J84" i="16"/>
  <c r="P84" i="16" s="1"/>
  <c r="J100" i="16"/>
  <c r="J116" i="16"/>
  <c r="J132" i="16"/>
  <c r="J148" i="16"/>
  <c r="J164" i="16"/>
  <c r="J180" i="16"/>
  <c r="J196" i="16"/>
  <c r="J212" i="16"/>
  <c r="P212" i="16" s="1"/>
  <c r="J228" i="16"/>
  <c r="J244" i="16"/>
  <c r="J260" i="16"/>
  <c r="J276" i="16"/>
  <c r="J292" i="16"/>
  <c r="J308" i="16"/>
  <c r="J324" i="16"/>
  <c r="J340" i="16"/>
  <c r="P340" i="16" s="1"/>
  <c r="J356" i="16"/>
  <c r="J372" i="16"/>
  <c r="J388" i="16"/>
  <c r="J404" i="16"/>
  <c r="J420" i="16"/>
  <c r="J436" i="16"/>
  <c r="J452" i="16"/>
  <c r="J468" i="16"/>
  <c r="J484" i="16"/>
  <c r="J500" i="16"/>
  <c r="J516" i="16"/>
  <c r="J532" i="16"/>
  <c r="J548" i="16"/>
  <c r="J564" i="16"/>
  <c r="J580" i="16"/>
  <c r="J596" i="16"/>
  <c r="J612" i="16"/>
  <c r="J628" i="16"/>
  <c r="J644" i="16"/>
  <c r="J660" i="16"/>
  <c r="J676" i="16"/>
  <c r="J692" i="16"/>
  <c r="J704" i="16"/>
  <c r="J712" i="16"/>
  <c r="P712" i="16" s="1"/>
  <c r="J720" i="16"/>
  <c r="J728" i="16"/>
  <c r="J736" i="16"/>
  <c r="J744" i="16"/>
  <c r="J752" i="16"/>
  <c r="J760" i="16"/>
  <c r="J768" i="16"/>
  <c r="J776" i="16"/>
  <c r="P776" i="16" s="1"/>
  <c r="J784" i="16"/>
  <c r="J792" i="16"/>
  <c r="J800" i="16"/>
  <c r="J808" i="16"/>
  <c r="J816" i="16"/>
  <c r="J824" i="16"/>
  <c r="J832" i="16"/>
  <c r="J840" i="16"/>
  <c r="P840" i="16" s="1"/>
  <c r="J848" i="16"/>
  <c r="J856" i="16"/>
  <c r="J864" i="16"/>
  <c r="J872" i="16"/>
  <c r="J880" i="16"/>
  <c r="J888" i="16"/>
  <c r="J896" i="16"/>
  <c r="J904" i="16"/>
  <c r="P904" i="16" s="1"/>
  <c r="J912" i="16"/>
  <c r="J920" i="16"/>
  <c r="J928" i="16"/>
  <c r="J936" i="16"/>
  <c r="J944" i="16"/>
  <c r="J952" i="16"/>
  <c r="J960" i="16"/>
  <c r="J968" i="16"/>
  <c r="P968" i="16" s="1"/>
  <c r="J976" i="16"/>
  <c r="J984" i="16"/>
  <c r="J992" i="16"/>
  <c r="J1000" i="16"/>
  <c r="J1008" i="16"/>
  <c r="J1016" i="16"/>
  <c r="J1024" i="16"/>
  <c r="J1032" i="16"/>
  <c r="P1032" i="16" s="1"/>
  <c r="J24" i="16"/>
  <c r="J40" i="16"/>
  <c r="J56" i="16"/>
  <c r="J72" i="16"/>
  <c r="J88" i="16"/>
  <c r="J104" i="16"/>
  <c r="J120" i="16"/>
  <c r="J136" i="16"/>
  <c r="P136" i="16" s="1"/>
  <c r="J152" i="16"/>
  <c r="J168" i="16"/>
  <c r="J184" i="16"/>
  <c r="J200" i="16"/>
  <c r="J216" i="16"/>
  <c r="J232" i="16"/>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J632" i="16"/>
  <c r="J648" i="16"/>
  <c r="P648" i="16" s="1"/>
  <c r="J664" i="16"/>
  <c r="J680" i="16"/>
  <c r="J696" i="16"/>
  <c r="J706" i="16"/>
  <c r="J714" i="16"/>
  <c r="J722" i="16"/>
  <c r="J730" i="16"/>
  <c r="J738" i="16"/>
  <c r="P738" i="16" s="1"/>
  <c r="J746" i="16"/>
  <c r="J754" i="16"/>
  <c r="J762" i="16"/>
  <c r="J770" i="16"/>
  <c r="J778" i="16"/>
  <c r="J786" i="16"/>
  <c r="J794" i="16"/>
  <c r="J802" i="16"/>
  <c r="P802" i="16" s="1"/>
  <c r="J810" i="16"/>
  <c r="J818" i="16"/>
  <c r="J826" i="16"/>
  <c r="J834" i="16"/>
  <c r="J842" i="16"/>
  <c r="J850" i="16"/>
  <c r="J858" i="16"/>
  <c r="J866" i="16"/>
  <c r="P866" i="16" s="1"/>
  <c r="J874" i="16"/>
  <c r="J882" i="16"/>
  <c r="J890" i="16"/>
  <c r="J898" i="16"/>
  <c r="J906" i="16"/>
  <c r="J914" i="16"/>
  <c r="J922" i="16"/>
  <c r="J930" i="16"/>
  <c r="P930" i="16" s="1"/>
  <c r="J938" i="16"/>
  <c r="J946" i="16"/>
  <c r="J954" i="16"/>
  <c r="J962" i="16"/>
  <c r="J970" i="16"/>
  <c r="J978" i="16"/>
  <c r="J986" i="16"/>
  <c r="J994" i="16"/>
  <c r="P994" i="16" s="1"/>
  <c r="J1002" i="16"/>
  <c r="J1010" i="16"/>
  <c r="J1018" i="16"/>
  <c r="J1026" i="16"/>
  <c r="J1034" i="16"/>
  <c r="J1042" i="16"/>
  <c r="J25" i="16"/>
  <c r="J41" i="16"/>
  <c r="P41" i="16" s="1"/>
  <c r="J57" i="16"/>
  <c r="J73" i="16"/>
  <c r="J89" i="16"/>
  <c r="J105" i="16"/>
  <c r="J121" i="16"/>
  <c r="J137" i="16"/>
  <c r="J153" i="16"/>
  <c r="J169" i="16"/>
  <c r="P169" i="16" s="1"/>
  <c r="J185" i="16"/>
  <c r="J201" i="16"/>
  <c r="J217" i="16"/>
  <c r="J233" i="16"/>
  <c r="J249" i="16"/>
  <c r="J265" i="16"/>
  <c r="J281" i="16"/>
  <c r="J297" i="16"/>
  <c r="P297" i="16" s="1"/>
  <c r="J313" i="16"/>
  <c r="J329" i="16"/>
  <c r="J345" i="16"/>
  <c r="J361" i="16"/>
  <c r="J377" i="16"/>
  <c r="J393" i="16"/>
  <c r="J409" i="16"/>
  <c r="J425" i="16"/>
  <c r="P425" i="16" s="1"/>
  <c r="J441" i="16"/>
  <c r="J457" i="16"/>
  <c r="J473" i="16"/>
  <c r="J489" i="16"/>
  <c r="J505" i="16"/>
  <c r="J521" i="16"/>
  <c r="J537" i="16"/>
  <c r="J553" i="16"/>
  <c r="J569" i="16"/>
  <c r="J585" i="16"/>
  <c r="J601" i="16"/>
  <c r="J617" i="16"/>
  <c r="J633" i="16"/>
  <c r="J649" i="16"/>
  <c r="J665" i="16"/>
  <c r="J681" i="16"/>
  <c r="J697" i="16"/>
  <c r="J707" i="16"/>
  <c r="J715" i="16"/>
  <c r="J723" i="16"/>
  <c r="J731" i="16"/>
  <c r="J739" i="16"/>
  <c r="J747" i="16"/>
  <c r="J755" i="16"/>
  <c r="P755" i="16" s="1"/>
  <c r="J763" i="16"/>
  <c r="J771" i="16"/>
  <c r="J779" i="16"/>
  <c r="J787" i="16"/>
  <c r="J795" i="16"/>
  <c r="J803" i="16"/>
  <c r="J811" i="16"/>
  <c r="J819" i="16"/>
  <c r="P819" i="16" s="1"/>
  <c r="J827" i="16"/>
  <c r="J835" i="16"/>
  <c r="J843" i="16"/>
  <c r="J851" i="16"/>
  <c r="J859" i="16"/>
  <c r="J867" i="16"/>
  <c r="J875" i="16"/>
  <c r="J883" i="16"/>
  <c r="P883" i="16" s="1"/>
  <c r="J891" i="16"/>
  <c r="J899" i="16"/>
  <c r="J907" i="16"/>
  <c r="J915" i="16"/>
  <c r="J923" i="16"/>
  <c r="J931" i="16"/>
  <c r="J939" i="16"/>
  <c r="J947" i="16"/>
  <c r="P947" i="16" s="1"/>
  <c r="J955" i="16"/>
  <c r="J963" i="16"/>
  <c r="J971" i="16"/>
  <c r="J979" i="16"/>
  <c r="J987" i="16"/>
  <c r="J995" i="16"/>
  <c r="J1003" i="16"/>
  <c r="J1011" i="16"/>
  <c r="P1011" i="16" s="1"/>
  <c r="J1019" i="16"/>
  <c r="J1027" i="16"/>
  <c r="J1035" i="16"/>
  <c r="J28" i="16"/>
  <c r="J44" i="16"/>
  <c r="J60" i="16"/>
  <c r="J76" i="16"/>
  <c r="J92" i="16"/>
  <c r="P92" i="16" s="1"/>
  <c r="J108" i="16"/>
  <c r="J124" i="16"/>
  <c r="J140" i="16"/>
  <c r="J156" i="16"/>
  <c r="J172" i="16"/>
  <c r="J188" i="16"/>
  <c r="J204" i="16"/>
  <c r="J220" i="16"/>
  <c r="P220" i="16" s="1"/>
  <c r="J236" i="16"/>
  <c r="J252" i="16"/>
  <c r="J268" i="16"/>
  <c r="J284" i="16"/>
  <c r="J300" i="16"/>
  <c r="J316" i="16"/>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J708" i="16"/>
  <c r="J716" i="16"/>
  <c r="P716" i="16" s="1"/>
  <c r="J724" i="16"/>
  <c r="J732" i="16"/>
  <c r="J740" i="16"/>
  <c r="J748" i="16"/>
  <c r="J756" i="16"/>
  <c r="J764" i="16"/>
  <c r="J772" i="16"/>
  <c r="J780" i="16"/>
  <c r="P780" i="16" s="1"/>
  <c r="J788" i="16"/>
  <c r="J796" i="16"/>
  <c r="J804" i="16"/>
  <c r="J812" i="16"/>
  <c r="J820" i="16"/>
  <c r="J828" i="16"/>
  <c r="J836" i="16"/>
  <c r="J844" i="16"/>
  <c r="P844" i="16" s="1"/>
  <c r="J852" i="16"/>
  <c r="J860" i="16"/>
  <c r="J868" i="16"/>
  <c r="J876" i="16"/>
  <c r="J884" i="16"/>
  <c r="J892" i="16"/>
  <c r="J900" i="16"/>
  <c r="J908" i="16"/>
  <c r="P908" i="16" s="1"/>
  <c r="J916" i="16"/>
  <c r="J924" i="16"/>
  <c r="J932" i="16"/>
  <c r="J940" i="16"/>
  <c r="J948" i="16"/>
  <c r="J956" i="16"/>
  <c r="J964" i="16"/>
  <c r="J972" i="16"/>
  <c r="P972" i="16" s="1"/>
  <c r="J980" i="16"/>
  <c r="J988" i="16"/>
  <c r="J996" i="16"/>
  <c r="J1004" i="16"/>
  <c r="J1012" i="16"/>
  <c r="J1020" i="16"/>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J381" i="16"/>
  <c r="J397" i="16"/>
  <c r="P397" i="16" s="1"/>
  <c r="J413" i="16"/>
  <c r="J429" i="16"/>
  <c r="J445" i="16"/>
  <c r="J461" i="16"/>
  <c r="J477" i="16"/>
  <c r="J493" i="16"/>
  <c r="J509" i="16"/>
  <c r="J525" i="16"/>
  <c r="P525" i="16" s="1"/>
  <c r="J541" i="16"/>
  <c r="J557" i="16"/>
  <c r="J573" i="16"/>
  <c r="J589" i="16"/>
  <c r="J605" i="16"/>
  <c r="J621" i="16"/>
  <c r="J637" i="16"/>
  <c r="J653" i="16"/>
  <c r="P653" i="16" s="1"/>
  <c r="J669" i="16"/>
  <c r="J685" i="16"/>
  <c r="J701" i="16"/>
  <c r="J709" i="16"/>
  <c r="J717" i="16"/>
  <c r="J725" i="16"/>
  <c r="J733" i="16"/>
  <c r="J741" i="16"/>
  <c r="P741" i="16" s="1"/>
  <c r="J749" i="16"/>
  <c r="J757" i="16"/>
  <c r="J765" i="16"/>
  <c r="J773" i="16"/>
  <c r="J781" i="16"/>
  <c r="J789" i="16"/>
  <c r="J797" i="16"/>
  <c r="J805" i="16"/>
  <c r="P805" i="16" s="1"/>
  <c r="J813" i="16"/>
  <c r="J821" i="16"/>
  <c r="J829" i="16"/>
  <c r="J837" i="16"/>
  <c r="J845" i="16"/>
  <c r="J853" i="16"/>
  <c r="J861" i="16"/>
  <c r="J869" i="16"/>
  <c r="P869" i="16" s="1"/>
  <c r="J877" i="16"/>
  <c r="J885" i="16"/>
  <c r="J893" i="16"/>
  <c r="J901" i="16"/>
  <c r="J909" i="16"/>
  <c r="J917" i="16"/>
  <c r="J925" i="16"/>
  <c r="J933" i="16"/>
  <c r="P933" i="16" s="1"/>
  <c r="J941" i="16"/>
  <c r="J949" i="16"/>
  <c r="J957" i="16"/>
  <c r="J965" i="16"/>
  <c r="J973" i="16"/>
  <c r="J981" i="16"/>
  <c r="J989" i="16"/>
  <c r="J997" i="16"/>
  <c r="P997" i="16" s="1"/>
  <c r="J1005" i="16"/>
  <c r="J1013" i="16"/>
  <c r="J1021" i="16"/>
  <c r="J1029" i="16"/>
  <c r="J1037" i="16"/>
  <c r="J64" i="16"/>
  <c r="J101" i="16"/>
  <c r="J145" i="16"/>
  <c r="P145" i="16" s="1"/>
  <c r="J192" i="16"/>
  <c r="J229" i="16"/>
  <c r="J273" i="16"/>
  <c r="J320" i="16"/>
  <c r="J357" i="16"/>
  <c r="J401" i="16"/>
  <c r="J448" i="16"/>
  <c r="J485" i="16"/>
  <c r="J529" i="16"/>
  <c r="J576" i="16"/>
  <c r="J613" i="16"/>
  <c r="J657" i="16"/>
  <c r="J702" i="16"/>
  <c r="J721" i="16"/>
  <c r="J743" i="16"/>
  <c r="J766" i="16"/>
  <c r="P766" i="16" s="1"/>
  <c r="J785" i="16"/>
  <c r="J807" i="16"/>
  <c r="J830" i="16"/>
  <c r="J849" i="16"/>
  <c r="J871" i="16"/>
  <c r="J894" i="16"/>
  <c r="J913" i="16"/>
  <c r="J935" i="16"/>
  <c r="P935" i="16" s="1"/>
  <c r="J958" i="16"/>
  <c r="J977" i="16"/>
  <c r="J999" i="16"/>
  <c r="J1022" i="16"/>
  <c r="J1040" i="16"/>
  <c r="J1049" i="16"/>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J113" i="16"/>
  <c r="J33" i="16"/>
  <c r="P33" i="16" s="1"/>
  <c r="J80" i="16"/>
  <c r="J117" i="16"/>
  <c r="J161" i="16"/>
  <c r="J208" i="16"/>
  <c r="J245" i="16"/>
  <c r="J289" i="16"/>
  <c r="J336" i="16"/>
  <c r="J373" i="16"/>
  <c r="P373" i="16" s="1"/>
  <c r="J417" i="16"/>
  <c r="J464" i="16"/>
  <c r="J501" i="16"/>
  <c r="J545" i="16"/>
  <c r="J592" i="16"/>
  <c r="J629" i="16"/>
  <c r="J673" i="16"/>
  <c r="J710" i="16"/>
  <c r="P710" i="16" s="1"/>
  <c r="J729" i="16"/>
  <c r="J751" i="16"/>
  <c r="J774" i="16"/>
  <c r="J793" i="16"/>
  <c r="J815" i="16"/>
  <c r="J838" i="16"/>
  <c r="J857" i="16"/>
  <c r="J879" i="16"/>
  <c r="P879" i="16" s="1"/>
  <c r="J902" i="16"/>
  <c r="J921" i="16"/>
  <c r="J943" i="16"/>
  <c r="J966" i="16"/>
  <c r="J985" i="16"/>
  <c r="J1007" i="16"/>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J213" i="16"/>
  <c r="J257" i="16"/>
  <c r="P257" i="16" s="1"/>
  <c r="J304" i="16"/>
  <c r="J341" i="16"/>
  <c r="J385" i="16"/>
  <c r="J432" i="16"/>
  <c r="J469" i="16"/>
  <c r="J513" i="16"/>
  <c r="J560" i="16"/>
  <c r="J597" i="16"/>
  <c r="J641" i="16"/>
  <c r="J688" i="16"/>
  <c r="J713" i="16"/>
  <c r="J735" i="16"/>
  <c r="J758" i="16"/>
  <c r="J777" i="16"/>
  <c r="J799" i="16"/>
  <c r="J822" i="16"/>
  <c r="P822" i="16" s="1"/>
  <c r="J841" i="16"/>
  <c r="J863" i="16"/>
  <c r="J886" i="16"/>
  <c r="J905" i="16"/>
  <c r="J927" i="16"/>
  <c r="J950" i="16"/>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J352" i="16"/>
  <c r="J389" i="16"/>
  <c r="P389" i="16" s="1"/>
  <c r="J433" i="16"/>
  <c r="J480" i="16"/>
  <c r="J517" i="16"/>
  <c r="J561" i="16"/>
  <c r="J608" i="16"/>
  <c r="J645" i="16"/>
  <c r="J689" i="16"/>
  <c r="J718" i="16"/>
  <c r="P718" i="16" s="1"/>
  <c r="J737" i="16"/>
  <c r="J759" i="16"/>
  <c r="J782" i="16"/>
  <c r="J801" i="16"/>
  <c r="J823" i="16"/>
  <c r="J846" i="16"/>
  <c r="J865" i="16"/>
  <c r="J887" i="16"/>
  <c r="P887" i="16" s="1"/>
  <c r="J910" i="16"/>
  <c r="J929" i="16"/>
  <c r="J951" i="16"/>
  <c r="J974" i="16"/>
  <c r="J993" i="16"/>
  <c r="J1015" i="16"/>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J1017" i="16"/>
  <c r="J1051" i="16"/>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J453" i="16"/>
  <c r="J577" i="16"/>
  <c r="J693" i="16"/>
  <c r="J750" i="16"/>
  <c r="J809" i="16"/>
  <c r="J870" i="16"/>
  <c r="J919" i="16"/>
  <c r="J982" i="16"/>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J45" i="14"/>
  <c r="J53" i="14"/>
  <c r="J61" i="14"/>
  <c r="J69" i="14"/>
  <c r="J77" i="14"/>
  <c r="J85" i="14"/>
  <c r="J93" i="14"/>
  <c r="J101" i="14"/>
  <c r="P101" i="14" s="1"/>
  <c r="J109" i="14"/>
  <c r="J117" i="14"/>
  <c r="J125" i="14"/>
  <c r="J133" i="14"/>
  <c r="J141" i="14"/>
  <c r="J149" i="14"/>
  <c r="J157" i="14"/>
  <c r="J165" i="14"/>
  <c r="P165" i="14" s="1"/>
  <c r="J173" i="14"/>
  <c r="J181" i="14"/>
  <c r="J189" i="14"/>
  <c r="J197" i="14"/>
  <c r="J205" i="14"/>
  <c r="J213" i="14"/>
  <c r="J221" i="14"/>
  <c r="J229" i="14"/>
  <c r="P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J54" i="14"/>
  <c r="J62" i="14"/>
  <c r="P62" i="14" s="1"/>
  <c r="J70" i="14"/>
  <c r="J78" i="14"/>
  <c r="J86" i="14"/>
  <c r="J94" i="14"/>
  <c r="J102" i="14"/>
  <c r="J110" i="14"/>
  <c r="J118" i="14"/>
  <c r="J126" i="14"/>
  <c r="P126" i="14" s="1"/>
  <c r="J134" i="14"/>
  <c r="J142" i="14"/>
  <c r="J150" i="14"/>
  <c r="J158" i="14"/>
  <c r="J166" i="14"/>
  <c r="J174" i="14"/>
  <c r="J182" i="14"/>
  <c r="J190" i="14"/>
  <c r="P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J87" i="14"/>
  <c r="J95" i="14"/>
  <c r="J103" i="14"/>
  <c r="J111" i="14"/>
  <c r="J119" i="14"/>
  <c r="J127" i="14"/>
  <c r="J135" i="14"/>
  <c r="J143" i="14"/>
  <c r="P143" i="14" s="1"/>
  <c r="J151" i="14"/>
  <c r="J159" i="14"/>
  <c r="J167" i="14"/>
  <c r="J175" i="14"/>
  <c r="J183" i="14"/>
  <c r="J191" i="14"/>
  <c r="J199" i="14"/>
  <c r="J207" i="14"/>
  <c r="P207" i="14" s="1"/>
  <c r="J215" i="14"/>
  <c r="J223" i="14"/>
  <c r="J231" i="14"/>
  <c r="J239" i="14"/>
  <c r="J405" i="16"/>
  <c r="J911" i="16"/>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J48" i="14"/>
  <c r="J56" i="14"/>
  <c r="J64" i="14"/>
  <c r="J72" i="14"/>
  <c r="J80" i="14"/>
  <c r="J88" i="14"/>
  <c r="J96" i="14"/>
  <c r="J104" i="14"/>
  <c r="P104" i="14" s="1"/>
  <c r="J112" i="14"/>
  <c r="J120" i="14"/>
  <c r="J128" i="14"/>
  <c r="J136" i="14"/>
  <c r="J144" i="14"/>
  <c r="J152" i="14"/>
  <c r="J160" i="14"/>
  <c r="J168" i="14"/>
  <c r="P168" i="14" s="1"/>
  <c r="J176" i="14"/>
  <c r="J184" i="14"/>
  <c r="J192" i="14"/>
  <c r="J200" i="14"/>
  <c r="J208" i="14"/>
  <c r="J216" i="14"/>
  <c r="J224" i="14"/>
  <c r="J232" i="14"/>
  <c r="P232" i="14" s="1"/>
  <c r="J240" i="14"/>
  <c r="J248" i="14"/>
  <c r="J256" i="14"/>
  <c r="J264" i="14"/>
  <c r="J272" i="14"/>
  <c r="J280" i="14"/>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J33" i="14"/>
  <c r="J41" i="14"/>
  <c r="J49" i="14"/>
  <c r="J57" i="14"/>
  <c r="J65" i="14"/>
  <c r="J73" i="14"/>
  <c r="J81" i="14"/>
  <c r="J89" i="14"/>
  <c r="P89" i="14" s="1"/>
  <c r="J97" i="14"/>
  <c r="J105" i="14"/>
  <c r="J113" i="14"/>
  <c r="J121" i="14"/>
  <c r="J129" i="14"/>
  <c r="J137" i="14"/>
  <c r="J145" i="14"/>
  <c r="J153" i="14"/>
  <c r="P153" i="14" s="1"/>
  <c r="J161" i="14"/>
  <c r="J169" i="14"/>
  <c r="J177" i="14"/>
  <c r="J185" i="14"/>
  <c r="J193" i="14"/>
  <c r="J201" i="14"/>
  <c r="J209" i="14"/>
  <c r="J217" i="14"/>
  <c r="P217" i="14" s="1"/>
  <c r="J225" i="14"/>
  <c r="J233" i="14"/>
  <c r="J241" i="14"/>
  <c r="J249" i="14"/>
  <c r="J528" i="16"/>
  <c r="J1023" i="16"/>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J34" i="14"/>
  <c r="J42" i="14"/>
  <c r="P42" i="14" s="1"/>
  <c r="J50" i="14"/>
  <c r="J58" i="14"/>
  <c r="J66" i="14"/>
  <c r="J74" i="14"/>
  <c r="J82" i="14"/>
  <c r="J90" i="14"/>
  <c r="J98" i="14"/>
  <c r="J106" i="14"/>
  <c r="P106" i="14" s="1"/>
  <c r="J114" i="14"/>
  <c r="J122" i="14"/>
  <c r="J130" i="14"/>
  <c r="J138" i="14"/>
  <c r="J146" i="14"/>
  <c r="J154" i="14"/>
  <c r="J162" i="14"/>
  <c r="J170" i="14"/>
  <c r="P170" i="14" s="1"/>
  <c r="J178" i="14"/>
  <c r="J186" i="14"/>
  <c r="J194" i="14"/>
  <c r="J202" i="14"/>
  <c r="J210" i="14"/>
  <c r="J218" i="14"/>
  <c r="J226" i="14"/>
  <c r="J234" i="14"/>
  <c r="P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J59" i="14"/>
  <c r="J67" i="14"/>
  <c r="P67" i="14" s="1"/>
  <c r="J75" i="14"/>
  <c r="J83" i="14"/>
  <c r="J91" i="14"/>
  <c r="J99" i="14"/>
  <c r="J107" i="14"/>
  <c r="J115" i="14"/>
  <c r="J123" i="14"/>
  <c r="J131" i="14"/>
  <c r="P131" i="14" s="1"/>
  <c r="J139" i="14"/>
  <c r="J147" i="14"/>
  <c r="J155" i="14"/>
  <c r="J163" i="14"/>
  <c r="J171" i="14"/>
  <c r="J179" i="14"/>
  <c r="J187" i="14"/>
  <c r="J195" i="14"/>
  <c r="P195" i="14" s="1"/>
  <c r="J203" i="14"/>
  <c r="J211" i="14"/>
  <c r="J219" i="14"/>
  <c r="J227" i="14"/>
  <c r="J235" i="14"/>
  <c r="J243" i="14"/>
  <c r="J251" i="14"/>
  <c r="J259" i="14"/>
  <c r="P259" i="14" s="1"/>
  <c r="J267" i="14"/>
  <c r="J275" i="14"/>
  <c r="J283" i="14"/>
  <c r="J1602" i="16"/>
  <c r="J1959" i="16"/>
  <c r="J2132" i="16"/>
  <c r="J2301" i="16"/>
  <c r="J2384" i="16"/>
  <c r="P2384" i="16" s="1"/>
  <c r="J2448" i="16"/>
  <c r="J2512" i="16"/>
  <c r="J68" i="14"/>
  <c r="J132" i="14"/>
  <c r="J196" i="14"/>
  <c r="J250" i="14"/>
  <c r="J261" i="14"/>
  <c r="J271" i="14"/>
  <c r="P271" i="14" s="1"/>
  <c r="J282" i="14"/>
  <c r="J291" i="14"/>
  <c r="J299" i="14"/>
  <c r="J307" i="14"/>
  <c r="J315" i="14"/>
  <c r="J323" i="14"/>
  <c r="J331" i="14"/>
  <c r="J339" i="14"/>
  <c r="P339" i="14" s="1"/>
  <c r="J347" i="14"/>
  <c r="J355" i="14"/>
  <c r="J363" i="14"/>
  <c r="J371" i="14"/>
  <c r="J379" i="14"/>
  <c r="J387" i="14"/>
  <c r="J395" i="14"/>
  <c r="J403" i="14"/>
  <c r="P403" i="14" s="1"/>
  <c r="J411" i="14"/>
  <c r="J419" i="14"/>
  <c r="J427" i="14"/>
  <c r="J435" i="14"/>
  <c r="J443" i="14"/>
  <c r="J451" i="14"/>
  <c r="J459" i="14"/>
  <c r="J467" i="14"/>
  <c r="P467" i="14" s="1"/>
  <c r="J475" i="14"/>
  <c r="J483" i="14"/>
  <c r="J491" i="14"/>
  <c r="J499" i="14"/>
  <c r="J507" i="14"/>
  <c r="J515" i="14"/>
  <c r="J523" i="14"/>
  <c r="J531" i="14"/>
  <c r="P531" i="14" s="1"/>
  <c r="J539" i="14"/>
  <c r="J547" i="14"/>
  <c r="J555" i="14"/>
  <c r="J563" i="14"/>
  <c r="J571" i="14"/>
  <c r="J579" i="14"/>
  <c r="J587" i="14"/>
  <c r="J595" i="14"/>
  <c r="P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J140" i="14"/>
  <c r="J204" i="14"/>
  <c r="J252" i="14"/>
  <c r="J262" i="14"/>
  <c r="J273" i="14"/>
  <c r="J284" i="14"/>
  <c r="J292" i="14"/>
  <c r="J300" i="14"/>
  <c r="P300" i="14" s="1"/>
  <c r="J308" i="14"/>
  <c r="J316" i="14"/>
  <c r="J324" i="14"/>
  <c r="J332" i="14"/>
  <c r="J340" i="14"/>
  <c r="J348" i="14"/>
  <c r="J356" i="14"/>
  <c r="J364" i="14"/>
  <c r="P364" i="14" s="1"/>
  <c r="J372" i="14"/>
  <c r="J380" i="14"/>
  <c r="J388" i="14"/>
  <c r="J396" i="14"/>
  <c r="J404" i="14"/>
  <c r="J412" i="14"/>
  <c r="J420" i="14"/>
  <c r="J428" i="14"/>
  <c r="P428" i="14" s="1"/>
  <c r="J436" i="14"/>
  <c r="J444" i="14"/>
  <c r="J452" i="14"/>
  <c r="J460" i="14"/>
  <c r="J468" i="14"/>
  <c r="J476" i="14"/>
  <c r="J484" i="14"/>
  <c r="J492" i="14"/>
  <c r="P492" i="14" s="1"/>
  <c r="J500" i="14"/>
  <c r="J508" i="14"/>
  <c r="J516" i="14"/>
  <c r="J524" i="14"/>
  <c r="J532" i="14"/>
  <c r="J540" i="14"/>
  <c r="J548" i="14"/>
  <c r="J556" i="14"/>
  <c r="P556" i="14" s="1"/>
  <c r="J564" i="14"/>
  <c r="J572" i="14"/>
  <c r="J580" i="14"/>
  <c r="J588" i="14"/>
  <c r="J596" i="14"/>
  <c r="J604" i="14"/>
  <c r="J612" i="14"/>
  <c r="J620" i="14"/>
  <c r="P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J1714" i="16"/>
  <c r="J2004" i="16"/>
  <c r="P2004" i="16" s="1"/>
  <c r="J2173" i="16"/>
  <c r="J2336" i="16"/>
  <c r="J2400" i="16"/>
  <c r="J2464" i="16"/>
  <c r="J2528" i="16"/>
  <c r="J84" i="14"/>
  <c r="J148" i="14"/>
  <c r="J212" i="14"/>
  <c r="P212" i="14" s="1"/>
  <c r="J253" i="14"/>
  <c r="J263" i="14"/>
  <c r="J274" i="14"/>
  <c r="J285" i="14"/>
  <c r="J293" i="14"/>
  <c r="J301" i="14"/>
  <c r="J309" i="14"/>
  <c r="J317" i="14"/>
  <c r="P317" i="14" s="1"/>
  <c r="J325" i="14"/>
  <c r="J333" i="14"/>
  <c r="J341" i="14"/>
  <c r="J349" i="14"/>
  <c r="J357" i="14"/>
  <c r="J365" i="14"/>
  <c r="J373" i="14"/>
  <c r="J381" i="14"/>
  <c r="P381" i="14" s="1"/>
  <c r="J389" i="14"/>
  <c r="J397" i="14"/>
  <c r="J405" i="14"/>
  <c r="J413" i="14"/>
  <c r="J421" i="14"/>
  <c r="J429" i="14"/>
  <c r="J437" i="14"/>
  <c r="J445" i="14"/>
  <c r="P445" i="14" s="1"/>
  <c r="J453" i="14"/>
  <c r="J461" i="14"/>
  <c r="J469" i="14"/>
  <c r="J477" i="14"/>
  <c r="J485" i="14"/>
  <c r="J493" i="14"/>
  <c r="J501" i="14"/>
  <c r="J509" i="14"/>
  <c r="P509" i="14" s="1"/>
  <c r="J517" i="14"/>
  <c r="J525" i="14"/>
  <c r="J533" i="14"/>
  <c r="J541" i="14"/>
  <c r="J549" i="14"/>
  <c r="J557" i="14"/>
  <c r="J565" i="14"/>
  <c r="J573" i="14"/>
  <c r="P573" i="14" s="1"/>
  <c r="J581" i="14"/>
  <c r="J589" i="14"/>
  <c r="J597" i="14"/>
  <c r="J605" i="14"/>
  <c r="J613" i="14"/>
  <c r="J621" i="14"/>
  <c r="J629" i="14"/>
  <c r="J637" i="14"/>
  <c r="P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J254" i="14"/>
  <c r="J265" i="14"/>
  <c r="P265" i="14" s="1"/>
  <c r="J276" i="14"/>
  <c r="J286" i="14"/>
  <c r="J294" i="14"/>
  <c r="J302" i="14"/>
  <c r="J310" i="14"/>
  <c r="J318" i="14"/>
  <c r="J326" i="14"/>
  <c r="J334" i="14"/>
  <c r="P334" i="14" s="1"/>
  <c r="J342" i="14"/>
  <c r="J350" i="14"/>
  <c r="J358" i="14"/>
  <c r="J366" i="14"/>
  <c r="J374" i="14"/>
  <c r="J382" i="14"/>
  <c r="J390" i="14"/>
  <c r="J398" i="14"/>
  <c r="P398" i="14" s="1"/>
  <c r="J406" i="14"/>
  <c r="J414" i="14"/>
  <c r="J422" i="14"/>
  <c r="J430" i="14"/>
  <c r="J438" i="14"/>
  <c r="J446" i="14"/>
  <c r="J454" i="14"/>
  <c r="J462" i="14"/>
  <c r="P462" i="14" s="1"/>
  <c r="J470" i="14"/>
  <c r="J478" i="14"/>
  <c r="J486" i="14"/>
  <c r="J494" i="14"/>
  <c r="J502" i="14"/>
  <c r="J510" i="14"/>
  <c r="J518" i="14"/>
  <c r="J526" i="14"/>
  <c r="P526" i="14" s="1"/>
  <c r="J534" i="14"/>
  <c r="J542" i="14"/>
  <c r="J550" i="14"/>
  <c r="J558" i="14"/>
  <c r="J566" i="14"/>
  <c r="J574" i="14"/>
  <c r="J582" i="14"/>
  <c r="J590" i="14"/>
  <c r="P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J277" i="14"/>
  <c r="J287" i="14"/>
  <c r="P287" i="14" s="1"/>
  <c r="J295" i="14"/>
  <c r="J303" i="14"/>
  <c r="J311" i="14"/>
  <c r="J319" i="14"/>
  <c r="J327" i="14"/>
  <c r="J335" i="14"/>
  <c r="J343" i="14"/>
  <c r="J351" i="14"/>
  <c r="P351" i="14" s="1"/>
  <c r="J359" i="14"/>
  <c r="J367" i="14"/>
  <c r="J375" i="14"/>
  <c r="J383" i="14"/>
  <c r="J391" i="14"/>
  <c r="J399" i="14"/>
  <c r="J407" i="14"/>
  <c r="J415" i="14"/>
  <c r="P415" i="14" s="1"/>
  <c r="J423" i="14"/>
  <c r="J431" i="14"/>
  <c r="J439" i="14"/>
  <c r="J447" i="14"/>
  <c r="J455" i="14"/>
  <c r="J463" i="14"/>
  <c r="J471" i="14"/>
  <c r="J479" i="14"/>
  <c r="P479" i="14" s="1"/>
  <c r="J487" i="14"/>
  <c r="J495" i="14"/>
  <c r="J503" i="14"/>
  <c r="J511" i="14"/>
  <c r="J519" i="14"/>
  <c r="J527" i="14"/>
  <c r="J535" i="14"/>
  <c r="J543" i="14"/>
  <c r="P543" i="14" s="1"/>
  <c r="J551" i="14"/>
  <c r="J559" i="14"/>
  <c r="J567" i="14"/>
  <c r="J575" i="14"/>
  <c r="J583" i="14"/>
  <c r="J591" i="14"/>
  <c r="J599" i="14"/>
  <c r="J607" i="14"/>
  <c r="P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J236" i="14"/>
  <c r="J257" i="14"/>
  <c r="J268" i="14"/>
  <c r="J278" i="14"/>
  <c r="J288" i="14"/>
  <c r="J296" i="14"/>
  <c r="J304" i="14"/>
  <c r="J312" i="14"/>
  <c r="P312" i="14" s="1"/>
  <c r="J320" i="14"/>
  <c r="J328" i="14"/>
  <c r="J336" i="14"/>
  <c r="J344" i="14"/>
  <c r="J352" i="14"/>
  <c r="J360" i="14"/>
  <c r="J368" i="14"/>
  <c r="J376" i="14"/>
  <c r="P376" i="14" s="1"/>
  <c r="J384" i="14"/>
  <c r="J392" i="14"/>
  <c r="J400" i="14"/>
  <c r="J408" i="14"/>
  <c r="J416" i="14"/>
  <c r="J424" i="14"/>
  <c r="J432" i="14"/>
  <c r="J440" i="14"/>
  <c r="P440" i="14" s="1"/>
  <c r="J448" i="14"/>
  <c r="J456" i="14"/>
  <c r="J464" i="14"/>
  <c r="J472" i="14"/>
  <c r="J480" i="14"/>
  <c r="J488" i="14"/>
  <c r="J496" i="14"/>
  <c r="J504" i="14"/>
  <c r="P504" i="14" s="1"/>
  <c r="J512" i="14"/>
  <c r="J520" i="14"/>
  <c r="J528" i="14"/>
  <c r="J536" i="14"/>
  <c r="J544" i="14"/>
  <c r="J552" i="14"/>
  <c r="J560" i="14"/>
  <c r="J568" i="14"/>
  <c r="P568" i="14" s="1"/>
  <c r="J576" i="14"/>
  <c r="J584" i="14"/>
  <c r="J592" i="14"/>
  <c r="J600" i="14"/>
  <c r="J608" i="14"/>
  <c r="J616" i="14"/>
  <c r="J624" i="14"/>
  <c r="J632" i="14"/>
  <c r="P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J269" i="14"/>
  <c r="J279" i="14"/>
  <c r="J289" i="14"/>
  <c r="J297" i="14"/>
  <c r="J305" i="14"/>
  <c r="J313" i="14"/>
  <c r="J321" i="14"/>
  <c r="J329" i="14"/>
  <c r="P329" i="14" s="1"/>
  <c r="J337" i="14"/>
  <c r="J345" i="14"/>
  <c r="J353" i="14"/>
  <c r="J361" i="14"/>
  <c r="J369" i="14"/>
  <c r="J377" i="14"/>
  <c r="J385" i="14"/>
  <c r="J393" i="14"/>
  <c r="P393" i="14" s="1"/>
  <c r="J401" i="14"/>
  <c r="J409" i="14"/>
  <c r="J417" i="14"/>
  <c r="J425" i="14"/>
  <c r="J433" i="14"/>
  <c r="J441" i="14"/>
  <c r="J449" i="14"/>
  <c r="J457" i="14"/>
  <c r="P457" i="14" s="1"/>
  <c r="J465" i="14"/>
  <c r="J473" i="14"/>
  <c r="J481" i="14"/>
  <c r="J489" i="14"/>
  <c r="J497" i="14"/>
  <c r="J505" i="14"/>
  <c r="J513" i="14"/>
  <c r="J521" i="14"/>
  <c r="P521" i="14" s="1"/>
  <c r="J529" i="14"/>
  <c r="J537" i="14"/>
  <c r="J545" i="14"/>
  <c r="J553" i="14"/>
  <c r="J561" i="14"/>
  <c r="J569" i="14"/>
  <c r="J577" i="14"/>
  <c r="J585" i="14"/>
  <c r="P585" i="14" s="1"/>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J434" i="14"/>
  <c r="J498" i="14"/>
  <c r="J562" i="14"/>
  <c r="P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J314" i="14"/>
  <c r="J378" i="14"/>
  <c r="J442" i="14"/>
  <c r="P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39" i="16"/>
  <c r="P747" i="16"/>
  <c r="P763" i="16"/>
  <c r="P773" i="16"/>
  <c r="P781" i="16"/>
  <c r="P789" i="16"/>
  <c r="P797" i="16"/>
  <c r="P813" i="16"/>
  <c r="P821" i="16"/>
  <c r="P829" i="16"/>
  <c r="P837" i="16"/>
  <c r="P845" i="16"/>
  <c r="P853" i="16"/>
  <c r="P861" i="16"/>
  <c r="P877" i="16"/>
  <c r="P882" i="16"/>
  <c r="P890" i="16"/>
  <c r="P898" i="16"/>
  <c r="P906" i="16"/>
  <c r="P914" i="16"/>
  <c r="P922" i="16"/>
  <c r="P940" i="16"/>
  <c r="P945" i="16"/>
  <c r="P961" i="16"/>
  <c r="P969" i="16"/>
  <c r="P977" i="16"/>
  <c r="P985" i="16"/>
  <c r="P993" i="16"/>
  <c r="P1001" i="16"/>
  <c r="P1009" i="16"/>
  <c r="P1017" i="16"/>
  <c r="P1025" i="16"/>
  <c r="P1033" i="16"/>
  <c r="P1041" i="16"/>
  <c r="P1049" i="16"/>
  <c r="P1057" i="16"/>
  <c r="P599" i="16"/>
  <c r="P607" i="16"/>
  <c r="P612" i="16"/>
  <c r="P620" i="16"/>
  <c r="P628" i="16"/>
  <c r="P633" i="16"/>
  <c r="P641" i="16"/>
  <c r="P646" i="16"/>
  <c r="P654" i="16"/>
  <c r="P662" i="16"/>
  <c r="P670" i="16"/>
  <c r="P686" i="16"/>
  <c r="P694" i="16"/>
  <c r="P702" i="16"/>
  <c r="P726" i="16"/>
  <c r="P734" i="16"/>
  <c r="P742" i="16"/>
  <c r="P750" i="16"/>
  <c r="P758" i="16"/>
  <c r="P784" i="16"/>
  <c r="P792" i="16"/>
  <c r="P800" i="16"/>
  <c r="P808" i="16"/>
  <c r="P816" i="16"/>
  <c r="P824" i="16"/>
  <c r="P832" i="16"/>
  <c r="P848" i="16"/>
  <c r="P856" i="16"/>
  <c r="P864" i="16"/>
  <c r="P872" i="16"/>
  <c r="P885" i="16"/>
  <c r="P893" i="16"/>
  <c r="P901" i="16"/>
  <c r="P909" i="16"/>
  <c r="P917" i="16"/>
  <c r="P925" i="16"/>
  <c r="P938" i="16"/>
  <c r="P943" i="16"/>
  <c r="P948" i="16"/>
  <c r="P956" i="16"/>
  <c r="P964" i="16"/>
  <c r="P980" i="16"/>
  <c r="P988" i="16"/>
  <c r="P996" i="16"/>
  <c r="P1004" i="16"/>
  <c r="P1012" i="16"/>
  <c r="P610" i="16"/>
  <c r="P615" i="16"/>
  <c r="P623" i="16"/>
  <c r="P631" i="16"/>
  <c r="P636" i="16"/>
  <c r="P644" i="16"/>
  <c r="P649" i="16"/>
  <c r="P657" i="16"/>
  <c r="P665" i="16"/>
  <c r="P673" i="16"/>
  <c r="P681" i="16"/>
  <c r="P689" i="16"/>
  <c r="P697" i="16"/>
  <c r="P705" i="16"/>
  <c r="P713" i="16"/>
  <c r="P721" i="16"/>
  <c r="P729" i="16"/>
  <c r="P737" i="16"/>
  <c r="P745" i="16"/>
  <c r="P771" i="16"/>
  <c r="P779" i="16"/>
  <c r="P787" i="16"/>
  <c r="P795" i="16"/>
  <c r="P803" i="16"/>
  <c r="P811" i="16"/>
  <c r="P827" i="16"/>
  <c r="P835" i="16"/>
  <c r="P843" i="16"/>
  <c r="P851" i="16"/>
  <c r="P859" i="16"/>
  <c r="P867" i="16"/>
  <c r="P875" i="16"/>
  <c r="P880" i="16"/>
  <c r="P888" i="16"/>
  <c r="P896" i="16"/>
  <c r="P912" i="16"/>
  <c r="P920" i="16"/>
  <c r="P928" i="16"/>
  <c r="P951" i="16"/>
  <c r="P959" i="16"/>
  <c r="P967" i="16"/>
  <c r="P975" i="16"/>
  <c r="P983" i="16"/>
  <c r="P999" i="16"/>
  <c r="P1007" i="16"/>
  <c r="P1015" i="16"/>
  <c r="P1023" i="16"/>
  <c r="P1031" i="16"/>
  <c r="P1039" i="16"/>
  <c r="P1055" i="16"/>
  <c r="P1063" i="16"/>
  <c r="P1071" i="16"/>
  <c r="P605" i="16"/>
  <c r="P618" i="16"/>
  <c r="P626" i="16"/>
  <c r="P652" i="16"/>
  <c r="P660" i="16"/>
  <c r="P668" i="16"/>
  <c r="P676" i="16"/>
  <c r="P684" i="16"/>
  <c r="P692" i="16"/>
  <c r="P700" i="16"/>
  <c r="P708" i="16"/>
  <c r="P724" i="16"/>
  <c r="P732" i="16"/>
  <c r="P740" i="16"/>
  <c r="P748" i="16"/>
  <c r="P756" i="16"/>
  <c r="P764" i="16"/>
  <c r="P769" i="16"/>
  <c r="P774" i="16"/>
  <c r="P782" i="16"/>
  <c r="P790" i="16"/>
  <c r="P798" i="16"/>
  <c r="P806" i="16"/>
  <c r="P814" i="16"/>
  <c r="P830" i="16"/>
  <c r="P838" i="16"/>
  <c r="P846" i="16"/>
  <c r="P854" i="16"/>
  <c r="P862" i="16"/>
  <c r="P870" i="16"/>
  <c r="P891" i="16"/>
  <c r="P899" i="16"/>
  <c r="P907" i="16"/>
  <c r="P915" i="16"/>
  <c r="P923" i="16"/>
  <c r="P936" i="16"/>
  <c r="P941" i="16"/>
  <c r="P946" i="16"/>
  <c r="P954" i="16"/>
  <c r="P962" i="16"/>
  <c r="P970" i="16"/>
  <c r="P978" i="16"/>
  <c r="P986" i="16"/>
  <c r="P1002" i="16"/>
  <c r="P1010" i="16"/>
  <c r="P1018" i="16"/>
  <c r="P1026" i="16"/>
  <c r="P600" i="16"/>
  <c r="P608" i="16"/>
  <c r="P613" i="16"/>
  <c r="P621" i="16"/>
  <c r="P629" i="16"/>
  <c r="P634" i="16"/>
  <c r="P642" i="16"/>
  <c r="P647" i="16"/>
  <c r="P655" i="16"/>
  <c r="P663" i="16"/>
  <c r="P671" i="16"/>
  <c r="P679" i="16"/>
  <c r="P687" i="16"/>
  <c r="P695" i="16"/>
  <c r="P703" i="16"/>
  <c r="P711" i="16"/>
  <c r="P719" i="16"/>
  <c r="P727" i="16"/>
  <c r="P735" i="16"/>
  <c r="P743" i="16"/>
  <c r="P751" i="16"/>
  <c r="P759" i="16"/>
  <c r="P767" i="16"/>
  <c r="P777" i="16"/>
  <c r="P785" i="16"/>
  <c r="P793" i="16"/>
  <c r="P801" i="16"/>
  <c r="P809" i="16"/>
  <c r="P817" i="16"/>
  <c r="P825" i="16"/>
  <c r="P833" i="16"/>
  <c r="P841" i="16"/>
  <c r="P849" i="16"/>
  <c r="P857" i="16"/>
  <c r="P865" i="16"/>
  <c r="P873" i="16"/>
  <c r="P886" i="16"/>
  <c r="P894" i="16"/>
  <c r="P902" i="16"/>
  <c r="P910" i="16"/>
  <c r="P918" i="16"/>
  <c r="P931" i="16"/>
  <c r="P939" i="16"/>
  <c r="P944" i="16"/>
  <c r="P949" i="16"/>
  <c r="P957" i="16"/>
  <c r="P965" i="16"/>
  <c r="P973" i="16"/>
  <c r="P981" i="16"/>
  <c r="P989" i="16"/>
  <c r="P1005" i="16"/>
  <c r="P1013" i="16"/>
  <c r="P1021" i="16"/>
  <c r="P1029" i="16"/>
  <c r="P1037" i="16"/>
  <c r="P1045" i="16"/>
  <c r="P1053" i="16"/>
  <c r="P1069" i="16"/>
  <c r="P603" i="16"/>
  <c r="P616" i="16"/>
  <c r="P624" i="16"/>
  <c r="P637" i="16"/>
  <c r="P645" i="16"/>
  <c r="P650" i="16"/>
  <c r="P658" i="16"/>
  <c r="P674" i="16"/>
  <c r="P682" i="16"/>
  <c r="P690" i="16"/>
  <c r="P698" i="16"/>
  <c r="P706" i="16"/>
  <c r="P714" i="16"/>
  <c r="P722" i="16"/>
  <c r="P730" i="16"/>
  <c r="P746" i="16"/>
  <c r="P754" i="16"/>
  <c r="P762" i="16"/>
  <c r="P772" i="16"/>
  <c r="P788" i="16"/>
  <c r="P796" i="16"/>
  <c r="P804" i="16"/>
  <c r="P812" i="16"/>
  <c r="P820" i="16"/>
  <c r="P828" i="16"/>
  <c r="P836" i="16"/>
  <c r="P852" i="16"/>
  <c r="P860" i="16"/>
  <c r="P868" i="16"/>
  <c r="P876" i="16"/>
  <c r="P881" i="16"/>
  <c r="P889" i="16"/>
  <c r="P897" i="16"/>
  <c r="P905" i="16"/>
  <c r="P913" i="16"/>
  <c r="P921" i="16"/>
  <c r="P934" i="16"/>
  <c r="P952" i="16"/>
  <c r="P960" i="16"/>
  <c r="P976" i="16"/>
  <c r="P984" i="16"/>
  <c r="P992" i="16"/>
  <c r="P1000" i="16"/>
  <c r="P1008" i="16"/>
  <c r="P1016" i="16"/>
  <c r="P598" i="16"/>
  <c r="P606" i="16"/>
  <c r="P611" i="16"/>
  <c r="P619" i="16"/>
  <c r="P627" i="16"/>
  <c r="P632" i="16"/>
  <c r="P640" i="16"/>
  <c r="P661" i="16"/>
  <c r="P669" i="16"/>
  <c r="P677" i="16"/>
  <c r="P685" i="16"/>
  <c r="P693" i="16"/>
  <c r="P701" i="16"/>
  <c r="P709" i="16"/>
  <c r="P717" i="16"/>
  <c r="P725" i="16"/>
  <c r="P733" i="16"/>
  <c r="P749" i="16"/>
  <c r="P757" i="16"/>
  <c r="P765" i="16"/>
  <c r="P770" i="16"/>
  <c r="P775" i="16"/>
  <c r="P783" i="16"/>
  <c r="P791" i="16"/>
  <c r="P799" i="16"/>
  <c r="P807" i="16"/>
  <c r="P815" i="16"/>
  <c r="P823" i="16"/>
  <c r="P831" i="16"/>
  <c r="P839" i="16"/>
  <c r="P847" i="16"/>
  <c r="P855" i="16"/>
  <c r="P863" i="16"/>
  <c r="P871" i="16"/>
  <c r="P884" i="16"/>
  <c r="P892" i="16"/>
  <c r="P900" i="16"/>
  <c r="P916" i="16"/>
  <c r="P924" i="16"/>
  <c r="P929" i="16"/>
  <c r="P937" i="16"/>
  <c r="P942" i="16"/>
  <c r="P955" i="16"/>
  <c r="P963" i="16"/>
  <c r="P971" i="16"/>
  <c r="P979" i="16"/>
  <c r="P987" i="16"/>
  <c r="P995" i="16"/>
  <c r="P1003" i="16"/>
  <c r="P1019" i="16"/>
  <c r="P1027" i="16"/>
  <c r="P1035" i="16"/>
  <c r="P1043" i="16"/>
  <c r="P1051" i="16"/>
  <c r="P1067" i="16"/>
  <c r="P601" i="16"/>
  <c r="P609" i="16"/>
  <c r="P622" i="16"/>
  <c r="P630" i="16"/>
  <c r="P635" i="16"/>
  <c r="P643" i="16"/>
  <c r="P656" i="16"/>
  <c r="P664" i="16"/>
  <c r="P672" i="16"/>
  <c r="P680" i="16"/>
  <c r="P688" i="16"/>
  <c r="P696" i="16"/>
  <c r="P704" i="16"/>
  <c r="P720" i="16"/>
  <c r="P728" i="16"/>
  <c r="P736" i="16"/>
  <c r="P744" i="16"/>
  <c r="P752" i="16"/>
  <c r="P760" i="16"/>
  <c r="P768" i="16"/>
  <c r="P778" i="16"/>
  <c r="P786" i="16"/>
  <c r="P794" i="16"/>
  <c r="P810" i="16"/>
  <c r="P818" i="16"/>
  <c r="P826" i="16"/>
  <c r="P834" i="16"/>
  <c r="P842" i="16"/>
  <c r="P850" i="16"/>
  <c r="P858" i="16"/>
  <c r="P874" i="16"/>
  <c r="P895" i="16"/>
  <c r="P903" i="16"/>
  <c r="P911" i="16"/>
  <c r="P919" i="16"/>
  <c r="P927" i="16"/>
  <c r="P932" i="16"/>
  <c r="P950" i="16"/>
  <c r="P958" i="16"/>
  <c r="P966" i="16"/>
  <c r="P974" i="16"/>
  <c r="P982" i="16"/>
  <c r="P990" i="16"/>
  <c r="P998" i="16"/>
  <c r="P1014" i="16"/>
  <c r="P1042"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20"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P147" i="14"/>
  <c r="P211" i="14"/>
  <c r="P275" i="14"/>
  <c r="P68" i="14"/>
  <c r="P132" i="14"/>
  <c r="P196" i="14"/>
  <c r="P260" i="14"/>
  <c r="P324" i="14"/>
  <c r="P388" i="14"/>
  <c r="P516" i="14"/>
  <c r="P564" i="14"/>
  <c r="P580" i="14"/>
  <c r="P628" i="14"/>
  <c r="P644" i="14"/>
  <c r="Q644" i="14" s="1"/>
  <c r="P692" i="14"/>
  <c r="Q692" i="14" s="1"/>
  <c r="P29" i="14"/>
  <c r="P93" i="14"/>
  <c r="P157" i="14"/>
  <c r="P221" i="14"/>
  <c r="P349" i="14"/>
  <c r="P413" i="14"/>
  <c r="P477" i="14"/>
  <c r="P70" i="14"/>
  <c r="P134" i="14"/>
  <c r="P198" i="14"/>
  <c r="P254" i="14"/>
  <c r="P262" i="14"/>
  <c r="P326" i="14"/>
  <c r="P454" i="14"/>
  <c r="P582" i="14"/>
  <c r="P23" i="14"/>
  <c r="P87" i="14"/>
  <c r="P151" i="14"/>
  <c r="P215" i="14"/>
  <c r="P279" i="14"/>
  <c r="P343" i="14"/>
  <c r="P407" i="14"/>
  <c r="P471" i="14"/>
  <c r="P535" i="14"/>
  <c r="P599" i="14"/>
  <c r="P655" i="14"/>
  <c r="Q655" i="14" s="1"/>
  <c r="P663" i="14"/>
  <c r="Q663" i="14" s="1"/>
  <c r="P98" i="14"/>
  <c r="P272" i="14"/>
  <c r="P441" i="14"/>
  <c r="P626" i="14"/>
  <c r="P863" i="14"/>
  <c r="Q863" i="14" s="1"/>
  <c r="P927" i="14"/>
  <c r="Q927" i="14" s="1"/>
  <c r="P991" i="14"/>
  <c r="Q991" i="14" s="1"/>
  <c r="P1055" i="14"/>
  <c r="Q1055" i="14" s="1"/>
  <c r="P314" i="14"/>
  <c r="P337" i="14"/>
  <c r="P499" i="14"/>
  <c r="P627" i="14"/>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P192" i="14"/>
  <c r="P233" i="14"/>
  <c r="P361" i="14"/>
  <c r="P402" i="14"/>
  <c r="P514" i="14"/>
  <c r="P539" i="14"/>
  <c r="P617" i="14"/>
  <c r="P629" i="14"/>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P112" i="14"/>
  <c r="P240" i="14"/>
  <c r="P281" i="14"/>
  <c r="P409" i="14"/>
  <c r="P432" i="14"/>
  <c r="P450" i="14"/>
  <c r="P544" i="14"/>
  <c r="P555" i="14"/>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154" i="14"/>
  <c r="P282" i="14"/>
  <c r="P305" i="14"/>
  <c r="P456" i="14"/>
  <c r="P474" i="14"/>
  <c r="P493" i="14"/>
  <c r="P570" i="14"/>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P289" i="14"/>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P472" i="14"/>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P193" i="14"/>
  <c r="P248" i="14"/>
  <c r="P547" i="14"/>
  <c r="P618" i="14"/>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152" i="14"/>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P490" i="14"/>
  <c r="P625" i="14"/>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2" i="16"/>
  <c r="P23" i="16"/>
  <c r="P24" i="16"/>
  <c r="P25" i="16"/>
  <c r="P27" i="16"/>
  <c r="P28" i="16"/>
  <c r="P29" i="16"/>
  <c r="P30" i="16"/>
  <c r="P31" i="16"/>
  <c r="P32" i="16"/>
  <c r="P34" i="16"/>
  <c r="P35" i="16"/>
  <c r="P36" i="16"/>
  <c r="P37" i="16"/>
  <c r="P39" i="16"/>
  <c r="P40" i="16"/>
  <c r="P42" i="16"/>
  <c r="P43" i="16"/>
  <c r="P44" i="16"/>
  <c r="P45" i="16"/>
  <c r="P46" i="16"/>
  <c r="P47" i="16"/>
  <c r="P48" i="16"/>
  <c r="P50" i="16"/>
  <c r="P51" i="16"/>
  <c r="P52" i="16"/>
  <c r="P53" i="16"/>
  <c r="P54" i="16"/>
  <c r="P55" i="16"/>
  <c r="P56" i="16"/>
  <c r="P57" i="16"/>
  <c r="P59" i="16"/>
  <c r="P60" i="16"/>
  <c r="P61" i="16"/>
  <c r="P62" i="16"/>
  <c r="P64" i="16"/>
  <c r="P65" i="16"/>
  <c r="P66" i="16"/>
  <c r="P67" i="16"/>
  <c r="P68" i="16"/>
  <c r="P69" i="16"/>
  <c r="P70" i="16"/>
  <c r="P71" i="16"/>
  <c r="P72" i="16"/>
  <c r="P73" i="16"/>
  <c r="P74" i="16"/>
  <c r="P75" i="16"/>
  <c r="P76" i="16"/>
  <c r="P77" i="16"/>
  <c r="P78" i="16"/>
  <c r="P79" i="16"/>
  <c r="P80" i="16"/>
  <c r="P81" i="16"/>
  <c r="P82" i="16"/>
  <c r="P85" i="16"/>
  <c r="P86" i="16"/>
  <c r="P87" i="16"/>
  <c r="P88" i="16"/>
  <c r="P89" i="16"/>
  <c r="P91" i="16"/>
  <c r="P93"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431" i="16"/>
  <c r="P1206" i="14"/>
  <c r="Q1206" i="14" s="1"/>
  <c r="P432" i="16"/>
  <c r="P433" i="16"/>
  <c r="P434" i="16"/>
  <c r="P435" i="16"/>
  <c r="P1210" i="14"/>
  <c r="Q1210" i="14" s="1"/>
  <c r="P1211" i="14"/>
  <c r="Q1211" i="14" s="1"/>
  <c r="P436" i="16"/>
  <c r="P437" i="16"/>
  <c r="P1213" i="14"/>
  <c r="Q1213" i="14" s="1"/>
  <c r="P438" i="16"/>
  <c r="P439" i="16"/>
  <c r="P440" i="16"/>
  <c r="P441" i="16"/>
  <c r="P1217" i="14"/>
  <c r="Q1217" i="14" s="1"/>
  <c r="P442" i="16"/>
  <c r="P443" i="16"/>
  <c r="P1218" i="14"/>
  <c r="Q1218" i="14" s="1"/>
  <c r="P444" i="16"/>
  <c r="P1219" i="14"/>
  <c r="Q1219" i="14" s="1"/>
  <c r="P445" i="16"/>
  <c r="P323" i="16"/>
  <c r="P324" i="16"/>
  <c r="P326" i="16"/>
  <c r="P327" i="16"/>
  <c r="P328" i="16"/>
  <c r="P329" i="16"/>
  <c r="P330" i="16"/>
  <c r="P331" i="16"/>
  <c r="P332" i="16"/>
  <c r="P333" i="16"/>
  <c r="P334" i="16"/>
  <c r="P335" i="16"/>
  <c r="P336" i="16"/>
  <c r="P337" i="16"/>
  <c r="P338" i="16"/>
  <c r="P341" i="16"/>
  <c r="P342" i="16"/>
  <c r="P343" i="16"/>
  <c r="P344" i="16"/>
  <c r="P345" i="16"/>
  <c r="P347" i="16"/>
  <c r="P349" i="16"/>
  <c r="P350" i="16"/>
  <c r="P351" i="16"/>
  <c r="P352" i="16"/>
  <c r="P353" i="16"/>
  <c r="P354" i="16"/>
  <c r="P355" i="16"/>
  <c r="P356" i="16"/>
  <c r="P357" i="16"/>
  <c r="P359" i="16"/>
  <c r="P360" i="16"/>
  <c r="P361" i="16"/>
  <c r="P362" i="16"/>
  <c r="P363" i="16"/>
  <c r="P364" i="16"/>
  <c r="P365" i="16"/>
  <c r="P366" i="16"/>
  <c r="P367" i="16"/>
  <c r="P368" i="16"/>
  <c r="P369" i="16"/>
  <c r="P370" i="16"/>
  <c r="P371" i="16"/>
  <c r="P372" i="16"/>
  <c r="P374" i="16"/>
  <c r="P375" i="16"/>
  <c r="P376" i="16"/>
  <c r="P377" i="16"/>
  <c r="P378" i="16"/>
  <c r="P379" i="16"/>
  <c r="P380" i="16"/>
  <c r="P381" i="16"/>
  <c r="P382" i="16"/>
  <c r="P384" i="16"/>
  <c r="P385" i="16"/>
  <c r="P386" i="16"/>
  <c r="P387" i="16"/>
  <c r="P388" i="16"/>
  <c r="P390" i="16"/>
  <c r="P391" i="16"/>
  <c r="P393" i="16"/>
  <c r="P394" i="16"/>
  <c r="P395" i="16"/>
  <c r="P396" i="16"/>
  <c r="P398" i="16"/>
  <c r="P399" i="16"/>
  <c r="P400" i="16"/>
  <c r="P401" i="16"/>
  <c r="P402" i="16"/>
  <c r="P404" i="16"/>
  <c r="P405" i="16"/>
  <c r="P406" i="16"/>
  <c r="P407" i="16"/>
  <c r="P501" i="16"/>
  <c r="P502" i="16"/>
  <c r="P503" i="16"/>
  <c r="P504" i="16"/>
  <c r="P505" i="16"/>
  <c r="P506" i="16"/>
  <c r="P507" i="16"/>
  <c r="P508" i="16"/>
  <c r="P509" i="16"/>
  <c r="P510" i="16"/>
  <c r="P512" i="16"/>
  <c r="P513" i="16"/>
  <c r="P514" i="16"/>
  <c r="P515" i="16"/>
  <c r="P516" i="16"/>
  <c r="P517" i="16"/>
  <c r="P518" i="16"/>
  <c r="P519" i="16"/>
  <c r="P521" i="16"/>
  <c r="P522" i="16"/>
  <c r="P523" i="16"/>
  <c r="P524" i="16"/>
  <c r="P526" i="16"/>
  <c r="P527" i="16"/>
  <c r="P528" i="16"/>
  <c r="P529" i="16"/>
  <c r="P530" i="16"/>
  <c r="P532" i="16"/>
  <c r="P534" i="16"/>
  <c r="P535" i="16"/>
  <c r="P536" i="16"/>
  <c r="P22" i="14"/>
  <c r="P557" i="14"/>
  <c r="P558" i="14"/>
  <c r="P559" i="14"/>
  <c r="P560" i="14"/>
  <c r="P563" i="14"/>
  <c r="P565" i="14"/>
  <c r="P566" i="14"/>
  <c r="P567" i="14"/>
  <c r="P569" i="14"/>
  <c r="P571" i="14"/>
  <c r="P572" i="14"/>
  <c r="P574" i="14"/>
  <c r="P575" i="14"/>
  <c r="P576" i="14"/>
  <c r="P577" i="14"/>
  <c r="P578" i="14"/>
  <c r="P579" i="14"/>
  <c r="P581" i="14"/>
  <c r="P583" i="14"/>
  <c r="P584" i="14"/>
  <c r="P586" i="14"/>
  <c r="P587" i="14"/>
  <c r="P588" i="14"/>
  <c r="P589" i="14"/>
  <c r="P591" i="14"/>
  <c r="P592" i="14"/>
  <c r="P593" i="14"/>
  <c r="P594" i="14"/>
  <c r="P596" i="14"/>
  <c r="P597" i="14"/>
  <c r="P598" i="14"/>
  <c r="P600" i="14"/>
  <c r="P601" i="14"/>
  <c r="P603" i="14"/>
  <c r="P604" i="14"/>
  <c r="P605" i="14"/>
  <c r="P606" i="14"/>
  <c r="P608" i="14"/>
  <c r="P609" i="14"/>
  <c r="P611" i="14"/>
  <c r="P612" i="14"/>
  <c r="P613" i="14"/>
  <c r="P614" i="14"/>
  <c r="P615" i="14"/>
  <c r="P616" i="14"/>
  <c r="P619" i="14"/>
  <c r="P621" i="14"/>
  <c r="P622" i="14"/>
  <c r="P623" i="14"/>
  <c r="P624" i="14"/>
  <c r="P630" i="14"/>
  <c r="P631" i="14"/>
  <c r="P633" i="14"/>
  <c r="P634" i="14"/>
  <c r="P635" i="14"/>
  <c r="P636" i="14"/>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8" i="14"/>
  <c r="P219" i="14"/>
  <c r="P223" i="14"/>
  <c r="P225" i="14"/>
  <c r="P226" i="14"/>
  <c r="P227" i="14"/>
  <c r="P228" i="14"/>
  <c r="P230" i="14"/>
  <c r="P231" i="14"/>
  <c r="P235" i="14"/>
  <c r="P236" i="14"/>
  <c r="P237" i="14"/>
  <c r="P238" i="14"/>
  <c r="P239" i="14"/>
  <c r="P241" i="14"/>
  <c r="P242" i="14"/>
  <c r="P243" i="14"/>
  <c r="P244" i="14"/>
  <c r="P245" i="14"/>
  <c r="P246" i="14"/>
  <c r="P247" i="14"/>
  <c r="P249" i="14"/>
  <c r="P250" i="14"/>
  <c r="P251" i="14"/>
  <c r="P252" i="14"/>
  <c r="P253" i="14"/>
  <c r="P255" i="14"/>
  <c r="P256" i="14"/>
  <c r="P257" i="14"/>
  <c r="P261" i="14"/>
  <c r="P263" i="14"/>
  <c r="P264" i="14"/>
  <c r="P266" i="14"/>
  <c r="P267" i="14"/>
  <c r="P268" i="14"/>
  <c r="P269" i="14"/>
  <c r="P273" i="14"/>
  <c r="P274" i="14"/>
  <c r="P276" i="14"/>
  <c r="P278" i="14"/>
  <c r="P280" i="14"/>
  <c r="P284" i="14"/>
  <c r="P286" i="14"/>
  <c r="P288" i="14"/>
  <c r="P290" i="14"/>
  <c r="P292" i="14"/>
  <c r="P294" i="14"/>
  <c r="P296" i="14"/>
  <c r="P297" i="14"/>
  <c r="P299" i="14"/>
  <c r="P301" i="14"/>
  <c r="P303" i="14"/>
  <c r="P307" i="14"/>
  <c r="P309" i="14"/>
  <c r="P311" i="14"/>
  <c r="P313" i="14"/>
  <c r="P315" i="14"/>
  <c r="P319" i="14"/>
  <c r="P321" i="14"/>
  <c r="P323" i="14"/>
  <c r="P325" i="14"/>
  <c r="P327" i="14"/>
  <c r="P328" i="14"/>
  <c r="P330" i="14"/>
  <c r="P332" i="14"/>
  <c r="P336" i="14"/>
  <c r="P340" i="14"/>
  <c r="P342" i="14"/>
  <c r="P344" i="14"/>
  <c r="P346" i="14"/>
  <c r="P347" i="14"/>
  <c r="P353" i="14"/>
  <c r="P355" i="14"/>
  <c r="P357" i="14"/>
  <c r="P359" i="14"/>
  <c r="P363" i="14"/>
  <c r="P365" i="14"/>
  <c r="P367" i="14"/>
  <c r="P369" i="14"/>
  <c r="P371" i="14"/>
  <c r="P373" i="14"/>
  <c r="P375" i="14"/>
  <c r="P377" i="14"/>
  <c r="P379" i="14"/>
  <c r="P382" i="14"/>
  <c r="P384" i="14"/>
  <c r="P386" i="14"/>
  <c r="P390" i="14"/>
  <c r="P392" i="14"/>
  <c r="P394" i="14"/>
  <c r="P396" i="14"/>
  <c r="P400" i="14"/>
  <c r="P404" i="14"/>
  <c r="P406" i="14"/>
  <c r="P411" i="14"/>
  <c r="P417" i="14"/>
  <c r="P419" i="14"/>
  <c r="P421" i="14"/>
  <c r="P423" i="14"/>
  <c r="P425" i="14"/>
  <c r="P427" i="14"/>
  <c r="P429" i="14"/>
  <c r="P431" i="14"/>
  <c r="P433" i="14"/>
  <c r="P436" i="14"/>
  <c r="P438" i="14"/>
  <c r="P444" i="14"/>
  <c r="P446" i="14"/>
  <c r="P448" i="14"/>
  <c r="P452" i="14"/>
  <c r="P458" i="14"/>
  <c r="P460" i="14"/>
  <c r="P464" i="14"/>
  <c r="P466" i="14"/>
  <c r="P468" i="14"/>
  <c r="P470" i="14"/>
  <c r="P476" i="14"/>
  <c r="P478" i="14"/>
  <c r="P480" i="14"/>
  <c r="P482" i="14"/>
  <c r="P484" i="14"/>
  <c r="P487" i="14"/>
  <c r="P494" i="14"/>
  <c r="P496" i="14"/>
  <c r="P498" i="14"/>
  <c r="P220" i="14"/>
  <c r="P222" i="14"/>
  <c r="P270" i="14"/>
  <c r="P277" i="14"/>
  <c r="P283" i="14"/>
  <c r="P285" i="14"/>
  <c r="P291" i="14"/>
  <c r="P293" i="14"/>
  <c r="P295" i="14"/>
  <c r="P298" i="14"/>
  <c r="P302" i="14"/>
  <c r="P304" i="14"/>
  <c r="P306" i="14"/>
  <c r="P308" i="14"/>
  <c r="P310" i="14"/>
  <c r="P316" i="14"/>
  <c r="P318" i="14"/>
  <c r="P320" i="14"/>
  <c r="P331" i="14"/>
  <c r="P333" i="14"/>
  <c r="P335" i="14"/>
  <c r="P341" i="14"/>
  <c r="P345" i="14"/>
  <c r="P348" i="14"/>
  <c r="P350" i="14"/>
  <c r="P352" i="14"/>
  <c r="P354" i="14"/>
  <c r="P356" i="14"/>
  <c r="P358" i="14"/>
  <c r="P360" i="14"/>
  <c r="P362" i="14"/>
  <c r="P366" i="14"/>
  <c r="P368" i="14"/>
  <c r="P372" i="14"/>
  <c r="P374" i="14"/>
  <c r="P378" i="14"/>
  <c r="P380" i="14"/>
  <c r="P383" i="14"/>
  <c r="P385" i="14"/>
  <c r="P387" i="14"/>
  <c r="P389" i="14"/>
  <c r="P391" i="14"/>
  <c r="P395" i="14"/>
  <c r="P397" i="14"/>
  <c r="P399" i="14"/>
  <c r="P401" i="14"/>
  <c r="P405" i="14"/>
  <c r="P408" i="14"/>
  <c r="P410" i="14"/>
  <c r="P412" i="14"/>
  <c r="P414" i="14"/>
  <c r="P416" i="14"/>
  <c r="P418" i="14"/>
  <c r="P420" i="14"/>
  <c r="P422" i="14"/>
  <c r="P424" i="14"/>
  <c r="P430" i="14"/>
  <c r="P435" i="14"/>
  <c r="P437" i="14"/>
  <c r="P439" i="14"/>
  <c r="P443" i="14"/>
  <c r="P447" i="14"/>
  <c r="P449" i="14"/>
  <c r="P451" i="14"/>
  <c r="P453" i="14"/>
  <c r="P455" i="14"/>
  <c r="P459" i="14"/>
  <c r="P461" i="14"/>
  <c r="P463" i="14"/>
  <c r="P465" i="14"/>
  <c r="P469" i="14"/>
  <c r="P473" i="14"/>
  <c r="P475" i="14"/>
  <c r="P481" i="14"/>
  <c r="P483" i="14"/>
  <c r="P485" i="14"/>
  <c r="P486" i="14"/>
  <c r="P488" i="14"/>
  <c r="P489" i="14"/>
  <c r="P491" i="14"/>
  <c r="P495" i="14"/>
  <c r="P497" i="14"/>
  <c r="P500" i="14"/>
  <c r="P503" i="14"/>
  <c r="P505" i="14"/>
  <c r="P507" i="14"/>
  <c r="P511" i="14"/>
  <c r="P513" i="14"/>
  <c r="P515" i="14"/>
  <c r="P517" i="14"/>
  <c r="P519" i="14"/>
  <c r="P523" i="14"/>
  <c r="P524" i="14"/>
  <c r="P528" i="14"/>
  <c r="P530" i="14"/>
  <c r="P532" i="14"/>
  <c r="P533" i="14"/>
  <c r="P537" i="14"/>
  <c r="P541" i="14"/>
  <c r="P545" i="14"/>
  <c r="P548" i="14"/>
  <c r="P550" i="14"/>
  <c r="P551" i="14"/>
  <c r="P553" i="14"/>
  <c r="P501" i="14"/>
  <c r="P502" i="14"/>
  <c r="P506" i="14"/>
  <c r="P508" i="14"/>
  <c r="P510" i="14"/>
  <c r="P512" i="14"/>
  <c r="P518" i="14"/>
  <c r="P520" i="14"/>
  <c r="P525" i="14"/>
  <c r="P527" i="14"/>
  <c r="P529" i="14"/>
  <c r="P534" i="14"/>
  <c r="P536" i="14"/>
  <c r="P538" i="14"/>
  <c r="P540" i="14"/>
  <c r="P542" i="14"/>
  <c r="P546" i="14"/>
  <c r="P549" i="14"/>
  <c r="P552" i="14"/>
  <c r="P554" i="14"/>
  <c r="Q37" i="20"/>
  <c r="B34" i="20"/>
  <c r="P156" i="14"/>
  <c r="P148" i="14"/>
  <c r="P140" i="14"/>
  <c r="P124" i="14"/>
  <c r="P320" i="16"/>
  <c r="P312" i="16"/>
  <c r="P304" i="16"/>
  <c r="P296" i="16"/>
  <c r="P288" i="16"/>
  <c r="P213" i="14"/>
  <c r="P209" i="14"/>
  <c r="P205" i="14"/>
  <c r="P203" i="14"/>
  <c r="P201" i="14"/>
  <c r="P199" i="14"/>
  <c r="P197" i="14"/>
  <c r="P191" i="14"/>
  <c r="P189" i="14"/>
  <c r="P187" i="14"/>
  <c r="P185" i="14"/>
  <c r="P183" i="14"/>
  <c r="P181" i="14"/>
  <c r="P179" i="14"/>
  <c r="P177" i="14"/>
  <c r="P175" i="14"/>
  <c r="P173" i="14"/>
  <c r="P171" i="14"/>
  <c r="P169" i="14"/>
  <c r="P167" i="14"/>
  <c r="P163" i="14"/>
  <c r="P161" i="14"/>
  <c r="P145" i="14"/>
  <c r="P129" i="14"/>
  <c r="P121" i="14"/>
  <c r="P317" i="16"/>
  <c r="P309" i="16"/>
  <c r="P301" i="16"/>
  <c r="P293" i="16"/>
  <c r="P285" i="16"/>
  <c r="P280" i="16"/>
  <c r="P278" i="16"/>
  <c r="P276" i="16"/>
  <c r="P274" i="16"/>
  <c r="P272" i="16"/>
  <c r="P270" i="16"/>
  <c r="P268" i="16"/>
  <c r="P266" i="16"/>
  <c r="P262" i="16"/>
  <c r="P260" i="16"/>
  <c r="P258" i="16"/>
  <c r="P256" i="16"/>
  <c r="P254" i="16"/>
  <c r="P252" i="16"/>
  <c r="P250" i="16"/>
  <c r="P248" i="16"/>
  <c r="P246" i="16"/>
  <c r="P244" i="16"/>
  <c r="P242" i="16"/>
  <c r="P240" i="16"/>
  <c r="P238" i="16"/>
  <c r="P236" i="16"/>
  <c r="P234" i="16"/>
  <c r="P232" i="16"/>
  <c r="P228" i="16"/>
  <c r="P226" i="16"/>
  <c r="P158" i="14"/>
  <c r="P150" i="14"/>
  <c r="P142" i="14"/>
  <c r="P322" i="16"/>
  <c r="P314" i="16"/>
  <c r="P306" i="16"/>
  <c r="P298" i="16"/>
  <c r="P216" i="14"/>
  <c r="P214" i="14"/>
  <c r="P210" i="14"/>
  <c r="P208" i="14"/>
  <c r="P206" i="14"/>
  <c r="P204" i="14"/>
  <c r="P200" i="14"/>
  <c r="P194" i="14"/>
  <c r="P186" i="14"/>
  <c r="P184" i="14"/>
  <c r="P182" i="14"/>
  <c r="P180" i="14"/>
  <c r="P176" i="14"/>
  <c r="P174" i="14"/>
  <c r="P166" i="14"/>
  <c r="P164" i="14"/>
  <c r="P162" i="14"/>
  <c r="P149" i="14"/>
  <c r="P141" i="14"/>
  <c r="P133" i="14"/>
  <c r="P125" i="14"/>
  <c r="P321" i="16"/>
  <c r="P313" i="16"/>
  <c r="P305" i="16"/>
  <c r="P289" i="16"/>
  <c r="P281" i="16"/>
  <c r="P279" i="16"/>
  <c r="P277" i="16"/>
  <c r="P273" i="16"/>
  <c r="P271" i="16"/>
  <c r="P267" i="16"/>
  <c r="P265" i="16"/>
  <c r="P263" i="16"/>
  <c r="P261" i="16"/>
  <c r="P259" i="16"/>
  <c r="P253" i="16"/>
  <c r="P251" i="16"/>
  <c r="P249" i="16"/>
  <c r="P247" i="16"/>
  <c r="P245" i="16"/>
  <c r="P243" i="16"/>
  <c r="P241" i="16"/>
  <c r="P239" i="16"/>
  <c r="P237" i="16"/>
  <c r="P235" i="16"/>
  <c r="P233" i="16"/>
  <c r="P231" i="16"/>
  <c r="P229" i="16"/>
  <c r="P227" i="16"/>
  <c r="P284" i="16"/>
  <c r="P144" i="14"/>
  <c r="P128" i="14"/>
  <c r="P316" i="16"/>
  <c r="P287" i="16"/>
  <c r="P138" i="14"/>
  <c r="P135" i="14"/>
  <c r="P122" i="14"/>
  <c r="P310" i="16"/>
  <c r="P307" i="16"/>
  <c r="P294" i="16"/>
  <c r="P291" i="16"/>
  <c r="P160" i="14"/>
  <c r="P303" i="16"/>
  <c r="P300" i="16"/>
  <c r="P290" i="16"/>
  <c r="P159" i="14"/>
  <c r="P146" i="14"/>
  <c r="P130" i="14"/>
  <c r="P127" i="14"/>
  <c r="P318" i="16"/>
  <c r="P315" i="16"/>
  <c r="P302" i="16"/>
  <c r="P299" i="16"/>
  <c r="P155" i="14"/>
  <c r="P139" i="14"/>
  <c r="P136" i="14"/>
  <c r="P123" i="14"/>
  <c r="P120" i="14"/>
  <c r="P311" i="16"/>
  <c r="P308" i="16"/>
  <c r="P295" i="16"/>
  <c r="P292" i="16"/>
  <c r="P286" i="16"/>
  <c r="P283" i="16"/>
  <c r="P224" i="16"/>
  <c r="P222" i="16"/>
  <c r="P216" i="16"/>
  <c r="P214" i="16"/>
  <c r="P210" i="16"/>
  <c r="P208" i="16"/>
  <c r="P225" i="16"/>
  <c r="P221" i="16"/>
  <c r="P217" i="16"/>
  <c r="P213" i="16"/>
  <c r="P209" i="16"/>
  <c r="P206" i="16"/>
  <c r="P204" i="16"/>
  <c r="P202" i="16"/>
  <c r="P200" i="16"/>
  <c r="P198" i="16"/>
  <c r="P196" i="16"/>
  <c r="P194" i="16"/>
  <c r="P192" i="16"/>
  <c r="P190" i="16"/>
  <c r="P188" i="16"/>
  <c r="P186" i="16"/>
  <c r="P184" i="16"/>
  <c r="P182" i="16"/>
  <c r="P180" i="16"/>
  <c r="P178" i="16"/>
  <c r="P176" i="16"/>
  <c r="P174" i="16"/>
  <c r="P172" i="16"/>
  <c r="P170" i="16"/>
  <c r="P168" i="16"/>
  <c r="P164" i="16"/>
  <c r="P162" i="16"/>
  <c r="P160" i="16"/>
  <c r="P158" i="16"/>
  <c r="P156" i="16"/>
  <c r="P152" i="16"/>
  <c r="P150" i="16"/>
  <c r="P148" i="16"/>
  <c r="P146" i="16"/>
  <c r="P144" i="16"/>
  <c r="P142" i="16"/>
  <c r="P140" i="16"/>
  <c r="P138" i="16"/>
  <c r="P134" i="16"/>
  <c r="P132" i="16"/>
  <c r="P130" i="16"/>
  <c r="P219" i="16"/>
  <c r="P205" i="16"/>
  <c r="P201" i="16"/>
  <c r="P197" i="16"/>
  <c r="P193" i="16"/>
  <c r="P189" i="16"/>
  <c r="P185" i="16"/>
  <c r="P177" i="16"/>
  <c r="P173" i="16"/>
  <c r="P165" i="16"/>
  <c r="P161" i="16"/>
  <c r="P157" i="16"/>
  <c r="P153" i="16"/>
  <c r="P137" i="16"/>
  <c r="P133" i="16"/>
  <c r="P129" i="16"/>
  <c r="P118" i="14"/>
  <c r="P116" i="14"/>
  <c r="P110" i="14"/>
  <c r="P108" i="14"/>
  <c r="P102" i="14"/>
  <c r="P100" i="14"/>
  <c r="P96" i="14"/>
  <c r="P94" i="14"/>
  <c r="P92" i="14"/>
  <c r="P90" i="14"/>
  <c r="P88" i="14"/>
  <c r="P86" i="14"/>
  <c r="P84" i="14"/>
  <c r="P82" i="14"/>
  <c r="P80" i="14"/>
  <c r="P78" i="14"/>
  <c r="P74" i="14"/>
  <c r="P72" i="14"/>
  <c r="P58" i="14"/>
  <c r="P56" i="14"/>
  <c r="P54" i="14"/>
  <c r="P52" i="14"/>
  <c r="P50" i="14"/>
  <c r="P48" i="14"/>
  <c r="P46" i="14"/>
  <c r="P44" i="14"/>
  <c r="P38" i="14"/>
  <c r="P36" i="14"/>
  <c r="P34" i="14"/>
  <c r="P32" i="14"/>
  <c r="P30" i="14"/>
  <c r="P28" i="14"/>
  <c r="P26" i="14"/>
  <c r="P24" i="14"/>
  <c r="P223" i="16"/>
  <c r="P215" i="16"/>
  <c r="P207" i="16"/>
  <c r="P203" i="16"/>
  <c r="P199" i="16"/>
  <c r="P195" i="16"/>
  <c r="P187" i="16"/>
  <c r="P183" i="16"/>
  <c r="P179" i="16"/>
  <c r="P175" i="16"/>
  <c r="P171" i="16"/>
  <c r="P167" i="16"/>
  <c r="P163" i="16"/>
  <c r="P159" i="16"/>
  <c r="P155" i="16"/>
  <c r="P151" i="16"/>
  <c r="P143" i="16"/>
  <c r="P139" i="16"/>
  <c r="P135" i="16"/>
  <c r="P131" i="16"/>
  <c r="P119" i="14"/>
  <c r="P117" i="14"/>
  <c r="P115" i="14"/>
  <c r="P113" i="14"/>
  <c r="P111" i="14"/>
  <c r="P109" i="14"/>
  <c r="P107" i="14"/>
  <c r="P105" i="14"/>
  <c r="P103" i="14"/>
  <c r="P99" i="14"/>
  <c r="P95" i="14"/>
  <c r="P91" i="14"/>
  <c r="P85" i="14"/>
  <c r="P81" i="14"/>
  <c r="P77" i="14"/>
  <c r="P75" i="14"/>
  <c r="P71" i="14"/>
  <c r="P69" i="14"/>
  <c r="P65" i="14"/>
  <c r="P63" i="14"/>
  <c r="P61" i="14"/>
  <c r="P59" i="14"/>
  <c r="P57" i="14"/>
  <c r="P55" i="14"/>
  <c r="P51" i="14"/>
  <c r="P47" i="14"/>
  <c r="P43" i="14"/>
  <c r="P39" i="14"/>
  <c r="P35" i="14"/>
  <c r="P31" i="14"/>
  <c r="P27" i="14"/>
  <c r="P53" i="14"/>
  <c r="P49" i="14"/>
  <c r="P45" i="14"/>
  <c r="P41" i="14"/>
  <c r="P33" i="14"/>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1019" i="16" a="1"/>
  <c r="Q1019" i="16" s="1"/>
  <c r="Q955" i="16" a="1"/>
  <c r="Q955" i="16" s="1"/>
  <c r="Q900" i="16" a="1"/>
  <c r="Q900" i="16" s="1"/>
  <c r="Q839" i="16" a="1"/>
  <c r="Q839" i="16" s="1"/>
  <c r="Q1016" i="16" a="1"/>
  <c r="Q1016" i="16" s="1"/>
  <c r="Q952" i="16" a="1"/>
  <c r="Q952" i="16" s="1"/>
  <c r="Q876" i="16" a="1"/>
  <c r="Q876" i="16" s="1"/>
  <c r="Q1021" i="16" a="1"/>
  <c r="Q1021" i="16" s="1"/>
  <c r="Q957" i="16" a="1"/>
  <c r="Q957" i="16" s="1"/>
  <c r="Q902" i="16" a="1"/>
  <c r="Q902" i="16" s="1"/>
  <c r="Q1018" i="16" a="1"/>
  <c r="Q1018" i="16" s="1"/>
  <c r="Q954" i="16" a="1"/>
  <c r="Q954" i="16" s="1"/>
  <c r="Q891" i="16" a="1"/>
  <c r="Q891" i="16" s="1"/>
  <c r="Q1039" i="16" a="1"/>
  <c r="Q1039" i="16" s="1"/>
  <c r="Q975" i="16" a="1"/>
  <c r="Q975" i="16" s="1"/>
  <c r="Q904" i="16" a="1"/>
  <c r="Q904" i="16" s="1"/>
  <c r="Q843" i="16" a="1"/>
  <c r="Q843" i="16" s="1"/>
  <c r="Q1012" i="16" a="1"/>
  <c r="Q1012" i="16" s="1"/>
  <c r="Q948" i="16" a="1"/>
  <c r="Q948" i="16" s="1"/>
  <c r="Q893" i="16" a="1"/>
  <c r="Q893" i="16" s="1"/>
  <c r="Q1049" i="16" a="1"/>
  <c r="Q1049" i="16" s="1"/>
  <c r="Q985" i="16" a="1"/>
  <c r="Q985" i="16" s="1"/>
  <c r="Q922" i="16" a="1"/>
  <c r="Q922" i="16" s="1"/>
  <c r="Q861" i="16" a="1"/>
  <c r="Q861"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1011" i="16" a="1"/>
  <c r="Q1011" i="16" s="1"/>
  <c r="Q947" i="16" a="1"/>
  <c r="Q947" i="16" s="1"/>
  <c r="Q892" i="16" a="1"/>
  <c r="Q892" i="16" s="1"/>
  <c r="Q1008" i="16" a="1"/>
  <c r="Q1008" i="16" s="1"/>
  <c r="Q934" i="16" a="1"/>
  <c r="Q934" i="16" s="1"/>
  <c r="Q868" i="16" a="1"/>
  <c r="Q868" i="16" s="1"/>
  <c r="Q1013" i="16" a="1"/>
  <c r="Q1013" i="16" s="1"/>
  <c r="Q949" i="16" a="1"/>
  <c r="Q949" i="16" s="1"/>
  <c r="Q894" i="16" a="1"/>
  <c r="Q894" i="16" s="1"/>
  <c r="Q1010" i="16" a="1"/>
  <c r="Q1010" i="16" s="1"/>
  <c r="Q946" i="16" a="1"/>
  <c r="Q946" i="16" s="1"/>
  <c r="Q883" i="16" a="1"/>
  <c r="Q883" i="16" s="1"/>
  <c r="Q1031" i="16" a="1"/>
  <c r="Q1031" i="16" s="1"/>
  <c r="Q967" i="16" a="1"/>
  <c r="Q967" i="16" s="1"/>
  <c r="Q896" i="16" a="1"/>
  <c r="Q896" i="16" s="1"/>
  <c r="Q835" i="16" a="1"/>
  <c r="Q835" i="16" s="1"/>
  <c r="Q1004" i="16" a="1"/>
  <c r="Q1004" i="16" s="1"/>
  <c r="Q943" i="16" a="1"/>
  <c r="Q943" i="16" s="1"/>
  <c r="Q885" i="16" a="1"/>
  <c r="Q885" i="16" s="1"/>
  <c r="Q1041" i="16" a="1"/>
  <c r="Q1041" i="16" s="1"/>
  <c r="Q977" i="16" a="1"/>
  <c r="Q977" i="16" s="1"/>
  <c r="Q914" i="16" a="1"/>
  <c r="Q914" i="16" s="1"/>
  <c r="Q853" i="16" a="1"/>
  <c r="Q853"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1067" i="16" a="1"/>
  <c r="Q1067" i="16" s="1"/>
  <c r="Q1003" i="16" a="1"/>
  <c r="Q1003" i="16" s="1"/>
  <c r="Q942" i="16" a="1"/>
  <c r="Q942" i="16" s="1"/>
  <c r="Q884" i="16" a="1"/>
  <c r="Q884" i="16" s="1"/>
  <c r="Q1000" i="16" a="1"/>
  <c r="Q1000" i="16" s="1"/>
  <c r="Q921" i="16" a="1"/>
  <c r="Q921" i="16" s="1"/>
  <c r="Q860" i="16" a="1"/>
  <c r="Q860" i="16" s="1"/>
  <c r="Q1069" i="16" a="1"/>
  <c r="Q1069" i="16" s="1"/>
  <c r="Q1005" i="16" a="1"/>
  <c r="Q1005" i="16" s="1"/>
  <c r="Q944" i="16" a="1"/>
  <c r="Q944" i="16" s="1"/>
  <c r="Q886" i="16" a="1"/>
  <c r="Q886" i="16" s="1"/>
  <c r="Q1002" i="16" a="1"/>
  <c r="Q1002" i="16" s="1"/>
  <c r="Q941" i="16" a="1"/>
  <c r="Q941" i="16" s="1"/>
  <c r="Q878" i="16" a="1"/>
  <c r="Q878" i="16" s="1"/>
  <c r="Q1023" i="16" a="1"/>
  <c r="Q1023" i="16" s="1"/>
  <c r="Q959" i="16" a="1"/>
  <c r="Q959" i="16" s="1"/>
  <c r="Q888" i="16" a="1"/>
  <c r="Q888" i="16" s="1"/>
  <c r="Q996" i="16" a="1"/>
  <c r="Q996" i="16" s="1"/>
  <c r="Q938" i="16" a="1"/>
  <c r="Q938" i="16" s="1"/>
  <c r="Q872" i="16" a="1"/>
  <c r="Q872" i="16" s="1"/>
  <c r="Q1033" i="16" a="1"/>
  <c r="Q1033" i="16" s="1"/>
  <c r="Q969" i="16" a="1"/>
  <c r="Q969" i="16" s="1"/>
  <c r="Q906" i="16" a="1"/>
  <c r="Q906" i="16" s="1"/>
  <c r="Q845" i="16" a="1"/>
  <c r="Q845"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1059" i="16" a="1"/>
  <c r="Q1059" i="16" s="1"/>
  <c r="Q995" i="16" a="1"/>
  <c r="Q995" i="16" s="1"/>
  <c r="Q937" i="16" a="1"/>
  <c r="Q937" i="16" s="1"/>
  <c r="Q879" i="16" a="1"/>
  <c r="Q879" i="16" s="1"/>
  <c r="Q992" i="16" a="1"/>
  <c r="Q992" i="16" s="1"/>
  <c r="Q913" i="16" a="1"/>
  <c r="Q913" i="16" s="1"/>
  <c r="Q852" i="16" a="1"/>
  <c r="Q852" i="16" s="1"/>
  <c r="Q1061" i="16" a="1"/>
  <c r="Q1061" i="16" s="1"/>
  <c r="Q997" i="16" a="1"/>
  <c r="Q997" i="16" s="1"/>
  <c r="Q939" i="16" a="1"/>
  <c r="Q939" i="16" s="1"/>
  <c r="Q873" i="16" a="1"/>
  <c r="Q873" i="16" s="1"/>
  <c r="Q994" i="16" a="1"/>
  <c r="Q994" i="16" s="1"/>
  <c r="Q936" i="16" a="1"/>
  <c r="Q936" i="16" s="1"/>
  <c r="Q870" i="16" a="1"/>
  <c r="Q870" i="16" s="1"/>
  <c r="Q1015" i="16" a="1"/>
  <c r="Q1015" i="16" s="1"/>
  <c r="Q951" i="16" a="1"/>
  <c r="Q951" i="16" s="1"/>
  <c r="Q880" i="16" a="1"/>
  <c r="Q880" i="16" s="1"/>
  <c r="Q988" i="16" a="1"/>
  <c r="Q988" i="16" s="1"/>
  <c r="Q930" i="16" a="1"/>
  <c r="Q930" i="16" s="1"/>
  <c r="Q864" i="16" a="1"/>
  <c r="Q864" i="16" s="1"/>
  <c r="Q1025" i="16" a="1"/>
  <c r="Q1025" i="16" s="1"/>
  <c r="Q961" i="16" a="1"/>
  <c r="Q961" i="16" s="1"/>
  <c r="Q898" i="16" a="1"/>
  <c r="Q898" i="16" s="1"/>
  <c r="Q837" i="16" a="1"/>
  <c r="Q837"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1051" i="16" a="1"/>
  <c r="Q1051" i="16" s="1"/>
  <c r="Q987" i="16" a="1"/>
  <c r="Q987" i="16" s="1"/>
  <c r="Q929" i="16" a="1"/>
  <c r="Q929" i="16" s="1"/>
  <c r="Q871" i="16" a="1"/>
  <c r="Q871" i="16" s="1"/>
  <c r="Q984" i="16" a="1"/>
  <c r="Q984" i="16" s="1"/>
  <c r="Q905" i="16" a="1"/>
  <c r="Q905" i="16" s="1"/>
  <c r="Q844" i="16" a="1"/>
  <c r="Q844" i="16" s="1"/>
  <c r="Q1053" i="16" a="1"/>
  <c r="Q1053" i="16" s="1"/>
  <c r="Q989" i="16" a="1"/>
  <c r="Q989" i="16" s="1"/>
  <c r="Q931" i="16" a="1"/>
  <c r="Q931" i="16" s="1"/>
  <c r="Q865" i="16" a="1"/>
  <c r="Q865" i="16" s="1"/>
  <c r="Q986" i="16" a="1"/>
  <c r="Q986" i="16" s="1"/>
  <c r="Q923" i="16" a="1"/>
  <c r="Q923" i="16" s="1"/>
  <c r="Q862" i="16" a="1"/>
  <c r="Q862" i="16" s="1"/>
  <c r="Q1071" i="16" a="1"/>
  <c r="Q1071" i="16" s="1"/>
  <c r="Q1007" i="16" a="1"/>
  <c r="Q1007" i="16" s="1"/>
  <c r="Q933" i="16" a="1"/>
  <c r="Q933" i="16" s="1"/>
  <c r="Q875" i="16" a="1"/>
  <c r="Q875" i="16" s="1"/>
  <c r="Q980" i="16" a="1"/>
  <c r="Q980" i="16" s="1"/>
  <c r="Q925" i="16" a="1"/>
  <c r="Q925" i="16" s="1"/>
  <c r="Q856" i="16" a="1"/>
  <c r="Q856" i="16" s="1"/>
  <c r="Q1017" i="16" a="1"/>
  <c r="Q1017" i="16" s="1"/>
  <c r="Q953" i="16" a="1"/>
  <c r="Q953" i="16" s="1"/>
  <c r="Q890" i="16" a="1"/>
  <c r="Q890"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1043" i="16" a="1"/>
  <c r="Q1043" i="16" s="1"/>
  <c r="Q979" i="16" a="1"/>
  <c r="Q979" i="16" s="1"/>
  <c r="Q924" i="16" a="1"/>
  <c r="Q924" i="16" s="1"/>
  <c r="Q863" i="16" a="1"/>
  <c r="Q863" i="16" s="1"/>
  <c r="Q976" i="16" a="1"/>
  <c r="Q976" i="16" s="1"/>
  <c r="Q897" i="16" a="1"/>
  <c r="Q897" i="16" s="1"/>
  <c r="Q836" i="16" a="1"/>
  <c r="Q836" i="16" s="1"/>
  <c r="Q1045" i="16" a="1"/>
  <c r="Q1045" i="16" s="1"/>
  <c r="Q981" i="16" a="1"/>
  <c r="Q981" i="16" s="1"/>
  <c r="Q926" i="16" a="1"/>
  <c r="Q926" i="16" s="1"/>
  <c r="Q857" i="16" a="1"/>
  <c r="Q857" i="16" s="1"/>
  <c r="Q978" i="16" a="1"/>
  <c r="Q978" i="16" s="1"/>
  <c r="Q915" i="16" a="1"/>
  <c r="Q915" i="16" s="1"/>
  <c r="Q854" i="16" a="1"/>
  <c r="Q854" i="16" s="1"/>
  <c r="Q1063" i="16" a="1"/>
  <c r="Q1063" i="16" s="1"/>
  <c r="Q999" i="16" a="1"/>
  <c r="Q999" i="16" s="1"/>
  <c r="Q928" i="16" a="1"/>
  <c r="Q928" i="16" s="1"/>
  <c r="Q867" i="16" a="1"/>
  <c r="Q867" i="16" s="1"/>
  <c r="Q972" i="16" a="1"/>
  <c r="Q972" i="16" s="1"/>
  <c r="Q917" i="16" a="1"/>
  <c r="Q917" i="16" s="1"/>
  <c r="Q848" i="16" a="1"/>
  <c r="Q848" i="16" s="1"/>
  <c r="Q1009" i="16" a="1"/>
  <c r="Q1009" i="16" s="1"/>
  <c r="Q945" i="16" a="1"/>
  <c r="Q945" i="16" s="1"/>
  <c r="Q882" i="16" a="1"/>
  <c r="Q882"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1035" i="16" a="1"/>
  <c r="Q1035" i="16" s="1"/>
  <c r="Q971" i="16" a="1"/>
  <c r="Q971" i="16" s="1"/>
  <c r="Q916" i="16" a="1"/>
  <c r="Q916" i="16" s="1"/>
  <c r="Q855" i="16" a="1"/>
  <c r="Q855" i="16" s="1"/>
  <c r="Q968" i="16" a="1"/>
  <c r="Q968" i="16" s="1"/>
  <c r="Q889" i="16" a="1"/>
  <c r="Q889" i="16" s="1"/>
  <c r="Q1037" i="16" a="1"/>
  <c r="Q1037" i="16" s="1"/>
  <c r="Q973" i="16" a="1"/>
  <c r="Q973" i="16" s="1"/>
  <c r="Q918" i="16" a="1"/>
  <c r="Q918" i="16" s="1"/>
  <c r="Q849" i="16" a="1"/>
  <c r="Q849" i="16" s="1"/>
  <c r="Q970" i="16" a="1"/>
  <c r="Q970" i="16" s="1"/>
  <c r="Q907" i="16" a="1"/>
  <c r="Q907" i="16" s="1"/>
  <c r="Q846" i="16" a="1"/>
  <c r="Q846" i="16" s="1"/>
  <c r="Q1055" i="16" a="1"/>
  <c r="Q1055" i="16" s="1"/>
  <c r="Q991" i="16" a="1"/>
  <c r="Q991" i="16" s="1"/>
  <c r="Q920" i="16" a="1"/>
  <c r="Q920" i="16" s="1"/>
  <c r="Q859" i="16" a="1"/>
  <c r="Q859" i="16" s="1"/>
  <c r="Q964" i="16" a="1"/>
  <c r="Q964" i="16" s="1"/>
  <c r="Q909" i="16" a="1"/>
  <c r="Q909" i="16" s="1"/>
  <c r="Q840" i="16" a="1"/>
  <c r="Q840" i="16" s="1"/>
  <c r="Q1065" i="16" a="1"/>
  <c r="Q1065" i="16" s="1"/>
  <c r="Q1001" i="16" a="1"/>
  <c r="Q1001" i="16" s="1"/>
  <c r="Q940" i="16" a="1"/>
  <c r="Q940" i="16" s="1"/>
  <c r="Q877" i="16" a="1"/>
  <c r="Q877"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1027" i="16" a="1"/>
  <c r="Q1027" i="16" s="1"/>
  <c r="Q963" i="16" a="1"/>
  <c r="Q963" i="16" s="1"/>
  <c r="Q908" i="16" a="1"/>
  <c r="Q908" i="16" s="1"/>
  <c r="Q847" i="16" a="1"/>
  <c r="Q847" i="16" s="1"/>
  <c r="Q960" i="16" a="1"/>
  <c r="Q960" i="16" s="1"/>
  <c r="Q881" i="16" a="1"/>
  <c r="Q881" i="16" s="1"/>
  <c r="Q1029" i="16" a="1"/>
  <c r="Q1029" i="16" s="1"/>
  <c r="Q965" i="16" a="1"/>
  <c r="Q965" i="16" s="1"/>
  <c r="Q910" i="16" a="1"/>
  <c r="Q910" i="16" s="1"/>
  <c r="Q841" i="16" a="1"/>
  <c r="Q841" i="16" s="1"/>
  <c r="Q1026" i="16" a="1"/>
  <c r="Q1026" i="16" s="1"/>
  <c r="Q962" i="16" a="1"/>
  <c r="Q962" i="16" s="1"/>
  <c r="Q899" i="16" a="1"/>
  <c r="Q899" i="16" s="1"/>
  <c r="Q838" i="16" a="1"/>
  <c r="Q838" i="16" s="1"/>
  <c r="Q1047" i="16" a="1"/>
  <c r="Q1047" i="16" s="1"/>
  <c r="Q983" i="16" a="1"/>
  <c r="Q983" i="16" s="1"/>
  <c r="Q912" i="16" a="1"/>
  <c r="Q912" i="16" s="1"/>
  <c r="Q851" i="16" a="1"/>
  <c r="Q851" i="16" s="1"/>
  <c r="Q956" i="16" a="1"/>
  <c r="Q956" i="16" s="1"/>
  <c r="Q901" i="16" a="1"/>
  <c r="Q901" i="16" s="1"/>
  <c r="Q1057" i="16" a="1"/>
  <c r="Q1057" i="16" s="1"/>
  <c r="Q993" i="16" a="1"/>
  <c r="Q993" i="16" s="1"/>
  <c r="Q935" i="16" a="1"/>
  <c r="Q935" i="16" s="1"/>
  <c r="Q869" i="16" a="1"/>
  <c r="Q869" i="16" s="1"/>
  <c r="P446" i="16"/>
  <c r="P1221" i="14"/>
  <c r="Q1221" i="14" s="1"/>
  <c r="N70" i="20"/>
  <c r="N71" i="20"/>
  <c r="N63" i="20"/>
  <c r="N74" i="20"/>
  <c r="P537" i="16"/>
  <c r="U41" i="20"/>
  <c r="R41" i="20"/>
  <c r="P447" i="16" l="1"/>
  <c r="P1222" i="14"/>
  <c r="Q1222" i="14" s="1"/>
  <c r="P538" i="16"/>
  <c r="R42" i="20"/>
  <c r="U42" i="20"/>
  <c r="P448" i="16" l="1"/>
  <c r="P1223" i="14"/>
  <c r="Q1223" i="14" s="1"/>
  <c r="P539" i="16"/>
  <c r="R43" i="20"/>
  <c r="U43" i="20"/>
  <c r="P449" i="16" l="1"/>
  <c r="P1224" i="14"/>
  <c r="Q1224" i="14" s="1"/>
  <c r="P540" i="16"/>
  <c r="R44" i="20"/>
  <c r="U44" i="20"/>
  <c r="P450" i="16" l="1"/>
  <c r="P1225" i="14"/>
  <c r="Q1225" i="14" s="1"/>
  <c r="P541" i="16"/>
  <c r="U45" i="20"/>
  <c r="R45" i="20"/>
  <c r="P451" i="16" l="1"/>
  <c r="P1226" i="14"/>
  <c r="Q1226" i="14" s="1"/>
  <c r="P542" i="16"/>
  <c r="R46" i="20"/>
  <c r="U46" i="20"/>
  <c r="P452" i="16" l="1"/>
  <c r="P1227" i="14"/>
  <c r="Q1227" i="14" s="1"/>
  <c r="P543" i="16"/>
  <c r="R47" i="20"/>
  <c r="U47" i="20"/>
  <c r="P453" i="16" l="1"/>
  <c r="P1228" i="14"/>
  <c r="Q1228" i="14" s="1"/>
  <c r="P544" i="16"/>
  <c r="R48" i="20"/>
  <c r="U48" i="20"/>
  <c r="P454" i="16" l="1"/>
  <c r="P1229" i="14"/>
  <c r="Q1229" i="14" s="1"/>
  <c r="P545" i="16"/>
  <c r="U49" i="20"/>
  <c r="R49" i="20"/>
  <c r="P455" i="16" l="1"/>
  <c r="P1230" i="14"/>
  <c r="Q1230" i="14" s="1"/>
  <c r="P546" i="16"/>
  <c r="R50" i="20"/>
  <c r="U50" i="20"/>
  <c r="P456" i="16" l="1"/>
  <c r="P1231" i="14"/>
  <c r="Q1231" i="14" s="1"/>
  <c r="P547" i="16"/>
  <c r="R51" i="20"/>
  <c r="U51" i="20"/>
  <c r="P457" i="16" l="1"/>
  <c r="P1232" i="14"/>
  <c r="Q1232" i="14" s="1"/>
  <c r="P548" i="16"/>
  <c r="R52" i="20"/>
  <c r="U52" i="20"/>
  <c r="P458" i="16" l="1"/>
  <c r="P1233" i="14"/>
  <c r="Q1233" i="14" s="1"/>
  <c r="P549" i="16"/>
  <c r="U53" i="20"/>
  <c r="R53" i="20"/>
  <c r="P459" i="16" l="1"/>
  <c r="P1234" i="14"/>
  <c r="Q1234" i="14" s="1"/>
  <c r="P550" i="16"/>
  <c r="R54" i="20"/>
  <c r="U54" i="20"/>
  <c r="P460" i="16" l="1"/>
  <c r="P1235" i="14"/>
  <c r="Q1235" i="14" s="1"/>
  <c r="P551" i="16"/>
  <c r="U55" i="20"/>
  <c r="R55" i="20"/>
  <c r="P461" i="16" l="1"/>
  <c r="P1236" i="14"/>
  <c r="Q1236" i="14" s="1"/>
  <c r="P552" i="16"/>
  <c r="R56" i="20"/>
  <c r="U56" i="20"/>
  <c r="P462" i="16" l="1"/>
  <c r="P1237" i="14"/>
  <c r="Q1237" i="14" s="1"/>
  <c r="P553" i="16"/>
  <c r="U57" i="20"/>
  <c r="R57" i="20"/>
  <c r="P463" i="16" l="1"/>
  <c r="P1238" i="14"/>
  <c r="Q1238" i="14" s="1"/>
  <c r="P554" i="16"/>
  <c r="R58" i="20"/>
  <c r="U58" i="20"/>
  <c r="P464" i="16" l="1"/>
  <c r="P1239" i="14"/>
  <c r="Q1239" i="14" s="1"/>
  <c r="P555" i="16"/>
  <c r="R59" i="20"/>
  <c r="U59" i="20"/>
  <c r="P465" i="16" l="1"/>
  <c r="P1240" i="14"/>
  <c r="Q1240" i="14" s="1"/>
  <c r="P556" i="16"/>
  <c r="R60" i="20"/>
  <c r="U60" i="20"/>
  <c r="U61" i="20"/>
  <c r="U62" i="20"/>
  <c r="R61" i="20"/>
  <c r="R62" i="20"/>
  <c r="P466" i="16" l="1"/>
  <c r="P1241" i="14"/>
  <c r="Q1241" i="14" s="1"/>
  <c r="P557" i="16"/>
  <c r="U97" i="20"/>
  <c r="R97" i="20"/>
  <c r="G97" i="20"/>
  <c r="F97" i="20"/>
  <c r="P467" i="16" l="1"/>
  <c r="P1242" i="14"/>
  <c r="Q1242" i="14" s="1"/>
  <c r="P558" i="16"/>
  <c r="R98" i="20"/>
  <c r="U98" i="20"/>
  <c r="F98" i="20"/>
  <c r="G98" i="20"/>
  <c r="P468" i="16" l="1"/>
  <c r="P1243" i="14"/>
  <c r="Q1243" i="14" s="1"/>
  <c r="P559" i="16"/>
  <c r="H63" i="20"/>
  <c r="R63" i="20"/>
  <c r="U63" i="20"/>
  <c r="P469" i="16" l="1"/>
  <c r="P1244" i="14"/>
  <c r="Q1244" i="14" s="1"/>
  <c r="P560" i="16"/>
  <c r="H64" i="20"/>
  <c r="R64" i="20"/>
  <c r="U64" i="20"/>
  <c r="O62" i="20"/>
  <c r="P470" i="16" l="1"/>
  <c r="P1245" i="14"/>
  <c r="Q1245" i="14" s="1"/>
  <c r="P561" i="16"/>
  <c r="H65" i="20"/>
  <c r="R65" i="20"/>
  <c r="U65" i="20"/>
  <c r="O61" i="20"/>
  <c r="P471" i="16" l="1"/>
  <c r="P1246" i="14"/>
  <c r="Q1246" i="14" s="1"/>
  <c r="P562" i="16"/>
  <c r="H66" i="20"/>
  <c r="R66" i="20"/>
  <c r="U66" i="20"/>
  <c r="C67" i="20"/>
  <c r="C66" i="20" s="1"/>
  <c r="C65" i="20" s="1"/>
  <c r="Q794" i="16" l="1" a="1"/>
  <c r="Q794" i="16" s="1"/>
  <c r="Q775" i="16" a="1"/>
  <c r="Q775" i="16" s="1"/>
  <c r="Q779" i="16" a="1"/>
  <c r="Q779" i="16" s="1"/>
  <c r="Q831" i="16" a="1"/>
  <c r="Q831" i="16" s="1"/>
  <c r="Q830" i="16" a="1"/>
  <c r="Q830" i="16" s="1"/>
  <c r="Q833" i="16" a="1"/>
  <c r="Q833" i="16" s="1"/>
  <c r="Q769" i="16" a="1"/>
  <c r="Q769" i="16" s="1"/>
  <c r="Q786" i="16" a="1"/>
  <c r="Q786" i="16" s="1"/>
  <c r="Q770" i="16" a="1"/>
  <c r="Q770" i="16" s="1"/>
  <c r="Q822" i="16" a="1"/>
  <c r="Q822" i="16" s="1"/>
  <c r="Q824" i="16" a="1"/>
  <c r="Q824" i="16" s="1"/>
  <c r="Q812" i="16" a="1"/>
  <c r="Q812" i="16" s="1"/>
  <c r="Q767" i="16" a="1"/>
  <c r="Q767" i="16" s="1"/>
  <c r="Q797" i="16" a="1"/>
  <c r="Q797" i="16" s="1"/>
  <c r="Q804" i="16" a="1"/>
  <c r="Q804" i="16" s="1"/>
  <c r="Q816" i="16" a="1"/>
  <c r="Q816" i="16" s="1"/>
  <c r="Q789" i="16" a="1"/>
  <c r="Q789" i="16" s="1"/>
  <c r="Q764" i="16" a="1"/>
  <c r="Q764" i="16" s="1"/>
  <c r="Q823" i="16" a="1"/>
  <c r="Q823" i="16" s="1"/>
  <c r="Q827" i="16" a="1"/>
  <c r="Q827" i="16" s="1"/>
  <c r="Q809" i="16" a="1"/>
  <c r="Q809" i="16" s="1"/>
  <c r="Q826" i="16" a="1"/>
  <c r="Q826" i="16" s="1"/>
  <c r="Q807" i="16" a="1"/>
  <c r="Q807" i="16" s="1"/>
  <c r="Q811" i="16" a="1"/>
  <c r="Q811" i="16" s="1"/>
  <c r="Q793" i="16" a="1"/>
  <c r="Q793" i="16" s="1"/>
  <c r="Q810" i="16" a="1"/>
  <c r="Q810" i="16" s="1"/>
  <c r="Q791" i="16" a="1"/>
  <c r="Q791" i="16" s="1"/>
  <c r="Q795" i="16" a="1"/>
  <c r="Q795" i="16" s="1"/>
  <c r="Q820" i="16" a="1"/>
  <c r="Q820" i="16" s="1"/>
  <c r="Q777" i="16" a="1"/>
  <c r="Q777" i="16" s="1"/>
  <c r="Q832" i="16" a="1"/>
  <c r="Q832" i="16" s="1"/>
  <c r="Q821" i="16" a="1"/>
  <c r="Q821" i="16" s="1"/>
  <c r="Q805" i="16" a="1"/>
  <c r="Q805" i="16" s="1"/>
  <c r="Q778" i="16" a="1"/>
  <c r="Q778" i="16" s="1"/>
  <c r="Q765" i="16" a="1"/>
  <c r="Q765" i="16" s="1"/>
  <c r="Q788" i="16" a="1"/>
  <c r="Q788" i="16" s="1"/>
  <c r="Q800" i="16" a="1"/>
  <c r="Q800" i="16" s="1"/>
  <c r="Q784" i="16" a="1"/>
  <c r="Q784" i="16" s="1"/>
  <c r="Q782" i="16" a="1"/>
  <c r="Q782" i="16" s="1"/>
  <c r="Q814" i="16" a="1"/>
  <c r="Q814" i="16" s="1"/>
  <c r="Q773" i="16" a="1"/>
  <c r="Q773" i="16" s="1"/>
  <c r="Q798" i="16" a="1"/>
  <c r="Q798" i="16" s="1"/>
  <c r="Q772" i="16" a="1"/>
  <c r="Q772" i="16" s="1"/>
  <c r="Q766" i="16" a="1"/>
  <c r="Q766" i="16" s="1"/>
  <c r="Q825" i="16" a="1"/>
  <c r="Q825" i="16" s="1"/>
  <c r="Q817" i="16" a="1"/>
  <c r="Q817" i="16" s="1"/>
  <c r="Q815" i="16" a="1"/>
  <c r="Q815" i="16" s="1"/>
  <c r="Q819" i="16" a="1"/>
  <c r="Q819" i="16" s="1"/>
  <c r="Q801" i="16" a="1"/>
  <c r="Q801" i="16" s="1"/>
  <c r="Q818" i="16" a="1"/>
  <c r="Q818" i="16" s="1"/>
  <c r="Q803" i="16" a="1"/>
  <c r="Q803" i="16" s="1"/>
  <c r="Q828" i="16" a="1"/>
  <c r="Q828" i="16" s="1"/>
  <c r="Q785" i="16" a="1"/>
  <c r="Q785" i="16" s="1"/>
  <c r="Q802" i="16" a="1"/>
  <c r="Q802" i="16" s="1"/>
  <c r="Q783" i="16" a="1"/>
  <c r="Q783" i="16" s="1"/>
  <c r="Q787" i="16" a="1"/>
  <c r="Q787" i="16" s="1"/>
  <c r="Q771" i="16" a="1"/>
  <c r="Q771" i="16" s="1"/>
  <c r="Q829" i="16" a="1"/>
  <c r="Q829" i="16" s="1"/>
  <c r="Q799" i="16" a="1"/>
  <c r="Q799" i="16" s="1"/>
  <c r="Q813" i="16" a="1"/>
  <c r="Q813" i="16" s="1"/>
  <c r="Q796" i="16" a="1"/>
  <c r="Q796" i="16" s="1"/>
  <c r="Q808" i="16" a="1"/>
  <c r="Q808" i="16" s="1"/>
  <c r="Q780" i="16" a="1"/>
  <c r="Q780" i="16" s="1"/>
  <c r="Q792" i="16" a="1"/>
  <c r="Q792" i="16" s="1"/>
  <c r="Q763" i="16" a="1"/>
  <c r="Q763" i="16" s="1"/>
  <c r="Q790" i="16" a="1"/>
  <c r="Q790" i="16" s="1"/>
  <c r="Q776" i="16" a="1"/>
  <c r="Q776" i="16" s="1"/>
  <c r="Q774" i="16" a="1"/>
  <c r="Q774" i="16" s="1"/>
  <c r="Q768" i="16" a="1"/>
  <c r="Q768" i="16" s="1"/>
  <c r="Q781" i="16" a="1"/>
  <c r="Q781" i="16" s="1"/>
  <c r="Q806" i="16" a="1"/>
  <c r="Q806" i="16" s="1"/>
  <c r="Q762" i="16" a="1"/>
  <c r="Q762" i="16" s="1"/>
  <c r="P472" i="16"/>
  <c r="P1247" i="14"/>
  <c r="Q1247" i="14" s="1"/>
  <c r="P563" i="16"/>
  <c r="G66" i="20"/>
  <c r="F66" i="20"/>
  <c r="C64" i="20"/>
  <c r="O65" i="20"/>
  <c r="G65" i="20"/>
  <c r="F65" i="20"/>
  <c r="O66" i="20"/>
  <c r="H67" i="20"/>
  <c r="G67" i="20"/>
  <c r="U67" i="20"/>
  <c r="R67" i="20"/>
  <c r="C68" i="20"/>
  <c r="F67" i="20"/>
  <c r="O67" i="20"/>
  <c r="Q758" i="16" l="1" a="1"/>
  <c r="Q758" i="16" s="1"/>
  <c r="Q759" i="16" a="1"/>
  <c r="Q759" i="16" s="1"/>
  <c r="Q761" i="16" a="1"/>
  <c r="Q761" i="16" s="1"/>
  <c r="Q755" i="16" a="1"/>
  <c r="Q755" i="16" s="1"/>
  <c r="Q760" i="16" a="1"/>
  <c r="Q760" i="16" s="1"/>
  <c r="Q754" i="16" a="1"/>
  <c r="Q754" i="16" s="1"/>
  <c r="Q756" i="16" a="1"/>
  <c r="Q756" i="16" s="1"/>
  <c r="Q757" i="16" a="1"/>
  <c r="Q757" i="16" s="1"/>
  <c r="Q753" i="16" a="1"/>
  <c r="Q753" i="16" s="1"/>
  <c r="Q752" i="16" a="1"/>
  <c r="Q752" i="16" s="1"/>
  <c r="P473" i="16"/>
  <c r="P1248" i="14"/>
  <c r="Q1248" i="14" s="1"/>
  <c r="P564" i="16"/>
  <c r="C63" i="20"/>
  <c r="O64" i="20"/>
  <c r="G64" i="20"/>
  <c r="F64" i="20"/>
  <c r="H68" i="20"/>
  <c r="O68" i="20"/>
  <c r="U68" i="20"/>
  <c r="F68" i="20"/>
  <c r="G68" i="20"/>
  <c r="R68" i="20"/>
  <c r="C69" i="20"/>
  <c r="Q22" i="17" s="1" a="1"/>
  <c r="Q22" i="17" s="1"/>
  <c r="Q750" i="16" l="1" a="1"/>
  <c r="Q750" i="16" s="1"/>
  <c r="Q746" i="16" a="1"/>
  <c r="Q746" i="16" s="1"/>
  <c r="Q748" i="16" a="1"/>
  <c r="Q748" i="16" s="1"/>
  <c r="Q749" i="16" a="1"/>
  <c r="Q749" i="16" s="1"/>
  <c r="Q745" i="16" a="1"/>
  <c r="Q745" i="16" s="1"/>
  <c r="Q744" i="16" a="1"/>
  <c r="Q744" i="16" s="1"/>
  <c r="Q747" i="16" a="1"/>
  <c r="Q747" i="16" s="1"/>
  <c r="Q751" i="16" a="1"/>
  <c r="Q751" i="16" s="1"/>
  <c r="P474" i="16"/>
  <c r="P1249" i="14"/>
  <c r="Q1249" i="14" s="1"/>
  <c r="P565" i="16"/>
  <c r="F63" i="20"/>
  <c r="C62" i="20"/>
  <c r="O63" i="20"/>
  <c r="G63" i="20"/>
  <c r="H69" i="20"/>
  <c r="R69" i="20"/>
  <c r="C70" i="20"/>
  <c r="O69" i="20"/>
  <c r="U69" i="20"/>
  <c r="F69" i="20"/>
  <c r="G69" i="20"/>
  <c r="Q728" i="16" l="1" a="1"/>
  <c r="Q728" i="16" s="1"/>
  <c r="Q717" i="16" a="1"/>
  <c r="Q717" i="16" s="1"/>
  <c r="Q720" i="16" a="1"/>
  <c r="Q720" i="16" s="1"/>
  <c r="Q731" i="16" a="1"/>
  <c r="Q731" i="16" s="1"/>
  <c r="Q730" i="16" a="1"/>
  <c r="Q730" i="16" s="1"/>
  <c r="Q732" i="16" a="1"/>
  <c r="Q732" i="16" s="1"/>
  <c r="Q716" i="16" a="1"/>
  <c r="Q716" i="16" s="1"/>
  <c r="Q742" i="16" a="1"/>
  <c r="Q742" i="16" s="1"/>
  <c r="Q726" i="16" a="1"/>
  <c r="Q726" i="16" s="1"/>
  <c r="Q738" i="16" a="1"/>
  <c r="Q738" i="16" s="1"/>
  <c r="Q733" i="16" a="1"/>
  <c r="Q733" i="16" s="1"/>
  <c r="Q729" i="16" a="1"/>
  <c r="Q729" i="16" s="1"/>
  <c r="Q743" i="16" a="1"/>
  <c r="Q743" i="16" s="1"/>
  <c r="Q727" i="16" a="1"/>
  <c r="Q727" i="16" s="1"/>
  <c r="Q739" i="16" a="1"/>
  <c r="Q739" i="16" s="1"/>
  <c r="Q724" i="16" a="1"/>
  <c r="Q724" i="16" s="1"/>
  <c r="Q722" i="16" a="1"/>
  <c r="Q722" i="16" s="1"/>
  <c r="Q734" i="16" a="1"/>
  <c r="Q734" i="16" s="1"/>
  <c r="Q740" i="16" a="1"/>
  <c r="Q740" i="16" s="1"/>
  <c r="Q718" i="16" a="1"/>
  <c r="Q718" i="16" s="1"/>
  <c r="Q723" i="16" a="1"/>
  <c r="Q723" i="16" s="1"/>
  <c r="Q741" i="16" a="1"/>
  <c r="Q741" i="16" s="1"/>
  <c r="Q737" i="16" a="1"/>
  <c r="Q737" i="16" s="1"/>
  <c r="Q736" i="16" a="1"/>
  <c r="Q736" i="16" s="1"/>
  <c r="Q725" i="16" a="1"/>
  <c r="Q725" i="16" s="1"/>
  <c r="Q721" i="16" a="1"/>
  <c r="Q721" i="16" s="1"/>
  <c r="Q719" i="16" a="1"/>
  <c r="Q719" i="16" s="1"/>
  <c r="Q735" i="16" a="1"/>
  <c r="Q735" i="16" s="1"/>
  <c r="P475" i="16"/>
  <c r="P1250" i="14"/>
  <c r="Q1250" i="14" s="1"/>
  <c r="P566" i="16"/>
  <c r="G62" i="20"/>
  <c r="F62" i="20"/>
  <c r="C61" i="20"/>
  <c r="H70" i="20"/>
  <c r="C71" i="20"/>
  <c r="Q23" i="17" s="1" a="1"/>
  <c r="Q23" i="17" s="1"/>
  <c r="U70" i="20"/>
  <c r="G70" i="20"/>
  <c r="R70" i="20"/>
  <c r="O70" i="20"/>
  <c r="F70" i="20"/>
  <c r="Q713" i="16" l="1" a="1"/>
  <c r="Q713" i="16" s="1"/>
  <c r="Q709" i="16" a="1"/>
  <c r="Q709" i="16" s="1"/>
  <c r="Q708" i="16" a="1"/>
  <c r="Q708" i="16" s="1"/>
  <c r="Q715" i="16" a="1"/>
  <c r="Q715" i="16" s="1"/>
  <c r="Q714" i="16" a="1"/>
  <c r="Q714" i="16" s="1"/>
  <c r="Q710" i="16" a="1"/>
  <c r="Q710" i="16" s="1"/>
  <c r="Q711" i="16" a="1"/>
  <c r="Q711" i="16" s="1"/>
  <c r="Q712" i="16" a="1"/>
  <c r="Q712" i="16" s="1"/>
  <c r="P476" i="16"/>
  <c r="P1251" i="14"/>
  <c r="Q1251" i="14" s="1"/>
  <c r="P567" i="16"/>
  <c r="F61" i="20"/>
  <c r="C60" i="20"/>
  <c r="G61" i="20"/>
  <c r="H71" i="20"/>
  <c r="R71" i="20"/>
  <c r="F71" i="20"/>
  <c r="C72" i="20"/>
  <c r="Q24" i="17" s="1" a="1"/>
  <c r="Q24" i="17" s="1"/>
  <c r="Q29" i="17" s="1"/>
  <c r="U71" i="20"/>
  <c r="G71" i="20"/>
  <c r="O71" i="20"/>
  <c r="Q694" i="16" l="1" a="1"/>
  <c r="Q694" i="16" s="1"/>
  <c r="Q695" i="16" a="1"/>
  <c r="Q695" i="16" s="1"/>
  <c r="Q686" i="16" a="1"/>
  <c r="Q686" i="16" s="1"/>
  <c r="Q703" i="16" a="1"/>
  <c r="Q703" i="16" s="1"/>
  <c r="Q700" i="16" a="1"/>
  <c r="Q700" i="16" s="1"/>
  <c r="Q693" i="16" a="1"/>
  <c r="Q693" i="16" s="1"/>
  <c r="Q689" i="16" a="1"/>
  <c r="Q689" i="16" s="1"/>
  <c r="Q699" i="16" a="1"/>
  <c r="Q699" i="16" s="1"/>
  <c r="Q688" i="16" a="1"/>
  <c r="Q688" i="16" s="1"/>
  <c r="Q687" i="16" a="1"/>
  <c r="Q687" i="16" s="1"/>
  <c r="Q704" i="16" a="1"/>
  <c r="Q704" i="16" s="1"/>
  <c r="Q698" i="16" a="1"/>
  <c r="Q698" i="16" s="1"/>
  <c r="Q697" i="16" a="1"/>
  <c r="Q697" i="16" s="1"/>
  <c r="Q707" i="16" a="1"/>
  <c r="Q707" i="16" s="1"/>
  <c r="Q696" i="16" a="1"/>
  <c r="Q696" i="16" s="1"/>
  <c r="Q685" i="16" a="1"/>
  <c r="Q685" i="16" s="1"/>
  <c r="Q691" i="16" a="1"/>
  <c r="Q691" i="16" s="1"/>
  <c r="Q690" i="16" a="1"/>
  <c r="Q690" i="16" s="1"/>
  <c r="Q701" i="16" a="1"/>
  <c r="Q701" i="16" s="1"/>
  <c r="Q706" i="16" a="1"/>
  <c r="Q706" i="16" s="1"/>
  <c r="Q702" i="16" a="1"/>
  <c r="Q702" i="16" s="1"/>
  <c r="Q692" i="16" a="1"/>
  <c r="Q692" i="16" s="1"/>
  <c r="Q705" i="16" a="1"/>
  <c r="Q705" i="16" s="1"/>
  <c r="P477" i="16"/>
  <c r="P1252" i="14"/>
  <c r="Q1252" i="14" s="1"/>
  <c r="P568" i="16"/>
  <c r="F60" i="20"/>
  <c r="C59" i="20"/>
  <c r="G60" i="20"/>
  <c r="H72" i="20"/>
  <c r="O72" i="20"/>
  <c r="U72" i="20"/>
  <c r="R72" i="20"/>
  <c r="G72" i="20"/>
  <c r="F72" i="20"/>
  <c r="C73" i="20"/>
  <c r="Q682" i="16" l="1" a="1"/>
  <c r="Q682" i="16" s="1"/>
  <c r="Q683" i="16" a="1"/>
  <c r="Q683" i="16" s="1"/>
  <c r="Q684" i="16" a="1"/>
  <c r="Q684" i="16" s="1"/>
  <c r="Q681" i="16" a="1"/>
  <c r="Q681" i="16" s="1"/>
  <c r="Q680" i="16" a="1"/>
  <c r="Q680" i="16" s="1"/>
  <c r="Q679" i="16" a="1"/>
  <c r="Q679" i="16" s="1"/>
  <c r="P478" i="16"/>
  <c r="P1253" i="14"/>
  <c r="Q1253" i="14" s="1"/>
  <c r="P569" i="16"/>
  <c r="G59" i="20"/>
  <c r="F59" i="20"/>
  <c r="C58" i="20"/>
  <c r="H73" i="20"/>
  <c r="G73" i="20"/>
  <c r="F73" i="20"/>
  <c r="O73" i="20"/>
  <c r="C74" i="20"/>
  <c r="U73" i="20"/>
  <c r="R73" i="20"/>
  <c r="Q674" i="16" l="1" a="1"/>
  <c r="Q674" i="16" s="1"/>
  <c r="Q671" i="16" a="1"/>
  <c r="Q671" i="16" s="1"/>
  <c r="Q677" i="16" a="1"/>
  <c r="Q677" i="16" s="1"/>
  <c r="Q672" i="16" a="1"/>
  <c r="Q672" i="16" s="1"/>
  <c r="Q673" i="16" a="1"/>
  <c r="Q673" i="16" s="1"/>
  <c r="Q678" i="16" a="1"/>
  <c r="Q678" i="16" s="1"/>
  <c r="Q675" i="16" a="1"/>
  <c r="Q675" i="16" s="1"/>
  <c r="Q670" i="16" a="1"/>
  <c r="Q670" i="16" s="1"/>
  <c r="Q676" i="16" a="1"/>
  <c r="Q676" i="16" s="1"/>
  <c r="P479" i="16"/>
  <c r="P1254" i="14"/>
  <c r="Q1254" i="14" s="1"/>
  <c r="P570" i="16"/>
  <c r="F58" i="20"/>
  <c r="C57" i="20"/>
  <c r="G58" i="20"/>
  <c r="H74" i="20"/>
  <c r="F74" i="20"/>
  <c r="C75" i="20"/>
  <c r="G74" i="20"/>
  <c r="O74" i="20"/>
  <c r="U74" i="20"/>
  <c r="R74" i="20"/>
  <c r="Q642" i="16" l="1" a="1"/>
  <c r="Q642" i="16" s="1"/>
  <c r="Q667" i="16" a="1"/>
  <c r="Q667" i="16" s="1"/>
  <c r="Q633" i="16" a="1"/>
  <c r="Q633" i="16" s="1"/>
  <c r="Q634" i="16" a="1"/>
  <c r="Q634" i="16" s="1"/>
  <c r="Q664" i="16" a="1"/>
  <c r="Q664" i="16" s="1"/>
  <c r="Q653" i="16" a="1"/>
  <c r="Q653" i="16" s="1"/>
  <c r="Q649" i="16" a="1"/>
  <c r="Q649" i="16" s="1"/>
  <c r="Q639" i="16" a="1"/>
  <c r="Q639" i="16" s="1"/>
  <c r="Q656" i="16" a="1"/>
  <c r="Q656" i="16" s="1"/>
  <c r="Q640" i="16" a="1"/>
  <c r="Q640" i="16" s="1"/>
  <c r="Q644" i="16" a="1"/>
  <c r="Q644" i="16" s="1"/>
  <c r="Q659" i="16" a="1"/>
  <c r="Q659" i="16" s="1"/>
  <c r="Q655" i="16" a="1"/>
  <c r="Q655" i="16" s="1"/>
  <c r="Q661" i="16" a="1"/>
  <c r="Q661" i="16" s="1"/>
  <c r="Q657" i="16" a="1"/>
  <c r="Q657" i="16" s="1"/>
  <c r="Q666" i="16" a="1"/>
  <c r="Q666" i="16" s="1"/>
  <c r="Q629" i="16" a="1"/>
  <c r="Q629" i="16" s="1"/>
  <c r="Q651" i="16" a="1"/>
  <c r="Q651" i="16" s="1"/>
  <c r="Q643" i="16" a="1"/>
  <c r="Q643" i="16" s="1"/>
  <c r="Q627" i="16" a="1"/>
  <c r="Q627" i="16" s="1"/>
  <c r="Q631" i="16" a="1"/>
  <c r="Q631" i="16" s="1"/>
  <c r="Q650" i="16" a="1"/>
  <c r="Q650" i="16" s="1"/>
  <c r="Q662" i="16" a="1"/>
  <c r="Q662" i="16" s="1"/>
  <c r="Q625" i="16" a="1"/>
  <c r="Q625" i="16" s="1"/>
  <c r="Q630" i="16" a="1"/>
  <c r="Q630" i="16" s="1"/>
  <c r="Q668" i="16" a="1"/>
  <c r="Q668" i="16" s="1"/>
  <c r="Q637" i="16" a="1"/>
  <c r="Q637" i="16" s="1"/>
  <c r="Q646" i="16" a="1"/>
  <c r="Q646" i="16" s="1"/>
  <c r="Q626" i="16" a="1"/>
  <c r="Q626" i="16" s="1"/>
  <c r="Q628" i="16" a="1"/>
  <c r="Q628" i="16" s="1"/>
  <c r="Q652" i="16" a="1"/>
  <c r="Q652" i="16" s="1"/>
  <c r="Q663" i="16" a="1"/>
  <c r="Q663" i="16" s="1"/>
  <c r="Q669" i="16" a="1"/>
  <c r="Q669" i="16" s="1"/>
  <c r="Q665" i="16" a="1"/>
  <c r="Q665" i="16" s="1"/>
  <c r="Q647" i="16" a="1"/>
  <c r="Q647" i="16" s="1"/>
  <c r="Q648" i="16" a="1"/>
  <c r="Q648" i="16" s="1"/>
  <c r="Q632" i="16" a="1"/>
  <c r="Q632" i="16" s="1"/>
  <c r="Q636" i="16" a="1"/>
  <c r="Q636" i="16" s="1"/>
  <c r="Q658" i="16" a="1"/>
  <c r="Q658" i="16" s="1"/>
  <c r="Q621" i="16" a="1"/>
  <c r="Q621" i="16" s="1"/>
  <c r="Q638" i="16" a="1"/>
  <c r="Q638" i="16" s="1"/>
  <c r="Q635" i="16" a="1"/>
  <c r="Q635" i="16" s="1"/>
  <c r="Q623" i="16" a="1"/>
  <c r="Q623" i="16" s="1"/>
  <c r="Q645" i="16" a="1"/>
  <c r="Q645" i="16" s="1"/>
  <c r="Q654" i="16" a="1"/>
  <c r="Q654" i="16" s="1"/>
  <c r="Q660" i="16" a="1"/>
  <c r="Q660" i="16" s="1"/>
  <c r="Q624" i="16" a="1"/>
  <c r="Q624" i="16" s="1"/>
  <c r="Q641" i="16" a="1"/>
  <c r="Q641" i="16" s="1"/>
  <c r="Q622" i="16" a="1"/>
  <c r="Q622" i="16" s="1"/>
  <c r="P480" i="16"/>
  <c r="P1255" i="14"/>
  <c r="Q1255" i="14" s="1"/>
  <c r="P571" i="16"/>
  <c r="G57" i="20"/>
  <c r="F57" i="20"/>
  <c r="C56" i="20"/>
  <c r="H75" i="20"/>
  <c r="R75" i="20"/>
  <c r="O75" i="20"/>
  <c r="C76" i="20"/>
  <c r="F75" i="20"/>
  <c r="G75" i="20"/>
  <c r="U75" i="20"/>
  <c r="Q601" i="16" l="1" a="1"/>
  <c r="Q601" i="16" s="1"/>
  <c r="Q616" i="16" a="1"/>
  <c r="Q616" i="16" s="1"/>
  <c r="Q603" i="16" a="1"/>
  <c r="Q603" i="16" s="1"/>
  <c r="Q609" i="16" a="1"/>
  <c r="Q609" i="16" s="1"/>
  <c r="Q618" i="16" a="1"/>
  <c r="Q618" i="16" s="1"/>
  <c r="Q612" i="16" a="1"/>
  <c r="Q612" i="16" s="1"/>
  <c r="Q599" i="16" a="1"/>
  <c r="Q599" i="16" s="1"/>
  <c r="Q613" i="16" a="1"/>
  <c r="Q613" i="16" s="1"/>
  <c r="Q611" i="16" a="1"/>
  <c r="Q611" i="16" s="1"/>
  <c r="Q615" i="16" a="1"/>
  <c r="Q615" i="16" s="1"/>
  <c r="Q600" i="16" a="1"/>
  <c r="Q600" i="16" s="1"/>
  <c r="Q604" i="16" a="1"/>
  <c r="Q604" i="16" s="1"/>
  <c r="Q614" i="16" a="1"/>
  <c r="Q614" i="16" s="1"/>
  <c r="Q598" i="16" a="1"/>
  <c r="Q598" i="16" s="1"/>
  <c r="Q602" i="16" a="1"/>
  <c r="Q602" i="16" s="1"/>
  <c r="Q620" i="16" a="1"/>
  <c r="Q620" i="16" s="1"/>
  <c r="Q605" i="16" a="1"/>
  <c r="Q605" i="16" s="1"/>
  <c r="Q607" i="16" a="1"/>
  <c r="Q607" i="16" s="1"/>
  <c r="Q608" i="16" a="1"/>
  <c r="Q608" i="16" s="1"/>
  <c r="Q617" i="16" a="1"/>
  <c r="Q617" i="16" s="1"/>
  <c r="Q606" i="16" a="1"/>
  <c r="Q606" i="16" s="1"/>
  <c r="Q619" i="16" a="1"/>
  <c r="Q619" i="16" s="1"/>
  <c r="Q610" i="16" a="1"/>
  <c r="Q610" i="16" s="1"/>
  <c r="P481" i="16"/>
  <c r="P1256" i="14"/>
  <c r="Q1256" i="14" s="1"/>
  <c r="P572" i="16"/>
  <c r="C55" i="20"/>
  <c r="F56" i="20"/>
  <c r="G56" i="20"/>
  <c r="H76" i="20"/>
  <c r="O76" i="20"/>
  <c r="F76" i="20"/>
  <c r="C77" i="20"/>
  <c r="U76" i="20"/>
  <c r="G76" i="20"/>
  <c r="R76" i="20"/>
  <c r="Q551" i="16" l="1" a="1"/>
  <c r="Q551" i="16" s="1"/>
  <c r="Q552" i="16" a="1"/>
  <c r="Q552" i="16" s="1"/>
  <c r="Q553" i="16" a="1"/>
  <c r="Q553" i="16" s="1"/>
  <c r="Q554" i="16" a="1"/>
  <c r="Q554" i="16" s="1"/>
  <c r="Q555" i="16" a="1"/>
  <c r="Q555" i="16" s="1"/>
  <c r="Q556" i="16" a="1"/>
  <c r="Q556" i="16" s="1"/>
  <c r="Q557" i="16" a="1"/>
  <c r="Q557" i="16" s="1"/>
  <c r="Q558" i="16" a="1"/>
  <c r="Q558" i="16" s="1"/>
  <c r="Q559" i="16" a="1"/>
  <c r="Q559" i="16" s="1"/>
  <c r="Q560" i="16" a="1"/>
  <c r="Q560" i="16" s="1"/>
  <c r="Q561" i="16" a="1"/>
  <c r="Q561" i="16" s="1"/>
  <c r="Q562" i="16" a="1"/>
  <c r="Q562" i="16" s="1"/>
  <c r="Q563" i="16" a="1"/>
  <c r="Q563" i="16" s="1"/>
  <c r="Q564" i="16" a="1"/>
  <c r="Q564" i="16" s="1"/>
  <c r="Q565" i="16" a="1"/>
  <c r="Q565" i="16" s="1"/>
  <c r="Q566" i="16" a="1"/>
  <c r="Q566" i="16" s="1"/>
  <c r="Q567" i="16" a="1"/>
  <c r="Q567" i="16" s="1"/>
  <c r="Q568" i="16" a="1"/>
  <c r="Q568" i="16" s="1"/>
  <c r="Q569" i="16" a="1"/>
  <c r="Q569" i="16" s="1"/>
  <c r="Q570" i="16" a="1"/>
  <c r="Q570" i="16" s="1"/>
  <c r="Q571" i="16" a="1"/>
  <c r="Q571" i="16" s="1"/>
  <c r="Q572" i="16" a="1"/>
  <c r="Q572" i="16" s="1"/>
  <c r="P482" i="16"/>
  <c r="P1257" i="14"/>
  <c r="Q1257" i="14" s="1"/>
  <c r="P573" i="16"/>
  <c r="C54" i="20"/>
  <c r="F55" i="20"/>
  <c r="G55" i="20"/>
  <c r="H77" i="20"/>
  <c r="R77" i="20"/>
  <c r="O77" i="20"/>
  <c r="G77" i="20"/>
  <c r="U77" i="20"/>
  <c r="C78" i="20"/>
  <c r="F77" i="20"/>
  <c r="Q513" i="16" l="1" a="1"/>
  <c r="Q513" i="16" s="1"/>
  <c r="Q512" i="16" a="1"/>
  <c r="Q512" i="16" s="1"/>
  <c r="Q527" i="16" a="1"/>
  <c r="Q527" i="16" s="1"/>
  <c r="Q534" i="16" a="1"/>
  <c r="Q534" i="16" s="1"/>
  <c r="Q533" i="16" a="1"/>
  <c r="Q533" i="16" s="1"/>
  <c r="Q516" i="16" a="1"/>
  <c r="Q516" i="16" s="1"/>
  <c r="Q526" i="16" a="1"/>
  <c r="Q526" i="16" s="1"/>
  <c r="Q530" i="16" a="1"/>
  <c r="Q530" i="16" s="1"/>
  <c r="Q519" i="16" a="1"/>
  <c r="Q519" i="16" s="1"/>
  <c r="Q536" i="16" a="1"/>
  <c r="Q536" i="16" s="1"/>
  <c r="Q525" i="16" a="1"/>
  <c r="Q525" i="16" s="1"/>
  <c r="Q517" i="16" a="1"/>
  <c r="Q517" i="16" s="1"/>
  <c r="Q529" i="16" a="1"/>
  <c r="Q529" i="16" s="1"/>
  <c r="Q531" i="16" a="1"/>
  <c r="Q531" i="16" s="1"/>
  <c r="Q522" i="16" a="1"/>
  <c r="Q522" i="16" s="1"/>
  <c r="Q528" i="16" a="1"/>
  <c r="Q528" i="16" s="1"/>
  <c r="Q511" i="16" a="1"/>
  <c r="Q511" i="16" s="1"/>
  <c r="Q518" i="16" a="1"/>
  <c r="Q518" i="16" s="1"/>
  <c r="Q532" i="16" a="1"/>
  <c r="Q532" i="16" s="1"/>
  <c r="Q514" i="16" a="1"/>
  <c r="Q514" i="16" s="1"/>
  <c r="Q521" i="16" a="1"/>
  <c r="Q521" i="16" s="1"/>
  <c r="Q535" i="16" a="1"/>
  <c r="Q535" i="16" s="1"/>
  <c r="Q524" i="16" a="1"/>
  <c r="Q524" i="16" s="1"/>
  <c r="Q520" i="16" a="1"/>
  <c r="Q520" i="16" s="1"/>
  <c r="Q515" i="16" a="1"/>
  <c r="Q515" i="16" s="1"/>
  <c r="Q523" i="16" a="1"/>
  <c r="Q523" i="16" s="1"/>
  <c r="Q537" i="16" a="1"/>
  <c r="Q537" i="16" s="1"/>
  <c r="Q538" i="16" a="1"/>
  <c r="Q538" i="16" s="1"/>
  <c r="Q539" i="16" a="1"/>
  <c r="Q539" i="16" s="1"/>
  <c r="Q540" i="16" a="1"/>
  <c r="Q540" i="16" s="1"/>
  <c r="Q541" i="16" a="1"/>
  <c r="Q541" i="16" s="1"/>
  <c r="Q542" i="16" a="1"/>
  <c r="Q542" i="16" s="1"/>
  <c r="Q543" i="16" a="1"/>
  <c r="Q543" i="16" s="1"/>
  <c r="Q544" i="16" a="1"/>
  <c r="Q544" i="16" s="1"/>
  <c r="Q545" i="16" a="1"/>
  <c r="Q545" i="16" s="1"/>
  <c r="Q546" i="16" a="1"/>
  <c r="Q546" i="16" s="1"/>
  <c r="Q547" i="16" a="1"/>
  <c r="Q547" i="16" s="1"/>
  <c r="Q548" i="16" a="1"/>
  <c r="Q548" i="16" s="1"/>
  <c r="Q549" i="16" a="1"/>
  <c r="Q549" i="16" s="1"/>
  <c r="Q550" i="16" a="1"/>
  <c r="Q550" i="16" s="1"/>
  <c r="Q482" i="16" a="1"/>
  <c r="Q482" i="16" s="1"/>
  <c r="Q573" i="16" a="1"/>
  <c r="Q573" i="16" s="1"/>
  <c r="P483" i="16"/>
  <c r="P1258" i="14"/>
  <c r="Q1258" i="14" s="1"/>
  <c r="P574" i="16"/>
  <c r="G54" i="20"/>
  <c r="C53" i="20"/>
  <c r="F54" i="20"/>
  <c r="H78" i="20"/>
  <c r="C79" i="20"/>
  <c r="F78" i="20"/>
  <c r="G78" i="20"/>
  <c r="R78" i="20"/>
  <c r="U78" i="20"/>
  <c r="O78" i="20"/>
  <c r="Q506" i="16" l="1" a="1"/>
  <c r="Q506" i="16" s="1"/>
  <c r="Q502" i="16" a="1"/>
  <c r="Q502" i="16" s="1"/>
  <c r="Q501" i="16" a="1"/>
  <c r="Q501" i="16" s="1"/>
  <c r="Q505" i="16" a="1"/>
  <c r="Q505" i="16" s="1"/>
  <c r="Q504" i="16" a="1"/>
  <c r="Q504" i="16" s="1"/>
  <c r="Q508" i="16" a="1"/>
  <c r="Q508" i="16" s="1"/>
  <c r="Q507" i="16" a="1"/>
  <c r="Q507" i="16" s="1"/>
  <c r="Q509" i="16" a="1"/>
  <c r="Q509" i="16" s="1"/>
  <c r="Q503" i="16" a="1"/>
  <c r="Q503" i="16" s="1"/>
  <c r="Q510" i="16" a="1"/>
  <c r="Q510" i="16" s="1"/>
  <c r="Q458" i="16" a="1"/>
  <c r="Q458" i="16" s="1"/>
  <c r="Q459" i="16" a="1"/>
  <c r="Q459" i="16" s="1"/>
  <c r="Q460" i="16" a="1"/>
  <c r="Q460" i="16" s="1"/>
  <c r="Q461" i="16" a="1"/>
  <c r="Q461" i="16" s="1"/>
  <c r="Q462" i="16" a="1"/>
  <c r="Q462" i="16" s="1"/>
  <c r="Q463" i="16" a="1"/>
  <c r="Q463" i="16" s="1"/>
  <c r="Q464" i="16" a="1"/>
  <c r="Q464" i="16" s="1"/>
  <c r="Q465" i="16" a="1"/>
  <c r="Q465" i="16" s="1"/>
  <c r="Q466" i="16" a="1"/>
  <c r="Q466" i="16" s="1"/>
  <c r="Q467" i="16" a="1"/>
  <c r="Q467" i="16" s="1"/>
  <c r="Q468" i="16" a="1"/>
  <c r="Q468" i="16" s="1"/>
  <c r="Q469" i="16" a="1"/>
  <c r="Q469" i="16" s="1"/>
  <c r="Q470" i="16" a="1"/>
  <c r="Q470" i="16" s="1"/>
  <c r="Q471" i="16" a="1"/>
  <c r="Q471" i="16" s="1"/>
  <c r="Q472" i="16" a="1"/>
  <c r="Q472" i="16" s="1"/>
  <c r="Q473" i="16" a="1"/>
  <c r="Q473" i="16" s="1"/>
  <c r="Q474" i="16" a="1"/>
  <c r="Q474" i="16" s="1"/>
  <c r="Q475" i="16" a="1"/>
  <c r="Q475" i="16" s="1"/>
  <c r="Q476" i="16" a="1"/>
  <c r="Q476" i="16" s="1"/>
  <c r="Q477" i="16" a="1"/>
  <c r="Q477" i="16" s="1"/>
  <c r="Q478" i="16" a="1"/>
  <c r="Q478" i="16" s="1"/>
  <c r="Q479" i="16" a="1"/>
  <c r="Q479" i="16" s="1"/>
  <c r="Q480" i="16" a="1"/>
  <c r="Q480" i="16" s="1"/>
  <c r="Q481" i="16" a="1"/>
  <c r="Q481" i="16" s="1"/>
  <c r="Q483" i="16" a="1"/>
  <c r="Q483" i="16" s="1"/>
  <c r="Q574" i="16" a="1"/>
  <c r="Q574" i="16" s="1"/>
  <c r="P484" i="16"/>
  <c r="P1259" i="14"/>
  <c r="Q1259" i="14" s="1"/>
  <c r="P575" i="16"/>
  <c r="C52" i="20"/>
  <c r="F53" i="20"/>
  <c r="G53" i="20"/>
  <c r="H79" i="20"/>
  <c r="G79" i="20"/>
  <c r="U79" i="20"/>
  <c r="C80" i="20"/>
  <c r="F79" i="20"/>
  <c r="O79" i="20"/>
  <c r="R79" i="20"/>
  <c r="Q442" i="16" l="1" a="1"/>
  <c r="Q442" i="16" s="1"/>
  <c r="Q435" i="16" a="1"/>
  <c r="Q435" i="16" s="1"/>
  <c r="Q439" i="16" a="1"/>
  <c r="Q439" i="16" s="1"/>
  <c r="Q433" i="16" a="1"/>
  <c r="Q433" i="16" s="1"/>
  <c r="Q441" i="16" a="1"/>
  <c r="Q441" i="16" s="1"/>
  <c r="Q437" i="16" a="1"/>
  <c r="Q437" i="16" s="1"/>
  <c r="Q443" i="16" a="1"/>
  <c r="Q443" i="16" s="1"/>
  <c r="Q434" i="16" a="1"/>
  <c r="Q434" i="16" s="1"/>
  <c r="Q438" i="16" a="1"/>
  <c r="Q438" i="16" s="1"/>
  <c r="Q445" i="16" a="1"/>
  <c r="Q445" i="16" s="1"/>
  <c r="Q428" i="16" a="1"/>
  <c r="Q428" i="16" s="1"/>
  <c r="Q432" i="16" a="1"/>
  <c r="Q432" i="16" s="1"/>
  <c r="Q436" i="16" a="1"/>
  <c r="Q436" i="16" s="1"/>
  <c r="Q431" i="16" a="1"/>
  <c r="Q431" i="16" s="1"/>
  <c r="Q444" i="16" a="1"/>
  <c r="Q444" i="16" s="1"/>
  <c r="Q440" i="16" a="1"/>
  <c r="Q440" i="16" s="1"/>
  <c r="Q430" i="16" a="1"/>
  <c r="Q430" i="16" s="1"/>
  <c r="Q427" i="16" a="1"/>
  <c r="Q427" i="16" s="1"/>
  <c r="Q429" i="16" a="1"/>
  <c r="Q429" i="16" s="1"/>
  <c r="Q446" i="16" a="1"/>
  <c r="Q446" i="16" s="1"/>
  <c r="Q447" i="16" a="1"/>
  <c r="Q447" i="16" s="1"/>
  <c r="Q448" i="16" a="1"/>
  <c r="Q448" i="16" s="1"/>
  <c r="Q449" i="16" a="1"/>
  <c r="Q449" i="16" s="1"/>
  <c r="Q450" i="16" a="1"/>
  <c r="Q450" i="16" s="1"/>
  <c r="Q451" i="16" a="1"/>
  <c r="Q451" i="16" s="1"/>
  <c r="Q452" i="16" a="1"/>
  <c r="Q452" i="16" s="1"/>
  <c r="Q453" i="16" a="1"/>
  <c r="Q453" i="16" s="1"/>
  <c r="Q454" i="16" a="1"/>
  <c r="Q454" i="16" s="1"/>
  <c r="Q455" i="16" a="1"/>
  <c r="Q455" i="16" s="1"/>
  <c r="Q456" i="16" a="1"/>
  <c r="Q456" i="16" s="1"/>
  <c r="Q457" i="16" a="1"/>
  <c r="Q457" i="16" s="1"/>
  <c r="Q575" i="16" a="1"/>
  <c r="Q575" i="16" s="1"/>
  <c r="Q484" i="16" a="1"/>
  <c r="Q484" i="16" s="1"/>
  <c r="P485" i="16"/>
  <c r="P1260" i="14"/>
  <c r="Q1260" i="14" s="1"/>
  <c r="P576" i="16"/>
  <c r="C51" i="20"/>
  <c r="Q426" i="16" s="1" a="1"/>
  <c r="Q426" i="16" s="1"/>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410" i="16" l="1" a="1"/>
  <c r="Q410" i="16" s="1"/>
  <c r="Q402" i="16" a="1"/>
  <c r="Q402" i="16" s="1"/>
  <c r="Q377" i="16" a="1"/>
  <c r="Q377" i="16" s="1"/>
  <c r="Q381" i="16" a="1"/>
  <c r="Q381" i="16" s="1"/>
  <c r="Q388" i="16" a="1"/>
  <c r="Q388" i="16" s="1"/>
  <c r="Q423" i="16" a="1"/>
  <c r="Q423" i="16" s="1"/>
  <c r="Q387" i="16" a="1"/>
  <c r="Q387" i="16" s="1"/>
  <c r="Q413" i="16" a="1"/>
  <c r="Q413" i="16" s="1"/>
  <c r="Q391" i="16" a="1"/>
  <c r="Q391" i="16" s="1"/>
  <c r="Q424" i="16" a="1"/>
  <c r="Q424" i="16" s="1"/>
  <c r="Q417" i="16" a="1"/>
  <c r="Q417" i="16" s="1"/>
  <c r="Q418" i="16" a="1"/>
  <c r="Q418" i="16" s="1"/>
  <c r="Q401" i="16" a="1"/>
  <c r="Q401" i="16" s="1"/>
  <c r="Q400" i="16" a="1"/>
  <c r="Q400" i="16" s="1"/>
  <c r="Q425" i="16" a="1"/>
  <c r="Q425" i="16" s="1"/>
  <c r="Q405" i="16" a="1"/>
  <c r="Q405" i="16" s="1"/>
  <c r="Q380" i="16" a="1"/>
  <c r="Q380" i="16" s="1"/>
  <c r="Q379" i="16" a="1"/>
  <c r="Q379" i="16" s="1"/>
  <c r="Q394" i="16" a="1"/>
  <c r="Q394" i="16" s="1"/>
  <c r="Q421" i="16" a="1"/>
  <c r="Q421" i="16" s="1"/>
  <c r="Q383" i="16" a="1"/>
  <c r="Q383" i="16" s="1"/>
  <c r="Q420" i="16" a="1"/>
  <c r="Q420" i="16" s="1"/>
  <c r="Q382" i="16" a="1"/>
  <c r="Q382" i="16" s="1"/>
  <c r="Q397" i="16" a="1"/>
  <c r="Q397" i="16" s="1"/>
  <c r="Q409" i="16" a="1"/>
  <c r="Q409" i="16" s="1"/>
  <c r="Q386" i="16" a="1"/>
  <c r="Q386" i="16" s="1"/>
  <c r="Q404" i="16" a="1"/>
  <c r="Q404" i="16" s="1"/>
  <c r="Q403" i="16" a="1"/>
  <c r="Q403" i="16" s="1"/>
  <c r="Q393" i="16" a="1"/>
  <c r="Q393" i="16" s="1"/>
  <c r="Q412" i="16" a="1"/>
  <c r="Q412" i="16" s="1"/>
  <c r="Q392" i="16" a="1"/>
  <c r="Q392" i="16" s="1"/>
  <c r="Q416" i="16" a="1"/>
  <c r="Q416" i="16" s="1"/>
  <c r="Q407" i="16" a="1"/>
  <c r="Q407" i="16" s="1"/>
  <c r="Q415" i="16" a="1"/>
  <c r="Q415" i="16" s="1"/>
  <c r="Q406" i="16" a="1"/>
  <c r="Q406" i="16" s="1"/>
  <c r="Q385" i="16" a="1"/>
  <c r="Q385" i="16" s="1"/>
  <c r="Q399" i="16" a="1"/>
  <c r="Q399" i="16" s="1"/>
  <c r="Q414" i="16" a="1"/>
  <c r="Q414" i="16" s="1"/>
  <c r="Q422" i="16" a="1"/>
  <c r="Q422" i="16" s="1"/>
  <c r="Q384" i="16" a="1"/>
  <c r="Q384" i="16" s="1"/>
  <c r="Q408" i="16" a="1"/>
  <c r="Q408" i="16" s="1"/>
  <c r="Q389" i="16" a="1"/>
  <c r="Q389" i="16" s="1"/>
  <c r="Q396" i="16" a="1"/>
  <c r="Q396" i="16" s="1"/>
  <c r="Q376" i="16" a="1"/>
  <c r="Q376" i="16" s="1"/>
  <c r="Q419" i="16" a="1"/>
  <c r="Q419" i="16" s="1"/>
  <c r="Q411" i="16" a="1"/>
  <c r="Q411" i="16" s="1"/>
  <c r="Q395" i="16" a="1"/>
  <c r="Q395" i="16" s="1"/>
  <c r="Q398" i="16" a="1"/>
  <c r="Q398" i="16" s="1"/>
  <c r="Q390" i="16" a="1"/>
  <c r="Q390" i="16" s="1"/>
  <c r="Q378" i="16" a="1"/>
  <c r="Q378" i="16" s="1"/>
  <c r="Q577" i="16" a="1"/>
  <c r="Q577" i="16" s="1"/>
  <c r="Q486" i="16" a="1"/>
  <c r="Q486" i="16" s="1"/>
  <c r="P487" i="16"/>
  <c r="P1262" i="14"/>
  <c r="Q1262" i="14" s="1"/>
  <c r="P578" i="16"/>
  <c r="G50" i="20"/>
  <c r="C49" i="20"/>
  <c r="F50" i="20"/>
  <c r="H82" i="20"/>
  <c r="U82" i="20"/>
  <c r="G82" i="20"/>
  <c r="F82" i="20"/>
  <c r="O82" i="20"/>
  <c r="C83" i="20"/>
  <c r="R82" i="20"/>
  <c r="Q370" i="16" l="1" a="1"/>
  <c r="Q370" i="16" s="1"/>
  <c r="Q369" i="16" a="1"/>
  <c r="Q369" i="16" s="1"/>
  <c r="Q368" i="16" a="1"/>
  <c r="Q368" i="16" s="1"/>
  <c r="Q373" i="16" a="1"/>
  <c r="Q373" i="16" s="1"/>
  <c r="Q372" i="16" a="1"/>
  <c r="Q372" i="16" s="1"/>
  <c r="Q371" i="16" a="1"/>
  <c r="Q371" i="16" s="1"/>
  <c r="Q375" i="16" a="1"/>
  <c r="Q375" i="16" s="1"/>
  <c r="Q374" i="16" a="1"/>
  <c r="Q374" i="16" s="1"/>
  <c r="Q487" i="16" a="1"/>
  <c r="Q487" i="16" s="1"/>
  <c r="Q578" i="16" a="1"/>
  <c r="Q578" i="16" s="1"/>
  <c r="P488" i="16"/>
  <c r="P1263" i="14"/>
  <c r="Q1263" i="14" s="1"/>
  <c r="P579" i="16"/>
  <c r="C48" i="20"/>
  <c r="G49" i="20"/>
  <c r="F49" i="20"/>
  <c r="H83" i="20"/>
  <c r="U83" i="20"/>
  <c r="F83" i="20"/>
  <c r="R83" i="20"/>
  <c r="G83" i="20"/>
  <c r="C84" i="20"/>
  <c r="O83" i="20"/>
  <c r="Q362" i="16" l="1" a="1"/>
  <c r="Q362" i="16" s="1"/>
  <c r="Q366" i="16" a="1"/>
  <c r="Q366" i="16" s="1"/>
  <c r="Q365" i="16" a="1"/>
  <c r="Q365" i="16" s="1"/>
  <c r="Q361" i="16" a="1"/>
  <c r="Q361" i="16" s="1"/>
  <c r="Q367" i="16" a="1"/>
  <c r="Q367" i="16" s="1"/>
  <c r="Q363" i="16" a="1"/>
  <c r="Q363" i="16" s="1"/>
  <c r="Q364" i="16" a="1"/>
  <c r="Q364" i="16" s="1"/>
  <c r="Q488" i="16" a="1"/>
  <c r="Q488" i="16" s="1"/>
  <c r="Q579" i="16" a="1"/>
  <c r="Q579" i="16" s="1"/>
  <c r="P489" i="16"/>
  <c r="P1264" i="14"/>
  <c r="Q1264" i="14" s="1"/>
  <c r="P580" i="16"/>
  <c r="F48" i="20"/>
  <c r="G48" i="20"/>
  <c r="C47" i="20"/>
  <c r="H84" i="20"/>
  <c r="O84" i="20"/>
  <c r="U84" i="20"/>
  <c r="F84" i="20"/>
  <c r="C85" i="20"/>
  <c r="G84" i="20"/>
  <c r="R84" i="20"/>
  <c r="Q359" i="16" l="1" a="1"/>
  <c r="Q359" i="16" s="1"/>
  <c r="Q360" i="16" a="1"/>
  <c r="Q360" i="16" s="1"/>
  <c r="Q357" i="16" a="1"/>
  <c r="Q357" i="16" s="1"/>
  <c r="Q358" i="16" a="1"/>
  <c r="Q358" i="16" s="1"/>
  <c r="Q489" i="16" a="1"/>
  <c r="Q489" i="16" s="1"/>
  <c r="Q580" i="16" a="1"/>
  <c r="Q580" i="16" s="1"/>
  <c r="P490" i="16"/>
  <c r="P1265" i="14"/>
  <c r="Q1265" i="14" s="1"/>
  <c r="P581" i="16"/>
  <c r="F47" i="20"/>
  <c r="C46" i="20"/>
  <c r="G47" i="20"/>
  <c r="H85" i="20"/>
  <c r="G85" i="20"/>
  <c r="C86" i="20"/>
  <c r="U85" i="20"/>
  <c r="O85" i="20"/>
  <c r="F85" i="20"/>
  <c r="R85" i="20"/>
  <c r="Q356" i="16" l="1" a="1"/>
  <c r="Q356" i="16" s="1"/>
  <c r="Q355" i="16" a="1"/>
  <c r="Q355" i="16" s="1"/>
  <c r="Q345" i="16" a="1"/>
  <c r="Q345" i="16" s="1"/>
  <c r="Q349" i="16" a="1"/>
  <c r="Q349" i="16" s="1"/>
  <c r="Q347" i="16" a="1"/>
  <c r="Q347" i="16" s="1"/>
  <c r="Q348" i="16" a="1"/>
  <c r="Q348" i="16" s="1"/>
  <c r="Q351" i="16" a="1"/>
  <c r="Q351" i="16" s="1"/>
  <c r="Q354" i="16" a="1"/>
  <c r="Q354" i="16" s="1"/>
  <c r="Q343" i="16" a="1"/>
  <c r="Q343" i="16" s="1"/>
  <c r="Q342" i="16" a="1"/>
  <c r="Q342" i="16" s="1"/>
  <c r="Q346" i="16" a="1"/>
  <c r="Q346" i="16" s="1"/>
  <c r="Q353" i="16" a="1"/>
  <c r="Q353" i="16" s="1"/>
  <c r="Q352" i="16" a="1"/>
  <c r="Q352" i="16" s="1"/>
  <c r="Q344" i="16" a="1"/>
  <c r="Q344" i="16" s="1"/>
  <c r="Q350" i="16" a="1"/>
  <c r="Q350" i="16" s="1"/>
  <c r="Q581" i="16" a="1"/>
  <c r="Q581" i="16" s="1"/>
  <c r="Q490" i="16" a="1"/>
  <c r="Q490" i="16" s="1"/>
  <c r="P491" i="16"/>
  <c r="P1266" i="14"/>
  <c r="Q1266" i="14" s="1"/>
  <c r="P582" i="16"/>
  <c r="C45" i="20"/>
  <c r="F46" i="20"/>
  <c r="G46" i="20"/>
  <c r="H86" i="20"/>
  <c r="C87" i="20"/>
  <c r="U86" i="20"/>
  <c r="R86" i="20"/>
  <c r="G86" i="20"/>
  <c r="O86" i="20"/>
  <c r="F86" i="20"/>
  <c r="Q316" i="16" l="1" a="1"/>
  <c r="Q316" i="16" s="1"/>
  <c r="Q324" i="16" a="1"/>
  <c r="Q324" i="16" s="1"/>
  <c r="Q338" i="16" a="1"/>
  <c r="Q338" i="16" s="1"/>
  <c r="Q323" i="16" a="1"/>
  <c r="Q323" i="16" s="1"/>
  <c r="Q319" i="16" a="1"/>
  <c r="Q319" i="16" s="1"/>
  <c r="Q327" i="16" a="1"/>
  <c r="Q327" i="16" s="1"/>
  <c r="Q326" i="16" a="1"/>
  <c r="Q326" i="16" s="1"/>
  <c r="Q336" i="16" a="1"/>
  <c r="Q336" i="16" s="1"/>
  <c r="Q330" i="16" a="1"/>
  <c r="Q330" i="16" s="1"/>
  <c r="Q337" i="16" a="1"/>
  <c r="Q337" i="16" s="1"/>
  <c r="Q322" i="16" a="1"/>
  <c r="Q322" i="16" s="1"/>
  <c r="Q341" i="16" a="1"/>
  <c r="Q341" i="16" s="1"/>
  <c r="Q317" i="16" a="1"/>
  <c r="Q317" i="16" s="1"/>
  <c r="Q340" i="16" a="1"/>
  <c r="Q340" i="16" s="1"/>
  <c r="Q339" i="16" a="1"/>
  <c r="Q339" i="16" s="1"/>
  <c r="Q333" i="16" a="1"/>
  <c r="Q333" i="16" s="1"/>
  <c r="Q329" i="16" a="1"/>
  <c r="Q329" i="16" s="1"/>
  <c r="Q328" i="16" a="1"/>
  <c r="Q328" i="16" s="1"/>
  <c r="Q318" i="16" a="1"/>
  <c r="Q318" i="16" s="1"/>
  <c r="Q335" i="16" a="1"/>
  <c r="Q335" i="16" s="1"/>
  <c r="Q325" i="16" a="1"/>
  <c r="Q325" i="16" s="1"/>
  <c r="Q332" i="16" a="1"/>
  <c r="Q332" i="16" s="1"/>
  <c r="Q320" i="16" a="1"/>
  <c r="Q320" i="16" s="1"/>
  <c r="Q334" i="16" a="1"/>
  <c r="Q334" i="16" s="1"/>
  <c r="Q315" i="16" a="1"/>
  <c r="Q315" i="16" s="1"/>
  <c r="Q321" i="16" a="1"/>
  <c r="Q321" i="16" s="1"/>
  <c r="Q331" i="16" a="1"/>
  <c r="Q331" i="16" s="1"/>
  <c r="Q491" i="16" a="1"/>
  <c r="Q491" i="16" s="1"/>
  <c r="Q582" i="16" a="1"/>
  <c r="Q582" i="16" s="1"/>
  <c r="P492" i="16"/>
  <c r="P1267" i="14"/>
  <c r="Q1267" i="14" s="1"/>
  <c r="P583" i="16"/>
  <c r="C44" i="20"/>
  <c r="F45" i="20"/>
  <c r="G45" i="20"/>
  <c r="H87" i="20"/>
  <c r="R87" i="20"/>
  <c r="O87" i="20"/>
  <c r="C88" i="20"/>
  <c r="U87" i="20"/>
  <c r="G87" i="20"/>
  <c r="F87" i="20"/>
  <c r="Q313" i="16" l="1" a="1"/>
  <c r="Q313" i="16" s="1"/>
  <c r="Q310" i="16" a="1"/>
  <c r="Q310" i="16" s="1"/>
  <c r="Q314" i="16" a="1"/>
  <c r="Q314" i="16" s="1"/>
  <c r="Q311" i="16" a="1"/>
  <c r="Q311" i="16" s="1"/>
  <c r="Q312" i="16" a="1"/>
  <c r="Q312" i="16" s="1"/>
  <c r="Q309" i="16" a="1"/>
  <c r="Q309" i="16" s="1"/>
  <c r="Q583" i="16" a="1"/>
  <c r="Q583" i="16" s="1"/>
  <c r="Q492" i="16" a="1"/>
  <c r="Q492" i="16" s="1"/>
  <c r="P493" i="16"/>
  <c r="P1268" i="14"/>
  <c r="Q1268" i="14" s="1"/>
  <c r="P584" i="16"/>
  <c r="F44" i="20"/>
  <c r="C43" i="20"/>
  <c r="G44" i="20"/>
  <c r="H88" i="20"/>
  <c r="G88" i="20"/>
  <c r="F88" i="20"/>
  <c r="C89" i="20"/>
  <c r="O88" i="20"/>
  <c r="R88" i="20"/>
  <c r="U88" i="20"/>
  <c r="Q207" i="16" l="1" a="1"/>
  <c r="Q207" i="16" s="1"/>
  <c r="Q293" i="16" a="1"/>
  <c r="Q293" i="16" s="1"/>
  <c r="Q206" i="16" a="1"/>
  <c r="Q206" i="16" s="1"/>
  <c r="Q209" i="16" a="1"/>
  <c r="Q209" i="16" s="1"/>
  <c r="Q233" i="16" a="1"/>
  <c r="Q233" i="16" s="1"/>
  <c r="Q240" i="16" a="1"/>
  <c r="Q240" i="16" s="1"/>
  <c r="Q216" i="16" a="1"/>
  <c r="Q216" i="16" s="1"/>
  <c r="Q235" i="16" a="1"/>
  <c r="Q235" i="16" s="1"/>
  <c r="Q298" i="16" a="1"/>
  <c r="Q298" i="16" s="1"/>
  <c r="Q274" i="16" a="1"/>
  <c r="Q274" i="16" s="1"/>
  <c r="Q217" i="16" a="1"/>
  <c r="Q217" i="16" s="1"/>
  <c r="Q290" i="16" a="1"/>
  <c r="Q290" i="16" s="1"/>
  <c r="Q244" i="16" a="1"/>
  <c r="Q244" i="16" s="1"/>
  <c r="Q204" i="16" a="1"/>
  <c r="Q204" i="16" s="1"/>
  <c r="Q287" i="16" a="1"/>
  <c r="Q287" i="16" s="1"/>
  <c r="Q277" i="16" a="1"/>
  <c r="Q277" i="16" s="1"/>
  <c r="Q215" i="16" a="1"/>
  <c r="Q215" i="16" s="1"/>
  <c r="Q279" i="16" a="1"/>
  <c r="Q279" i="16" s="1"/>
  <c r="Q301" i="16" a="1"/>
  <c r="Q301" i="16" s="1"/>
  <c r="Q223" i="16" a="1"/>
  <c r="Q223" i="16" s="1"/>
  <c r="Q296" i="16" a="1"/>
  <c r="Q296" i="16" s="1"/>
  <c r="Q269" i="16" a="1"/>
  <c r="Q269" i="16" s="1"/>
  <c r="Q300" i="16" a="1"/>
  <c r="Q300" i="16" s="1"/>
  <c r="Q246" i="16" a="1"/>
  <c r="Q246" i="16" s="1"/>
  <c r="Q275" i="16" a="1"/>
  <c r="Q275" i="16" s="1"/>
  <c r="Q297" i="16" a="1"/>
  <c r="Q297" i="16" s="1"/>
  <c r="Q284" i="16" a="1"/>
  <c r="Q284" i="16" s="1"/>
  <c r="Q241" i="16" a="1"/>
  <c r="Q241" i="16" s="1"/>
  <c r="Q280" i="16" a="1"/>
  <c r="Q280" i="16" s="1"/>
  <c r="Q210" i="16" a="1"/>
  <c r="Q210" i="16" s="1"/>
  <c r="Q229" i="16" a="1"/>
  <c r="Q229" i="16" s="1"/>
  <c r="Q212" i="16" a="1"/>
  <c r="Q212" i="16" s="1"/>
  <c r="Q288" i="16" a="1"/>
  <c r="Q288" i="16" s="1"/>
  <c r="Q256" i="16" a="1"/>
  <c r="Q256" i="16" s="1"/>
  <c r="Q226" i="16" a="1"/>
  <c r="Q226" i="16" s="1"/>
  <c r="Q218" i="16" a="1"/>
  <c r="Q218" i="16" s="1"/>
  <c r="Q260" i="16" a="1"/>
  <c r="Q260" i="16" s="1"/>
  <c r="Q220" i="16" a="1"/>
  <c r="Q220" i="16" s="1"/>
  <c r="Q305" i="16" a="1"/>
  <c r="Q305" i="16" s="1"/>
  <c r="Q236" i="16" a="1"/>
  <c r="Q236" i="16" s="1"/>
  <c r="Q231" i="16" a="1"/>
  <c r="Q231" i="16" s="1"/>
  <c r="Q238" i="16" a="1"/>
  <c r="Q238" i="16" s="1"/>
  <c r="Q214" i="16" a="1"/>
  <c r="Q214" i="16" s="1"/>
  <c r="Q249" i="16" a="1"/>
  <c r="Q249" i="16" s="1"/>
  <c r="Q189" i="16" a="1"/>
  <c r="Q189" i="16" s="1"/>
  <c r="Q295" i="16" a="1"/>
  <c r="Q295" i="16" s="1"/>
  <c r="Q251" i="16" a="1"/>
  <c r="Q251" i="16" s="1"/>
  <c r="Q262" i="16" a="1"/>
  <c r="Q262" i="16" s="1"/>
  <c r="Q222" i="16" a="1"/>
  <c r="Q222" i="16" s="1"/>
  <c r="Q285" i="16" a="1"/>
  <c r="Q285" i="16" s="1"/>
  <c r="Q243" i="16" a="1"/>
  <c r="Q243" i="16" s="1"/>
  <c r="Q234" i="16" a="1"/>
  <c r="Q234" i="16" s="1"/>
  <c r="Q252" i="16" a="1"/>
  <c r="Q252" i="16" s="1"/>
  <c r="Q286" i="16" a="1"/>
  <c r="Q286" i="16" s="1"/>
  <c r="Q254" i="16" a="1"/>
  <c r="Q254" i="16" s="1"/>
  <c r="Q272" i="16" a="1"/>
  <c r="Q272" i="16" s="1"/>
  <c r="Q194" i="16" a="1"/>
  <c r="Q194" i="16" s="1"/>
  <c r="Q304" i="16" a="1"/>
  <c r="Q304" i="16" s="1"/>
  <c r="Q193" i="16" a="1"/>
  <c r="Q193" i="16" s="1"/>
  <c r="Q308" i="16" a="1"/>
  <c r="Q308" i="16" s="1"/>
  <c r="Q306" i="16" a="1"/>
  <c r="Q306" i="16" s="1"/>
  <c r="Q276" i="16" a="1"/>
  <c r="Q276" i="16" s="1"/>
  <c r="Q197" i="16" a="1"/>
  <c r="Q197" i="16" s="1"/>
  <c r="Q239" i="16" a="1"/>
  <c r="Q239" i="16" s="1"/>
  <c r="Q278" i="16" a="1"/>
  <c r="Q278" i="16" s="1"/>
  <c r="Q203" i="16" a="1"/>
  <c r="Q203" i="16" s="1"/>
  <c r="Q202" i="16" a="1"/>
  <c r="Q202" i="16" s="1"/>
  <c r="Q283" i="16" a="1"/>
  <c r="Q283" i="16" s="1"/>
  <c r="Q245" i="16" a="1"/>
  <c r="Q245" i="16" s="1"/>
  <c r="Q247" i="16" a="1"/>
  <c r="Q247" i="16" s="1"/>
  <c r="Q292" i="16" a="1"/>
  <c r="Q292" i="16" s="1"/>
  <c r="Q265" i="16" a="1"/>
  <c r="Q265" i="16" s="1"/>
  <c r="Q299" i="16" a="1"/>
  <c r="Q299" i="16" s="1"/>
  <c r="Q267" i="16" a="1"/>
  <c r="Q267" i="16" s="1"/>
  <c r="Q242" i="16" a="1"/>
  <c r="Q242" i="16" s="1"/>
  <c r="Q237" i="16" a="1"/>
  <c r="Q237" i="16" s="1"/>
  <c r="Q201" i="16" a="1"/>
  <c r="Q201" i="16" s="1"/>
  <c r="Q257" i="16" a="1"/>
  <c r="Q257" i="16" s="1"/>
  <c r="Q232" i="16" a="1"/>
  <c r="Q232" i="16" s="1"/>
  <c r="Q195" i="16" a="1"/>
  <c r="Q195" i="16" s="1"/>
  <c r="Q230" i="16" a="1"/>
  <c r="Q230" i="16" s="1"/>
  <c r="Q303" i="16" a="1"/>
  <c r="Q303" i="16" s="1"/>
  <c r="Q248" i="16" a="1"/>
  <c r="Q248" i="16" s="1"/>
  <c r="Q211" i="16" a="1"/>
  <c r="Q211" i="16" s="1"/>
  <c r="Q282" i="16" a="1"/>
  <c r="Q282" i="16" s="1"/>
  <c r="Q261" i="16" a="1"/>
  <c r="Q261" i="16" s="1"/>
  <c r="Q268" i="16" a="1"/>
  <c r="Q268" i="16" s="1"/>
  <c r="Q219" i="16" a="1"/>
  <c r="Q219" i="16" s="1"/>
  <c r="Q190" i="16" a="1"/>
  <c r="Q190" i="16" s="1"/>
  <c r="Q270" i="16" a="1"/>
  <c r="Q270" i="16" s="1"/>
  <c r="Q192" i="16" a="1"/>
  <c r="Q192" i="16" s="1"/>
  <c r="Q294" i="16" a="1"/>
  <c r="Q294" i="16" s="1"/>
  <c r="Q187" i="16" a="1"/>
  <c r="Q187" i="16" s="1"/>
  <c r="Q258" i="16" a="1"/>
  <c r="Q258" i="16" s="1"/>
  <c r="Q196" i="16" a="1"/>
  <c r="Q196" i="16" s="1"/>
  <c r="Q302" i="16" a="1"/>
  <c r="Q302" i="16" s="1"/>
  <c r="Q228" i="16" a="1"/>
  <c r="Q228" i="16" s="1"/>
  <c r="Q273" i="16" a="1"/>
  <c r="Q273" i="16" s="1"/>
  <c r="Q208" i="16" a="1"/>
  <c r="Q208" i="16" s="1"/>
  <c r="Q250" i="16" a="1"/>
  <c r="Q250" i="16" s="1"/>
  <c r="Q188" i="16" a="1"/>
  <c r="Q188" i="16" s="1"/>
  <c r="Q191" i="16" a="1"/>
  <c r="Q191" i="16" s="1"/>
  <c r="Q198" i="16" a="1"/>
  <c r="Q198" i="16" s="1"/>
  <c r="Q227" i="16" a="1"/>
  <c r="Q227" i="16" s="1"/>
  <c r="Q221" i="16" a="1"/>
  <c r="Q221" i="16" s="1"/>
  <c r="Q199" i="16" a="1"/>
  <c r="Q199" i="16" s="1"/>
  <c r="Q307" i="16" a="1"/>
  <c r="Q307" i="16" s="1"/>
  <c r="Q253" i="16" a="1"/>
  <c r="Q253" i="16" s="1"/>
  <c r="Q264" i="16" a="1"/>
  <c r="Q264" i="16" s="1"/>
  <c r="Q186" i="16" a="1"/>
  <c r="Q186" i="16" s="1"/>
  <c r="Q266" i="16" a="1"/>
  <c r="Q266" i="16" s="1"/>
  <c r="Q205" i="16" a="1"/>
  <c r="Q205" i="16" s="1"/>
  <c r="Q255" i="16" a="1"/>
  <c r="Q255" i="16" s="1"/>
  <c r="Q213" i="16" a="1"/>
  <c r="Q213" i="16" s="1"/>
  <c r="Q271" i="16" a="1"/>
  <c r="Q271" i="16" s="1"/>
  <c r="Q259" i="16" a="1"/>
  <c r="Q259" i="16" s="1"/>
  <c r="Q263" i="16" a="1"/>
  <c r="Q263" i="16" s="1"/>
  <c r="Q200" i="16" a="1"/>
  <c r="Q200" i="16" s="1"/>
  <c r="Q225" i="16" a="1"/>
  <c r="Q225" i="16" s="1"/>
  <c r="Q281" i="16" a="1"/>
  <c r="Q281" i="16" s="1"/>
  <c r="Q289" i="16" a="1"/>
  <c r="Q289" i="16" s="1"/>
  <c r="Q224" i="16" a="1"/>
  <c r="Q224" i="16" s="1"/>
  <c r="Q291" i="16" a="1"/>
  <c r="Q291" i="16" s="1"/>
  <c r="Q584" i="16" a="1"/>
  <c r="Q584" i="16" s="1"/>
  <c r="Q493" i="16" a="1"/>
  <c r="Q493" i="16" s="1"/>
  <c r="P494" i="16"/>
  <c r="P1269" i="14"/>
  <c r="Q1269" i="14" s="1"/>
  <c r="P585" i="16"/>
  <c r="C42" i="20"/>
  <c r="F43" i="20"/>
  <c r="G43" i="20"/>
  <c r="H89" i="20"/>
  <c r="C90" i="20"/>
  <c r="R89" i="20"/>
  <c r="G89" i="20"/>
  <c r="U89" i="20"/>
  <c r="F89" i="20"/>
  <c r="O89" i="20"/>
  <c r="Q140" i="16" l="1" a="1"/>
  <c r="Q140" i="16" s="1"/>
  <c r="Q142" i="16" a="1"/>
  <c r="Q142" i="16" s="1"/>
  <c r="Q115" i="16" a="1"/>
  <c r="Q115" i="16" s="1"/>
  <c r="Q143" i="16" a="1"/>
  <c r="Q143" i="16" s="1"/>
  <c r="Q144" i="16" a="1"/>
  <c r="Q144" i="16" s="1"/>
  <c r="Q157" i="16" a="1"/>
  <c r="Q157" i="16" s="1"/>
  <c r="Q162" i="16" a="1"/>
  <c r="Q162" i="16" s="1"/>
  <c r="Q129" i="16" a="1"/>
  <c r="Q129" i="16" s="1"/>
  <c r="Q148" i="16" a="1"/>
  <c r="Q148" i="16" s="1"/>
  <c r="Q150" i="16" a="1"/>
  <c r="Q150" i="16" s="1"/>
  <c r="Q119" i="16" a="1"/>
  <c r="Q119" i="16" s="1"/>
  <c r="Q137" i="16" a="1"/>
  <c r="Q137" i="16" s="1"/>
  <c r="Q125" i="16" a="1"/>
  <c r="Q125" i="16" s="1"/>
  <c r="Q164" i="16" a="1"/>
  <c r="Q164" i="16" s="1"/>
  <c r="Q166" i="16" a="1"/>
  <c r="Q166" i="16" s="1"/>
  <c r="Q145" i="16" a="1"/>
  <c r="Q145" i="16" s="1"/>
  <c r="Q156" i="16" a="1"/>
  <c r="Q156" i="16" s="1"/>
  <c r="Q124" i="16" a="1"/>
  <c r="Q124" i="16" s="1"/>
  <c r="Q179" i="16" a="1"/>
  <c r="Q179" i="16" s="1"/>
  <c r="Q153" i="16" a="1"/>
  <c r="Q153" i="16" s="1"/>
  <c r="Q160" i="16" a="1"/>
  <c r="Q160" i="16" s="1"/>
  <c r="Q122" i="16" a="1"/>
  <c r="Q122" i="16" s="1"/>
  <c r="Q178" i="16" a="1"/>
  <c r="Q178" i="16" s="1"/>
  <c r="Q161" i="16" a="1"/>
  <c r="Q161" i="16" s="1"/>
  <c r="Q118" i="16" a="1"/>
  <c r="Q118" i="16" s="1"/>
  <c r="Q149" i="16" a="1"/>
  <c r="Q149" i="16" s="1"/>
  <c r="Q158" i="16" a="1"/>
  <c r="Q158" i="16" s="1"/>
  <c r="Q165" i="16" a="1"/>
  <c r="Q165" i="16" s="1"/>
  <c r="Q159" i="16" a="1"/>
  <c r="Q159" i="16" s="1"/>
  <c r="Q169" i="16" a="1"/>
  <c r="Q169" i="16" s="1"/>
  <c r="Q168" i="16" a="1"/>
  <c r="Q168" i="16" s="1"/>
  <c r="Q182" i="16" a="1"/>
  <c r="Q182" i="16" s="1"/>
  <c r="Q184" i="16" a="1"/>
  <c r="Q184" i="16" s="1"/>
  <c r="Q163" i="16" a="1"/>
  <c r="Q163" i="16" s="1"/>
  <c r="Q138" i="16" a="1"/>
  <c r="Q138" i="16" s="1"/>
  <c r="Q177" i="16" a="1"/>
  <c r="Q177" i="16" s="1"/>
  <c r="Q172" i="16" a="1"/>
  <c r="Q172" i="16" s="1"/>
  <c r="Q116" i="16" a="1"/>
  <c r="Q116" i="16" s="1"/>
  <c r="Q131" i="16" a="1"/>
  <c r="Q131" i="16" s="1"/>
  <c r="Q181" i="16" a="1"/>
  <c r="Q181" i="16" s="1"/>
  <c r="Q185" i="16" a="1"/>
  <c r="Q185" i="16" s="1"/>
  <c r="Q176" i="16" a="1"/>
  <c r="Q176" i="16" s="1"/>
  <c r="Q130" i="16" a="1"/>
  <c r="Q130" i="16" s="1"/>
  <c r="Q121" i="16" a="1"/>
  <c r="Q121" i="16" s="1"/>
  <c r="Q180" i="16" a="1"/>
  <c r="Q180" i="16" s="1"/>
  <c r="Q174" i="16" a="1"/>
  <c r="Q174" i="16" s="1"/>
  <c r="Q151" i="16" a="1"/>
  <c r="Q151" i="16" s="1"/>
  <c r="Q155" i="16" a="1"/>
  <c r="Q155" i="16" s="1"/>
  <c r="Q135" i="16" a="1"/>
  <c r="Q135" i="16" s="1"/>
  <c r="Q154" i="16" a="1"/>
  <c r="Q154" i="16" s="1"/>
  <c r="Q175" i="16" a="1"/>
  <c r="Q175" i="16" s="1"/>
  <c r="Q147" i="16" a="1"/>
  <c r="Q147" i="16" s="1"/>
  <c r="Q123" i="16" a="1"/>
  <c r="Q123" i="16" s="1"/>
  <c r="Q146" i="16" a="1"/>
  <c r="Q146" i="16" s="1"/>
  <c r="Q132" i="16" a="1"/>
  <c r="Q132" i="16" s="1"/>
  <c r="Q120" i="16" a="1"/>
  <c r="Q120" i="16" s="1"/>
  <c r="Q134" i="16" a="1"/>
  <c r="Q134" i="16" s="1"/>
  <c r="Q141" i="16" a="1"/>
  <c r="Q141" i="16" s="1"/>
  <c r="Q170" i="16" a="1"/>
  <c r="Q170" i="16" s="1"/>
  <c r="Q127" i="16" a="1"/>
  <c r="Q127" i="16" s="1"/>
  <c r="Q128" i="16" a="1"/>
  <c r="Q128" i="16" s="1"/>
  <c r="Q173" i="16" a="1"/>
  <c r="Q173" i="16" s="1"/>
  <c r="Q167" i="16" a="1"/>
  <c r="Q167" i="16" s="1"/>
  <c r="Q126" i="16" a="1"/>
  <c r="Q126" i="16" s="1"/>
  <c r="Q183" i="16" a="1"/>
  <c r="Q183" i="16" s="1"/>
  <c r="Q139" i="16" a="1"/>
  <c r="Q139" i="16" s="1"/>
  <c r="Q136" i="16" a="1"/>
  <c r="Q136" i="16" s="1"/>
  <c r="Q171" i="16" a="1"/>
  <c r="Q171" i="16" s="1"/>
  <c r="Q133" i="16" a="1"/>
  <c r="Q133" i="16" s="1"/>
  <c r="Q152" i="16" a="1"/>
  <c r="Q152" i="16" s="1"/>
  <c r="Q117" i="16" a="1"/>
  <c r="Q117" i="16" s="1"/>
  <c r="Q494" i="16" a="1"/>
  <c r="Q494" i="16" s="1"/>
  <c r="Q585" i="16" a="1"/>
  <c r="Q585" i="16" s="1"/>
  <c r="P495" i="16"/>
  <c r="P1270" i="14"/>
  <c r="Q1270" i="14" s="1"/>
  <c r="P586" i="16"/>
  <c r="C41" i="20"/>
  <c r="G42" i="20"/>
  <c r="F42" i="20"/>
  <c r="H90" i="20"/>
  <c r="O90" i="20"/>
  <c r="U90" i="20"/>
  <c r="R90" i="20"/>
  <c r="F90" i="20"/>
  <c r="C91" i="20"/>
  <c r="G90" i="20"/>
  <c r="Q91" i="16" l="1" a="1"/>
  <c r="Q91" i="16" s="1"/>
  <c r="Q59" i="16" a="1"/>
  <c r="Q59" i="16" s="1"/>
  <c r="Q74" i="16" a="1"/>
  <c r="Q74" i="16" s="1"/>
  <c r="Q89" i="16" a="1"/>
  <c r="Q89" i="16" s="1"/>
  <c r="Q105" i="16" a="1"/>
  <c r="Q105" i="16" s="1"/>
  <c r="Q64" i="16" a="1"/>
  <c r="Q64" i="16" s="1"/>
  <c r="Q63" i="16" a="1"/>
  <c r="Q63" i="16" s="1"/>
  <c r="Q77" i="16" a="1"/>
  <c r="Q77" i="16" s="1"/>
  <c r="Q83" i="16" a="1"/>
  <c r="Q83" i="16" s="1"/>
  <c r="Q96" i="16" a="1"/>
  <c r="Q96" i="16" s="1"/>
  <c r="Q107" i="16" a="1"/>
  <c r="Q107" i="16" s="1"/>
  <c r="Q66" i="16" a="1"/>
  <c r="Q66" i="16" s="1"/>
  <c r="Q81" i="16" a="1"/>
  <c r="Q81" i="16" s="1"/>
  <c r="Q88" i="16" a="1"/>
  <c r="Q88" i="16" s="1"/>
  <c r="Q104" i="16" a="1"/>
  <c r="Q104" i="16" s="1"/>
  <c r="Q70" i="16" a="1"/>
  <c r="Q70" i="16" s="1"/>
  <c r="Q102" i="16" a="1"/>
  <c r="Q102" i="16" s="1"/>
  <c r="Q111" i="16" a="1"/>
  <c r="Q111" i="16" s="1"/>
  <c r="Q101" i="16" a="1"/>
  <c r="Q101" i="16" s="1"/>
  <c r="Q69" i="16" a="1"/>
  <c r="Q69" i="16" s="1"/>
  <c r="Q75" i="16" a="1"/>
  <c r="Q75" i="16" s="1"/>
  <c r="Q90" i="16" a="1"/>
  <c r="Q90" i="16" s="1"/>
  <c r="Q57" i="16" a="1"/>
  <c r="Q57" i="16" s="1"/>
  <c r="Q114" i="16" a="1"/>
  <c r="Q114" i="16" s="1"/>
  <c r="Q73" i="16" a="1"/>
  <c r="Q73" i="16" s="1"/>
  <c r="Q80" i="16" a="1"/>
  <c r="Q80" i="16" s="1"/>
  <c r="Q94" i="16" a="1"/>
  <c r="Q94" i="16" s="1"/>
  <c r="Q87" i="16" a="1"/>
  <c r="Q87" i="16" s="1"/>
  <c r="Q62" i="16" a="1"/>
  <c r="Q62" i="16" s="1"/>
  <c r="Q110" i="16" a="1"/>
  <c r="Q110" i="16" s="1"/>
  <c r="Q68" i="16" a="1"/>
  <c r="Q68" i="16" s="1"/>
  <c r="Q92" i="16" a="1"/>
  <c r="Q92" i="16" s="1"/>
  <c r="Q103" i="16" a="1"/>
  <c r="Q103" i="16" s="1"/>
  <c r="Q109" i="16" a="1"/>
  <c r="Q109" i="16" s="1"/>
  <c r="Q79" i="16" a="1"/>
  <c r="Q79" i="16" s="1"/>
  <c r="Q93" i="16" a="1"/>
  <c r="Q93" i="16" s="1"/>
  <c r="Q60" i="16" a="1"/>
  <c r="Q60" i="16" s="1"/>
  <c r="Q108" i="16" a="1"/>
  <c r="Q108" i="16" s="1"/>
  <c r="Q67" i="16" a="1"/>
  <c r="Q67" i="16" s="1"/>
  <c r="Q82" i="16" a="1"/>
  <c r="Q82" i="16" s="1"/>
  <c r="Q95" i="16" a="1"/>
  <c r="Q95" i="16" s="1"/>
  <c r="Q106" i="16" a="1"/>
  <c r="Q106" i="16" s="1"/>
  <c r="Q65" i="16" a="1"/>
  <c r="Q65" i="16" s="1"/>
  <c r="Q113" i="16" a="1"/>
  <c r="Q113" i="16" s="1"/>
  <c r="Q72" i="16" a="1"/>
  <c r="Q72" i="16" s="1"/>
  <c r="Q86" i="16" a="1"/>
  <c r="Q86" i="16" s="1"/>
  <c r="Q61" i="16" a="1"/>
  <c r="Q61" i="16" s="1"/>
  <c r="Q112" i="16" a="1"/>
  <c r="Q112" i="16" s="1"/>
  <c r="Q99" i="16" a="1"/>
  <c r="Q99" i="16" s="1"/>
  <c r="Q98" i="16" a="1"/>
  <c r="Q98" i="16" s="1"/>
  <c r="Q78" i="16" a="1"/>
  <c r="Q78" i="16" s="1"/>
  <c r="Q85" i="16" a="1"/>
  <c r="Q85" i="16" s="1"/>
  <c r="Q71" i="16" a="1"/>
  <c r="Q71" i="16" s="1"/>
  <c r="Q84" i="16" a="1"/>
  <c r="Q84" i="16" s="1"/>
  <c r="Q58" i="16" a="1"/>
  <c r="Q58" i="16" s="1"/>
  <c r="Q100" i="16" a="1"/>
  <c r="Q100" i="16" s="1"/>
  <c r="Q97" i="16" a="1"/>
  <c r="Q97" i="16" s="1"/>
  <c r="Q76" i="16" a="1"/>
  <c r="Q76" i="16" s="1"/>
  <c r="Q495" i="16" a="1"/>
  <c r="Q495" i="16" s="1"/>
  <c r="Q586" i="16" a="1"/>
  <c r="Q586" i="16" s="1"/>
  <c r="P496" i="16"/>
  <c r="P1271" i="14"/>
  <c r="Q1271" i="14" s="1"/>
  <c r="P587" i="16"/>
  <c r="C40" i="20"/>
  <c r="G41" i="20"/>
  <c r="F41" i="20"/>
  <c r="H91" i="20"/>
  <c r="F91" i="20"/>
  <c r="R91" i="20"/>
  <c r="G91" i="20"/>
  <c r="O91" i="20"/>
  <c r="U91" i="20"/>
  <c r="C92" i="20"/>
  <c r="Q73" i="14" l="1"/>
  <c r="Q393" i="14"/>
  <c r="Q312" i="14"/>
  <c r="Q590" i="14"/>
  <c r="Q509" i="14"/>
  <c r="Q428" i="14"/>
  <c r="Q273" i="14"/>
  <c r="Q216" i="14"/>
  <c r="Q382" i="14"/>
  <c r="Q514" i="14"/>
  <c r="Q226" i="14"/>
  <c r="Q344" i="14"/>
  <c r="Q293" i="14"/>
  <c r="Q602" i="14"/>
  <c r="Q467" i="14"/>
  <c r="Q109" i="14"/>
  <c r="Q145" i="14"/>
  <c r="Q511" i="14"/>
  <c r="Q345" i="14"/>
  <c r="Q379" i="14"/>
  <c r="Q246" i="14"/>
  <c r="Q574" i="14"/>
  <c r="Q29" i="14"/>
  <c r="Q35" i="14"/>
  <c r="Q166" i="14"/>
  <c r="Q528" i="14"/>
  <c r="Q360" i="14"/>
  <c r="Q396" i="14"/>
  <c r="Q255" i="14"/>
  <c r="Q583" i="14"/>
  <c r="Q70" i="14"/>
  <c r="Q63" i="14"/>
  <c r="Q120" i="14"/>
  <c r="Q510" i="14"/>
  <c r="Q399" i="14"/>
  <c r="Q438" i="14"/>
  <c r="Q284" i="14"/>
  <c r="Q603" i="14"/>
  <c r="Q281" i="14"/>
  <c r="Q522" i="14"/>
  <c r="Q33" i="14"/>
  <c r="Q123" i="14"/>
  <c r="Q534" i="14"/>
  <c r="Q416" i="14"/>
  <c r="Q464" i="14"/>
  <c r="Q297" i="14"/>
  <c r="Q612" i="14"/>
  <c r="Q305" i="14"/>
  <c r="Q628" i="14"/>
  <c r="Q65" i="14"/>
  <c r="Q48" i="14"/>
  <c r="Q208" i="14"/>
  <c r="Q541" i="14"/>
  <c r="Q374" i="14"/>
  <c r="Q417" i="14"/>
  <c r="Q264" i="14"/>
  <c r="Q589" i="14"/>
  <c r="Q547" i="14"/>
  <c r="Q272" i="14"/>
  <c r="Q126" i="14"/>
  <c r="Q80" i="14"/>
  <c r="Q150" i="14"/>
  <c r="Q537" i="14"/>
  <c r="Q372" i="14"/>
  <c r="Q411" i="14"/>
  <c r="Q263" i="14"/>
  <c r="Q588" i="14"/>
  <c r="Q66" i="14"/>
  <c r="Q275" i="14"/>
  <c r="Q105" i="14"/>
  <c r="Q184" i="14"/>
  <c r="Q546" i="14"/>
  <c r="Q430" i="14"/>
  <c r="Q478" i="14"/>
  <c r="Q309" i="14"/>
  <c r="Q619" i="14"/>
  <c r="Q472" i="14"/>
  <c r="Q93" i="14"/>
  <c r="Q329" i="14"/>
  <c r="Q172" i="14"/>
  <c r="Q526" i="14"/>
  <c r="Q445" i="14"/>
  <c r="Q364" i="14"/>
  <c r="Q616" i="14"/>
  <c r="Q129" i="14"/>
  <c r="Q247" i="14"/>
  <c r="Q338" i="14"/>
  <c r="Q606" i="14"/>
  <c r="Q238" i="14"/>
  <c r="Q365" i="14"/>
  <c r="Q189" i="14"/>
  <c r="Q67" i="14"/>
  <c r="Q36" i="14"/>
  <c r="Q175" i="14"/>
  <c r="Q489" i="14"/>
  <c r="Q310" i="14"/>
  <c r="Q363" i="14"/>
  <c r="Q237" i="14"/>
  <c r="Q560" i="14"/>
  <c r="Q324" i="14"/>
  <c r="Q85" i="14"/>
  <c r="Q200" i="14"/>
  <c r="Q507" i="14"/>
  <c r="Q341" i="14"/>
  <c r="Q377" i="14"/>
  <c r="Q245" i="14"/>
  <c r="Q572" i="14"/>
  <c r="Q260" i="14"/>
  <c r="Q91" i="14"/>
  <c r="Q160" i="14"/>
  <c r="Q548" i="14"/>
  <c r="Q380" i="14"/>
  <c r="Q421" i="14"/>
  <c r="Q267" i="14"/>
  <c r="Q592" i="14"/>
  <c r="Q233" i="14"/>
  <c r="Q188" i="14"/>
  <c r="Q43" i="14"/>
  <c r="Q127" i="14"/>
  <c r="Q508" i="14"/>
  <c r="Q397" i="14"/>
  <c r="Q436" i="14"/>
  <c r="Q280" i="14"/>
  <c r="Q601" i="14"/>
  <c r="Q240" i="14"/>
  <c r="Q132" i="14"/>
  <c r="Q95" i="14"/>
  <c r="Q78" i="14"/>
  <c r="Q142" i="14"/>
  <c r="Q519" i="14"/>
  <c r="Q354" i="14"/>
  <c r="Q390" i="14"/>
  <c r="Q251" i="14"/>
  <c r="Q578" i="14"/>
  <c r="Q289" i="14"/>
  <c r="Q343" i="14"/>
  <c r="Q49" i="14"/>
  <c r="Q96" i="14"/>
  <c r="Q169" i="14"/>
  <c r="Q517" i="14"/>
  <c r="Q352" i="14"/>
  <c r="Q386" i="14"/>
  <c r="Q250" i="14"/>
  <c r="Q577" i="14"/>
  <c r="Q617" i="14"/>
  <c r="Q531" i="14"/>
  <c r="Q32" i="14"/>
  <c r="Q214" i="14"/>
  <c r="Q525" i="14"/>
  <c r="Q410" i="14"/>
  <c r="Q452" i="14"/>
  <c r="Q292" i="14"/>
  <c r="Q608" i="14"/>
  <c r="Q544" i="14"/>
  <c r="Q442" i="14"/>
  <c r="Q258" i="14"/>
  <c r="Q607" i="14"/>
  <c r="Q462" i="14"/>
  <c r="Q381" i="14"/>
  <c r="Q300" i="14"/>
  <c r="Q213" i="14"/>
  <c r="Q450" i="14"/>
  <c r="Q563" i="14"/>
  <c r="Q562" i="14"/>
  <c r="Q122" i="14"/>
  <c r="Q596" i="14"/>
  <c r="Q257" i="14"/>
  <c r="Q491" i="14"/>
  <c r="Q234" i="14"/>
  <c r="Q56" i="14"/>
  <c r="Q191" i="14"/>
  <c r="Q469" i="14"/>
  <c r="Q291" i="14"/>
  <c r="Q342" i="14"/>
  <c r="Q225" i="14"/>
  <c r="Q493" i="14"/>
  <c r="Q83" i="14"/>
  <c r="Q111" i="14"/>
  <c r="Q161" i="14"/>
  <c r="Q488" i="14"/>
  <c r="Q308" i="14"/>
  <c r="Q359" i="14"/>
  <c r="Q236" i="14"/>
  <c r="Q559" i="14"/>
  <c r="Q403" i="14"/>
  <c r="Q113" i="14"/>
  <c r="Q174" i="14"/>
  <c r="Q524" i="14"/>
  <c r="Q358" i="14"/>
  <c r="Q394" i="14"/>
  <c r="Q253" i="14"/>
  <c r="Q581" i="14"/>
  <c r="Q627" i="14"/>
  <c r="Q370" i="14"/>
  <c r="Q115" i="14"/>
  <c r="Q125" i="14"/>
  <c r="Q545" i="14"/>
  <c r="Q378" i="14"/>
  <c r="Q419" i="14"/>
  <c r="Q266" i="14"/>
  <c r="Q591" i="14"/>
  <c r="Q192" i="14"/>
  <c r="Q339" i="14"/>
  <c r="Q45" i="14"/>
  <c r="Q94" i="14"/>
  <c r="Q167" i="14"/>
  <c r="Q500" i="14"/>
  <c r="Q331" i="14"/>
  <c r="Q371" i="14"/>
  <c r="Q242" i="14"/>
  <c r="Q567" i="14"/>
  <c r="Q114" i="14"/>
  <c r="Q326" i="14"/>
  <c r="Q51" i="14"/>
  <c r="Q139" i="14"/>
  <c r="Q185" i="14"/>
  <c r="Q497" i="14"/>
  <c r="Q320" i="14"/>
  <c r="Q369" i="14"/>
  <c r="Q241" i="14"/>
  <c r="Q566" i="14"/>
  <c r="Q314" i="14"/>
  <c r="Q259" i="14"/>
  <c r="Q52" i="14"/>
  <c r="Q158" i="14"/>
  <c r="Q501" i="14"/>
  <c r="Q389" i="14"/>
  <c r="Q429" i="14"/>
  <c r="Q274" i="14"/>
  <c r="Q597" i="14"/>
  <c r="Q539" i="14"/>
  <c r="Q60" i="14"/>
  <c r="Q632" i="14"/>
  <c r="Q543" i="14"/>
  <c r="Q398" i="14"/>
  <c r="Q317" i="14"/>
  <c r="Q76" i="14"/>
  <c r="Q513" i="14"/>
  <c r="Q151" i="14"/>
  <c r="Q57" i="14"/>
  <c r="Q173" i="14"/>
  <c r="Q570" i="14"/>
  <c r="Q162" i="14"/>
  <c r="Q633" i="14"/>
  <c r="Q348" i="14"/>
  <c r="Q89" i="14"/>
  <c r="Q86" i="14"/>
  <c r="Q156" i="14"/>
  <c r="Q449" i="14"/>
  <c r="Q496" i="14"/>
  <c r="Q323" i="14"/>
  <c r="Q631" i="14"/>
  <c r="Q432" i="14"/>
  <c r="Q271" i="14"/>
  <c r="Q38" i="14"/>
  <c r="Q177" i="14"/>
  <c r="Q465" i="14"/>
  <c r="Q285" i="14"/>
  <c r="Q340" i="14"/>
  <c r="Q223" i="14"/>
  <c r="Q474" i="14"/>
  <c r="Q131" i="14"/>
  <c r="Q24" i="14"/>
  <c r="Q204" i="14"/>
  <c r="Q505" i="14"/>
  <c r="Q335" i="14"/>
  <c r="Q375" i="14"/>
  <c r="Q244" i="14"/>
  <c r="Q571" i="14"/>
  <c r="Q626" i="14"/>
  <c r="Q595" i="14"/>
  <c r="Q26" i="14"/>
  <c r="Q176" i="14"/>
  <c r="Q523" i="14"/>
  <c r="Q356" i="14"/>
  <c r="Q392" i="14"/>
  <c r="Q252" i="14"/>
  <c r="Q579" i="14"/>
  <c r="Q499" i="14"/>
  <c r="Q42" i="14"/>
  <c r="Q47" i="14"/>
  <c r="Q136" i="14"/>
  <c r="Q183" i="14"/>
  <c r="Q483" i="14"/>
  <c r="Q302" i="14"/>
  <c r="Q353" i="14"/>
  <c r="Q230" i="14"/>
  <c r="Q22" i="14"/>
  <c r="Q282" i="14"/>
  <c r="Q349" i="14"/>
  <c r="Q71" i="14"/>
  <c r="Q146" i="14"/>
  <c r="Q205" i="14"/>
  <c r="Q481" i="14"/>
  <c r="Q298" i="14"/>
  <c r="Q347" i="14"/>
  <c r="Q228" i="14"/>
  <c r="Q202" i="14"/>
  <c r="Q98" i="14"/>
  <c r="Q25" i="14"/>
  <c r="Q82" i="14"/>
  <c r="Q121" i="14"/>
  <c r="Q533" i="14"/>
  <c r="Q368" i="14"/>
  <c r="Q406" i="14"/>
  <c r="Q261" i="14"/>
  <c r="Q587" i="14"/>
  <c r="Q215" i="14"/>
  <c r="Q610" i="14"/>
  <c r="Q568" i="14"/>
  <c r="Q479" i="14"/>
  <c r="Q334" i="14"/>
  <c r="Q212" i="14"/>
  <c r="Q165" i="14"/>
  <c r="Q366" i="14"/>
  <c r="Q322" i="14"/>
  <c r="Q107" i="14"/>
  <c r="Q532" i="14"/>
  <c r="Q147" i="14"/>
  <c r="Q137" i="14"/>
  <c r="Q186" i="14"/>
  <c r="Q404" i="14"/>
  <c r="Q168" i="14"/>
  <c r="Q108" i="14"/>
  <c r="Q540" i="14"/>
  <c r="Q422" i="14"/>
  <c r="Q470" i="14"/>
  <c r="Q303" i="14"/>
  <c r="Q615" i="14"/>
  <c r="Q402" i="14"/>
  <c r="Q106" i="14"/>
  <c r="Q58" i="14"/>
  <c r="Q197" i="14"/>
  <c r="Q447" i="14"/>
  <c r="Q494" i="14"/>
  <c r="Q321" i="14"/>
  <c r="Q630" i="14"/>
  <c r="Q409" i="14"/>
  <c r="Q153" i="14"/>
  <c r="Q44" i="14"/>
  <c r="Q163" i="14"/>
  <c r="Q486" i="14"/>
  <c r="Q306" i="14"/>
  <c r="Q357" i="14"/>
  <c r="Q235" i="14"/>
  <c r="Q558" i="14"/>
  <c r="Q471" i="14"/>
  <c r="Q195" i="14"/>
  <c r="Q46" i="14"/>
  <c r="Q206" i="14"/>
  <c r="Q503" i="14"/>
  <c r="Q333" i="14"/>
  <c r="Q373" i="14"/>
  <c r="Q243" i="14"/>
  <c r="Q569" i="14"/>
  <c r="Q441" i="14"/>
  <c r="Q79" i="14"/>
  <c r="Q69" i="14"/>
  <c r="Q130" i="14"/>
  <c r="Q203" i="14"/>
  <c r="Q459" i="14"/>
  <c r="Q270" i="14"/>
  <c r="Q330" i="14"/>
  <c r="Q636" i="14"/>
  <c r="Q97" i="14"/>
  <c r="Q112" i="14"/>
  <c r="Q580" i="14"/>
  <c r="Q103" i="14"/>
  <c r="Q144" i="14"/>
  <c r="Q124" i="14"/>
  <c r="Q455" i="14"/>
  <c r="Q222" i="14"/>
  <c r="Q328" i="14"/>
  <c r="Q635" i="14"/>
  <c r="Q248" i="14"/>
  <c r="Q279" i="14"/>
  <c r="Q62" i="14"/>
  <c r="Q100" i="14"/>
  <c r="Q171" i="14"/>
  <c r="Q515" i="14"/>
  <c r="Q350" i="14"/>
  <c r="Q384" i="14"/>
  <c r="Q249" i="14"/>
  <c r="Q576" i="14"/>
  <c r="Q254" i="14"/>
  <c r="Q585" i="14"/>
  <c r="Q504" i="14"/>
  <c r="Q415" i="14"/>
  <c r="Q265" i="14"/>
  <c r="Q620" i="14"/>
  <c r="Q520" i="14"/>
  <c r="Q427" i="14"/>
  <c r="Q542" i="14"/>
  <c r="Q34" i="14"/>
  <c r="Q424" i="14"/>
  <c r="Q553" i="14"/>
  <c r="Q198" i="14"/>
  <c r="Q77" i="14"/>
  <c r="Q307" i="14"/>
  <c r="Q31" i="14"/>
  <c r="Q135" i="14"/>
  <c r="Q518" i="14"/>
  <c r="Q405" i="14"/>
  <c r="Q446" i="14"/>
  <c r="Q288" i="14"/>
  <c r="Q605" i="14"/>
  <c r="Q599" i="14"/>
  <c r="Q217" i="14"/>
  <c r="Q88" i="14"/>
  <c r="Q538" i="14"/>
  <c r="Q420" i="14"/>
  <c r="Q468" i="14"/>
  <c r="Q301" i="14"/>
  <c r="Q614" i="14"/>
  <c r="Q361" i="14"/>
  <c r="Q40" i="14"/>
  <c r="Q72" i="14"/>
  <c r="Q179" i="14"/>
  <c r="Q463" i="14"/>
  <c r="Q283" i="14"/>
  <c r="Q336" i="14"/>
  <c r="Q219" i="14"/>
  <c r="Q625" i="14"/>
  <c r="Q582" i="14"/>
  <c r="Q104" i="14"/>
  <c r="Q74" i="14"/>
  <c r="Q181" i="14"/>
  <c r="Q485" i="14"/>
  <c r="Q304" i="14"/>
  <c r="Q355" i="14"/>
  <c r="Q231" i="14"/>
  <c r="Q557" i="14"/>
  <c r="Q407" i="14"/>
  <c r="Q190" i="14"/>
  <c r="Q99" i="14"/>
  <c r="Q128" i="14"/>
  <c r="Q552" i="14"/>
  <c r="Q437" i="14"/>
  <c r="Q482" i="14"/>
  <c r="Q313" i="14"/>
  <c r="Q622" i="14"/>
  <c r="Q224" i="14"/>
  <c r="Q629" i="14"/>
  <c r="Q68" i="14"/>
  <c r="Q119" i="14"/>
  <c r="Q141" i="14"/>
  <c r="Q549" i="14"/>
  <c r="Q435" i="14"/>
  <c r="Q480" i="14"/>
  <c r="Q311" i="14"/>
  <c r="Q621" i="14"/>
  <c r="Q178" i="14"/>
  <c r="Q262" i="14"/>
  <c r="Q53" i="14"/>
  <c r="Q155" i="14"/>
  <c r="Q187" i="14"/>
  <c r="Q495" i="14"/>
  <c r="Q318" i="14"/>
  <c r="Q367" i="14"/>
  <c r="Q239" i="14"/>
  <c r="Q565" i="14"/>
  <c r="Q157" i="14"/>
  <c r="Q521" i="14"/>
  <c r="Q440" i="14"/>
  <c r="Q351" i="14"/>
  <c r="Q637" i="14"/>
  <c r="Q556" i="14"/>
  <c r="Q408" i="14"/>
  <c r="Q290" i="14"/>
  <c r="Q473" i="14"/>
  <c r="Q84" i="14"/>
  <c r="Q498" i="14"/>
  <c r="Q387" i="14"/>
  <c r="Q148" i="14"/>
  <c r="Q54" i="14"/>
  <c r="Q575" i="14"/>
  <c r="Q59" i="14"/>
  <c r="Q164" i="14"/>
  <c r="Q551" i="14"/>
  <c r="Q385" i="14"/>
  <c r="Q425" i="14"/>
  <c r="Q269" i="14"/>
  <c r="Q594" i="14"/>
  <c r="Q87" i="14"/>
  <c r="Q143" i="14"/>
  <c r="Q110" i="14"/>
  <c r="Q512" i="14"/>
  <c r="Q401" i="14"/>
  <c r="Q444" i="14"/>
  <c r="Q286" i="14"/>
  <c r="Q604" i="14"/>
  <c r="Q535" i="14"/>
  <c r="Q101" i="14"/>
  <c r="Q90" i="14"/>
  <c r="Q199" i="14"/>
  <c r="Q443" i="14"/>
  <c r="Q487" i="14"/>
  <c r="Q319" i="14"/>
  <c r="Q624" i="14"/>
  <c r="Q618" i="14"/>
  <c r="Q477" i="14"/>
  <c r="Q207" i="14"/>
  <c r="Q92" i="14"/>
  <c r="Q201" i="14"/>
  <c r="Q461" i="14"/>
  <c r="Q277" i="14"/>
  <c r="Q332" i="14"/>
  <c r="Q218" i="14"/>
  <c r="Q490" i="14"/>
  <c r="Q454" i="14"/>
  <c r="Q61" i="14"/>
  <c r="Q117" i="14"/>
  <c r="Q133" i="14"/>
  <c r="Q529" i="14"/>
  <c r="Q414" i="14"/>
  <c r="Q460" i="14"/>
  <c r="Q296" i="14"/>
  <c r="Q611" i="14"/>
  <c r="Q561" i="14"/>
  <c r="Q64" i="14"/>
  <c r="Q170" i="14"/>
  <c r="Q30" i="14"/>
  <c r="Q182" i="14"/>
  <c r="Q527" i="14"/>
  <c r="Q412" i="14"/>
  <c r="Q458" i="14"/>
  <c r="Q294" i="14"/>
  <c r="Q609" i="14"/>
  <c r="Q154" i="14"/>
  <c r="Q221" i="14"/>
  <c r="Q55" i="14"/>
  <c r="Q159" i="14"/>
  <c r="Q209" i="14"/>
  <c r="Q475" i="14"/>
  <c r="Q295" i="14"/>
  <c r="Q346" i="14"/>
  <c r="Q227" i="14"/>
  <c r="Q152" i="14"/>
  <c r="Q516" i="14"/>
  <c r="Q457" i="14"/>
  <c r="Q376" i="14"/>
  <c r="Q287" i="14"/>
  <c r="Q573" i="14"/>
  <c r="Q492" i="14"/>
  <c r="Q448" i="14"/>
  <c r="Q586" i="14"/>
  <c r="Q316" i="14"/>
  <c r="Q102" i="14"/>
  <c r="Q325" i="14"/>
  <c r="Q476" i="14"/>
  <c r="Q451" i="14"/>
  <c r="Q388" i="14"/>
  <c r="Q27" i="14"/>
  <c r="Q81" i="14"/>
  <c r="Q194" i="14"/>
  <c r="Q530" i="14"/>
  <c r="Q362" i="14"/>
  <c r="Q400" i="14"/>
  <c r="Q256" i="14"/>
  <c r="Q584" i="14"/>
  <c r="Q134" i="14"/>
  <c r="Q37" i="14"/>
  <c r="Q138" i="14"/>
  <c r="Q550" i="14"/>
  <c r="Q383" i="14"/>
  <c r="Q423" i="14"/>
  <c r="Q268" i="14"/>
  <c r="Q593" i="14"/>
  <c r="Q23" i="14"/>
  <c r="Q39" i="14"/>
  <c r="Q116" i="14"/>
  <c r="Q536" i="14"/>
  <c r="Q418" i="14"/>
  <c r="Q466" i="14"/>
  <c r="Q299" i="14"/>
  <c r="Q613" i="14"/>
  <c r="Q456" i="14"/>
  <c r="Q196" i="14"/>
  <c r="Q229" i="14"/>
  <c r="Q118" i="14"/>
  <c r="Q554" i="14"/>
  <c r="Q439" i="14"/>
  <c r="Q484" i="14"/>
  <c r="Q315" i="14"/>
  <c r="Q623" i="14"/>
  <c r="Q434" i="14"/>
  <c r="Q413" i="14"/>
  <c r="Q41" i="14"/>
  <c r="Q28" i="14"/>
  <c r="Q180" i="14"/>
  <c r="Q506" i="14"/>
  <c r="Q395" i="14"/>
  <c r="Q433" i="14"/>
  <c r="Q278" i="14"/>
  <c r="Q600" i="14"/>
  <c r="Q426" i="14"/>
  <c r="Q337" i="14"/>
  <c r="Q232" i="14"/>
  <c r="Q50" i="14"/>
  <c r="Q210" i="14"/>
  <c r="Q502" i="14"/>
  <c r="Q391" i="14"/>
  <c r="Q431" i="14"/>
  <c r="Q276" i="14"/>
  <c r="Q598" i="14"/>
  <c r="Q555" i="14"/>
  <c r="Q564" i="14"/>
  <c r="Q75" i="14"/>
  <c r="Q149" i="14"/>
  <c r="Q140" i="14"/>
  <c r="Q453" i="14"/>
  <c r="Q220" i="14"/>
  <c r="Q327" i="14"/>
  <c r="Q634" i="14"/>
  <c r="Q193" i="14"/>
  <c r="Q211" i="14"/>
  <c r="Q26" i="16" a="1"/>
  <c r="Q26" i="16" s="1"/>
  <c r="Q41" i="16" a="1"/>
  <c r="Q41" i="16" s="1"/>
  <c r="Q56" i="16" a="1"/>
  <c r="Q56" i="16" s="1"/>
  <c r="Q24" i="16" a="1"/>
  <c r="Q24" i="16" s="1"/>
  <c r="Q31" i="16" a="1"/>
  <c r="Q31" i="16" s="1"/>
  <c r="Q23" i="16" a="1"/>
  <c r="Q23" i="16" s="1"/>
  <c r="Q37" i="16" a="1"/>
  <c r="Q37" i="16" s="1"/>
  <c r="Q50" i="16" a="1"/>
  <c r="Q50" i="16" s="1"/>
  <c r="Q33" i="16" a="1"/>
  <c r="Q33" i="16" s="1"/>
  <c r="Q48" i="16" a="1"/>
  <c r="Q48" i="16" s="1"/>
  <c r="Q55" i="16" a="1"/>
  <c r="Q55" i="16" s="1"/>
  <c r="Q30" i="16" a="1"/>
  <c r="Q30" i="16" s="1"/>
  <c r="Q29" i="16" a="1"/>
  <c r="Q29" i="16" s="1"/>
  <c r="Q35" i="16" a="1"/>
  <c r="Q35" i="16" s="1"/>
  <c r="Q27" i="16" a="1"/>
  <c r="Q27" i="16" s="1"/>
  <c r="Q42" i="16" a="1"/>
  <c r="Q42" i="16" s="1"/>
  <c r="Q25" i="16" a="1"/>
  <c r="Q25" i="16" s="1"/>
  <c r="Q40" i="16" a="1"/>
  <c r="Q40" i="16" s="1"/>
  <c r="Q47" i="16" a="1"/>
  <c r="Q47" i="16" s="1"/>
  <c r="Q54" i="16" a="1"/>
  <c r="Q54" i="16" s="1"/>
  <c r="Q36" i="16" a="1"/>
  <c r="Q36" i="16" s="1"/>
  <c r="Q22" i="16" a="1"/>
  <c r="Q22" i="16" s="1"/>
  <c r="Q53" i="16" a="1"/>
  <c r="Q53" i="16" s="1"/>
  <c r="Q28" i="16" a="1"/>
  <c r="Q28" i="16" s="1"/>
  <c r="Q34" i="16" a="1"/>
  <c r="Q34" i="16" s="1"/>
  <c r="Q49" i="16" a="1"/>
  <c r="Q49" i="16" s="1"/>
  <c r="Q32" i="16" a="1"/>
  <c r="Q32" i="16" s="1"/>
  <c r="Q39" i="16" a="1"/>
  <c r="Q39" i="16" s="1"/>
  <c r="Q46" i="16" a="1"/>
  <c r="Q46" i="16" s="1"/>
  <c r="Q44" i="16" a="1"/>
  <c r="Q44" i="16" s="1"/>
  <c r="Q51" i="16" a="1"/>
  <c r="Q51" i="16" s="1"/>
  <c r="Q38" i="16" a="1"/>
  <c r="Q38" i="16" s="1"/>
  <c r="Q43" i="16" a="1"/>
  <c r="Q43" i="16" s="1"/>
  <c r="Q52" i="16" a="1"/>
  <c r="Q52" i="16" s="1"/>
  <c r="Q45" i="16" a="1"/>
  <c r="Q45" i="16" s="1"/>
  <c r="Q587" i="16"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s="1"/>
  <c r="P1310" i="14" l="1"/>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l="1"/>
  <c r="J22" i="20" s="1"/>
  <c r="C22" i="20" s="1"/>
  <c r="G19" i="25" s="1"/>
  <c r="J8" i="25" s="1"/>
  <c r="J10" i="25" s="1"/>
  <c r="M31" i="20"/>
  <c r="G2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tc={3F927707-8DF0-4C6F-BE1A-D83377208C83}</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3F927707-8DF0-4C6F-BE1A-D83377208C83}">
      <text>
        <t>[Threaded comment]
Your version of Excel allows you to read this threaded comment; however, any edits to it will get removed if the file is opened in a newer version of Excel. Learn more: https://go.microsoft.com/fwlink/?linkid=870924
Comment:
    See comment on Uncommissioned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<sst xmlns="http://schemas.openxmlformats.org/spreadsheetml/2006/main" count="4711" uniqueCount="679">
  <si>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</si>
  <si>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</si>
  <si>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</si>
  <si>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</si>
  <si>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</si>
  <si>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</si>
  <si>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</si>
  <si>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</si>
  <si>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</si>
  <si>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</si>
  <si>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</si>
  <si>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</si>
  <si>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</si>
  <si>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</si>
  <si>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</si>
  <si>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</si>
  <si>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</si>
  <si>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</si>
  <si>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</si>
  <si>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</si>
  <si>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</si>
  <si>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</si>
  <si>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</si>
  <si>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</si>
  <si>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</si>
  <si>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</si>
  <si>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</si>
  <si>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</si>
  <si>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</si>
  <si>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</si>
  <si>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</si>
  <si>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</si>
  <si>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</si>
  <si>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</si>
  <si>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</si>
  <si>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</si>
  <si>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</si>
  <si>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</si>
  <si>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</si>
  <si>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</si>
  <si>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</si>
  <si>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</si>
  <si>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</si>
  <si>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</si>
  <si>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</si>
  <si>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</si>
  <si>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</si>
  <si>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</si>
  <si>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</si>
  <si>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</si>
  <si>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</si>
  <si>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</si>
  <si>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</si>
  <si>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</si>
  <si>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</si>
  <si>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</si>
  <si>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</si>
  <si>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</si>
  <si>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</si>
  <si>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</si>
  <si>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</si>
  <si>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</si>
  <si>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</si>
  <si>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</si>
  <si>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</si>
  <si>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</si>
  <si>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</si>
  <si>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</si>
  <si>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</si>
  <si>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</si>
  <si>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</si>
  <si>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</si>
  <si>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</si>
  <si>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</si>
  <si>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</si>
  <si>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</si>
  <si>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</si>
  <si>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</si>
  <si>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</si>
  <si>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</si>
  <si>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</si>
  <si>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</si>
  <si>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</si>
  <si>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</si>
  <si>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</si>
  <si>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</si>
  <si>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</si>
  <si>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</si>
  <si>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</si>
  <si>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</si>
  <si>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</si>
  <si>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</si>
  <si>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</si>
  <si>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</si>
  <si>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</si>
  <si>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</si>
  <si>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</si>
  <si>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</si>
  <si>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</si>
  <si>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</si>
  <si>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</si>
  <si>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</si>
  <si>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</si>
  <si>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</si>
  <si>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</si>
  <si>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</si>
  <si>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</si>
  <si>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</si>
  <si>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</si>
  <si>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</si>
  <si>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</si>
  <si>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</si>
  <si>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</si>
  <si>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</si>
  <si>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</si>
  <si>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</si>
  <si>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</si>
  <si>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</si>
  <si>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</si>
  <si>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</si>
  <si>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</si>
  <si>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</si>
  <si>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</si>
  <si>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</si>
  <si>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</si>
  <si>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</si>
  <si>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</si>
  <si>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</si>
  <si>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</si>
  <si>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</si>
  <si>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</si>
  <si>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</si>
  <si>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</si>
  <si>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</si>
  <si>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</si>
  <si>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</si>
  <si>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</si>
  <si>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</si>
  <si>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</si>
  <si>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</si>
  <si>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</si>
  <si>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</si>
  <si>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</si>
  <si>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</si>
  <si>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</si>
  <si>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</si>
  <si>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</si>
  <si>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</si>
  <si>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</si>
  <si>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</si>
  <si>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</si>
  <si>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</si>
  <si>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</si>
  <si>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</si>
  <si>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</si>
  <si>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</si>
  <si>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</si>
  <si>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</si>
  <si>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</si>
  <si>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</si>
  <si>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</si>
  <si>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</si>
  <si>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</si>
  <si>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</si>
  <si>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</si>
  <si>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</si>
  <si>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</si>
  <si>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</si>
  <si>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</si>
  <si>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</si>
  <si>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</si>
  <si>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</si>
  <si>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</si>
  <si>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</si>
  <si>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</si>
  <si>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</si>
  <si>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</si>
  <si>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</si>
  <si>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</si>
  <si>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</si>
  <si>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</si>
  <si>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</si>
  <si>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</si>
  <si>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</si>
  <si>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</si>
  <si>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</si>
  <si>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</si>
  <si>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</si>
  <si>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</si>
  <si>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</si>
  <si>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</si>
  <si>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</si>
  <si>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</si>
  <si>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</si>
  <si>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</si>
  <si>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</si>
  <si>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</si>
  <si>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</si>
  <si>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</si>
  <si>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</si>
  <si>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</si>
  <si>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</si>
  <si>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</si>
  <si>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</si>
  <si>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</si>
  <si>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</si>
  <si>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</si>
  <si>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</si>
  <si>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</si>
  <si>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</si>
  <si>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</si>
  <si>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</si>
  <si>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</si>
  <si>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</si>
  <si>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</si>
  <si>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</si>
  <si>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</si>
  <si>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</si>
  <si>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</si>
  <si>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</si>
  <si>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</si>
  <si>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</si>
  <si>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</si>
  <si>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</si>
  <si>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</si>
  <si>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</si>
  <si>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</si>
  <si>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</si>
  <si>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</si>
  <si>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</si>
  <si>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</si>
  <si>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</si>
  <si>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</si>
  <si>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</si>
  <si>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</si>
  <si>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</si>
  <si>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</si>
  <si>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</si>
  <si>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</si>
  <si>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</si>
  <si>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</si>
  <si>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</si>
  <si>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</si>
  <si>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</si>
  <si>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</si>
  <si>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</si>
  <si>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</si>
  <si>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</si>
  <si>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</si>
  <si>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</si>
  <si>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</si>
  <si>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</si>
  <si>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</si>
  <si>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</si>
  <si>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</si>
  <si>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</si>
  <si>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</si>
  <si>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</si>
  <si>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</si>
  <si>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</si>
  <si>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</si>
  <si>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</si>
  <si>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</si>
  <si>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</si>
  <si>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</si>
  <si>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</si>
  <si>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</si>
  <si>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</si>
  <si>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</si>
  <si>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</si>
  <si>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</si>
  <si>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</si>
  <si>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</si>
  <si>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</si>
  <si>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</si>
  <si>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</si>
  <si>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</si>
  <si>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</si>
  <si>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</si>
  <si>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Edgeworth</t>
  </si>
  <si>
    <t>S.9</t>
  </si>
  <si>
    <t>Gravity Linear Asset in Edgeworth DSP Area - 150mm</t>
  </si>
  <si>
    <t>Gravity Linear Asset in Edgeworth DSP Area - 300mm</t>
  </si>
  <si>
    <t>Gravity Linear Asset in Edgeworth DSP Area - 225mm</t>
  </si>
  <si>
    <t>Gravity Linear Asset in Edgeworth DSP Area - 400mm</t>
  </si>
  <si>
    <t>Gravity Linear Asset in Edgeworth DSP Area - 450mm</t>
  </si>
  <si>
    <t>Rising Linear Asset in Edgeworth DSP Area - 300mm</t>
  </si>
  <si>
    <t>Rising Linear Asset in Edgeworth DSP Area - 250mm</t>
  </si>
  <si>
    <t>Gravity Linear Asset in Edgeworth DSP Area - 200mm</t>
  </si>
  <si>
    <t>EDGEWORTH 1 SPS-CIVIL(C/LEAF 6.1M DIA)</t>
  </si>
  <si>
    <t>EDGEWORTH 1 SPS-MECH</t>
  </si>
  <si>
    <t>Rising Linear Asset in Edgeworth DSP Area - 500mm</t>
  </si>
  <si>
    <t>Gravity Linear Asset in Edgeworth DSP Area - 525mm</t>
  </si>
  <si>
    <t>Gravity Linear Asset in Edgeworth DSP Area - 600mm</t>
  </si>
  <si>
    <t>Gravity Linear Asset in Edgeworth DSP Area - 500mm</t>
  </si>
  <si>
    <t>EDGEWORTH 1 SPS-ELECTRICAL</t>
  </si>
  <si>
    <t>EDGEWORTH WWTW-SECURITY FENCING</t>
  </si>
  <si>
    <t>Gravity Linear Asset in Edgeworth DSP Area - 1050mm</t>
  </si>
  <si>
    <t>Gravity Linear Asset in Edgeworth DSP Area - 1200mm</t>
  </si>
  <si>
    <t>Gravity Linear Asset in Edgeworth DSP Area - 750mm</t>
  </si>
  <si>
    <t>Rising Linear Asset in Edgeworth DSP Area - 600mm</t>
  </si>
  <si>
    <t>Rising Linear Asset in Edgeworth DSP Area - 750mm</t>
  </si>
  <si>
    <t>BOOLAROO 1 SPS-ELECTRICAL</t>
  </si>
  <si>
    <t>Gravity Linear Asset in Edgeworth DSP Area - 375mm</t>
  </si>
  <si>
    <t>BARNSLEY 1 SPS-CIVIL STRUCTURE</t>
  </si>
  <si>
    <t>BARNSLEY 1 SPS-ELECTRICAL</t>
  </si>
  <si>
    <t>BARNSLEY 1 SPS-MECHANICAL</t>
  </si>
  <si>
    <t>BARNSLEY 2 SPS-CIVIL STRUCTURE</t>
  </si>
  <si>
    <t>BARNSLEY 2 SPS-ELECTRICAL</t>
  </si>
  <si>
    <t>Rising Linear Asset in Edgeworth DSP Area - 150mm</t>
  </si>
  <si>
    <t>EDGEWORTH 2 SPS - ELECTRICAL</t>
  </si>
  <si>
    <t>Gravity Linear Asset in Edgeworth DSP Area - 250mm</t>
  </si>
  <si>
    <t>Rising Linear Asset in Edgeworth DSP Area - 200mm</t>
  </si>
  <si>
    <t>KILLINGWORTH 1 SPS-ELECTRICAL</t>
  </si>
  <si>
    <t>KILLINGWORTH 2 SPS-CIVIL</t>
  </si>
  <si>
    <t>KILLINGWORTH 2 SPS-ELECTRICAL</t>
  </si>
  <si>
    <t>Gravity Linear Asset in Edgeworth DSP Area - 900mm</t>
  </si>
  <si>
    <t>BOOLAROO 1 SPS-MECH OXYGEN INJECTION</t>
  </si>
  <si>
    <t>KILLINGWORTH 1 SPS-CIVIL</t>
  </si>
  <si>
    <t>KILLINGWORTH 2 SPS-MECH</t>
  </si>
  <si>
    <t xml:space="preserve">EDGEWORTH Pre 96 Effluent Pipe_x000D_
</t>
  </si>
  <si>
    <t>Metres</t>
  </si>
  <si>
    <t>Asset</t>
  </si>
  <si>
    <t>ARGENTON 1 SPS - CIVIL - WATER SERVICE</t>
  </si>
  <si>
    <t>Rising Linear Asset in Edgeworth DSP Area - 100mm</t>
  </si>
  <si>
    <t>ESTELVILLE 1 SPS - CIVIL - SEAHAM ST</t>
  </si>
  <si>
    <t>ESTELVILLE 1 SPS -ELECTRICAL -SEAHAM ST</t>
  </si>
  <si>
    <t>ESTELVILLE 1 SPS -MECHANICAL -SEAHAM ST</t>
  </si>
  <si>
    <t>Rising Linear Asset in Edgeworth DSP Area - 375mm</t>
  </si>
  <si>
    <t>EDGEWORTH WWTW - EFFLUENT PS CIVIL</t>
  </si>
  <si>
    <t>EDGEWORTH WWTW - EFFLUENT PS ELECTRICAL</t>
  </si>
  <si>
    <t>EDGEWORTH WWTW - EFFLUENT PS MECHANICAL</t>
  </si>
  <si>
    <t>EDGEWORTH WWTW - EFFLUENT PS TELEMETRY</t>
  </si>
  <si>
    <t>EDGEWORTH WWTW-AMENITIES PUMP STN CIVIL</t>
  </si>
  <si>
    <t>EDGEWORTH WWTW-AMENITIES PUMP STN ELECT</t>
  </si>
  <si>
    <t>EDGEWORTH WWTW-AMENITIES PUMP STN MECH</t>
  </si>
  <si>
    <t>EDGEWORTH WWTW-BALANCE POND CIVIL</t>
  </si>
  <si>
    <t>EDGEWORTH WWTW-BLOWER HOUSE CIVIL</t>
  </si>
  <si>
    <t>EDGEWORTH WWTW-BLOWER HOUSE ELECT</t>
  </si>
  <si>
    <t>EDGEWORTH WWTW-BLOWER HOUSE TELEMETRY</t>
  </si>
  <si>
    <t>EDGEWORTH WWTW-CLARIFIER 1 CIVIL</t>
  </si>
  <si>
    <t>EDGEWORTH WWTW-CLARIFIER 1 MECH</t>
  </si>
  <si>
    <t>EDGEWORTH WWTW-CLARIFIER 1 PIPEWORKS</t>
  </si>
  <si>
    <t>EDGEWORTH WWTW-CLARIFIER 2 CIVIL</t>
  </si>
  <si>
    <t>EDGEWORTH WWTW-CLARIFIER 2 MECH</t>
  </si>
  <si>
    <t>EDGEWORTH WWTW-CLARIFIER 2 PIPEWORKS</t>
  </si>
  <si>
    <t>EDGEWORTH WWTW-DRAINAGE SYS PIPES CIVIL</t>
  </si>
  <si>
    <t>EDGEWORTH WWTW-DRAINAGE SYSTEM CIVIL</t>
  </si>
  <si>
    <t>EDGEWORTH WWTW-INLET WKS GIT SYSTEM MECH</t>
  </si>
  <si>
    <t>EDGEWORTH WWTW-INLET WKS SCREENING MECH</t>
  </si>
  <si>
    <t>EDGEWORTH WWTW-INLET WKS SOIL BED CIVIL</t>
  </si>
  <si>
    <t>EDGEWORTH WWTW-INLET WORKS CIVIL</t>
  </si>
  <si>
    <t>EDGEWORTH WWTW-INLET WORKS PIPEWORKS</t>
  </si>
  <si>
    <t>EDGEWORTH WWTW-LANDSCAPING CIVIL</t>
  </si>
  <si>
    <t>EDGEWORTH WWTW-MAIN SWITCHROOM ELECT</t>
  </si>
  <si>
    <t>EDGEWORTH WWTW-MAIN SWITCHROOM TELEMETRY</t>
  </si>
  <si>
    <t>EDGEWORTH WWTW-MANPROOF FENCING CIVIL</t>
  </si>
  <si>
    <t>EDGEWORTH WWTW-SCUM PUMP STATION CIVIL</t>
  </si>
  <si>
    <t>EDGEWORTH WWTW-SCUM PUMP STATION ELECT</t>
  </si>
  <si>
    <t>EDGEWORTH WWTW-SCUM PUMP STATION MECH</t>
  </si>
  <si>
    <t>EDGEWORTH WWTW-SCUM PUMP STN TELEMETRY</t>
  </si>
  <si>
    <t>EDGEWORTH WWTW-SETTLE POND PIPEWKS</t>
  </si>
  <si>
    <t>EDGEWORTH WWTW-SETTLEMENT POND CIVIL</t>
  </si>
  <si>
    <t>EDGEWORTH WWTW-SLUDGE LAGOON CIVIL</t>
  </si>
  <si>
    <t>EDGEWORTH WWTW-SOIL BED VENTILATION MECH</t>
  </si>
  <si>
    <t>EDGEWORTH WWTW-SUPERNATANT PS TELEMETRY</t>
  </si>
  <si>
    <t>EDGEWORTH WWTW-WATER SYS PUMPS MECH</t>
  </si>
  <si>
    <t>EDGEWORTH WWTW-WATER SYS WATERPIPES</t>
  </si>
  <si>
    <t>EDGEWORTH WWTW-WATER SYSTEM TANK CIVIL</t>
  </si>
  <si>
    <t>EDGEWTH WWTW-BITUMEN SEALED ROADS CIVIL</t>
  </si>
  <si>
    <t>EDGEWTH WWTW-INWKS ELECT SWITCHRM CIVIL</t>
  </si>
  <si>
    <t>EDGEWTH WWTW-INWKS ELECT SWITCHRM ELECT</t>
  </si>
  <si>
    <t>EDGEWTH WWTW-INWKS ELECT SWITCHRM TELEM</t>
  </si>
  <si>
    <t>EDGEWTH WWTW-MAIN ELECT DISTRIB BLD CIVI</t>
  </si>
  <si>
    <t>EDGEWTH WWTW-SLUDGE DEWATERING SYS MECH</t>
  </si>
  <si>
    <t>EDGEWTH WWTW-SLUDGE HANDING BLD PIPEWKS</t>
  </si>
  <si>
    <t>EDGEWTH WWTW-SLUDGE HANDLING BUILD CIVIL</t>
  </si>
  <si>
    <t>EDGEWTH WWTW-SUPERNATANT PS PIPEWORKS</t>
  </si>
  <si>
    <t>EDGEWTH WWTW-SUPERNATANT PUMP STN CIVIL</t>
  </si>
  <si>
    <t>EDGEWTH WWTW-SUPERNATANT PUMP STN ELECT</t>
  </si>
  <si>
    <t>EDGEWTH WWTW-SUPERNATANT PUMP STN MECH</t>
  </si>
  <si>
    <t>EDGWTH WWTW-BIO REACTOR 1 PIPEWORKS</t>
  </si>
  <si>
    <t>EDGWTH WWTW-BIO REACTOR 2 PIPEWORKS</t>
  </si>
  <si>
    <t>EDGWTH WWTW-BIOLOGICAL REACTOR 1 CIVIL</t>
  </si>
  <si>
    <t>EDGWTH WWTW-BIOLOGICAL REACTOR 2 CIVIL</t>
  </si>
  <si>
    <t>EDGWTH WWTW-EMERGENCY SLUDGE STORAGE CIV</t>
  </si>
  <si>
    <t>EDGWTH WWTW-RAS ELECT SWITCHROOM CIVIL</t>
  </si>
  <si>
    <t>EDGWTH WWTW-RAS ELECT SWITCHROOM ELECT</t>
  </si>
  <si>
    <t>EDGWTH WWTW-RAS ELECT SWITCHROOM TELEM</t>
  </si>
  <si>
    <t>EDGWTH WWTW-RETURN ACTIV SLUDGE PS CIVIL</t>
  </si>
  <si>
    <t>EDGWTH WWTW-RETURN ACTIV SLUDGE PS MECH</t>
  </si>
  <si>
    <t>BOOLAROO 1 SPS-MECHA-DRY WELL</t>
  </si>
  <si>
    <t>EDGEWORTH 1 SPS-MECHA-DRY WELL</t>
  </si>
  <si>
    <t>WEST WALLSEND 1A SPS - CIVIL</t>
  </si>
  <si>
    <t>WEST WALLSEND 1A SPS - ELECT</t>
  </si>
  <si>
    <t>WEST WALLSEND 1A SPS - MECHA</t>
  </si>
  <si>
    <t>WEST WALLSEND 1A SPS - TELEM</t>
  </si>
  <si>
    <t>WEST WALLSEND 1SPS HM MECHA-DRY WELL</t>
  </si>
  <si>
    <t>BARNSLEY 1 SPS - TELEMETRY</t>
  </si>
  <si>
    <t>BARNSLEY 2 SPS - TELEMETRY</t>
  </si>
  <si>
    <t>BOOLAROO SPS - TELEMETRY</t>
  </si>
  <si>
    <t>EDGEWORTH 1 SPS - TELEMETRY</t>
  </si>
  <si>
    <t>EDGEWORTH 2 SPS - TELEMETRY</t>
  </si>
  <si>
    <t>WEST WALLSEND 1 SPS - TELEMETRY</t>
  </si>
  <si>
    <t>Rising Linear Asset in Edgeworth DSP Area - 450mm</t>
  </si>
  <si>
    <t>BOOLAROO 1 SPS-CIVIL-UPGRADE</t>
  </si>
  <si>
    <t>BOOLAROO 1 SPS-ELECTRICAL-UPGRADE</t>
  </si>
  <si>
    <t>BOOLAROO 1 SPS-MECHANICAL-UPGRADE</t>
  </si>
  <si>
    <t>BOOLAROO 1 SPS-TELEMETRY-UPGRADE</t>
  </si>
  <si>
    <t>EDGEWORTH WWTW-FUJITSU AIR CONDITIONER</t>
  </si>
  <si>
    <t>BARNSLEY 2 SPS-CIVIL-SECURITY FENCING</t>
  </si>
  <si>
    <t>Gravity Linear Asset in Edgeworth DSP Area - 280mm</t>
  </si>
  <si>
    <t>EDGEWORTH WWTW - DUCKBILL VALVE ADAPTER</t>
  </si>
  <si>
    <t>Gravity Linear Asset in Edgeworth DSP Area - 355mm</t>
  </si>
  <si>
    <t>EDGEWORTH WWTW PROVISION OF SPARE MIXER</t>
  </si>
  <si>
    <t>EDGEWORTH WWTW - REPLACE RAS PUMP 1</t>
  </si>
  <si>
    <t>EDGEWORTH WWTW - REPLACE RAS PUMP 4</t>
  </si>
  <si>
    <t>EDGEWORTH WWTW - REPLACEMENT UPS</t>
  </si>
  <si>
    <t>EDGEWORTH WWTW - UPS BATTERY PACK 4HR</t>
  </si>
  <si>
    <t>EDGEWORTH 2 SPS - REPLACE PUMP BASES</t>
  </si>
  <si>
    <t>EDGEWORTH 2 SPS - REPLACE PUMPS - ELECT</t>
  </si>
  <si>
    <t>EDGEWORTH 2 SPS - REPLACE PUMPS - MECH</t>
  </si>
  <si>
    <t>BARNSLEY 1 SPS - EMM TELEM 2005/06</t>
  </si>
  <si>
    <t>EDGEWORTH WWTW - EMM ELECT 2005/06</t>
  </si>
  <si>
    <t>BARNSLEY NO.1 SPS BFP</t>
  </si>
  <si>
    <t>BARNSLEY NO.2 SPS BFP</t>
  </si>
  <si>
    <t>BOOLAROO 1 SPS - FALL ARREST SYSTEM</t>
  </si>
  <si>
    <t>BOOLAROO 1 SPS BFP</t>
  </si>
  <si>
    <t>EDGEWORTH 1 SPS - EMM REP 2004/05</t>
  </si>
  <si>
    <t>EDGEWORTH 1 SPS BFP</t>
  </si>
  <si>
    <t>EDGEWORTH 2 SPS WEST BFP</t>
  </si>
  <si>
    <t>KILLINGWORTH 1 SPS BFP</t>
  </si>
  <si>
    <t>KILLINGWORTH 2 SPS BFP</t>
  </si>
  <si>
    <t>EDGEWORTH WWTW- EMM REP 2004/05</t>
  </si>
  <si>
    <t>EDGEWORTH WWTW - EFFLUENT PUMP NO 1</t>
  </si>
  <si>
    <t>EDGEWORTH WWTW - MIXER 1 REPLACE</t>
  </si>
  <si>
    <t>EDGEWORTH WWTW - MIXER NO 2 REPLACE</t>
  </si>
  <si>
    <t>EDGWTH WWTW - BIO REACTOR GUIDERAILS</t>
  </si>
  <si>
    <t>EDGEWORTH WWTW - EMM MECH 05/06</t>
  </si>
  <si>
    <t>BARNSLEY 1 SPS - CIVIL UPGRADE 2008</t>
  </si>
  <si>
    <t>BARNSLEY 1 SPS - ELECTRICAL UPGRADE 2008</t>
  </si>
  <si>
    <t>BARNSLEY 1 SPS - MECHANICAL UPGRADE 2008</t>
  </si>
  <si>
    <t>BARNSLEY 1 SPS - POWER SUPPLY UPGRADE</t>
  </si>
  <si>
    <t>BARNSLEY 1 SPS - PUMP 1</t>
  </si>
  <si>
    <t>BARNSLEY 1 SPS - PUMP 2</t>
  </si>
  <si>
    <t>BARNSLEY 1 SPS - TELEMETRY UPGRADE 2008</t>
  </si>
  <si>
    <t>EDGEWORTH 1 SPS - CIVIL UPGRADE 2008</t>
  </si>
  <si>
    <t>EDGEWORTH 1 SPS - POWER SUPPLY UPGRADE</t>
  </si>
  <si>
    <t>EDGEWORTH 1 SPS - PUMP 1</t>
  </si>
  <si>
    <t>EDGEWORTH 1 SPS - PUMP 2</t>
  </si>
  <si>
    <t>EDGEWORTH 1 SPS - TELEMETRY UPGRADE 2008</t>
  </si>
  <si>
    <t>EDGEWORTH 1 SPS -ELECTRICAL UPGRADE 2008</t>
  </si>
  <si>
    <t>EDGEWORTH 1 SPS -MECHANICAL UPGRADE 2008</t>
  </si>
  <si>
    <t>BARNSLEY 2 SPS - EMM REPLACE 2006/07</t>
  </si>
  <si>
    <t>E'WORTH WWTW-INLET WKS- CENTRIFUGAL FANS</t>
  </si>
  <si>
    <t>E'WORTH WWTW-INLET WKS-AIR EXTRACT PIPES</t>
  </si>
  <si>
    <t>E'WORTH WWTW-INLET WKS-BACHE GRIT WASHER</t>
  </si>
  <si>
    <t>E'WORTH WWTW-INLET WKS-CORROSION PROTECT</t>
  </si>
  <si>
    <t>E'WORTH WWTW-INLET WKS-FLOWMETER FDC</t>
  </si>
  <si>
    <t>EDGEWORTH WWTW - INLET WKS - CIVIL</t>
  </si>
  <si>
    <t>EDGEWORTH WWTW - INLET WKS - FDC CIVIL</t>
  </si>
  <si>
    <t>EDGEWORTH WWTW - INLET WKS - FDC EQUIP</t>
  </si>
  <si>
    <t>EDGEWORTH WWTW - INLET WKS - FDC PIPES</t>
  </si>
  <si>
    <t>EDGEWORTH WWTW - INLET WKS - GRIT PUMPS</t>
  </si>
  <si>
    <t>EDGEWORTH WWTW - INLET WKS - GRIT TANK</t>
  </si>
  <si>
    <t>EDGEWORTH WWTW - INLET WKS - OTHER ELECT</t>
  </si>
  <si>
    <t>EDGEWORTH WWTW - INLET WKS - PIPEWORK</t>
  </si>
  <si>
    <t>EDGEWORTH WWTW - INLET WKS - SWITCHBOARD</t>
  </si>
  <si>
    <t>EDGEWORTH WWTW - INLET WKS - TELEMETRY</t>
  </si>
  <si>
    <t>EDGEWORTH WWTW - INLET WKS - WASH PRESS</t>
  </si>
  <si>
    <t>EDGEWORTH WWTW - INLET WKS -BYPASS SCRNS</t>
  </si>
  <si>
    <t>EDGEWORTH WWTW - INLET WKS -STEP SCREENS</t>
  </si>
  <si>
    <t>EDGEWORTH WWTW -INLET WKS-SCREW CONV SYS</t>
  </si>
  <si>
    <t>EDGEWORTH WWTW -INLET WKS -DRAINS &amp; RDS</t>
  </si>
  <si>
    <t>EDGEWORTH WWTW-POLY DOSING SYSTEM PROBES</t>
  </si>
  <si>
    <t>EDGEWORTH WWTW - EMM ELECT 07/08</t>
  </si>
  <si>
    <t>EDGEWORTH WWTW - EMM MECH 07/08</t>
  </si>
  <si>
    <t>EDGEWORTH WWTW - INLET PIPE EXTENSION</t>
  </si>
  <si>
    <t>EDGEWORTH WWTW - LAGOON SUPERNATANT</t>
  </si>
  <si>
    <t>BARNSLEY 1 SPS - EMM 2007-08</t>
  </si>
  <si>
    <t>BOOLAROO 1 SPS - EMM 2007-08</t>
  </si>
  <si>
    <t>EDGEWORTH 2 SPS WEST - EMM 2007-08</t>
  </si>
  <si>
    <t>ESTELVILLE 1 SPS - EMM 2007-08</t>
  </si>
  <si>
    <t>KILLINGWORTH 2 SPS - EMM 2007-08</t>
  </si>
  <si>
    <t>WEST WALLSEND 1A SPS - EMM 2007-08</t>
  </si>
  <si>
    <t>EDGEWORTH WWTW - EMM 2007-08</t>
  </si>
  <si>
    <t>EDGEWORTH WWTW - EMM 2007/08</t>
  </si>
  <si>
    <t>EDGEWORTH WWTW - PLC EFFLUENT PUMP</t>
  </si>
  <si>
    <t>EDGEWORTH WWTW - SH BUILIDNG LIGHTING</t>
  </si>
  <si>
    <t>KILLINGWORTH 1 SPS - CIVIL UPGRADES</t>
  </si>
  <si>
    <t>KILLINGWORTH 1 SPS - ELECT UPGRADES 2009</t>
  </si>
  <si>
    <t>KILLINGWORTH 1 SPS - HARDSTAND</t>
  </si>
  <si>
    <t>KILLINGWORTH 1 SPS - PIPEWORK 2009</t>
  </si>
  <si>
    <t>KILLINGWORTH 1 SPS - PUMP 1</t>
  </si>
  <si>
    <t>KILLINGWORTH 1 SPS - PUMP 2</t>
  </si>
  <si>
    <t>KILLINGWORTH 1 SPS - SECURITY FENCING</t>
  </si>
  <si>
    <t>KILLINGWORTH 1 SPS - SWITCH BOARD</t>
  </si>
  <si>
    <t>WEST WALLSEND 1A SPS -WET W ODOUR SCREEN</t>
  </si>
  <si>
    <t>EDGEWORTH WWTW - POLY UNIT PROBES</t>
  </si>
  <si>
    <t>EDGEWORTH WWTW-ELECT/MECH UPGRADES</t>
  </si>
  <si>
    <t>EDGEWORTH 2 SPS - PLC</t>
  </si>
  <si>
    <t>EDGEWORTH WWTW - PUMP 1</t>
  </si>
  <si>
    <t>EDGEWORTH WWTW - DISSOLVED OXYGEN METERS</t>
  </si>
  <si>
    <t>EDGEWORTH WWTW - AERATION - BLOWER 1</t>
  </si>
  <si>
    <t>EDGEWORTH WWTW - AERATION - BLOWER 2</t>
  </si>
  <si>
    <t>EDGEWORTH WWTW - AERATION -T1 DIFFUSERS</t>
  </si>
  <si>
    <t>EDGEWORTH WWTW - AERATION -T2 DIFFUSERS</t>
  </si>
  <si>
    <t>EDGEWORTH WWTW - AERATION CIVIL 2010</t>
  </si>
  <si>
    <t>EDGEWORTH WWTW - AERATION TELEMETRY 2010</t>
  </si>
  <si>
    <t>EDGEWORTH WWTW - AERATION VSD'S</t>
  </si>
  <si>
    <t>EDGEWORTH WWTW - BELT FILTER PRESS</t>
  </si>
  <si>
    <t>EDGEWORTH WWTW - LIGHTING</t>
  </si>
  <si>
    <t>EDGEWORTH WWTW - BAROMETRIC LOOP</t>
  </si>
  <si>
    <t>EDGEWORTH WWTW - MIXER 8</t>
  </si>
  <si>
    <t>EDGEWORTH WWTW-HAND WINCH LIFTING SYSTMS</t>
  </si>
  <si>
    <t>EDGEWORTH WWTW - RAIN GAUGE</t>
  </si>
  <si>
    <t>EDGEWORTH WWTW - POLY PUMP 2</t>
  </si>
  <si>
    <t>EDGEWORTH WWTW - CABLES</t>
  </si>
  <si>
    <t>EDGEWORTH WWTW - SECURITY SYSTEM</t>
  </si>
  <si>
    <t>KILLINGWORTH 2 SPS - DELIVERY VALVES</t>
  </si>
  <si>
    <t>KILLINGWORTH 2 SPS - PUMP</t>
  </si>
  <si>
    <t>EDGEWORTH WWTW - AIR CONDITIONERS</t>
  </si>
  <si>
    <t>EDGEWORTH WWTW -SLUDGE HANDLING SECURITY</t>
  </si>
  <si>
    <t>BOOLAROO 1 SPS - PLC</t>
  </si>
  <si>
    <t>BOOLAROO 1 SPS - PUMP 3</t>
  </si>
  <si>
    <t>EDGEWORTH WWTW- R'CLE WATER STORAGE TANK</t>
  </si>
  <si>
    <t>EDGEWORTH WWTW- RECYCLE WATER PIPEWORK</t>
  </si>
  <si>
    <t>EDGEWORTH WWTW-UV TRANSMITTANCE METER 1</t>
  </si>
  <si>
    <t>EDGEWORTH WWTW-UV TRANSMITTANCE METER 2</t>
  </si>
  <si>
    <t>EDGEWORTH WWTW - EFFLUENT PIT F - CIVIL</t>
  </si>
  <si>
    <t>EDGEWORTH WWTW - EFFLUENT PIT G - CIVIL</t>
  </si>
  <si>
    <t>EDGEWORTH WWTW - EXT USER WET WELL</t>
  </si>
  <si>
    <t>EDGEWORTH WWTW - RECYCLE WATER - PUMP 1</t>
  </si>
  <si>
    <t>EDGEWORTH WWTW - RECYCLE WATER - PUMP 2</t>
  </si>
  <si>
    <t>EDGEWORTH WWTW - RECYCLE WATER - PUMP 3</t>
  </si>
  <si>
    <t>EDGEWORTH WWTW - RECYCLED WPS - CIVIL</t>
  </si>
  <si>
    <t>EDGEWORTH WWTW - RW - OTHER ELECTRICAL</t>
  </si>
  <si>
    <t>EDGEWORTH WWTW - RW - SCADA &amp; TELEMETRY</t>
  </si>
  <si>
    <t>EDGEWORTH WWTW - RW PRESSURE PUMP 1</t>
  </si>
  <si>
    <t>EDGEWORTH WWTW - RW PRESSURE PUMP 2</t>
  </si>
  <si>
    <t>EDGEWORTH WWTW - RW PRESSURE PUMP 3</t>
  </si>
  <si>
    <t>EDGEWORTH WWTW - UV - UPS</t>
  </si>
  <si>
    <t>EDGEWORTH WWTW - UV DISINFECTION - PIPES</t>
  </si>
  <si>
    <t>EDGEWORTH WWTW - UV DISINFECTOR -TRAIN 1</t>
  </si>
  <si>
    <t>EDGEWORTH WWTW - UV DISINFECTOR -TRAIN 2</t>
  </si>
  <si>
    <t>EDGEWORTH WWTW - UV FLOWMETER 1</t>
  </si>
  <si>
    <t>EDGEWORTH WWTW - UV FLOWMETER 2</t>
  </si>
  <si>
    <t>EDGEWORTH WWTW - UV SWITCHBOARD</t>
  </si>
  <si>
    <t>EDGEWORTH WWTW - UV SWITCHBOARD BUILDING</t>
  </si>
  <si>
    <t>EDGEWORTH WWTW -LOW VOLTAGE POWER SUPPLY</t>
  </si>
  <si>
    <t>EDGEWORTH WWTW - AERATION CONTROL SYSTEM</t>
  </si>
  <si>
    <t>ARGENTON 1 SPS - KIOSKS &amp; SWITCHBOARDS</t>
  </si>
  <si>
    <t>ARGENTON 1 SPS - PUMP 1</t>
  </si>
  <si>
    <t>ARGENTON 1 SPS - PUMP 2</t>
  </si>
  <si>
    <t>ARGENTON 1 SPS - PUMP 3</t>
  </si>
  <si>
    <t>ARGENTON 1 SPS - SWITCHROOM BUILDING</t>
  </si>
  <si>
    <t>ARGENTON 1 SPS - WET WELL CONVERSION</t>
  </si>
  <si>
    <t>KILLINGWORTH 1 SPS - TELEMETRY</t>
  </si>
  <si>
    <t>BARNSLEY 2  SPS - FLYGT FLUSH VALVE</t>
  </si>
  <si>
    <t>EDGEWORTH 1 SPS - PLC/TELEM UPGRADE</t>
  </si>
  <si>
    <t>BARNSLEY 2 SPS - TELEMETRY UPGRADE</t>
  </si>
  <si>
    <t>HOLMESVILLE 2 SPS - EMM ELEC 2014</t>
  </si>
  <si>
    <t>EDGEWORTH WWTW - EMM ELEC REACTIV  2014</t>
  </si>
  <si>
    <t>EDGEWORTH WWTW - MACHINE GUARDING</t>
  </si>
  <si>
    <t>EDGEWTH WWTW - EMM VALVES 2014</t>
  </si>
  <si>
    <t>BARNSLEY 1 SPS -SMOKE TESTING 2014</t>
  </si>
  <si>
    <t>EDGEWORTH 1 SPS -SMOKE TESTING 2014</t>
  </si>
  <si>
    <t>EDGEWORTH WWTW - COCKLE CREEK FENCE</t>
  </si>
  <si>
    <t>EDGEWORTH WWTW - SAFETY IMPROVEMENTS</t>
  </si>
  <si>
    <t>ARGENTON 1 SPS - SS316 ERS C'ASSMENT 14</t>
  </si>
  <si>
    <t>EDGEWORTH WWTW- EARTHING SYSTEM</t>
  </si>
  <si>
    <t>EDGEWORTH 1 SPS - EMM MECH 2015</t>
  </si>
  <si>
    <t>EDGEWORTH WWTW - SMALL CAPITAL WORKS</t>
  </si>
  <si>
    <t>ESTELVILLE 1 SPS - PLC UPGRADE</t>
  </si>
  <si>
    <t>EDGEWORTH WWTW - COND ASSESS PONDS</t>
  </si>
  <si>
    <t>EDGEWORTH WWTW - CONDITION ASSESSMENT</t>
  </si>
  <si>
    <t>EDGEWTH WWTW - FLOW GAUGING STG 2</t>
  </si>
  <si>
    <t>EDGEWORTH WWTW - CIVI MINOR CAP 2013/16</t>
  </si>
  <si>
    <t>EDGEWORTH WWTW - ELEC MINOR CAP 2013/16</t>
  </si>
  <si>
    <t>EDGEWORTH WWTW - MECH MINOR CAP 2013/16</t>
  </si>
  <si>
    <t>EDGEWORTH WWTW - TELE MINOR CAP 2013/16</t>
  </si>
  <si>
    <t>BARNSLEY 1 SPS - EMM ELEC 2015</t>
  </si>
  <si>
    <t>BARNSLEY 1 SPS - EMM MECH 2015</t>
  </si>
  <si>
    <t>ARGENTON 1 SPS - EMM MECH 2015</t>
  </si>
  <si>
    <t>EDGEWORTH 1 SPS - EMM VALVES 2015</t>
  </si>
  <si>
    <t>BARNSLEY 1 SPS - FALL ARREST HANDRAILS</t>
  </si>
  <si>
    <t>BARNSLEY 2 SPS - FALL ARREST HANDRAILS</t>
  </si>
  <si>
    <t>BOOLAROO 1 SPS - FALL ARREST HANDRAILS</t>
  </si>
  <si>
    <t>EDGEWORTH 1 SPS - HANDRAILS</t>
  </si>
  <si>
    <t>EDGEWORTH 2 SPS - HANDRAILS</t>
  </si>
  <si>
    <t>ESTELVILLE 1 SPS - FALL ARREST HANDRAILS</t>
  </si>
  <si>
    <t>KILLINGWORTH 1 SPS - HANDRAILS</t>
  </si>
  <si>
    <t>KILLINGWORTH 2 SPS - HANDRAILS</t>
  </si>
  <si>
    <t>WEST WALLSEND 1A SPS - HANDRAILS</t>
  </si>
  <si>
    <t>EDGEWORTH WWTW - PRESSURE RELIEF VALVES</t>
  </si>
  <si>
    <t>ARGENTON 1 SPS - EMM ELEC 2016</t>
  </si>
  <si>
    <t>HOLMESVILLE 3 SPS - PLC/RTU REPLACEMENT</t>
  </si>
  <si>
    <t>BARNSLEY 1 SPS - PLC/RTU REPLACEMENT</t>
  </si>
  <si>
    <t>ARGENTON 1 SPS - EMM MECH 2016</t>
  </si>
  <si>
    <t>EDGEWORTH WWTW - EFFLUENT PUMP 2</t>
  </si>
  <si>
    <t>EDGEWORTH WWTW - UV REPLACEMENTS 2016</t>
  </si>
  <si>
    <t>EDGEWTH WWTW - EMM ELEC 2014</t>
  </si>
  <si>
    <t>EDGEWORTH WWTW - MACHINE GUARDING 2017</t>
  </si>
  <si>
    <t>EDGEWORTH WWTW - RAS PUMP 1</t>
  </si>
  <si>
    <t>EDGEWORTH WWTW - RAS PUMP 2</t>
  </si>
  <si>
    <t>EDGEWORTH WWTW - RAS PUMP 3</t>
  </si>
  <si>
    <t>EDGEWORTH WWTW - RAS PUMP 4</t>
  </si>
  <si>
    <t>BOOLAROO 1 SPS - MAIN CIRCUIT BREAKER</t>
  </si>
  <si>
    <t>EDGEWORTH WWTW - BIOSOLIDS STORAGE PAD</t>
  </si>
  <si>
    <t>ARGENTON 1 SPS - PLC CODE</t>
  </si>
  <si>
    <t>HOLMESVILLE 3 SPS - UPGRADE PLC CODE</t>
  </si>
  <si>
    <t>ARGENTON 1 SPS - PUMP 3 COVERS</t>
  </si>
  <si>
    <t>EDGEWORTH WWTW - BLOWER 1 REPLACE</t>
  </si>
  <si>
    <t>KILLINGWORTH 2 SPS - PLC/RTU REPLACEMENT</t>
  </si>
  <si>
    <t>BOOLAROO 1 SPS - PLC/RTU REPLACEMENT</t>
  </si>
  <si>
    <t>ARGENTON 1 SPS - TELEMETRY RADIO</t>
  </si>
  <si>
    <t>BARNSLEY 1  SPS - TELEMETRY RADIO</t>
  </si>
  <si>
    <t>BARNSLEY 2  SPS - TELEMETRY RADIO</t>
  </si>
  <si>
    <t>BOOLAROO 1 SPS - TELEMETRY RADIO</t>
  </si>
  <si>
    <t>EDGEWORTH 1 SPS - TELEMETRY RADIO</t>
  </si>
  <si>
    <t>EDGEWORTH 2 SPS - TELEMETRY RADIO</t>
  </si>
  <si>
    <t>HOLMESVILLE 2 SPS - TELEMETRY RADIO</t>
  </si>
  <si>
    <t>HOLMESVILLE 3 SPS - TELEMETRY RADIO</t>
  </si>
  <si>
    <t>KILLINGWORTH 1 SPS - TELEMETRY RADIO</t>
  </si>
  <si>
    <t>KILLINGWORTH 2 SPS - TELEMETRY RADIO</t>
  </si>
  <si>
    <t>EDGEWORTH WWTW - UV LAMPS 2017-18</t>
  </si>
  <si>
    <t>EDGEWORTH WWTW - EMM CIVIL 2017-18</t>
  </si>
  <si>
    <t>EDGEWORTH WWTW - EMM ELEC 2017-18</t>
  </si>
  <si>
    <t>EDGEWORTH WWTW - EMM MECH 2017-18</t>
  </si>
  <si>
    <t>EDGEWORTH 2 SPS - SEWER VENT</t>
  </si>
  <si>
    <t>EDGEWORTH WWTW - BLOWER 3 OVERHAUL</t>
  </si>
  <si>
    <t>EDGEWORTH WWTW - POLYMER VACUME LOADER</t>
  </si>
  <si>
    <t>BARNSLEY 2 SPS - UNITY 12 UPGRADE</t>
  </si>
  <si>
    <t>EDGEWORTH WWTW - EMM ELEC 2018-19</t>
  </si>
  <si>
    <t>EDGEWORTH WWTW - EMM ELECT 2016-17</t>
  </si>
  <si>
    <t>EDGEWORTH WWTW - EMM MECH 2016-17</t>
  </si>
  <si>
    <t>EDGEWORTH WWTW - EMM MECH 2018-19</t>
  </si>
  <si>
    <t>EDGEWORTH WWTW - BED 1 ODOUR MEDIA</t>
  </si>
  <si>
    <t>EDGEWORTH WWTW - BED 2 ODOUR MEDIA</t>
  </si>
  <si>
    <t>EDGEWORTH WWTW - WASHPACTOR OVERHAUL</t>
  </si>
  <si>
    <t>EDGEWORTH WWTW - BIOREACTOR 2 MIXER 2</t>
  </si>
  <si>
    <t>EDGEWORTH 2 SPS - TELEM UPGRADE</t>
  </si>
  <si>
    <t>EDGEWORTH WWTW - BIOREACTOR 1 MIXER 2</t>
  </si>
  <si>
    <t>ARGENTON 1 SPS - TELEMETRY</t>
  </si>
  <si>
    <t>EDGEWORTH WWTW - BIOREACTOR 1 MIXER 4</t>
  </si>
  <si>
    <t>EDGEWORTH WWTW - TRANSMISSIVITY TM</t>
  </si>
  <si>
    <t>EDGEWORTH WWTW - POND TELEMETRY</t>
  </si>
  <si>
    <t>Edgeworth Trunk Sewermain</t>
  </si>
  <si>
    <t>Edgeworth WWTW Optimisation Upgrade</t>
  </si>
  <si>
    <t>Bolaroo 1 WWPS Upgrade</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</si>
  <si>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</si>
  <si>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</si>
  <si>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</si>
  <si>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</si>
  <si>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</si>
  <si>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</si>
  <si>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</si>
  <si>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</si>
  <si>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</si>
  <si>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</si>
  <si>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</si>
  <si>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</si>
  <si>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</si>
  <si>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</si>
  <si>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</si>
  <si>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</si>
  <si>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</si>
  <si>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</si>
  <si>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</si>
  <si>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</si>
  <si>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</si>
  <si>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</si>
  <si>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</si>
  <si>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</si>
  <si>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</si>
  <si>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</si>
  <si>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</si>
  <si>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Rising Linear Asset in Edgeworth DSP Area - 700mm</t>
  </si>
  <si>
    <t>Elermore Vale Trunk Sewermain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</si>
</sst>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4">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13" borderId="2" xfId="0" applyFill="1" applyBorder="1" applyAlignment="1">
      <alignment horizontal="center"/>
    </xf>
    <xf numFmtId="3" fontId="1" fillId="4" borderId="5" xfId="6" applyNumberFormat="1" applyBorder="1" applyAlignment="1">
      <protection locked="0"/>
    </xf>
    <xf numFmtId="0" fontId="10" fillId="0" borderId="0" xfId="0" applyFont="1" applyAlignment="1">
      <alignment horizontal="center" vertic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0" borderId="0" xfId="0" quotePrefix="1" applyAlignment="1">
      <alignment horizontal="left" indent="2"/>
    </xf>
    <xf numFmtId="174" fontId="0" fillId="0" borderId="2" xfId="1" applyNumberFormat="1" applyFont="1" applyBorder="1"/>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7:10.07" personId="{3961AA53-D10E-4257-AAB6-1710C5A5EC00}" id="{3F927707-8DF0-4C6F-BE1A-D83377208C83}">
    <text>See comment on Uncommissioned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'Edgeworth' is:</v>
      </c>
      <c r="J8" s="64">
        <f>G19</f>
        <v>4301.7285331672529</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1618.6351488932048</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4301.7285331672529</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51649437.483131059</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135713735.78824523</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22166.233396026313</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23091.181312301807</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8437.7562788539744</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69364829.809491649</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22752139.603097282</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G3" sqref="G3"/>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51649437.483131059</v>
      </c>
      <c r="I20" s="124"/>
      <c r="J20" s="125">
        <f>M30</f>
        <v>131799487.77105646</v>
      </c>
      <c r="K20" s="125">
        <f>O30</f>
        <v>3914248.0171887833</v>
      </c>
      <c r="L20" s="122">
        <f>R30-U30</f>
        <v>46612690.206394367</v>
      </c>
      <c r="M20" s="47"/>
    </row>
    <row r="21" spans="2:22" x14ac:dyDescent="0.2">
      <c r="B21" s="46"/>
      <c r="E21" s="6" t="s">
        <v>21</v>
      </c>
      <c r="F21" s="35"/>
      <c r="H21" s="122">
        <f>F30</f>
        <v>22166.233396026313</v>
      </c>
      <c r="I21" s="124"/>
      <c r="J21" s="125">
        <f>G30</f>
        <v>23091.181312301807</v>
      </c>
      <c r="K21" s="125">
        <f>G30</f>
        <v>23091.181312301807</v>
      </c>
      <c r="L21" s="122">
        <f>H30</f>
        <v>8437.7562788539744</v>
      </c>
      <c r="M21" s="47"/>
    </row>
    <row r="22" spans="2:22" ht="12" customHeight="1" x14ac:dyDescent="0.2">
      <c r="B22" s="46"/>
      <c r="C22" s="245">
        <f>IF(SUM(F22:K22,-L22)&lt;0,0,SUM(F22:K22,-L22))</f>
        <v>4301.7285331672529</v>
      </c>
      <c r="E22" s="6" t="s">
        <v>149</v>
      </c>
      <c r="F22" s="238">
        <v>1618.6351488932048</v>
      </c>
      <c r="G22" s="123"/>
      <c r="H22" s="75">
        <f>H20/H21</f>
        <v>2330.0953554152384</v>
      </c>
      <c r="I22" s="127"/>
      <c r="J22" s="126">
        <f>J20/J21</f>
        <v>5707.7845428739665</v>
      </c>
      <c r="K22" s="126">
        <f>K20/K21</f>
        <v>169.51267950520449</v>
      </c>
      <c r="L22" s="75">
        <f>L20/L21</f>
        <v>5524.2991935203599</v>
      </c>
      <c r="M22" s="47"/>
    </row>
    <row r="23" spans="2:22" x14ac:dyDescent="0.2">
      <c r="B23" s="48"/>
      <c r="C23" s="51"/>
      <c r="D23" s="35"/>
      <c r="E23" s="35"/>
      <c r="F23" s="35"/>
      <c r="G23" s="35"/>
      <c r="H23" s="35"/>
      <c r="I23" s="35"/>
      <c r="J23" s="35"/>
      <c r="K23" s="35"/>
      <c r="L23" s="35"/>
      <c r="M23" s="49"/>
    </row>
    <row r="24" spans="2:22" x14ac:dyDescent="0.2">
      <c r="C24" s="188"/>
      <c r="D24" s="188"/>
      <c r="E24" s="188"/>
    </row>
    <row r="25" spans="2:22" x14ac:dyDescent="0.2">
      <c r="C25" s="244"/>
      <c r="D25" s="188"/>
      <c r="E25" s="188"/>
    </row>
    <row r="26" spans="2:22" x14ac:dyDescent="0.2">
      <c r="K26" s="63">
        <f>J22+K22</f>
        <v>5877.2972223791712</v>
      </c>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23408.429256288215</v>
      </c>
      <c r="F30" s="75">
        <f t="shared" ref="F30:H30" si="0">SUM(F40:F130)</f>
        <v>22166.233396026313</v>
      </c>
      <c r="G30" s="75">
        <f t="shared" si="0"/>
        <v>23091.181312301807</v>
      </c>
      <c r="H30" s="71">
        <f t="shared" si="0"/>
        <v>8437.7562788539744</v>
      </c>
      <c r="K30" s="75">
        <f>K40</f>
        <v>51649437.483131059</v>
      </c>
      <c r="M30" s="75">
        <f>SUM(M40:M130)</f>
        <v>131799487.77105646</v>
      </c>
      <c r="O30" s="75">
        <f>SUM(O40:O130)</f>
        <v>3914248.0171887833</v>
      </c>
      <c r="R30" s="75">
        <f>SUM(R40:R130)</f>
        <v>69364829.809491649</v>
      </c>
      <c r="U30" s="75">
        <f>SUM(U40:U130)</f>
        <v>22752139.603097282</v>
      </c>
      <c r="V30" s="47"/>
    </row>
    <row r="31" spans="2:22" x14ac:dyDescent="0.2">
      <c r="B31" s="48"/>
      <c r="C31" s="35"/>
      <c r="D31" s="35"/>
      <c r="E31" s="35"/>
      <c r="F31" s="35"/>
      <c r="G31" s="35"/>
      <c r="H31" s="35"/>
      <c r="I31" s="35"/>
      <c r="J31" s="35" t="s">
        <v>676</v>
      </c>
      <c r="K31" s="243">
        <f>K30-'Pre-1996 assets'!$Q$3103</f>
        <v>0</v>
      </c>
      <c r="L31" s="35"/>
      <c r="M31" s="243">
        <f>M30-'Post-1996 commissioned assets'!$Q$2530</f>
        <v>2.6822090148925781E-7</v>
      </c>
      <c r="N31" s="35"/>
      <c r="O31" s="243">
        <f>O30-'Uncommissioned assets'!$Q$29</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123.158202311007</v>
      </c>
      <c r="F40" s="77">
        <f>IF(LEFT(D40,4)*1&gt;LEFT('General inputs'!$I$16,4)+'General inputs'!$H$38-1,"",E40/(1+'General inputs'!$H$30)^C40)</f>
        <v>273.56996073922477</v>
      </c>
      <c r="G40" s="77">
        <f>IF(LEFT(D40,4)*1&gt;LEFT('General inputs'!$I$16,4)+'General inputs'!$H$38-1,"",E40/(1+'General inputs'!$H$32)^C40)</f>
        <v>374.01735366840785</v>
      </c>
      <c r="H40" s="76" t="str">
        <f>IF(LEFT(D40,4)*1&lt;LEFT('General inputs'!$I$16,4)*1,"",IF(LEFT(D40,4)*1&gt;LEFT('General inputs'!$I$16,4)+'General inputs'!$H$38-1,"",E40/(1+'General inputs'!$H$34)^C40))</f>
        <v/>
      </c>
      <c r="J40" s="77">
        <f>'Pre-1996 assets'!P3103</f>
        <v>23252011.491351977</v>
      </c>
      <c r="K40" s="77">
        <f>J40/(1+'General inputs'!$H$30)^C40</f>
        <v>51649437.483131059</v>
      </c>
      <c r="L40" s="138">
        <f>IF(LEFT(D40,4)*1&gt;LEFT('General inputs'!$I$18,4)*1,"",SUMIF('Post-1996 commissioned assets'!$F$22:$F$2529,$D40,'Post-1996 commissioned assets'!$P$22:$P$2529))</f>
        <v>287274.71452642395</v>
      </c>
      <c r="M40" s="138">
        <f>IF(L40="","",L40/(1+'General inputs'!$H$32)^C40)</f>
        <v>872420.40308197704</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250.55206151589118</v>
      </c>
      <c r="F41" s="76">
        <f>IF(LEFT(D41,4)*1&gt;LEFT('General inputs'!$I$16,4)+'General inputs'!$H$38-1,"",E41/(1+'General inputs'!$H$30)^C41)</f>
        <v>540.33838793027803</v>
      </c>
      <c r="G41" s="76">
        <f>IF(LEFT(D41,4)*1&gt;LEFT('General inputs'!$I$16,4)+'General inputs'!$H$38-1,"",E41/(1+'General inputs'!$H$32)^C41)</f>
        <v>730.22832261436702</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5160586.950311223</v>
      </c>
      <c r="M41" s="76">
        <f>IF(L41="","",L41/(1+'General inputs'!$H$32)^C41)</f>
        <v>15040414.074550914</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254.86055476571892</v>
      </c>
      <c r="F42" s="76">
        <f>IF(LEFT(D42,4)*1&gt;LEFT('General inputs'!$I$16,4)+'General inputs'!$H$38-1,"",E42/(1+'General inputs'!$H$30)^C42)</f>
        <v>533.62140470789132</v>
      </c>
      <c r="G42" s="76">
        <f>IF(LEFT(D42,4)*1&gt;LEFT('General inputs'!$I$16,4)+'General inputs'!$H$38-1,"",E42/(1+'General inputs'!$H$32)^C42)</f>
        <v>712.84580503843085</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19703782.999292444</v>
      </c>
      <c r="M42" s="76">
        <f>IF(L42="","",L42/(1+'General inputs'!$H$32)^C42)</f>
        <v>55111545.477662332</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259.24313686547248</v>
      </c>
      <c r="F43" s="76">
        <f>IF(LEFT(D43,4)*1&gt;LEFT('General inputs'!$I$16,4)+'General inputs'!$H$38-1,"",E43/(1+'General inputs'!$H$30)^C43)</f>
        <v>526.98792076043981</v>
      </c>
      <c r="G43" s="76">
        <f>IF(LEFT(D43,4)*1&gt;LEFT('General inputs'!$I$16,4)+'General inputs'!$H$38-1,"",E43/(1+'General inputs'!$H$32)^C43)</f>
        <v>695.87706478107293</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10753662.391147181</v>
      </c>
      <c r="M43" s="76">
        <f>IF(L43="","",L43/(1+'General inputs'!$H$32)^C43)</f>
        <v>28865670.701559756</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263.70108184701166</v>
      </c>
      <c r="F44" s="76">
        <f>IF(LEFT(D44,4)*1&gt;LEFT('General inputs'!$I$16,4)+'General inputs'!$H$38-1,"",E44/(1+'General inputs'!$H$30)^C44)</f>
        <v>520.43689810275475</v>
      </c>
      <c r="G44" s="76">
        <f>IF(LEFT(D44,4)*1&gt;LEFT('General inputs'!$I$16,4)+'General inputs'!$H$38-1,"",E44/(1+'General inputs'!$H$32)^C44)</f>
        <v>679.31225219486521</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279699.53701550211</v>
      </c>
      <c r="M44" s="76">
        <f>IF(L44="","",L44/(1+'General inputs'!$H$32)^C44)</f>
        <v>720525.38084805349</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268.23568565044661</v>
      </c>
      <c r="F45" s="76">
        <f>IF(LEFT(D45,4)*1&gt;LEFT('General inputs'!$I$16,4)+'General inputs'!$H$38-1,"",E45/(1+'General inputs'!$H$30)^C45)</f>
        <v>513.96731165292942</v>
      </c>
      <c r="G45" s="76">
        <f>IF(LEFT(D45,4)*1&gt;LEFT('General inputs'!$I$16,4)+'General inputs'!$H$38-1,"",E45/(1+'General inputs'!$H$32)^C45)</f>
        <v>663.14175209557777</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1075898.8026657258</v>
      </c>
      <c r="M45" s="76">
        <f>IF(L45="","",L45/(1+'General inputs'!$H$32)^C45)</f>
        <v>2659875.0846561561</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272.84826650089781</v>
      </c>
      <c r="F46" s="76">
        <f>IF(LEFT(D46,4)*1&gt;LEFT('General inputs'!$I$16,4)+'General inputs'!$H$38-1,"",E46/(1+'General inputs'!$H$30)^C46)</f>
        <v>507.57814907196598</v>
      </c>
      <c r="G46" s="76">
        <f>IF(LEFT(D46,4)*1&gt;LEFT('General inputs'!$I$16,4)+'General inputs'!$H$38-1,"",E46/(1+'General inputs'!$H$32)^C46)</f>
        <v>647.35617818102537</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483309.22866379831</v>
      </c>
      <c r="M46" s="76">
        <f>IF(L46="","",L46/(1+'General inputs'!$H$32)^C46)</f>
        <v>1146693.0655628198</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277.54016529164073</v>
      </c>
      <c r="F47" s="76">
        <f>IF(LEFT(D47,4)*1&gt;LEFT('General inputs'!$I$16,4)+'General inputs'!$H$38-1,"",E47/(1+'General inputs'!$H$30)^C47)</f>
        <v>501.26841060523827</v>
      </c>
      <c r="G47" s="76">
        <f>IF(LEFT(D47,4)*1&gt;LEFT('General inputs'!$I$16,4)+'General inputs'!$H$38-1,"",E47/(1+'General inputs'!$H$32)^C47)</f>
        <v>631.94636758254399</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101533.26362456543</v>
      </c>
      <c r="M47" s="76">
        <f>IF(L47="","",L47/(1+'General inputs'!$H$32)^C47)</f>
        <v>231186.6358835721</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282.31274597400261</v>
      </c>
      <c r="F48" s="76">
        <f>IF(LEFT(D48,4)*1&gt;LEFT('General inputs'!$I$16,4)+'General inputs'!$H$38-1,"",E48/(1+'General inputs'!$H$30)^C48)</f>
        <v>495.03710892623138</v>
      </c>
      <c r="G48" s="76">
        <f>IF(LEFT(D48,4)*1&gt;LEFT('General inputs'!$I$16,4)+'General inputs'!$H$38-1,"",E48/(1+'General inputs'!$H$32)^C48)</f>
        <v>616.90337554655355</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110558.14053837856</v>
      </c>
      <c r="M48" s="76">
        <f>IF(L48="","",L48/(1+'General inputs'!$H$32)^C48)</f>
        <v>241589.12789065743</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287.1673959537693</v>
      </c>
      <c r="F49" s="76">
        <f>IF(LEFT(D49,4)*1&gt;LEFT('General inputs'!$I$16,4)+'General inputs'!$H$38-1,"",E49/(1+'General inputs'!$H$30)^C49)</f>
        <v>488.88326898186688</v>
      </c>
      <c r="G49" s="76">
        <f>IF(LEFT(D49,4)*1&gt;LEFT('General inputs'!$I$16,4)+'General inputs'!$H$38-1,"",E49/(1+'General inputs'!$H$32)^C49)</f>
        <v>602.21847024227179</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66137.42367155735</v>
      </c>
      <c r="M49" s="76">
        <f>IF(L49="","",L49/(1+'General inputs'!$H$32)^C49)</f>
        <v>138696.72765936953</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292.10552649458987</v>
      </c>
      <c r="F50" s="76">
        <f>IF(LEFT(D50,4)*1&gt;LEFT('General inputs'!$I$16,4)+'General inputs'!$H$38-1,"",E50/(1+'General inputs'!$H$30)^C50)</f>
        <v>482.80592784007604</v>
      </c>
      <c r="G50" s="76">
        <f>IF(LEFT(D50,4)*1&gt;LEFT('General inputs'!$I$16,4)+'General inputs'!$H$38-1,"",E50/(1+'General inputs'!$H$32)^C50)</f>
        <v>587.88312769343258</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728594.04424323281</v>
      </c>
      <c r="M50" s="76">
        <f>IF(L50="","",L50/(1+'General inputs'!$H$32)^C50)</f>
        <v>1466347.2844511622</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297.12857312819324</v>
      </c>
      <c r="F51" s="76">
        <f>IF(LEFT(D51,4)*1&gt;LEFT('General inputs'!$I$16,4)+'General inputs'!$H$38-1,"",E51/(1+'General inputs'!$H$30)^C51)</f>
        <v>476.80413453904652</v>
      </c>
      <c r="G51" s="76">
        <f>IF(LEFT(D51,4)*1&gt;LEFT('General inputs'!$I$16,4)+'General inputs'!$H$38-1,"",E51/(1+'General inputs'!$H$32)^C51)</f>
        <v>573.88902683037782</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7425.4975263511833</v>
      </c>
      <c r="M51" s="76">
        <f>IF(L51="","",L51/(1+'General inputs'!$H$32)^C51)</f>
        <v>14341.978303414508</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302.2379960717044</v>
      </c>
      <c r="F52" s="76">
        <f>IF(LEFT(D52,4)*1&gt;LEFT('General inputs'!$I$16,4)+'General inputs'!$H$38-1,"",E52/(1+'General inputs'!$H$30)^C52)</f>
        <v>470.8769499384253</v>
      </c>
      <c r="G52" s="76">
        <f>IF(LEFT(D52,4)*1&gt;LEFT('General inputs'!$I$16,4)+'General inputs'!$H$38-1,"",E52/(1+'General inputs'!$H$32)^C52)</f>
        <v>560.22804466002935</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735372.19134213112</v>
      </c>
      <c r="M52" s="76">
        <f>IF(L52="","",L52/(1+'General inputs'!$H$32)^C52)</f>
        <v>1363085.1521237053</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307.43528065215287</v>
      </c>
      <c r="F53" s="76">
        <f>IF(LEFT(D53,4)*1&gt;LEFT('General inputs'!$I$16,4)+'General inputs'!$H$38-1,"",E53/(1+'General inputs'!$H$30)^C53)</f>
        <v>465.02344657239377</v>
      </c>
      <c r="G53" s="76">
        <f>IF(LEFT(D53,4)*1&gt;LEFT('General inputs'!$I$16,4)+'General inputs'!$H$38-1,"",E53/(1+'General inputs'!$H$32)^C53)</f>
        <v>546.89225155086569</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4116211.8103201925</v>
      </c>
      <c r="M53" s="76">
        <f>IF(L53="","",L53/(1+'General inputs'!$H$32)^C53)</f>
        <v>7322270.6906996332</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312.7219377382462</v>
      </c>
      <c r="F54" s="76">
        <f>IF(LEFT(D54,4)*1&gt;LEFT('General inputs'!$I$16,4)+'General inputs'!$H$38-1,"",E54/(1+'General inputs'!$H$30)^C54)</f>
        <v>459.24270850451546</v>
      </c>
      <c r="G54" s="76">
        <f>IF(LEFT(D54,4)*1&gt;LEFT('General inputs'!$I$16,4)+'General inputs'!$H$38-1,"",E54/(1+'General inputs'!$H$32)^C54)</f>
        <v>533.87390663006954</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377505.7064003417</v>
      </c>
      <c r="M54" s="76">
        <f>IF(L54="","",L54/(1+'General inputs'!$H$32)^C54)</f>
        <v>644471.72369399737</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318.09950417959408</v>
      </c>
      <c r="F55" s="76">
        <f>IF(LEFT(D55,4)*1&gt;LEFT('General inputs'!$I$16,4)+'General inputs'!$H$38-1,"",E55/(1+'General inputs'!$H$30)^C55)</f>
        <v>453.53383118442775</v>
      </c>
      <c r="G55" s="76">
        <f>IF(LEFT(D55,4)*1&gt;LEFT('General inputs'!$I$16,4)+'General inputs'!$H$38-1,"",E55/(1+'General inputs'!$H$32)^C55)</f>
        <v>521.16545329028963</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2191893.2666780152</v>
      </c>
      <c r="M55" s="76">
        <f>IF(L55="","",L55/(1+'General inputs'!$H$32)^C55)</f>
        <v>3591137.4676247044</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323.56954325346305</v>
      </c>
      <c r="F56" s="76">
        <f>IF(LEFT(D56,4)*1&gt;LEFT('General inputs'!$I$16,4)+'General inputs'!$H$38-1,"",E56/(1+'General inputs'!$H$30)^C56)</f>
        <v>447.89592130628205</v>
      </c>
      <c r="G56" s="76">
        <f>IF(LEFT(D56,4)*1&gt;LEFT('General inputs'!$I$16,4)+'General inputs'!$H$38-1,"",E56/(1+'General inputs'!$H$32)^C56)</f>
        <v>508.75951480332435</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2549819.0850672466</v>
      </c>
      <c r="M56" s="76">
        <f>IF(L56="","",L56/(1+'General inputs'!$H$32)^C56)</f>
        <v>4009168.1915157656</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329.13364511925465</v>
      </c>
      <c r="F57" s="76">
        <f>IF(LEFT(D57,4)*1&gt;LEFT('General inputs'!$I$16,4)+'General inputs'!$H$38-1,"",E57/(1+'General inputs'!$H$30)^C57)</f>
        <v>442.32809666900181</v>
      </c>
      <c r="G57" s="76">
        <f>IF(LEFT(D57,4)*1&gt;LEFT('General inputs'!$I$16,4)+'General inputs'!$H$38-1,"",E57/(1+'General inputs'!$H$32)^C57)</f>
        <v>496.64889003828239</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1919897.7126965125</v>
      </c>
      <c r="M57" s="76">
        <f>IF(L57="","",L57/(1+'General inputs'!$H$32)^C57)</f>
        <v>2897045.2645528656</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334.79342728072152</v>
      </c>
      <c r="F58" s="76">
        <f>IF(LEFT(D58,4)*1&gt;LEFT('General inputs'!$I$16,4)+'General inputs'!$H$38-1,"",E58/(1+'General inputs'!$H$30)^C58)</f>
        <v>436.82948603817164</v>
      </c>
      <c r="G58" s="76">
        <f>IF(LEFT(D58,4)*1&gt;LEFT('General inputs'!$I$16,4)+'General inputs'!$H$38-1,"",E58/(1+'General inputs'!$H$32)^C58)</f>
        <v>484.82654928154972</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48424.779301138769</v>
      </c>
      <c r="M58" s="76">
        <f>IF(L58="","",L58/(1+'General inputs'!$H$32)^C58)</f>
        <v>70125.685677233851</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340.55053505624892</v>
      </c>
      <c r="F59" s="76">
        <f>IF(LEFT(D59,4)*1&gt;LEFT('General inputs'!$I$16,4)+'General inputs'!$H$38-1,"",E59/(1+'General inputs'!$H$30)^C59)</f>
        <v>431.39922900980065</v>
      </c>
      <c r="G59" s="76">
        <f>IF(LEFT(D59,4)*1&gt;LEFT('General inputs'!$I$16,4)+'General inputs'!$H$38-1,"",E59/(1+'General inputs'!$H$32)^C59)</f>
        <v>473.28563015643664</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163755.25622868992</v>
      </c>
      <c r="M59" s="76">
        <f>IF(L59="","",L59/(1+'General inputs'!$H$32)^C59)</f>
        <v>227581.52361388315</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346.40664205706707</v>
      </c>
      <c r="F60" s="76">
        <f>IF(LEFT(D60,4)*1&gt;LEFT('General inputs'!$I$16,4)+'General inputs'!$H$38-1,"",E60/(1+'General inputs'!$H$30)^C60)</f>
        <v>426.03647587557441</v>
      </c>
      <c r="G60" s="76">
        <f>IF(LEFT(D60,4)*1&gt;LEFT('General inputs'!$I$16,4)+'General inputs'!$H$38-1,"",E60/(1+'General inputs'!$H$32)^C60)</f>
        <v>462.01943363972561</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110259.83497925081</v>
      </c>
      <c r="M60" s="76">
        <f>IF(L60="","",L60/(1+'General inputs'!$H$32)^C60)</f>
        <v>147058.91956289581</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352.36345067388174</v>
      </c>
      <c r="F61" s="76">
        <f>IF(LEFT(D61,4)*1&gt;LEFT('General inputs'!$I$16,4)+'General inputs'!$H$38-1,"",E61/(1+'General inputs'!$H$30)^C61)</f>
        <v>420.74038749003148</v>
      </c>
      <c r="G61" s="76">
        <f>IF(LEFT(D61,4)*1&gt;LEFT('General inputs'!$I$16,4)+'General inputs'!$H$38-1,"",E61/(1+'General inputs'!$H$32)^C61)</f>
        <v>451.02142017331681</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122665.97434155457</v>
      </c>
      <c r="M61" s="76">
        <f>IF(L61="","",L61/(1+'General inputs'!$H$32)^C61)</f>
        <v>157011.12544069099</v>
      </c>
      <c r="N61" s="177" t="str">
        <f>IF(LEFT(D61,4)*1&lt;LEFT('General inputs'!$I$18,4)*1+1,"",SUMIF('Uncommissioned assets'!$F$22:$F$28,$D61,'Uncommissioned assets'!$P$22:$P$28))</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358.42269257167209</v>
      </c>
      <c r="F62" s="76">
        <f>IF(LEFT(D62,4)*1&gt;LEFT('General inputs'!$I$16,4)+'General inputs'!$H$38-1,"",E62/(1+'General inputs'!$H$30)^C62)</f>
        <v>415.51013513913858</v>
      </c>
      <c r="G62" s="76">
        <f>IF(LEFT(D62,4)*1&gt;LEFT('General inputs'!$I$16,4)+'General inputs'!$H$38-1,"",E62/(1+'General inputs'!$H$32)^C62)</f>
        <v>440.28520586815739</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419153.80714494386</v>
      </c>
      <c r="M62" s="76">
        <f>IF(L62="","",L62/(1+'General inputs'!$H$32)^C62)</f>
        <v>514887.09865190944</v>
      </c>
      <c r="N62" s="177" t="str">
        <f>IF(LEFT(D62,4)*1&lt;LEFT('General inputs'!$I$18,4)*1+1,"",SUMIF('Uncommissioned assets'!$F$22:$F$28,$D62,'Uncommissioned assets'!$P$22:$P$28))</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364.58612919313236</v>
      </c>
      <c r="F63" s="76">
        <f>IF(LEFT(D63,4)*1&gt;LEFT('General inputs'!$I$16,4)+'General inputs'!$H$38-1,"",E63/(1+'General inputs'!$H$30)^C63)</f>
        <v>410.34490041066863</v>
      </c>
      <c r="G63" s="76">
        <f>IF(LEFT(D63,4)*1&gt;LEFT('General inputs'!$I$16,4)+'General inputs'!$H$38-1,"",E63/(1+'General inputs'!$H$32)^C63)</f>
        <v>429.80455879871738</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78878.119080721066</v>
      </c>
      <c r="M63" s="76">
        <f>IF(L63="","",L63/(1+'General inputs'!$H$32)^C63)</f>
        <v>92988.110231706029</v>
      </c>
      <c r="N63" s="177" t="str">
        <f>IF(LEFT(D63,4)*1&lt;LEFT('General inputs'!$I$18,4)*1+1,"",SUMIF('Uncommissioned assets'!$F$22:$F$28,$D63,'Uncommissioned assets'!$P$22:$P$28))</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370.85555227073934</v>
      </c>
      <c r="F64" s="76">
        <f>IF(LEFT(D64,4)*1&gt;LEFT('General inputs'!$I$16,4)+'General inputs'!$H$38-1,"",E64/(1+'General inputs'!$H$30)^C64)</f>
        <v>405.24387506614818</v>
      </c>
      <c r="G64" s="76">
        <f>IF(LEFT(D64,4)*1&gt;LEFT('General inputs'!$I$16,4)+'General inputs'!$H$38-1,"",E64/(1+'General inputs'!$H$32)^C64)</f>
        <v>419.57339538562599</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306607.40976139018</v>
      </c>
      <c r="M64" s="76">
        <f>IF(L64="","",L64/(1+'General inputs'!$H$32)^C64)</f>
        <v>346885.22573355713</v>
      </c>
      <c r="N64" s="177" t="str">
        <f>IF(LEFT(D64,4)*1&lt;LEFT('General inputs'!$I$18,4)*1+1,"",SUMIF('Uncommissioned assets'!$F$22:$F$28,$D64,'Uncommissioned assets'!$P$22:$P$28))</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377.2327843475868</v>
      </c>
      <c r="F65" s="76">
        <f>IF(LEFT(D65,4)*1&gt;LEFT('General inputs'!$I$16,4)+'General inputs'!$H$38-1,"",E65/(1+'General inputs'!$H$30)^C65)</f>
        <v>400.20626091435486</v>
      </c>
      <c r="G65" s="76">
        <f>IF(LEFT(D65,4)*1&gt;LEFT('General inputs'!$I$16,4)+'General inputs'!$H$38-1,"",E65/(1+'General inputs'!$H$32)^C65)</f>
        <v>409.58577686437332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3597895.7211914803</v>
      </c>
      <c r="M65" s="76">
        <f>IF(L65="","",L65/(1+'General inputs'!$H$32)^C65)</f>
        <v>3906465.6498237471</v>
      </c>
      <c r="N65" s="177" t="str">
        <f>IF(LEFT(D65,4)*1&lt;LEFT('General inputs'!$I$18,4)*1+1,"",SUMIF('Uncommissioned assets'!$F$22:$F$28,$D65,'Uncommissioned assets'!$P$22:$P$28))</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383.71967930722889</v>
      </c>
      <c r="F66" s="76">
        <f>IF(LEFT(D66,4)*1&gt;LEFT('General inputs'!$I$16,4)+'General inputs'!$H$38-1,"",E66/(1+'General inputs'!$H$30)^C66)</f>
        <v>395.23126968644573</v>
      </c>
      <c r="G66" s="76">
        <f>IF(LEFT(D66,4)*1&gt;LEFT('General inputs'!$I$16,4)+'General inputs'!$H$38-1,"",E66/(1+'General inputs'!$H$32)^C66)</f>
        <v>399.83590583813248</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0</v>
      </c>
      <c r="M66" s="76">
        <f>IF(L66="","",L66/(1+'General inputs'!$H$32)^C66)</f>
        <v>0</v>
      </c>
      <c r="N66" s="221">
        <f>IF(LEFT(D66,4)*1&lt;LEFT('General inputs'!$I$18,4)*1,"",SUMIF('Uncommissioned assets'!$F$22:$F$28,$D66,'Uncommissioned assets'!$P$22:$P$28))</f>
        <v>0</v>
      </c>
      <c r="O66" s="221">
        <f>IF(N66="","",N66/(1+'General inputs'!$H$32)^C66)</f>
        <v>0</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390.31812291259121</v>
      </c>
      <c r="F67" s="76">
        <f>IF(LEFT(D67,4)*1&gt;LEFT('General inputs'!$I$16,4)+'General inputs'!$H$38-1,"",E67/(1+'General inputs'!$H$30)^C67)</f>
        <v>390.31812291259121</v>
      </c>
      <c r="G67" s="76">
        <f>IF(LEFT(D67,4)*1&gt;LEFT('General inputs'!$I$16,4)+'General inputs'!$H$38-1,"",E67/(1+'General inputs'!$H$32)^C67)</f>
        <v>390.31812291259121</v>
      </c>
      <c r="H67" s="76">
        <f>IF(LEFT(D67,4)*1&lt;LEFT('General inputs'!$I$16,4)*1,"",IF(LEFT(D67,4)*1&gt;LEFT('General inputs'!$I$16,4)+'General inputs'!$H$38-1,"",E67/(1+'General inputs'!$H$34)^C67))</f>
        <v>390.31812291259121</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assets'!$F$22:$F$28,$D67,'Uncommissioned assets'!$P$22:$P$28))</f>
        <v>0</v>
      </c>
      <c r="O67" s="177">
        <f>IF(N67="","",N67/(1+'General inputs'!$H$32)^C67)</f>
        <v>0</v>
      </c>
      <c r="Q67" s="81">
        <f>'Reduction amount'!E40*SUM($E$67:E67)</f>
        <v>271048.61409419071</v>
      </c>
      <c r="R67" s="76">
        <f>IF(OR(LEFT(D67,4)*1&lt;LEFT('General inputs'!$I$16,4)*1,LEFT(D67,4)*1&gt;LEFT('General inputs'!$I$16,4)+'General inputs'!$H$38-1),"",Q67/(1+'General inputs'!$H$34)^C67)</f>
        <v>271048.61409419071</v>
      </c>
      <c r="T67" s="81">
        <f>('Reduction amount'!O40+'Reduction amount'!Z40)*SUM($E$67:E67)</f>
        <v>99870.698109644713</v>
      </c>
      <c r="U67" s="76">
        <f>IF(OR(LEFT(D67,4)*1&lt;LEFT('General inputs'!$I$16,4)*1,LEFT(D67,4)*1&gt;LEFT('General inputs'!$I$16,4)+'General inputs'!$H$38-1),"",T67/(1+'General inputs'!$H$34)^C67)</f>
        <v>99870.698109644713</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397.03003335420368</v>
      </c>
      <c r="F68" s="76">
        <f>IF(LEFT(D68,4)*1&gt;LEFT('General inputs'!$I$16,4)+'General inputs'!$H$38-1,"",E68/(1+'General inputs'!$H$30)^C68)</f>
        <v>385.46605180019776</v>
      </c>
      <c r="G68" s="76">
        <f>IF(LEFT(D68,4)*1&gt;LEFT('General inputs'!$I$16,4)+'General inputs'!$H$38-1,"",E68/(1+'General inputs'!$H$32)^C68)</f>
        <v>381.02690341094404</v>
      </c>
      <c r="H68" s="76">
        <f>IF(LEFT(D68,4)*1&lt;LEFT('General inputs'!$I$16,4)*1,"",IF(LEFT(D68,4)*1&gt;LEFT('General inputs'!$I$16,4)+'General inputs'!$H$38-1,"",E68/(1+'General inputs'!$H$34)^C68))</f>
        <v>381.02690341094404</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assets'!$F$22:$F$28,$D68,'Uncommissioned assets'!$P$22:$P$28))</f>
        <v>0</v>
      </c>
      <c r="O68" s="177">
        <f>IF(N68="","",N68/(1+'General inputs'!$H$32)^C68)</f>
        <v>0</v>
      </c>
      <c r="Q68" s="81">
        <f>'Reduction amount'!E41*SUM($E$67:E68)</f>
        <v>546758.18015635025</v>
      </c>
      <c r="R68" s="76">
        <f>IF(OR(LEFT(D68,4)*1&lt;LEFT('General inputs'!$I$16,4)*1,LEFT(D68,4)*1&gt;LEFT('General inputs'!$I$16,4)+'General inputs'!$H$38-1),"",Q68/(1+'General inputs'!$H$34)^C68)</f>
        <v>524719.94256847433</v>
      </c>
      <c r="T68" s="81">
        <f>('Reduction amount'!O41+'Reduction amount'!Z41)*SUM($E$67:E68)</f>
        <v>189821.76699436156</v>
      </c>
      <c r="U68" s="76">
        <f>IF(OR(LEFT(D68,4)*1&lt;LEFT('General inputs'!$I$16,4)*1,LEFT(D68,4)*1&gt;LEFT('General inputs'!$I$16,4)+'General inputs'!$H$38-1),"",T68/(1+'General inputs'!$H$34)^C68)</f>
        <v>182170.60172203605</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403.85736180775706</v>
      </c>
      <c r="F69" s="76">
        <f>IF(LEFT(D69,4)*1&gt;LEFT('General inputs'!$I$16,4)+'General inputs'!$H$38-1,"",E69/(1+'General inputs'!$H$30)^C69)</f>
        <v>380.67429711354237</v>
      </c>
      <c r="G69" s="76">
        <f>IF(LEFT(D69,4)*1&gt;LEFT('General inputs'!$I$16,4)+'General inputs'!$H$38-1,"",E69/(1+'General inputs'!$H$32)^C69)</f>
        <v>371.95685416698012</v>
      </c>
      <c r="H69" s="76">
        <f>IF(LEFT(D69,4)*1&lt;LEFT('General inputs'!$I$16,4)*1,"",IF(LEFT(D69,4)*1&gt;LEFT('General inputs'!$I$16,4)+'General inputs'!$H$38-1,"",E69/(1+'General inputs'!$H$34)^C69))</f>
        <v>371.95685416698012</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assets'!$F$22:$F$28,$D69,'Uncommissioned assets'!$P$22:$P$28))</f>
        <v>400000</v>
      </c>
      <c r="O69" s="177">
        <f>IF(N69="","",N69/(1+'General inputs'!$H$32)^C69)</f>
        <v>368404.18359790888</v>
      </c>
      <c r="Q69" s="81">
        <f>'Reduction amount'!E42*SUM($E$67:E69)</f>
        <v>827208.847916511</v>
      </c>
      <c r="R69" s="76">
        <f>IF(OR(LEFT(D69,4)*1&lt;LEFT('General inputs'!$I$16,4)*1,LEFT(D69,4)*1&gt;LEFT('General inputs'!$I$16,4)+'General inputs'!$H$38-1),"",Q69/(1+'General inputs'!$H$34)^C69)</f>
        <v>761868.00070412247</v>
      </c>
      <c r="T69" s="81">
        <f>('Reduction amount'!O42+'Reduction amount'!Z42)*SUM($E$67:E69)</f>
        <v>292488.6029080255</v>
      </c>
      <c r="U69" s="76">
        <f>IF(OR(LEFT(D69,4)*1&lt;LEFT('General inputs'!$I$16,4)*1,LEFT(D69,4)*1&gt;LEFT('General inputs'!$I$16,4)+'General inputs'!$H$38-1),"",T69/(1+'General inputs'!$H$34)^C69)</f>
        <v>269385.06241506024</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410.80209300140268</v>
      </c>
      <c r="F70" s="76">
        <f>IF(LEFT(D70,4)*1&gt;LEFT('General inputs'!$I$16,4)+'General inputs'!$H$38-1,"",E70/(1+'General inputs'!$H$30)^C70)</f>
        <v>375.94210905505463</v>
      </c>
      <c r="G70" s="76">
        <f>IF(LEFT(D70,4)*1&gt;LEFT('General inputs'!$I$16,4)+'General inputs'!$H$38-1,"",E70/(1+'General inputs'!$H$32)^C70)</f>
        <v>363.10271039465925</v>
      </c>
      <c r="H70" s="76">
        <f>IF(LEFT(D70,4)*1&lt;LEFT('General inputs'!$I$16,4)*1,"",IF(LEFT(D70,4)*1&gt;LEFT('General inputs'!$I$16,4)+'General inputs'!$H$38-1,"",E70/(1+'General inputs'!$H$34)^C70))</f>
        <v>363.10271039465925</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assets'!$F$22:$F$28,$D70,'Uncommissioned assets'!$P$22:$P$28))</f>
        <v>0</v>
      </c>
      <c r="O70" s="177">
        <f>IF(N70="","",N70/(1+'General inputs'!$H$32)^C70)</f>
        <v>0</v>
      </c>
      <c r="Q70" s="81">
        <f>'Reduction amount'!E43*SUM($E$67:E70)</f>
        <v>1112482.1453594752</v>
      </c>
      <c r="R70" s="76">
        <f>IF(OR(LEFT(D70,4)*1&lt;LEFT('General inputs'!$I$16,4)*1,LEFT(D70,4)*1&gt;LEFT('General inputs'!$I$16,4)+'General inputs'!$H$38-1),"",Q70/(1+'General inputs'!$H$34)^C70)</f>
        <v>983308.72487621789</v>
      </c>
      <c r="T70" s="81">
        <f>('Reduction amount'!O43+'Reduction amount'!Z43)*SUM($E$67:E70)</f>
        <v>370800.68165964045</v>
      </c>
      <c r="U70" s="76">
        <f>IF(OR(LEFT(D70,4)*1&lt;LEFT('General inputs'!$I$16,4)*1,LEFT(D70,4)*1&gt;LEFT('General inputs'!$I$16,4)+'General inputs'!$H$38-1),"",T70/(1+'General inputs'!$H$34)^C70)</f>
        <v>327745.97505846433</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417.86624579265481</v>
      </c>
      <c r="F71" s="76">
        <f>IF(LEFT(D71,4)*1&gt;LEFT('General inputs'!$I$16,4)+'General inputs'!$H$38-1,"",E71/(1+'General inputs'!$H$30)^C71)</f>
        <v>371.26874714792757</v>
      </c>
      <c r="G71" s="76">
        <f>IF(LEFT(D71,4)*1&gt;LEFT('General inputs'!$I$16,4)+'General inputs'!$H$38-1,"",E71/(1+'General inputs'!$H$32)^C71)</f>
        <v>354.45933263205933</v>
      </c>
      <c r="H71" s="76">
        <f>IF(LEFT(D71,4)*1&lt;LEFT('General inputs'!$I$16,4)*1,"",IF(LEFT(D71,4)*1&gt;LEFT('General inputs'!$I$16,4)+'General inputs'!$H$38-1,"",E71/(1+'General inputs'!$H$34)^C71))</f>
        <v>354.45933263205933</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assets'!$F$22:$F$28,$D71,'Uncommissioned assets'!$P$22:$P$28))</f>
        <v>1200000</v>
      </c>
      <c r="O71" s="177">
        <f>IF(N71="","",N71/(1+'General inputs'!$H$32)^C71)</f>
        <v>1017912.3186933132</v>
      </c>
      <c r="Q71" s="81">
        <f>'Reduction amount'!E44*SUM($E$67:E71)</f>
        <v>1402661.0024252683</v>
      </c>
      <c r="R71" s="76">
        <f>IF(OR(LEFT(D71,4)*1&lt;LEFT('General inputs'!$I$16,4)*1,LEFT(D71,4)*1&gt;LEFT('General inputs'!$I$16,4)+'General inputs'!$H$38-1),"",Q71/(1+'General inputs'!$H$34)^C71)</f>
        <v>1189821.5944328264</v>
      </c>
      <c r="T71" s="81">
        <f>('Reduction amount'!O44+'Reduction amount'!Z44)*SUM($E$67:E71)</f>
        <v>467297.81678655278</v>
      </c>
      <c r="U71" s="76">
        <f>IF(OR(LEFT(D71,4)*1&lt;LEFT('General inputs'!$I$16,4)*1,LEFT(D71,4)*1&gt;LEFT('General inputs'!$I$16,4)+'General inputs'!$H$38-1),"",T71/(1+'General inputs'!$H$34)^C71)</f>
        <v>396390.17017126916</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425.05187375531392</v>
      </c>
      <c r="F72" s="76">
        <f>IF(LEFT(D72,4)*1&gt;LEFT('General inputs'!$I$16,4)+'General inputs'!$H$38-1,"",E72/(1+'General inputs'!$H$30)^C72)</f>
        <v>366.65348012028255</v>
      </c>
      <c r="G72" s="76">
        <f>IF(LEFT(D72,4)*1&gt;LEFT('General inputs'!$I$16,4)+'General inputs'!$H$38-1,"",E72/(1+'General inputs'!$H$32)^C72)</f>
        <v>346.02170375816462</v>
      </c>
      <c r="H72" s="76">
        <f>IF(LEFT(D72,4)*1&lt;LEFT('General inputs'!$I$16,4)*1,"",IF(LEFT(D72,4)*1&gt;LEFT('General inputs'!$I$16,4)+'General inputs'!$H$38-1,"",E72/(1+'General inputs'!$H$34)^C72))</f>
        <v>346.02170375816462</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assets'!$F$22:$F$28,$D72,'Uncommissioned assets'!$P$22:$P$28))</f>
        <v>3105302.4000000004</v>
      </c>
      <c r="O72" s="177">
        <f>IF(N72="","",N72/(1+'General inputs'!$H$32)^C72)</f>
        <v>2527931.5148975612</v>
      </c>
      <c r="Q72" s="81">
        <f>'Reduction amount'!E45*SUM($E$67:E72)</f>
        <v>1697829.775117171</v>
      </c>
      <c r="R72" s="76">
        <f>IF(OR(LEFT(D72,4)*1&lt;LEFT('General inputs'!$I$16,4)*1,LEFT(D72,4)*1&gt;LEFT('General inputs'!$I$16,4)+'General inputs'!$H$38-1),"",Q72/(1+'General inputs'!$H$34)^C72)</f>
        <v>1382151.1861292913</v>
      </c>
      <c r="T72" s="81">
        <f>('Reduction amount'!O45+'Reduction amount'!Z45)*SUM($E$67:E72)</f>
        <v>555878.31411465525</v>
      </c>
      <c r="U72" s="76">
        <f>IF(OR(LEFT(D72,4)*1&lt;LEFT('General inputs'!$I$16,4)*1,LEFT(D72,4)*1&gt;LEFT('General inputs'!$I$16,4)+'General inputs'!$H$38-1),"",T72/(1+'General inputs'!$H$34)^C72)</f>
        <v>452523.49938561948</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432.36106577640027</v>
      </c>
      <c r="F73" s="76">
        <f>IF(LEFT(D73,4)*1&gt;LEFT('General inputs'!$I$16,4)+'General inputs'!$H$38-1,"",E73/(1+'General inputs'!$H$30)^C73)</f>
        <v>362.09558579070119</v>
      </c>
      <c r="G73" s="76">
        <f>IF(LEFT(D73,4)*1&gt;LEFT('General inputs'!$I$16,4)+'General inputs'!$H$38-1,"",E73/(1+'General inputs'!$H$32)^C73)</f>
        <v>337.78492608059668</v>
      </c>
      <c r="H73" s="76">
        <f>IF(LEFT(D73,4)*1&lt;LEFT('General inputs'!$I$16,4)*1,"",IF(LEFT(D73,4)*1&gt;LEFT('General inputs'!$I$16,4)+'General inputs'!$H$38-1,"",E73/(1+'General inputs'!$H$34)^C73))</f>
        <v>337.78492608059668</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assets'!$F$22:$F$28,$D73,'Uncommissioned assets'!$P$22:$P$28))</f>
        <v>0</v>
      </c>
      <c r="O73" s="177">
        <f>IF(N73="","",N73/(1+'General inputs'!$H$32)^C73)</f>
        <v>0</v>
      </c>
      <c r="Q73" s="81">
        <f>'Reduction amount'!E46*SUM($E$67:E73)</f>
        <v>1998074.2700242766</v>
      </c>
      <c r="R73" s="76">
        <f>IF(OR(LEFT(D73,4)*1&lt;LEFT('General inputs'!$I$16,4)*1,LEFT(D73,4)*1&gt;LEFT('General inputs'!$I$16,4)+'General inputs'!$H$38-1),"",Q73/(1+'General inputs'!$H$34)^C73)</f>
        <v>1561008.6638854146</v>
      </c>
      <c r="T73" s="81">
        <f>('Reduction amount'!O46+'Reduction amount'!Z46)*SUM($E$67:E73)</f>
        <v>654007.28882179351</v>
      </c>
      <c r="U73" s="76">
        <f>IF(OR(LEFT(D73,4)*1&lt;LEFT('General inputs'!$I$16,4)*1,LEFT(D73,4)*1&gt;LEFT('General inputs'!$I$16,4)+'General inputs'!$H$38-1),"",T73/(1+'General inputs'!$H$34)^C73)</f>
        <v>510947.4955015693</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439.79594666349658</v>
      </c>
      <c r="F74" s="76">
        <f>IF(LEFT(D74,4)*1&gt;LEFT('General inputs'!$I$16,4)+'General inputs'!$H$38-1,"",E74/(1+'General inputs'!$H$30)^C74)</f>
        <v>357.59435095530341</v>
      </c>
      <c r="G74" s="76">
        <f>IF(LEFT(D74,4)*1&gt;LEFT('General inputs'!$I$16,4)+'General inputs'!$H$38-1,"",E74/(1+'General inputs'!$H$32)^C74)</f>
        <v>329.74421849278582</v>
      </c>
      <c r="H74" s="76">
        <f>IF(LEFT(D74,4)*1&lt;LEFT('General inputs'!$I$16,4)*1,"",IF(LEFT(D74,4)*1&gt;LEFT('General inputs'!$I$16,4)+'General inputs'!$H$38-1,"",E74/(1+'General inputs'!$H$34)^C74))</f>
        <v>329.74421849278582</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assets'!$F$22:$F$28,$D74,'Uncommissioned assets'!$P$22:$P$28))</f>
        <v>0</v>
      </c>
      <c r="O74" s="177">
        <f>IF(N74="","",N74/(1+'General inputs'!$H$32)^C74)</f>
        <v>0</v>
      </c>
      <c r="Q74" s="81">
        <f>'Reduction amount'!E47*SUM($E$67:E74)</f>
        <v>2303481.7692658086</v>
      </c>
      <c r="R74" s="76">
        <f>IF(OR(LEFT(D74,4)*1&lt;LEFT('General inputs'!$I$16,4)*1,LEFT(D74,4)*1&gt;LEFT('General inputs'!$I$16,4)+'General inputs'!$H$38-1),"",Q74/(1+'General inputs'!$H$34)^C74)</f>
        <v>1727073.2065207041</v>
      </c>
      <c r="T74" s="81">
        <f>('Reduction amount'!O47+'Reduction amount'!Z47)*SUM($E$67:E74)</f>
        <v>753773.88253382256</v>
      </c>
      <c r="U74" s="76">
        <f>IF(OR(LEFT(D74,4)*1&lt;LEFT('General inputs'!$I$16,4)*1,LEFT(D74,4)*1&gt;LEFT('General inputs'!$I$16,4)+'General inputs'!$H$38-1),"",T74/(1+'General inputs'!$H$34)^C74)</f>
        <v>565154.32145754772</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447.3586777623168</v>
      </c>
      <c r="F75" s="76">
        <f>IF(LEFT(D75,4)*1&gt;LEFT('General inputs'!$I$16,4)+'General inputs'!$H$38-1,"",E75/(1+'General inputs'!$H$30)^C75)</f>
        <v>353.14907127604522</v>
      </c>
      <c r="G75" s="76">
        <f>IF(LEFT(D75,4)*1&gt;LEFT('General inputs'!$I$16,4)+'General inputs'!$H$38-1,"",E75/(1+'General inputs'!$H$32)^C75)</f>
        <v>321.89491369864083</v>
      </c>
      <c r="H75" s="76">
        <f>IF(LEFT(D75,4)*1&lt;LEFT('General inputs'!$I$16,4)*1,"",IF(LEFT(D75,4)*1&gt;LEFT('General inputs'!$I$16,4)+'General inputs'!$H$38-1,"",E75/(1+'General inputs'!$H$34)^C75))</f>
        <v>321.89491369864083</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assets'!$F$22:$F$28,$D75,'Uncommissioned assets'!$P$22:$P$28))</f>
        <v>0</v>
      </c>
      <c r="O75" s="177">
        <f>IF(N75="","",N75/(1+'General inputs'!$H$32)^C75)</f>
        <v>0</v>
      </c>
      <c r="Q75" s="81">
        <f>'Reduction amount'!E48*SUM($E$67:E75)</f>
        <v>2614141.0558642941</v>
      </c>
      <c r="R75" s="76">
        <f>IF(OR(LEFT(D75,4)*1&lt;LEFT('General inputs'!$I$16,4)*1,LEFT(D75,4)*1&gt;LEFT('General inputs'!$I$16,4)+'General inputs'!$H$38-1),"",Q75/(1+'General inputs'!$H$34)^C75)</f>
        <v>1880993.3760144725</v>
      </c>
      <c r="T75" s="81">
        <f>('Reduction amount'!O48+'Reduction amount'!Z48)*SUM($E$67:E75)</f>
        <v>855544.6017111562</v>
      </c>
      <c r="U75" s="76">
        <f>IF(OR(LEFT(D75,4)*1&lt;LEFT('General inputs'!$I$16,4)*1,LEFT(D75,4)*1&gt;LEFT('General inputs'!$I$16,4)+'General inputs'!$H$38-1),"",T75/(1+'General inputs'!$H$34)^C75)</f>
        <v>615603.24952379544</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455.05145758512299</v>
      </c>
      <c r="F76" s="76">
        <f>IF(LEFT(D76,4)*1&gt;LEFT('General inputs'!$I$16,4)+'General inputs'!$H$38-1,"",E76/(1+'General inputs'!$H$30)^C76)</f>
        <v>348.75905117059449</v>
      </c>
      <c r="G76" s="76">
        <f>IF(LEFT(D76,4)*1&gt;LEFT('General inputs'!$I$16,4)+'General inputs'!$H$38-1,"",E76/(1+'General inputs'!$H$32)^C76)</f>
        <v>314.23245550346121</v>
      </c>
      <c r="H76" s="76">
        <f>IF(LEFT(D76,4)*1&lt;LEFT('General inputs'!$I$16,4)*1,"",IF(LEFT(D76,4)*1&gt;LEFT('General inputs'!$I$16,4)+'General inputs'!$H$38-1,"",E76/(1+'General inputs'!$H$34)^C76))</f>
        <v>314.23245550346121</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assets'!$F$22:$F$28,$D76,'Uncommissioned assets'!$P$22:$P$28))</f>
        <v>0</v>
      </c>
      <c r="O76" s="177">
        <f>IF(N76="","",N76/(1+'General inputs'!$H$32)^C76)</f>
        <v>0</v>
      </c>
      <c r="Q76" s="81">
        <f>'Reduction amount'!E49*SUM($E$67:E76)</f>
        <v>2930142.4395551309</v>
      </c>
      <c r="R76" s="76">
        <f>IF(OR(LEFT(D76,4)*1&lt;LEFT('General inputs'!$I$16,4)*1,LEFT(D76,4)*1&gt;LEFT('General inputs'!$I$16,4)+'General inputs'!$H$38-1),"",Q76/(1+'General inputs'!$H$34)^C76)</f>
        <v>2023388.4287340713</v>
      </c>
      <c r="T76" s="81">
        <f>('Reduction amount'!O49+'Reduction amount'!Z49)*SUM($E$67:E76)</f>
        <v>959048.53633409529</v>
      </c>
      <c r="U76" s="76">
        <f>IF(OR(LEFT(D76,4)*1&lt;LEFT('General inputs'!$I$16,4)*1,LEFT(D76,4)*1&gt;LEFT('General inputs'!$I$16,4)+'General inputs'!$H$38-1),"",T76/(1+'General inputs'!$H$34)^C76)</f>
        <v>662263.95168262767</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462.87652244975106</v>
      </c>
      <c r="F77" s="76">
        <f>IF(LEFT(D77,4)*1&gt;LEFT('General inputs'!$I$16,4)+'General inputs'!$H$38-1,"",E77/(1+'General inputs'!$H$30)^C77)</f>
        <v>344.4236037034172</v>
      </c>
      <c r="G77" s="76">
        <f>IF(LEFT(D77,4)*1&gt;LEFT('General inputs'!$I$16,4)+'General inputs'!$H$38-1,"",E77/(1+'General inputs'!$H$32)^C77)</f>
        <v>306.75239616918878</v>
      </c>
      <c r="H77" s="76">
        <f>IF(LEFT(D77,4)*1&lt;LEFT('General inputs'!$I$16,4)*1,"",IF(LEFT(D77,4)*1&gt;LEFT('General inputs'!$I$16,4)+'General inputs'!$H$38-1,"",E77/(1+'General inputs'!$H$34)^C77))</f>
        <v>306.75239616918878</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assets'!$F$22:$F$28,$D77,'Uncommissioned assets'!$P$22:$P$28))</f>
        <v>0</v>
      </c>
      <c r="O77" s="177">
        <f>IF(N77="","",N77/(1+'General inputs'!$H$32)^C77)</f>
        <v>0</v>
      </c>
      <c r="Q77" s="81">
        <f>'Reduction amount'!E50*SUM($E$67:E77)</f>
        <v>3251577.7830399117</v>
      </c>
      <c r="R77" s="76">
        <f>IF(OR(LEFT(D77,4)*1&lt;LEFT('General inputs'!$I$16,4)*1,LEFT(D77,4)*1&gt;LEFT('General inputs'!$I$16,4)+'General inputs'!$H$38-1),"",Q77/(1+'General inputs'!$H$34)^C77)</f>
        <v>2154849.5719747171</v>
      </c>
      <c r="T77" s="81">
        <f>('Reduction amount'!O50+'Reduction amount'!Z50)*SUM($E$67:E77)</f>
        <v>1064068.4463456648</v>
      </c>
      <c r="U77" s="76">
        <f>IF(OR(LEFT(D77,4)*1&lt;LEFT('General inputs'!$I$16,4)*1,LEFT(D77,4)*1&gt;LEFT('General inputs'!$I$16,4)+'General inputs'!$H$38-1),"",T77/(1+'General inputs'!$H$34)^C77)</f>
        <v>705167.64141994808</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470.83614712980483</v>
      </c>
      <c r="F78" s="76">
        <f>IF(LEFT(D78,4)*1&gt;LEFT('General inputs'!$I$16,4)+'General inputs'!$H$38-1,"",E78/(1+'General inputs'!$H$30)^C78)</f>
        <v>340.14205047835628</v>
      </c>
      <c r="G78" s="76">
        <f>IF(LEFT(D78,4)*1&gt;LEFT('General inputs'!$I$16,4)+'General inputs'!$H$38-1,"",E78/(1+'General inputs'!$H$32)^C78)</f>
        <v>299.45039383274411</v>
      </c>
      <c r="H78" s="76">
        <f>IF(LEFT(D78,4)*1&lt;LEFT('General inputs'!$I$16,4)*1,"",IF(LEFT(D78,4)*1&gt;LEFT('General inputs'!$I$16,4)+'General inputs'!$H$38-1,"",E78/(1+'General inputs'!$H$34)^C78))</f>
        <v>299.45039383274411</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assets'!$F$22:$F$28,$D78,'Uncommissioned assets'!$P$22:$P$28))</f>
        <v>0</v>
      </c>
      <c r="O78" s="177">
        <f>IF(N78="","",N78/(1+'General inputs'!$H$32)^C78)</f>
        <v>0</v>
      </c>
      <c r="Q78" s="81">
        <f>'Reduction amount'!E51*SUM($E$67:E78)</f>
        <v>3578540.528691262</v>
      </c>
      <c r="R78" s="76">
        <f>IF(OR(LEFT(D78,4)*1&lt;LEFT('General inputs'!$I$16,4)*1,LEFT(D78,4)*1&gt;LEFT('General inputs'!$I$16,4)+'General inputs'!$H$38-1),"",Q78/(1+'General inputs'!$H$34)^C78)</f>
        <v>2275941.1680590585</v>
      </c>
      <c r="T78" s="81">
        <f>('Reduction amount'!O51+'Reduction amount'!Z51)*SUM($E$67:E78)</f>
        <v>1170911.3646144732</v>
      </c>
      <c r="U78" s="76">
        <f>IF(OR(LEFT(D78,4)*1&lt;LEFT('General inputs'!$I$16,4)*1,LEFT(D78,4)*1&gt;LEFT('General inputs'!$I$16,4)+'General inputs'!$H$38-1),"",T78/(1+'General inputs'!$H$34)^C78)</f>
        <v>744696.15685724886</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478.9326455158407</v>
      </c>
      <c r="F79" s="76">
        <f>IF(LEFT(D79,4)*1&gt;LEFT('General inputs'!$I$16,4)+'General inputs'!$H$38-1,"",E79/(1+'General inputs'!$H$30)^C79)</f>
        <v>335.91372153240405</v>
      </c>
      <c r="G79" s="76">
        <f>IF(LEFT(D79,4)*1&gt;LEFT('General inputs'!$I$16,4)+'General inputs'!$H$38-1,"",E79/(1+'General inputs'!$H$32)^C79)</f>
        <v>292.32220998568778</v>
      </c>
      <c r="H79" s="76">
        <f>IF(LEFT(D79,4)*1&lt;LEFT('General inputs'!$I$16,4)*1,"",IF(LEFT(D79,4)*1&gt;LEFT('General inputs'!$I$16,4)+'General inputs'!$H$38-1,"",E79/(1+'General inputs'!$H$34)^C79))</f>
        <v>292.32220998568778</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assets'!$F$22:$F$28,$D79,'Uncommissioned assets'!$P$22:$P$28))</f>
        <v>0</v>
      </c>
      <c r="O79" s="177">
        <f>IF(N79="","",N79/(1+'General inputs'!$H$32)^C79)</f>
        <v>0</v>
      </c>
      <c r="Q79" s="81">
        <f>'Reduction amount'!E52*SUM($E$67:E79)</f>
        <v>3911125.7257168274</v>
      </c>
      <c r="R79" s="76">
        <f>IF(OR(LEFT(D79,4)*1&lt;LEFT('General inputs'!$I$16,4)*1,LEFT(D79,4)*1&gt;LEFT('General inputs'!$I$16,4)+'General inputs'!$H$38-1),"",Q79/(1+'General inputs'!$H$34)^C79)</f>
        <v>2387201.8881527781</v>
      </c>
      <c r="T79" s="81">
        <f>('Reduction amount'!O52+'Reduction amount'!Z52)*SUM($E$67:E79)</f>
        <v>1279396.5120369722</v>
      </c>
      <c r="U79" s="76">
        <f>IF(OR(LEFT(D79,4)*1&lt;LEFT('General inputs'!$I$16,4)*1,LEFT(D79,4)*1&gt;LEFT('General inputs'!$I$16,4)+'General inputs'!$H$38-1),"",T79/(1+'General inputs'!$H$34)^C79)</f>
        <v>780894.80712639878</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487.16837128814217</v>
      </c>
      <c r="F80" s="76">
        <f>IF(LEFT(D80,4)*1&gt;LEFT('General inputs'!$I$16,4)+'General inputs'!$H$38-1,"",E80/(1+'General inputs'!$H$30)^C80)</f>
        <v>331.73795523095441</v>
      </c>
      <c r="G80" s="76">
        <f>IF(LEFT(D80,4)*1&gt;LEFT('General inputs'!$I$16,4)+'General inputs'!$H$38-1,"",E80/(1+'General inputs'!$H$32)^C80)</f>
        <v>285.36370701401961</v>
      </c>
      <c r="H80" s="76">
        <f>IF(LEFT(D80,4)*1&lt;LEFT('General inputs'!$I$16,4)*1,"",IF(LEFT(D80,4)*1&gt;LEFT('General inputs'!$I$16,4)+'General inputs'!$H$38-1,"",E80/(1+'General inputs'!$H$34)^C80))</f>
        <v>285.36370701401961</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assets'!$F$22:$F$28,$D80,'Uncommissioned assets'!$P$22:$P$28))</f>
        <v>0</v>
      </c>
      <c r="O80" s="177">
        <f>IF(N80="","",N80/(1+'General inputs'!$H$32)^C80)</f>
        <v>0</v>
      </c>
      <c r="Q80" s="81">
        <f>'Reduction amount'!E53*SUM($E$67:E80)</f>
        <v>4249430.0577904517</v>
      </c>
      <c r="R80" s="76">
        <f>IF(OR(LEFT(D80,4)*1&lt;LEFT('General inputs'!$I$16,4)*1,LEFT(D80,4)*1&gt;LEFT('General inputs'!$I$16,4)+'General inputs'!$H$38-1),"",Q80/(1+'General inputs'!$H$34)^C80)</f>
        <v>2489145.8178647952</v>
      </c>
      <c r="T80" s="81">
        <f>('Reduction amount'!O53+'Reduction amount'!Z53)*SUM($E$67:E80)</f>
        <v>1390000.4861931386</v>
      </c>
      <c r="U80" s="76">
        <f>IF(OR(LEFT(D80,4)*1&lt;LEFT('General inputs'!$I$16,4)*1,LEFT(D80,4)*1&gt;LEFT('General inputs'!$I$16,4)+'General inputs'!$H$38-1),"",T80/(1+'General inputs'!$H$34)^C80)</f>
        <v>814206.57593708264</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495.54571860080608</v>
      </c>
      <c r="F81" s="76">
        <f>IF(LEFT(D81,4)*1&gt;LEFT('General inputs'!$I$16,4)+'General inputs'!$H$38-1,"",E81/(1+'General inputs'!$H$30)^C81)</f>
        <v>327.61409816417586</v>
      </c>
      <c r="G81" s="76">
        <f>IF(LEFT(D81,4)*1&gt;LEFT('General inputs'!$I$16,4)+'General inputs'!$H$38-1,"",E81/(1+'General inputs'!$H$32)^C81)</f>
        <v>278.57084579638058</v>
      </c>
      <c r="H81" s="76">
        <f>IF(LEFT(D81,4)*1&lt;LEFT('General inputs'!$I$16,4)*1,"",IF(LEFT(D81,4)*1&gt;LEFT('General inputs'!$I$16,4)+'General inputs'!$H$38-1,"",E81/(1+'General inputs'!$H$34)^C81))</f>
        <v>278.57084579638058</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assets'!$F$22:$F$28,$D81,'Uncommissioned assets'!$P$22:$P$28))</f>
        <v>0</v>
      </c>
      <c r="O81" s="177">
        <f>IF(N81="","",N81/(1+'General inputs'!$H$32)^C81)</f>
        <v>0</v>
      </c>
      <c r="Q81" s="81">
        <f>'Reduction amount'!E54*SUM($E$67:E81)</f>
        <v>4593551.8711584099</v>
      </c>
      <c r="R81" s="76">
        <f>IF(OR(LEFT(D81,4)*1&lt;LEFT('General inputs'!$I$16,4)*1,LEFT(D81,4)*1&gt;LEFT('General inputs'!$I$16,4)+'General inputs'!$H$38-1),"",Q81/(1+'General inputs'!$H$34)^C81)</f>
        <v>2582263.5166160497</v>
      </c>
      <c r="T81" s="81">
        <f>('Reduction amount'!O54+'Reduction amount'!Z54)*SUM($E$67:E81)</f>
        <v>1502497.5476504778</v>
      </c>
      <c r="U81" s="76">
        <f>IF(OR(LEFT(D81,4)*1&lt;LEFT('General inputs'!$I$16,4)*1,LEFT(D81,4)*1&gt;LEFT('General inputs'!$I$16,4)+'General inputs'!$H$38-1),"",T81/(1+'General inputs'!$H$34)^C81)</f>
        <v>844628.450908183</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504.06712277786573</v>
      </c>
      <c r="F82" s="76">
        <f>IF(LEFT(D82,4)*1&gt;LEFT('General inputs'!$I$16,4)+'General inputs'!$H$38-1,"",E82/(1+'General inputs'!$H$30)^C82)</f>
        <v>323.54150504486131</v>
      </c>
      <c r="G82" s="76">
        <f>IF(LEFT(D82,4)*1&gt;LEFT('General inputs'!$I$16,4)+'General inputs'!$H$38-1,"",E82/(1+'General inputs'!$H$32)^C82)</f>
        <v>271.93968335959232</v>
      </c>
      <c r="H82" s="76">
        <f>IF(LEFT(D82,4)*1&lt;LEFT('General inputs'!$I$16,4)*1,"",IF(LEFT(D82,4)*1&gt;LEFT('General inputs'!$I$16,4)+'General inputs'!$H$38-1,"",E82/(1+'General inputs'!$H$34)^C82))</f>
        <v>271.93968335959232</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assets'!$F$22:$F$28,$D82,'Uncommissioned assets'!$P$22:$P$28))</f>
        <v>0</v>
      </c>
      <c r="O82" s="177">
        <f>IF(N82="","",N82/(1+'General inputs'!$H$32)^C82)</f>
        <v>0</v>
      </c>
      <c r="Q82" s="81">
        <f>'Reduction amount'!E55*SUM($E$67:E82)</f>
        <v>4943591.2032290427</v>
      </c>
      <c r="R82" s="76">
        <f>IF(OR(LEFT(D82,4)*1&lt;LEFT('General inputs'!$I$16,4)*1,LEFT(D82,4)*1&gt;LEFT('General inputs'!$I$16,4)+'General inputs'!$H$38-1),"",Q82/(1+'General inputs'!$H$34)^C82)</f>
        <v>2667023.032680132</v>
      </c>
      <c r="T82" s="81">
        <f>('Reduction amount'!O55+'Reduction amount'!Z55)*SUM($E$67:E82)</f>
        <v>1616991.3539182423</v>
      </c>
      <c r="U82" s="76">
        <f>IF(OR(LEFT(D82,4)*1&lt;LEFT('General inputs'!$I$16,4)*1,LEFT(D82,4)*1&gt;LEFT('General inputs'!$I$16,4)+'General inputs'!$H$38-1),"",T82/(1+'General inputs'!$H$34)^C82)</f>
        <v>872352.3056938285</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512.73506102115425</v>
      </c>
      <c r="F83" s="76">
        <f>IF(LEFT(D83,4)*1&gt;LEFT('General inputs'!$I$16,4)+'General inputs'!$H$38-1,"",E83/(1+'General inputs'!$H$30)^C83)</f>
        <v>319.51953860739127</v>
      </c>
      <c r="G83" s="76">
        <f>IF(LEFT(D83,4)*1&gt;LEFT('General inputs'!$I$16,4)+'General inputs'!$H$38-1,"",E83/(1+'General inputs'!$H$32)^C83)</f>
        <v>265.46637058986954</v>
      </c>
      <c r="H83" s="76">
        <f>IF(LEFT(D83,4)*1&lt;LEFT('General inputs'!$I$16,4)*1,"",IF(LEFT(D83,4)*1&gt;LEFT('General inputs'!$I$16,4)+'General inputs'!$H$38-1,"",E83/(1+'General inputs'!$H$34)^C83))</f>
        <v>265.46637058986954</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assets'!$F$22:$F$28,$D83,'Uncommissioned assets'!$P$22:$P$28))</f>
        <v>0</v>
      </c>
      <c r="O83" s="177">
        <f>IF(N83="","",N83/(1+'General inputs'!$H$32)^C83)</f>
        <v>0</v>
      </c>
      <c r="Q83" s="81">
        <f>'Reduction amount'!E56*SUM($E$67:E83)</f>
        <v>5299649.8116539633</v>
      </c>
      <c r="R83" s="76">
        <f>IF(OR(LEFT(D83,4)*1&lt;LEFT('General inputs'!$I$16,4)*1,LEFT(D83,4)*1&gt;LEFT('General inputs'!$I$16,4)+'General inputs'!$H$38-1),"",Q83/(1+'General inputs'!$H$34)^C83)</f>
        <v>2743870.8757211724</v>
      </c>
      <c r="T83" s="81">
        <f>('Reduction amount'!O56+'Reduction amount'!Z56)*SUM($E$67:E83)</f>
        <v>1733453.9956785871</v>
      </c>
      <c r="U83" s="76">
        <f>IF(OR(LEFT(D83,4)*1&lt;LEFT('General inputs'!$I$16,4)*1,LEFT(D83,4)*1&gt;LEFT('General inputs'!$I$16,4)+'General inputs'!$H$38-1),"",T83/(1+'General inputs'!$H$34)^C83)</f>
        <v>897488.34398183704</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521.55205313046827</v>
      </c>
      <c r="F84" s="76">
        <f>IF(LEFT(D84,4)*1&gt;LEFT('General inputs'!$I$16,4)+'General inputs'!$H$38-1,"",E84/(1+'General inputs'!$H$30)^C84)</f>
        <v>315.5475695080392</v>
      </c>
      <c r="G84" s="76">
        <f>IF(LEFT(D84,4)*1&gt;LEFT('General inputs'!$I$16,4)+'General inputs'!$H$38-1,"",E84/(1+'General inputs'!$H$32)^C84)</f>
        <v>259.14714999858921</v>
      </c>
      <c r="H84" s="76">
        <f>IF(LEFT(D84,4)*1&lt;LEFT('General inputs'!$I$16,4)*1,"",IF(LEFT(D84,4)*1&gt;LEFT('General inputs'!$I$16,4)+'General inputs'!$H$38-1,"",E84/(1+'General inputs'!$H$34)^C84))</f>
        <v>259.14714999858921</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assets'!$F$22:$F$28,$D84,'Uncommissioned assets'!$P$22:$P$28))</f>
        <v>0</v>
      </c>
      <c r="O84" s="177">
        <f>IF(N84="","",N84/(1+'General inputs'!$H$32)^C84)</f>
        <v>0</v>
      </c>
      <c r="Q84" s="81">
        <f>'Reduction amount'!E57*SUM($E$67:E84)</f>
        <v>5661831.2039093543</v>
      </c>
      <c r="R84" s="76">
        <f>IF(OR(LEFT(D84,4)*1&lt;LEFT('General inputs'!$I$16,4)*1,LEFT(D84,4)*1&gt;LEFT('General inputs'!$I$16,4)+'General inputs'!$H$38-1),"",Q84/(1+'General inputs'!$H$34)^C84)</f>
        <v>2813232.9485800196</v>
      </c>
      <c r="T84" s="81">
        <f>('Reduction amount'!O57+'Reduction amount'!Z57)*SUM($E$67:E84)</f>
        <v>1851919.3290266418</v>
      </c>
      <c r="U84" s="76">
        <f>IF(OR(LEFT(D84,4)*1&lt;LEFT('General inputs'!$I$16,4)*1,LEFT(D84,4)*1&gt;LEFT('General inputs'!$I$16,4)+'General inputs'!$H$38-1),"",T84/(1+'General inputs'!$H$34)^C84)</f>
        <v>920175.87365244271</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530.52066223611109</v>
      </c>
      <c r="F85" s="76">
        <f>IF(LEFT(D85,4)*1&gt;LEFT('General inputs'!$I$16,4)+'General inputs'!$H$38-1,"",E85/(1+'General inputs'!$H$30)^C85)</f>
        <v>311.62497622651097</v>
      </c>
      <c r="G85" s="76">
        <f>IF(LEFT(D85,4)*1&gt;LEFT('General inputs'!$I$16,4)+'General inputs'!$H$38-1,"",E85/(1+'General inputs'!$H$32)^C85)</f>
        <v>252.97835354123848</v>
      </c>
      <c r="H85" s="76">
        <f>IF(LEFT(D85,4)*1&lt;LEFT('General inputs'!$I$16,4)*1,"",IF(LEFT(D85,4)*1&gt;LEFT('General inputs'!$I$16,4)+'General inputs'!$H$38-1,"",E85/(1+'General inputs'!$H$34)^C85))</f>
        <v>252.97835354123848</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assets'!$F$22:$F$28,$D85,'Uncommissioned assets'!$P$22:$P$28))</f>
        <v>0</v>
      </c>
      <c r="O85" s="177">
        <f>IF(N85="","",N85/(1+'General inputs'!$H$32)^C85)</f>
        <v>0</v>
      </c>
      <c r="Q85" s="81">
        <f>'Reduction amount'!E58*SUM($E$67:E85)</f>
        <v>6030240.6673859768</v>
      </c>
      <c r="R85" s="76">
        <f>IF(OR(LEFT(D85,4)*1&lt;LEFT('General inputs'!$I$16,4)*1,LEFT(D85,4)*1&gt;LEFT('General inputs'!$I$16,4)+'General inputs'!$H$38-1),"",Q85/(1+'General inputs'!$H$34)^C85)</f>
        <v>2875515.4399882401</v>
      </c>
      <c r="T85" s="81">
        <f>('Reduction amount'!O58+'Reduction amount'!Z58)*SUM($E$67:E85)</f>
        <v>1972508.6295187776</v>
      </c>
      <c r="U85" s="76">
        <f>IF(OR(LEFT(D85,4)*1&lt;LEFT('General inputs'!$I$16,4)*1,LEFT(D85,4)*1&gt;LEFT('General inputs'!$I$16,4)+'General inputs'!$H$38-1),"",T85/(1+'General inputs'!$H$34)^C85)</f>
        <v>940589.16261297581</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539.64349554391083</v>
      </c>
      <c r="F86" s="76">
        <f>IF(LEFT(D86,4)*1&gt;LEFT('General inputs'!$I$16,4)+'General inputs'!$H$38-1,"",E86/(1+'General inputs'!$H$30)^C86)</f>
        <v>307.75114496863569</v>
      </c>
      <c r="G86" s="76">
        <f>IF(LEFT(D86,4)*1&gt;LEFT('General inputs'!$I$16,4)+'General inputs'!$H$38-1,"",E86/(1+'General inputs'!$H$32)^C86)</f>
        <v>246.95640048822233</v>
      </c>
      <c r="H86" s="76">
        <f>IF(LEFT(D86,4)*1&lt;LEFT('General inputs'!$I$16,4)*1,"",IF(LEFT(D86,4)*1&gt;LEFT('General inputs'!$I$16,4)+'General inputs'!$H$38-1,"",E86/(1+'General inputs'!$H$34)^C86))</f>
        <v>246.95640048822233</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assets'!$F$22:$F$28,$D86,'Uncommissioned assets'!$P$22:$P$28))</f>
        <v>0</v>
      </c>
      <c r="O86" s="177">
        <f>IF(N86="","",N86/(1+'General inputs'!$H$32)^C86)</f>
        <v>0</v>
      </c>
      <c r="Q86" s="81">
        <f>'Reduction amount'!E59*SUM($E$67:E86)</f>
        <v>6404985.2999965344</v>
      </c>
      <c r="R86" s="76">
        <f>IF(OR(LEFT(D86,4)*1&lt;LEFT('General inputs'!$I$16,4)*1,LEFT(D86,4)*1&gt;LEFT('General inputs'!$I$16,4)+'General inputs'!$H$38-1),"",Q86/(1+'General inputs'!$H$34)^C86)</f>
        <v>2931105.6798208249</v>
      </c>
      <c r="T86" s="81">
        <f>('Reduction amount'!O59+'Reduction amount'!Z59)*SUM($E$67:E86)</f>
        <v>2095180.8832383582</v>
      </c>
      <c r="U86" s="76">
        <f>IF(OR(LEFT(D86,4)*1&lt;LEFT('General inputs'!$I$16,4)*1,LEFT(D86,4)*1&gt;LEFT('General inputs'!$I$16,4)+'General inputs'!$H$38-1),"",T86/(1+'General inputs'!$H$34)^C86)</f>
        <v>958815.09472243243</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548.92320509329147</v>
      </c>
      <c r="F87" s="76">
        <f>IF(LEFT(D87,4)*1&gt;LEFT('General inputs'!$I$16,4)+'General inputs'!$H$38-1,"",E87/(1+'General inputs'!$H$30)^C87)</f>
        <v>303.92546957040838</v>
      </c>
      <c r="G87" s="76">
        <f>IF(LEFT(D87,4)*1&gt;LEFT('General inputs'!$I$16,4)+'General inputs'!$H$38-1,"",E87/(1+'General inputs'!$H$32)^C87)</f>
        <v>241.07779534646951</v>
      </c>
      <c r="H87" s="76">
        <f>IF(LEFT(D87,4)*1&lt;LEFT('General inputs'!$I$16,4)*1,"",IF(LEFT(D87,4)*1&gt;LEFT('General inputs'!$I$16,4)+'General inputs'!$H$38-1,"",E87/(1+'General inputs'!$H$34)^C87))</f>
        <v>241.07779534646951</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assets'!$F$22:$F$28,$D87,'Uncommissioned assets'!$P$22:$P$28))</f>
        <v>0</v>
      </c>
      <c r="O87" s="177">
        <f>IF(N87="","",N87/(1+'General inputs'!$H$32)^C87)</f>
        <v>0</v>
      </c>
      <c r="Q87" s="81">
        <f>'Reduction amount'!E60*SUM($E$67:E87)</f>
        <v>6786174.0413094694</v>
      </c>
      <c r="R87" s="76">
        <f>IF(OR(LEFT(D87,4)*1&lt;LEFT('General inputs'!$I$16,4)*1,LEFT(D87,4)*1&gt;LEFT('General inputs'!$I$16,4)+'General inputs'!$H$38-1),"",Q87/(1+'General inputs'!$H$34)^C87)</f>
        <v>2980372.9584328374</v>
      </c>
      <c r="T87" s="81">
        <f>('Reduction amount'!O60+'Reduction amount'!Z60)*SUM($E$67:E87)</f>
        <v>2219972.0014461824</v>
      </c>
      <c r="U87" s="76">
        <f>IF(OR(LEFT(D87,4)*1&lt;LEFT('General inputs'!$I$16,4)*1,LEFT(D87,4)*1&gt;LEFT('General inputs'!$I$16,4)+'General inputs'!$H$38-1),"",T87/(1+'General inputs'!$H$34)^C87)</f>
        <v>974974.1874158486</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558.3624885280733</v>
      </c>
      <c r="F88" s="76">
        <f>IF(LEFT(D88,4)*1&gt;LEFT('General inputs'!$I$16,4)+'General inputs'!$H$38-1,"",E88/(1+'General inputs'!$H$30)^C88)</f>
        <v>300.14735140304839</v>
      </c>
      <c r="G88" s="76">
        <f>IF(LEFT(D88,4)*1&gt;LEFT('General inputs'!$I$16,4)+'General inputs'!$H$38-1,"",E88/(1+'General inputs'!$H$32)^C88)</f>
        <v>235.33912583037076</v>
      </c>
      <c r="H88" s="76">
        <f>IF(LEFT(D88,4)*1&lt;LEFT('General inputs'!$I$16,4)*1,"",IF(LEFT(D88,4)*1&gt;LEFT('General inputs'!$I$16,4)+'General inputs'!$H$38-1,"",E88/(1+'General inputs'!$H$34)^C88))</f>
        <v>235.33912583037076</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assets'!$F$22:$F$28,$D88,'Uncommissioned assets'!$P$22:$P$28))</f>
        <v>0</v>
      </c>
      <c r="O88" s="177">
        <f>IF(N88="","",N88/(1+'General inputs'!$H$32)^C88)</f>
        <v>0</v>
      </c>
      <c r="Q88" s="81">
        <f>'Reduction amount'!E61*SUM($E$67:E88)</f>
        <v>7173917.7042180188</v>
      </c>
      <c r="R88" s="76">
        <f>IF(OR(LEFT(D88,4)*1&lt;LEFT('General inputs'!$I$16,4)*1,LEFT(D88,4)*1&gt;LEFT('General inputs'!$I$16,4)+'General inputs'!$H$38-1),"",Q88/(1+'General inputs'!$H$34)^C88)</f>
        <v>3023669.3115619365</v>
      </c>
      <c r="T88" s="81">
        <f>('Reduction amount'!O61+'Reduction amount'!Z61)*SUM($E$67:E88)</f>
        <v>2346918.5145288217</v>
      </c>
      <c r="U88" s="76">
        <f>IF(OR(LEFT(D88,4)*1&lt;LEFT('General inputs'!$I$16,4)*1,LEFT(D88,4)*1&gt;LEFT('General inputs'!$I$16,4)+'General inputs'!$H$38-1),"",T88/(1+'General inputs'!$H$34)^C88)</f>
        <v>989181.33462068276</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567.96408988080657</v>
      </c>
      <c r="F89" s="76">
        <f>IF(LEFT(D89,4)*1&gt;LEFT('General inputs'!$I$16,4)+'General inputs'!$H$38-1,"",E89/(1+'General inputs'!$H$30)^C89)</f>
        <v>296.41619927939576</v>
      </c>
      <c r="G89" s="76">
        <f>IF(LEFT(D89,4)*1&gt;LEFT('General inputs'!$I$16,4)+'General inputs'!$H$38-1,"",E89/(1+'General inputs'!$H$32)^C89)</f>
        <v>229.73706088114366</v>
      </c>
      <c r="H89" s="76">
        <f>IF(LEFT(D89,4)*1&lt;LEFT('General inputs'!$I$16,4)*1,"",IF(LEFT(D89,4)*1&gt;LEFT('General inputs'!$I$16,4)+'General inputs'!$H$38-1,"",E89/(1+'General inputs'!$H$34)^C89))</f>
        <v>229.73706088114366</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assets'!$F$22:$F$28,$D89,'Uncommissioned assets'!$P$22:$P$28))</f>
        <v>0</v>
      </c>
      <c r="O89" s="177">
        <f>IF(N89="","",N89/(1+'General inputs'!$H$32)^C89)</f>
        <v>0</v>
      </c>
      <c r="Q89" s="81">
        <f>'Reduction amount'!E62*SUM($E$67:E89)</f>
        <v>7568329.0071539469</v>
      </c>
      <c r="R89" s="76">
        <f>IF(OR(LEFT(D89,4)*1&lt;LEFT('General inputs'!$I$16,4)*1,LEFT(D89,4)*1&gt;LEFT('General inputs'!$I$16,4)+'General inputs'!$H$38-1),"",Q89/(1+'General inputs'!$H$34)^C89)</f>
        <v>3061330.272218341</v>
      </c>
      <c r="T89" s="81">
        <f>('Reduction amount'!O62+'Reduction amount'!Z62)*SUM($E$67:E89)</f>
        <v>2476057.5826725592</v>
      </c>
      <c r="U89" s="76">
        <f>IF(OR(LEFT(D89,4)*1&lt;LEFT('General inputs'!$I$16,4)*1,LEFT(D89,4)*1&gt;LEFT('General inputs'!$I$16,4)+'General inputs'!$H$38-1),"",T89/(1+'General inputs'!$H$34)^C89)</f>
        <v>1001546.0515030816</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577.73080037039472</v>
      </c>
      <c r="F90" s="76">
        <f>IF(LEFT(D90,4)*1&gt;LEFT('General inputs'!$I$16,4)+'General inputs'!$H$38-1,"",E90/(1+'General inputs'!$H$30)^C90)</f>
        <v>292.73142936136219</v>
      </c>
      <c r="G90" s="76">
        <f>IF(LEFT(D90,4)*1&gt;LEFT('General inputs'!$I$16,4)+'General inputs'!$H$38-1,"",E90/(1+'General inputs'!$H$32)^C90)</f>
        <v>224.26834873325811</v>
      </c>
      <c r="H90" s="76">
        <f>IF(LEFT(D90,4)*1&lt;LEFT('General inputs'!$I$16,4)*1,"",IF(LEFT(D90,4)*1&gt;LEFT('General inputs'!$I$16,4)+'General inputs'!$H$38-1,"",E90/(1+'General inputs'!$H$34)^C90))</f>
        <v>224.26834873325811</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assets'!$F$22:$F$28,$D90,'Uncommissioned assets'!$P$22:$P$28))</f>
        <v>0</v>
      </c>
      <c r="O90" s="177">
        <f>IF(N90="","",N90/(1+'General inputs'!$H$32)^C90)</f>
        <v>0</v>
      </c>
      <c r="Q90" s="81">
        <f>'Reduction amount'!E63*SUM($E$67:E90)</f>
        <v>7969522.6068551606</v>
      </c>
      <c r="R90" s="76">
        <f>IF(OR(LEFT(D90,4)*1&lt;LEFT('General inputs'!$I$16,4)*1,LEFT(D90,4)*1&gt;LEFT('General inputs'!$I$16,4)+'General inputs'!$H$38-1),"",Q90/(1+'General inputs'!$H$34)^C90)</f>
        <v>3093675.5909255594</v>
      </c>
      <c r="T90" s="81">
        <f>('Reduction amount'!O63+'Reduction amount'!Z63)*SUM($E$67:E90)</f>
        <v>2607541.7702339492</v>
      </c>
      <c r="U90" s="76">
        <f>IF(OR(LEFT(D90,4)*1&lt;LEFT('General inputs'!$I$16,4)*1,LEFT(D90,4)*1&gt;LEFT('General inputs'!$I$16,4)+'General inputs'!$H$38-1),"",T90/(1+'General inputs'!$H$34)^C90)</f>
        <v>1012217.2587794256</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587.6654592135601</v>
      </c>
      <c r="F91" s="76">
        <f>IF(LEFT(D91,4)*1&gt;LEFT('General inputs'!$I$16,4)+'General inputs'!$H$38-1,"",E91/(1+'General inputs'!$H$30)^C91)</f>
        <v>289.09246506860023</v>
      </c>
      <c r="G91" s="76">
        <f>IF(LEFT(D91,4)*1&gt;LEFT('General inputs'!$I$16,4)+'General inputs'!$H$38-1,"",E91/(1+'General inputs'!$H$32)^C91)</f>
        <v>218.92981502694209</v>
      </c>
      <c r="H91" s="76">
        <f>IF(LEFT(D91,4)*1&lt;LEFT('General inputs'!$I$16,4)*1,"",IF(LEFT(D91,4)*1&gt;LEFT('General inputs'!$I$16,4)+'General inputs'!$H$38-1,"",E91/(1+'General inputs'!$H$34)^C91))</f>
        <v>218.92981502694209</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assets'!$F$22:$F$28,$D91,'Uncommissioned assets'!$P$22:$P$28))</f>
        <v>0</v>
      </c>
      <c r="O91" s="177">
        <f>IF(N91="","",N91/(1+'General inputs'!$H$32)^C91)</f>
        <v>0</v>
      </c>
      <c r="Q91" s="81">
        <f>'Reduction amount'!E64*SUM($E$67:E91)</f>
        <v>8377615.1316968333</v>
      </c>
      <c r="R91" s="76">
        <f>IF(OR(LEFT(D91,4)*1&lt;LEFT('General inputs'!$I$16,4)*1,LEFT(D91,4)*1&gt;LEFT('General inputs'!$I$16,4)+'General inputs'!$H$38-1),"",Q91/(1+'General inputs'!$H$34)^C91)</f>
        <v>3121009.9256195617</v>
      </c>
      <c r="T91" s="81">
        <f>('Reduction amount'!O64+'Reduction amount'!Z64)*SUM($E$67:E91)</f>
        <v>2741427.1597234979</v>
      </c>
      <c r="U91" s="76">
        <f>IF(OR(LEFT(D91,4)*1&lt;LEFT('General inputs'!$I$16,4)*1,LEFT(D91,4)*1&gt;LEFT('General inputs'!$I$16,4)+'General inputs'!$H$38-1),"",T91/(1+'General inputs'!$H$34)^C91)</f>
        <v>1021295.5884650567</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597.7709544501995</v>
      </c>
      <c r="F92" s="76">
        <f>IF(LEFT(D92,4)*1&gt;LEFT('General inputs'!$I$16,4)+'General inputs'!$H$38-1,"",E92/(1+'General inputs'!$H$30)^C92)</f>
        <v>285.49873698827315</v>
      </c>
      <c r="G92" s="76">
        <f>IF(LEFT(D92,4)*1&gt;LEFT('General inputs'!$I$16,4)+'General inputs'!$H$38-1,"",E92/(1+'General inputs'!$H$32)^C92)</f>
        <v>213.71836096559167</v>
      </c>
      <c r="H92" s="76">
        <f>IF(LEFT(D92,4)*1&lt;LEFT('General inputs'!$I$16,4)*1,"",IF(LEFT(D92,4)*1&gt;LEFT('General inputs'!$I$16,4)+'General inputs'!$H$38-1,"",E92/(1+'General inputs'!$H$34)^C92))</f>
        <v>213.71836096559167</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assets'!$F$22:$F$28,$D92,'Uncommissioned assets'!$P$22:$P$28))</f>
        <v>0</v>
      </c>
      <c r="O92" s="177">
        <f>IF(N92="","",N92/(1+'General inputs'!$H$32)^C92)</f>
        <v>0</v>
      </c>
      <c r="Q92" s="81">
        <f>'Reduction amount'!E65*SUM($E$67:E92)</f>
        <v>8792725.2155956849</v>
      </c>
      <c r="R92" s="76">
        <f>IF(OR(LEFT(D92,4)*1&lt;LEFT('General inputs'!$I$16,4)*1,LEFT(D92,4)*1&gt;LEFT('General inputs'!$I$16,4)+'General inputs'!$H$38-1),"",Q92/(1+'General inputs'!$H$34)^C92)</f>
        <v>3143623.5024605775</v>
      </c>
      <c r="T92" s="81">
        <f>('Reduction amount'!O65+'Reduction amount'!Z65)*SUM($E$67:E92)</f>
        <v>2877644.4850430302</v>
      </c>
      <c r="U92" s="76">
        <f>IF(OR(LEFT(D92,4)*1&lt;LEFT('General inputs'!$I$16,4)*1,LEFT(D92,4)*1&gt;LEFT('General inputs'!$I$16,4)+'General inputs'!$H$38-1),"",T92/(1+'General inputs'!$H$34)^C92)</f>
        <v>1028831.290992923</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608.05022378292051</v>
      </c>
      <c r="F93" s="76">
        <f>IF(LEFT(D93,4)*1&gt;LEFT('General inputs'!$I$16,4)+'General inputs'!$H$38-1,"",E93/(1+'General inputs'!$H$30)^C93)</f>
        <v>281.94968278594297</v>
      </c>
      <c r="G93" s="76">
        <f>IF(LEFT(D93,4)*1&gt;LEFT('General inputs'!$I$16,4)+'General inputs'!$H$38-1,"",E93/(1+'General inputs'!$H$32)^C93)</f>
        <v>208.63096151703868</v>
      </c>
      <c r="H93" s="76">
        <f>IF(LEFT(D93,4)*1&lt;LEFT('General inputs'!$I$16,4)*1,"",IF(LEFT(D93,4)*1&gt;LEFT('General inputs'!$I$16,4)+'General inputs'!$H$38-1,"",E93/(1+'General inputs'!$H$34)^C93))</f>
        <v>208.63096151703868</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assets'!$F$22:$F$28,$D93,'Uncommissioned assets'!$P$22:$P$28))</f>
        <v>0</v>
      </c>
      <c r="O93" s="177">
        <f>IF(N93="","",N93/(1+'General inputs'!$H$32)^C93)</f>
        <v>0</v>
      </c>
      <c r="Q93" s="81">
        <f>'Reduction amount'!E66*SUM($E$67:E93)</f>
        <v>9214973.5324972589</v>
      </c>
      <c r="R93" s="76">
        <f>IF(OR(LEFT(D93,4)*1&lt;LEFT('General inputs'!$I$16,4)*1,LEFT(D93,4)*1&gt;LEFT('General inputs'!$I$16,4)+'General inputs'!$H$38-1),"",Q93/(1+'General inputs'!$H$34)^C93)</f>
        <v>3161792.7487603822</v>
      </c>
      <c r="T93" s="81">
        <f>('Reduction amount'!O66+'Reduction amount'!Z66)*SUM($E$67:E93)</f>
        <v>3016234.1545391576</v>
      </c>
      <c r="U93" s="76">
        <f>IF(OR(LEFT(D93,4)*1&lt;LEFT('General inputs'!$I$16,4)*1,LEFT(D93,4)*1&gt;LEFT('General inputs'!$I$16,4)+'General inputs'!$H$38-1),"",T93/(1+'General inputs'!$H$34)^C93)</f>
        <v>1034914.2343983338</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618.50625543110073</v>
      </c>
      <c r="F94" s="76">
        <f>IF(LEFT(D94,4)*1&gt;LEFT('General inputs'!$I$16,4)+'General inputs'!$H$38-1,"",E94/(1+'General inputs'!$H$30)^C94)</f>
        <v>278.44474711760614</v>
      </c>
      <c r="G94" s="76">
        <f>IF(LEFT(D94,4)*1&gt;LEFT('General inputs'!$I$16,4)+'General inputs'!$H$38-1,"",E94/(1+'General inputs'!$H$32)^C94)</f>
        <v>203.66466365766678</v>
      </c>
      <c r="H94" s="76">
        <f>IF(LEFT(D94,4)*1&lt;LEFT('General inputs'!$I$16,4)*1,"",IF(LEFT(D94,4)*1&gt;LEFT('General inputs'!$I$16,4)+'General inputs'!$H$38-1,"",E94/(1+'General inputs'!$H$34)^C94))</f>
        <v>203.66466365766678</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assets'!$F$22:$F$28,$D94,'Uncommissioned assets'!$P$22:$P$28))</f>
        <v>0</v>
      </c>
      <c r="O94" s="177">
        <f>IF(N94="","",N94/(1+'General inputs'!$H$32)^C94)</f>
        <v>0</v>
      </c>
      <c r="Q94" s="81">
        <f>'Reduction amount'!E67*SUM($E$67:E94)</f>
        <v>9644482.8314562775</v>
      </c>
      <c r="R94" s="76">
        <f>IF(OR(LEFT(D94,4)*1&lt;LEFT('General inputs'!$I$16,4)*1,LEFT(D94,4)*1&gt;LEFT('General inputs'!$I$16,4)+'General inputs'!$H$38-1),"",Q94/(1+'General inputs'!$H$34)^C94)</f>
        <v>3175780.8991787853</v>
      </c>
      <c r="T94" s="81">
        <f>('Reduction amount'!O67+'Reduction amount'!Z67)*SUM($E$67:E94)</f>
        <v>3157237.2767232922</v>
      </c>
      <c r="U94" s="76">
        <f>IF(OR(LEFT(D94,4)*1&lt;LEFT('General inputs'!$I$16,4)*1,LEFT(D94,4)*1&gt;LEFT('General inputs'!$I$16,4)+'General inputs'!$H$38-1),"",T94/(1+'General inputs'!$H$34)^C94)</f>
        <v>1039630.015711178</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629.14208899948426</v>
      </c>
      <c r="F95" s="76">
        <f>IF(LEFT(D95,4)*1&gt;LEFT('General inputs'!$I$16,4)+'General inputs'!$H$38-1,"",E95/(1+'General inputs'!$H$30)^C95)</f>
        <v>274.98338154275353</v>
      </c>
      <c r="G95" s="76">
        <f>IF(LEFT(D95,4)*1&gt;LEFT('General inputs'!$I$16,4)+'General inputs'!$H$38-1,"",E95/(1+'General inputs'!$H$32)^C95)</f>
        <v>198.81658465827331</v>
      </c>
      <c r="H95" s="76">
        <f>IF(LEFT(D95,4)*1&lt;LEFT('General inputs'!$I$16,4)*1,"",IF(LEFT(D95,4)*1&gt;LEFT('General inputs'!$I$16,4)+'General inputs'!$H$38-1,"",E95/(1+'General inputs'!$H$34)^C95))</f>
        <v>198.81658465827331</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assets'!$F$22:$F$28,$D95,'Uncommissioned assets'!$P$22:$P$28))</f>
        <v>0</v>
      </c>
      <c r="O95" s="177">
        <f>IF(N95="","",N95/(1+'General inputs'!$H$32)^C95)</f>
        <v>0</v>
      </c>
      <c r="Q95" s="81">
        <f>'Reduction amount'!E68*SUM($E$67:E95)</f>
        <v>10081377.97232019</v>
      </c>
      <c r="R95" s="76">
        <f>IF(OR(LEFT(D95,4)*1&lt;LEFT('General inputs'!$I$16,4)*1,LEFT(D95,4)*1&gt;LEFT('General inputs'!$I$16,4)+'General inputs'!$H$38-1),"",Q95/(1+'General inputs'!$H$34)^C95)</f>
        <v>3185838.5762957465</v>
      </c>
      <c r="T95" s="81">
        <f>('Reduction amount'!O68+'Reduction amount'!Z68)*SUM($E$67:E95)</f>
        <v>3300840.8472652994</v>
      </c>
      <c r="U95" s="76">
        <f>IF(OR(LEFT(D95,4)*1&lt;LEFT('General inputs'!$I$16,4)*1,LEFT(D95,4)*1&gt;LEFT('General inputs'!$I$16,4)+'General inputs'!$H$38-1),"",T95/(1+'General inputs'!$H$34)^C95)</f>
        <v>1043106.0252183287</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639.96081636193412</v>
      </c>
      <c r="F96" s="76">
        <f>IF(LEFT(D96,4)*1&gt;LEFT('General inputs'!$I$16,4)+'General inputs'!$H$38-1,"",E96/(1+'General inputs'!$H$30)^C96)</f>
        <v>271.56504443861087</v>
      </c>
      <c r="G96" s="76">
        <f>IF(LEFT(D96,4)*1&gt;LEFT('General inputs'!$I$16,4)+'General inputs'!$H$38-1,"",E96/(1+'General inputs'!$H$32)^C96)</f>
        <v>194.0839104108077</v>
      </c>
      <c r="H96" s="76">
        <f>IF(LEFT(D96,4)*1&lt;LEFT('General inputs'!$I$16,4)*1,"",IF(LEFT(D96,4)*1&gt;LEFT('General inputs'!$I$16,4)+'General inputs'!$H$38-1,"",E96/(1+'General inputs'!$H$34)^C96))</f>
        <v>194.0839104108077</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assets'!$F$22:$F$28,$D96,'Uncommissioned assets'!$P$22:$P$28))</f>
        <v>0</v>
      </c>
      <c r="O96" s="177">
        <f>IF(N96="","",N96/(1+'General inputs'!$H$32)^C96)</f>
        <v>0</v>
      </c>
      <c r="Q96" s="81">
        <f>'Reduction amount'!E69*SUM($E$67:E96)</f>
        <v>10525785.962026408</v>
      </c>
      <c r="R96" s="76">
        <f>IF(OR(LEFT(D96,4)*1&lt;LEFT('General inputs'!$I$16,4)*1,LEFT(D96,4)*1&gt;LEFT('General inputs'!$I$16,4)+'General inputs'!$H$38-1),"",Q96/(1+'General inputs'!$H$34)^C96)</f>
        <v>3192204.3466203455</v>
      </c>
      <c r="T96" s="81">
        <f>('Reduction amount'!O69+'Reduction amount'!Z69)*SUM($E$67:E96)</f>
        <v>3446955.0359639213</v>
      </c>
      <c r="U96" s="76">
        <f>IF(OR(LEFT(D96,4)*1&lt;LEFT('General inputs'!$I$16,4)*1,LEFT(D96,4)*1&gt;LEFT('General inputs'!$I$16,4)+'General inputs'!$H$38-1),"",T96/(1+'General inputs'!$H$34)^C96)</f>
        <v>1045374.1780524069</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assets'!$F$22:$F$28,$D97,'Uncommissioned assets'!$P$22:$P$28))</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assets'!$F$22:$F$28,$D98,'Uncommissioned assets'!$P$22:$P$28))</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assets'!$F$22:$F$28,$D99,'Uncommissioned assets'!$P$22:$P$28))</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assets'!$F$22:$F$28,$D100,'Uncommissioned assets'!$P$22:$P$28))</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assets'!$F$22:$F$28,$D101,'Uncommissioned assets'!$P$22:$P$28))</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assets'!$F$22:$F$28,$D102,'Uncommissioned assets'!$P$22:$P$28))</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assets'!$F$22:$F$28,$D103,'Uncommissioned assets'!$P$22:$P$28))</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assets'!$F$22:$F$28,$D104,'Uncommissioned assets'!$P$22:$P$28))</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assets'!$F$22:$F$28,$D105,'Uncommissioned assets'!$P$22:$P$28))</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assets'!$F$22:$F$28,$D106,'Uncommissioned assets'!$P$22:$P$28))</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assets'!$F$22:$F$28,$D107,'Uncommissioned assets'!$P$22:$P$28))</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assets'!$F$22:$F$28,$D108,'Uncommissioned assets'!$P$22:$P$28))</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assets'!$F$22:$F$28,$D109,'Uncommissioned assets'!$P$22:$P$28))</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assets'!$F$22:$F$28,$D110,'Uncommissioned assets'!$P$22:$P$28))</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assets'!$F$22:$F$28,$D111,'Uncommissioned assets'!$P$22:$P$28))</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assets'!$F$22:$F$28,$D112,'Uncommissioned assets'!$P$22:$P$28))</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assets'!$F$22:$F$28,$D113,'Uncommissioned assets'!$P$22:$P$28))</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assets'!$F$22:$F$28,$D114,'Uncommissioned assets'!$P$22:$P$28))</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assets'!$F$22:$F$28,$D115,'Uncommissioned assets'!$P$22:$P$28))</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assets'!$F$22:$F$28,$D116,'Uncommissioned assets'!$P$22:$P$28))</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assets'!$F$22:$F$28,$D117,'Uncommissioned assets'!$P$22:$P$28))</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assets'!$F$22:$F$28,$D118,'Uncommissioned assets'!$P$22:$P$28))</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assets'!$F$22:$F$28,$D119,'Uncommissioned assets'!$P$22:$P$28))</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assets'!$F$22:$F$28,$D120,'Uncommissioned assets'!$P$22:$P$28))</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assets'!$F$22:$F$28,$D121,'Uncommissioned assets'!$P$22:$P$28))</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assets'!$F$22:$F$28,$D122,'Uncommissioned assets'!$P$22:$P$28))</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assets'!$F$22:$F$28,$D123,'Uncommissioned assets'!$P$22:$P$28))</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assets'!$F$22:$F$28,$D124,'Uncommissioned assets'!$P$22:$P$28))</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assets'!$F$22:$F$28,$D125,'Uncommissioned assets'!$P$22:$P$28))</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assets'!$F$22:$F$28,$D126,'Uncommissioned assets'!$P$22:$P$28))</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assets'!$F$22:$F$28,$D127,'Uncommissioned assets'!$P$22:$P$28))</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assets'!$F$22:$F$28,$D128,'Uncommissioned assets'!$P$22:$P$28))</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assets'!$F$22:$F$28,$D129,'Uncommissioned assets'!$P$22:$P$28))</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assets'!$F$22:$F$28,$D130,'Uncommissioned assets'!$P$22:$P$28))</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I27" sqref="I27"/>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279</v>
      </c>
      <c r="I7" s="249"/>
      <c r="L7" s="36" t="s">
        <v>127</v>
      </c>
      <c r="M7" s="109">
        <v>0</v>
      </c>
    </row>
    <row r="8" spans="3:13" x14ac:dyDescent="0.2">
      <c r="L8" s="37" t="s">
        <v>128</v>
      </c>
      <c r="M8" s="110">
        <v>0.03</v>
      </c>
    </row>
    <row r="9" spans="3:13" ht="15.75" x14ac:dyDescent="0.25">
      <c r="C9" s="2" t="s">
        <v>138</v>
      </c>
      <c r="H9" s="250" t="s">
        <v>280</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D21" sqref="D21"/>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281</v>
      </c>
      <c r="E22" s="162">
        <v>25569</v>
      </c>
      <c r="F22" s="163" t="str">
        <f>IF(E22="","-",IF(OR(E22&lt;$E$15,E22&gt;$E$16),"ERROR - date outside of range","Date check - OK"))</f>
        <v>Date check - OK</v>
      </c>
      <c r="G22" s="68"/>
      <c r="H22" s="162" t="s">
        <v>279</v>
      </c>
      <c r="I22" s="173">
        <v>38254.502555524108</v>
      </c>
      <c r="J22" s="168">
        <f>IFERROR(MIN('MP Calculations'!$E$30/I22,1),"-")</f>
        <v>0.61191304794284773</v>
      </c>
      <c r="K22" s="68"/>
      <c r="L22" s="158">
        <v>28.597058000000001</v>
      </c>
      <c r="M22" s="183" t="s">
        <v>321</v>
      </c>
      <c r="N22" s="183">
        <v>304.56971499999997</v>
      </c>
      <c r="O22" s="186">
        <f>IF(N22="","-",L22*N22)</f>
        <v>8709.7978048984696</v>
      </c>
      <c r="P22" s="186">
        <f t="shared" ref="P22" si="0">IF(O22="-","-",IF(OR(E22&lt;$E$15,E22&gt;$E$16),0,O22*J22))</f>
        <v>5329.6389217613469</v>
      </c>
      <c r="Q22" s="215">
        <f>IF(P22="-",0,P22/(1+'General inputs'!$H$30)^'MP Calculations'!$C$40)</f>
        <v>11838.668340567257</v>
      </c>
      <c r="R22" s="201"/>
    </row>
    <row r="23" spans="3:18" x14ac:dyDescent="0.2">
      <c r="C23" s="159"/>
      <c r="D23" s="165" t="s">
        <v>281</v>
      </c>
      <c r="E23" s="162">
        <v>25569</v>
      </c>
      <c r="F23" s="166" t="str">
        <f t="shared" ref="F23:F86" si="1">IF(E23="","-",IF(OR(E23&lt;$E$15,E23&gt;$E$16),"ERROR - date outside of range","Date check - OK"))</f>
        <v>Date check - OK</v>
      </c>
      <c r="G23" s="68"/>
      <c r="H23" s="162" t="s">
        <v>279</v>
      </c>
      <c r="I23" s="173">
        <v>38254.502555524108</v>
      </c>
      <c r="J23" s="168">
        <f>IFERROR(MIN('MP Calculations'!$E$30/I23,1),"-")</f>
        <v>0.61191304794284773</v>
      </c>
      <c r="K23" s="68"/>
      <c r="L23" s="159">
        <v>53.011237000000001</v>
      </c>
      <c r="M23" s="184" t="s">
        <v>321</v>
      </c>
      <c r="N23" s="184">
        <v>304.56971499999997</v>
      </c>
      <c r="O23" s="186">
        <f t="shared" ref="O23:O86" si="2">IF(N23="","-",L23*N23)</f>
        <v>16145.617344887454</v>
      </c>
      <c r="P23" s="186">
        <f t="shared" ref="P23:P86" si="3">IF(O23="-","-",IF(OR(E23&lt;$E$15,E23&gt;$E$16),0,O23*J23))</f>
        <v>9879.7139204289906</v>
      </c>
      <c r="Q23" s="215">
        <f>IF(P23="-",0,P23/(1+'General inputs'!$H$30)^'MP Calculations'!$C$40)</f>
        <v>21945.699909627336</v>
      </c>
      <c r="R23" s="201"/>
    </row>
    <row r="24" spans="3:18" x14ac:dyDescent="0.2">
      <c r="C24" s="159"/>
      <c r="D24" s="165" t="s">
        <v>281</v>
      </c>
      <c r="E24" s="162">
        <v>25569</v>
      </c>
      <c r="F24" s="166" t="str">
        <f t="shared" si="1"/>
        <v>Date check - OK</v>
      </c>
      <c r="G24" s="68"/>
      <c r="H24" s="162" t="s">
        <v>279</v>
      </c>
      <c r="I24" s="173">
        <v>38254.502555524108</v>
      </c>
      <c r="J24" s="168">
        <f>IFERROR(MIN('MP Calculations'!$E$30/I24,1),"-")</f>
        <v>0.61191304794284773</v>
      </c>
      <c r="K24" s="12"/>
      <c r="L24" s="159">
        <v>22.586116000000001</v>
      </c>
      <c r="M24" s="187" t="s">
        <v>321</v>
      </c>
      <c r="N24" s="187">
        <v>304.56971499999997</v>
      </c>
      <c r="O24" s="186">
        <f t="shared" si="2"/>
        <v>6879.0469130769397</v>
      </c>
      <c r="P24" s="186">
        <f t="shared" si="3"/>
        <v>4209.3785635227478</v>
      </c>
      <c r="Q24" s="215">
        <f>IF(P24="-",0,P24/(1+'General inputs'!$H$30)^'MP Calculations'!$C$40)</f>
        <v>9350.2463234357747</v>
      </c>
      <c r="R24" s="201"/>
    </row>
    <row r="25" spans="3:18" x14ac:dyDescent="0.2">
      <c r="C25" s="159"/>
      <c r="D25" s="165" t="s">
        <v>281</v>
      </c>
      <c r="E25" s="162">
        <v>25569</v>
      </c>
      <c r="F25" s="166" t="str">
        <f t="shared" si="1"/>
        <v>Date check - OK</v>
      </c>
      <c r="G25" s="68"/>
      <c r="H25" s="162" t="s">
        <v>279</v>
      </c>
      <c r="I25" s="173">
        <v>38254.502555524108</v>
      </c>
      <c r="J25" s="168">
        <f>IFERROR(MIN('MP Calculations'!$E$30/I25,1),"-")</f>
        <v>0.61191304794284773</v>
      </c>
      <c r="K25" s="12"/>
      <c r="L25" s="159">
        <v>22.932200000000002</v>
      </c>
      <c r="M25" s="187" t="s">
        <v>321</v>
      </c>
      <c r="N25" s="187">
        <v>304.56971499999997</v>
      </c>
      <c r="O25" s="186">
        <f t="shared" si="2"/>
        <v>6984.4536183230002</v>
      </c>
      <c r="P25" s="186">
        <f t="shared" si="3"/>
        <v>4273.8783018034783</v>
      </c>
      <c r="Q25" s="215">
        <f>IF(P25="-",0,P25/(1+'General inputs'!$H$30)^'MP Calculations'!$C$40)</f>
        <v>9493.5188829409126</v>
      </c>
      <c r="R25" s="201"/>
    </row>
    <row r="26" spans="3:18" x14ac:dyDescent="0.2">
      <c r="C26" s="159"/>
      <c r="D26" s="165" t="s">
        <v>281</v>
      </c>
      <c r="E26" s="162">
        <v>25569</v>
      </c>
      <c r="F26" s="166" t="str">
        <f t="shared" si="1"/>
        <v>Date check - OK</v>
      </c>
      <c r="G26" s="68"/>
      <c r="H26" s="162" t="s">
        <v>279</v>
      </c>
      <c r="I26" s="173">
        <v>38254.502555524108</v>
      </c>
      <c r="J26" s="168">
        <f>IFERROR(MIN('MP Calculations'!$E$30/I26,1),"-")</f>
        <v>0.61191304794284773</v>
      </c>
      <c r="K26" s="12"/>
      <c r="L26" s="159">
        <v>14.166506</v>
      </c>
      <c r="M26" s="187" t="s">
        <v>321</v>
      </c>
      <c r="N26" s="187">
        <v>304.56971499999997</v>
      </c>
      <c r="O26" s="186">
        <f t="shared" si="2"/>
        <v>4314.6886949657901</v>
      </c>
      <c r="P26" s="186">
        <f t="shared" si="3"/>
        <v>2640.2143102610648</v>
      </c>
      <c r="Q26" s="215">
        <f>IF(P26="-",0,P26/(1+'General inputs'!$H$30)^'MP Calculations'!$C$40)</f>
        <v>5864.6790197318951</v>
      </c>
      <c r="R26" s="201"/>
    </row>
    <row r="27" spans="3:18" x14ac:dyDescent="0.2">
      <c r="C27" s="159"/>
      <c r="D27" s="165" t="s">
        <v>281</v>
      </c>
      <c r="E27" s="162">
        <v>25569</v>
      </c>
      <c r="F27" s="166" t="str">
        <f t="shared" si="1"/>
        <v>Date check - OK</v>
      </c>
      <c r="G27" s="68"/>
      <c r="H27" s="162" t="s">
        <v>279</v>
      </c>
      <c r="I27" s="173">
        <v>38254.502555524108</v>
      </c>
      <c r="J27" s="168">
        <f>IFERROR(MIN('MP Calculations'!$E$30/I27,1),"-")</f>
        <v>0.61191304794284773</v>
      </c>
      <c r="K27" s="12"/>
      <c r="L27" s="159">
        <v>7.6722789999999996</v>
      </c>
      <c r="M27" s="187" t="s">
        <v>321</v>
      </c>
      <c r="N27" s="187">
        <v>304.56971499999997</v>
      </c>
      <c r="O27" s="186">
        <f t="shared" si="2"/>
        <v>2336.7438284304849</v>
      </c>
      <c r="P27" s="186">
        <f t="shared" si="3"/>
        <v>1429.8840383165368</v>
      </c>
      <c r="Q27" s="215">
        <f>IF(P27="-",0,P27/(1+'General inputs'!$H$30)^'MP Calculations'!$C$40)</f>
        <v>3176.185693552778</v>
      </c>
      <c r="R27" s="201"/>
    </row>
    <row r="28" spans="3:18" x14ac:dyDescent="0.2">
      <c r="C28" s="159"/>
      <c r="D28" s="165" t="s">
        <v>281</v>
      </c>
      <c r="E28" s="162">
        <v>25569</v>
      </c>
      <c r="F28" s="166" t="str">
        <f t="shared" si="1"/>
        <v>Date check - OK</v>
      </c>
      <c r="G28" s="68"/>
      <c r="H28" s="162" t="s">
        <v>279</v>
      </c>
      <c r="I28" s="173">
        <v>38254.502555524108</v>
      </c>
      <c r="J28" s="168">
        <f>IFERROR(MIN('MP Calculations'!$E$30/I28,1),"-")</f>
        <v>0.61191304794284773</v>
      </c>
      <c r="K28" s="12"/>
      <c r="L28" s="159">
        <v>9.3277280000000005</v>
      </c>
      <c r="M28" s="187" t="s">
        <v>321</v>
      </c>
      <c r="N28" s="187">
        <v>304.56971499999997</v>
      </c>
      <c r="O28" s="186">
        <f t="shared" si="2"/>
        <v>2840.94345855752</v>
      </c>
      <c r="P28" s="186">
        <f t="shared" si="3"/>
        <v>1738.4103707592274</v>
      </c>
      <c r="Q28" s="215">
        <f>IF(P28="-",0,P28/(1+'General inputs'!$H$30)^'MP Calculations'!$C$40)</f>
        <v>3861.5118437366095</v>
      </c>
      <c r="R28" s="201"/>
    </row>
    <row r="29" spans="3:18" x14ac:dyDescent="0.2">
      <c r="C29" s="159"/>
      <c r="D29" s="165" t="s">
        <v>281</v>
      </c>
      <c r="E29" s="162">
        <v>25569</v>
      </c>
      <c r="F29" s="166" t="str">
        <f t="shared" si="1"/>
        <v>Date check - OK</v>
      </c>
      <c r="G29" s="68"/>
      <c r="H29" s="162" t="s">
        <v>279</v>
      </c>
      <c r="I29" s="173">
        <v>38254.502555524108</v>
      </c>
      <c r="J29" s="168">
        <f>IFERROR(MIN('MP Calculations'!$E$30/I29,1),"-")</f>
        <v>0.61191304794284773</v>
      </c>
      <c r="K29" s="12"/>
      <c r="L29" s="159">
        <v>6.2869359999999999</v>
      </c>
      <c r="M29" s="187" t="s">
        <v>321</v>
      </c>
      <c r="N29" s="187">
        <v>304.56971499999997</v>
      </c>
      <c r="O29" s="186">
        <f t="shared" si="2"/>
        <v>1914.8103057432397</v>
      </c>
      <c r="P29" s="186">
        <f t="shared" si="3"/>
        <v>1171.697410419722</v>
      </c>
      <c r="Q29" s="215">
        <f>IF(P29="-",0,P29/(1+'General inputs'!$H$30)^'MP Calculations'!$C$40)</f>
        <v>2602.6785756203508</v>
      </c>
      <c r="R29" s="201"/>
    </row>
    <row r="30" spans="3:18" x14ac:dyDescent="0.2">
      <c r="C30" s="159"/>
      <c r="D30" s="165" t="s">
        <v>281</v>
      </c>
      <c r="E30" s="162">
        <v>25569</v>
      </c>
      <c r="F30" s="166" t="str">
        <f t="shared" si="1"/>
        <v>Date check - OK</v>
      </c>
      <c r="G30" s="68"/>
      <c r="H30" s="162" t="s">
        <v>279</v>
      </c>
      <c r="I30" s="173">
        <v>38254.502555524108</v>
      </c>
      <c r="J30" s="168">
        <f>IFERROR(MIN('MP Calculations'!$E$30/I30,1),"-")</f>
        <v>0.61191304794284773</v>
      </c>
      <c r="K30" s="12"/>
      <c r="L30" s="159">
        <v>49.163373</v>
      </c>
      <c r="M30" s="187" t="s">
        <v>321</v>
      </c>
      <c r="N30" s="187">
        <v>304.56971499999997</v>
      </c>
      <c r="O30" s="186">
        <f t="shared" si="2"/>
        <v>14973.674503048695</v>
      </c>
      <c r="P30" s="186">
        <f t="shared" si="3"/>
        <v>9162.5868040646328</v>
      </c>
      <c r="Q30" s="215">
        <f>IF(P30="-",0,P30/(1+'General inputs'!$H$30)^'MP Calculations'!$C$40)</f>
        <v>20352.753330450956</v>
      </c>
    </row>
    <row r="31" spans="3:18" x14ac:dyDescent="0.2">
      <c r="C31" s="159"/>
      <c r="D31" s="165" t="s">
        <v>281</v>
      </c>
      <c r="E31" s="162">
        <v>25569</v>
      </c>
      <c r="F31" s="166" t="str">
        <f t="shared" si="1"/>
        <v>Date check - OK</v>
      </c>
      <c r="G31" s="68"/>
      <c r="H31" s="162" t="s">
        <v>279</v>
      </c>
      <c r="I31" s="173">
        <v>38254.502555524108</v>
      </c>
      <c r="J31" s="168">
        <f>IFERROR(MIN('MP Calculations'!$E$30/I31,1),"-")</f>
        <v>0.61191304794284773</v>
      </c>
      <c r="K31" s="12"/>
      <c r="L31" s="159">
        <v>9.9338149999999992</v>
      </c>
      <c r="M31" s="187" t="s">
        <v>321</v>
      </c>
      <c r="N31" s="187">
        <v>304.56971499999997</v>
      </c>
      <c r="O31" s="186">
        <f t="shared" si="2"/>
        <v>3025.5392034127244</v>
      </c>
      <c r="P31" s="186">
        <f t="shared" si="3"/>
        <v>1851.3669156308558</v>
      </c>
      <c r="Q31" s="215">
        <f>IF(P31="-",0,P31/(1+'General inputs'!$H$30)^'MP Calculations'!$C$40)</f>
        <v>4112.42097496715</v>
      </c>
    </row>
    <row r="32" spans="3:18" x14ac:dyDescent="0.2">
      <c r="C32" s="159"/>
      <c r="D32" s="165" t="s">
        <v>281</v>
      </c>
      <c r="E32" s="162">
        <v>25569</v>
      </c>
      <c r="F32" s="166" t="str">
        <f t="shared" si="1"/>
        <v>Date check - OK</v>
      </c>
      <c r="G32" s="68"/>
      <c r="H32" s="162" t="s">
        <v>279</v>
      </c>
      <c r="I32" s="173">
        <v>38254.502555524108</v>
      </c>
      <c r="J32" s="168">
        <f>IFERROR(MIN('MP Calculations'!$E$30/I32,1),"-")</f>
        <v>0.61191304794284773</v>
      </c>
      <c r="K32" s="12"/>
      <c r="L32" s="159">
        <v>9.2401579999999992</v>
      </c>
      <c r="M32" s="187" t="s">
        <v>321</v>
      </c>
      <c r="N32" s="187">
        <v>304.56971499999997</v>
      </c>
      <c r="O32" s="186">
        <f t="shared" si="2"/>
        <v>2814.2722886149695</v>
      </c>
      <c r="P32" s="186">
        <f t="shared" si="3"/>
        <v>1722.0899338674797</v>
      </c>
      <c r="Q32" s="215">
        <f>IF(P32="-",0,P32/(1+'General inputs'!$H$30)^'MP Calculations'!$C$40)</f>
        <v>3825.2594367028687</v>
      </c>
    </row>
    <row r="33" spans="3:17" x14ac:dyDescent="0.2">
      <c r="C33" s="159"/>
      <c r="D33" s="165" t="s">
        <v>281</v>
      </c>
      <c r="E33" s="162">
        <v>25569</v>
      </c>
      <c r="F33" s="166" t="str">
        <f t="shared" si="1"/>
        <v>Date check - OK</v>
      </c>
      <c r="G33" s="68"/>
      <c r="H33" s="162" t="s">
        <v>279</v>
      </c>
      <c r="I33" s="173">
        <v>38254.502555524108</v>
      </c>
      <c r="J33" s="168">
        <f>IFERROR(MIN('MP Calculations'!$E$30/I33,1),"-")</f>
        <v>0.61191304794284773</v>
      </c>
      <c r="K33" s="12"/>
      <c r="L33" s="159">
        <v>8.9512579999999993</v>
      </c>
      <c r="M33" s="187" t="s">
        <v>321</v>
      </c>
      <c r="N33" s="187">
        <v>304.56971499999997</v>
      </c>
      <c r="O33" s="186">
        <f t="shared" si="2"/>
        <v>2726.2820979514695</v>
      </c>
      <c r="P33" s="186">
        <f t="shared" si="3"/>
        <v>1668.2475881095052</v>
      </c>
      <c r="Q33" s="215">
        <f>IF(P33="-",0,P33/(1+'General inputs'!$H$30)^'MP Calculations'!$C$40)</f>
        <v>3705.6600260365731</v>
      </c>
    </row>
    <row r="34" spans="3:17" x14ac:dyDescent="0.2">
      <c r="C34" s="159"/>
      <c r="D34" s="165" t="s">
        <v>281</v>
      </c>
      <c r="E34" s="162">
        <v>25569</v>
      </c>
      <c r="F34" s="166" t="str">
        <f t="shared" si="1"/>
        <v>Date check - OK</v>
      </c>
      <c r="G34" s="68"/>
      <c r="H34" s="162" t="s">
        <v>279</v>
      </c>
      <c r="I34" s="173">
        <v>38254.502555524108</v>
      </c>
      <c r="J34" s="168">
        <f>IFERROR(MIN('MP Calculations'!$E$30/I34,1),"-")</f>
        <v>0.61191304794284773</v>
      </c>
      <c r="K34" s="12"/>
      <c r="L34" s="159">
        <v>25.800127</v>
      </c>
      <c r="M34" s="187" t="s">
        <v>321</v>
      </c>
      <c r="N34" s="187">
        <v>304.56971499999997</v>
      </c>
      <c r="O34" s="186">
        <f t="shared" si="2"/>
        <v>7857.937327353804</v>
      </c>
      <c r="P34" s="186">
        <f t="shared" si="3"/>
        <v>4808.3743805249414</v>
      </c>
      <c r="Q34" s="215">
        <f>IF(P34="-",0,P34/(1+'General inputs'!$H$30)^'MP Calculations'!$C$40)</f>
        <v>10680.78914612526</v>
      </c>
    </row>
    <row r="35" spans="3:17" x14ac:dyDescent="0.2">
      <c r="C35" s="159"/>
      <c r="D35" s="165" t="s">
        <v>281</v>
      </c>
      <c r="E35" s="162">
        <v>25569</v>
      </c>
      <c r="F35" s="166" t="str">
        <f t="shared" si="1"/>
        <v>Date check - OK</v>
      </c>
      <c r="G35" s="68"/>
      <c r="H35" s="162" t="s">
        <v>279</v>
      </c>
      <c r="I35" s="173">
        <v>38254.502555524108</v>
      </c>
      <c r="J35" s="168">
        <f>IFERROR(MIN('MP Calculations'!$E$30/I35,1),"-")</f>
        <v>0.61191304794284773</v>
      </c>
      <c r="K35" s="12"/>
      <c r="L35" s="159">
        <v>27.098761</v>
      </c>
      <c r="M35" s="187" t="s">
        <v>321</v>
      </c>
      <c r="N35" s="187">
        <v>304.56971499999997</v>
      </c>
      <c r="O35" s="186">
        <f t="shared" si="2"/>
        <v>8253.4619146231144</v>
      </c>
      <c r="P35" s="186">
        <f t="shared" si="3"/>
        <v>5050.4010362572417</v>
      </c>
      <c r="Q35" s="215">
        <f>IF(P35="-",0,P35/(1+'General inputs'!$H$30)^'MP Calculations'!$C$40)</f>
        <v>11218.400295558331</v>
      </c>
    </row>
    <row r="36" spans="3:17" x14ac:dyDescent="0.2">
      <c r="C36" s="159"/>
      <c r="D36" s="165" t="s">
        <v>281</v>
      </c>
      <c r="E36" s="162">
        <v>25569</v>
      </c>
      <c r="F36" s="166" t="str">
        <f t="shared" si="1"/>
        <v>Date check - OK</v>
      </c>
      <c r="G36" s="68"/>
      <c r="H36" s="162" t="s">
        <v>279</v>
      </c>
      <c r="I36" s="173">
        <v>38254.502555524108</v>
      </c>
      <c r="J36" s="168">
        <f>IFERROR(MIN('MP Calculations'!$E$30/I36,1),"-")</f>
        <v>0.61191304794284773</v>
      </c>
      <c r="K36" s="12"/>
      <c r="L36" s="159">
        <v>15.631333</v>
      </c>
      <c r="M36" s="187" t="s">
        <v>321</v>
      </c>
      <c r="N36" s="187">
        <v>304.56971499999997</v>
      </c>
      <c r="O36" s="186">
        <f t="shared" si="2"/>
        <v>4760.8306368800941</v>
      </c>
      <c r="P36" s="186">
        <f t="shared" si="3"/>
        <v>2913.2143857529873</v>
      </c>
      <c r="Q36" s="215">
        <f>IF(P36="-",0,P36/(1+'General inputs'!$H$30)^'MP Calculations'!$C$40)</f>
        <v>6471.0910859419246</v>
      </c>
    </row>
    <row r="37" spans="3:17" x14ac:dyDescent="0.2">
      <c r="C37" s="159"/>
      <c r="D37" s="165" t="s">
        <v>281</v>
      </c>
      <c r="E37" s="162">
        <v>25569</v>
      </c>
      <c r="F37" s="166" t="str">
        <f t="shared" si="1"/>
        <v>Date check - OK</v>
      </c>
      <c r="G37" s="68"/>
      <c r="H37" s="162" t="s">
        <v>279</v>
      </c>
      <c r="I37" s="173">
        <v>38254.502555524108</v>
      </c>
      <c r="J37" s="168">
        <f>IFERROR(MIN('MP Calculations'!$E$30/I37,1),"-")</f>
        <v>0.61191304794284773</v>
      </c>
      <c r="K37" s="12"/>
      <c r="L37" s="159">
        <v>15.487147</v>
      </c>
      <c r="M37" s="187" t="s">
        <v>321</v>
      </c>
      <c r="N37" s="187">
        <v>304.56971499999997</v>
      </c>
      <c r="O37" s="186">
        <f t="shared" si="2"/>
        <v>4716.9159479531045</v>
      </c>
      <c r="P37" s="186">
        <f t="shared" si="3"/>
        <v>2886.3424146022112</v>
      </c>
      <c r="Q37" s="215">
        <f>IF(P37="-",0,P37/(1+'General inputs'!$H$30)^'MP Calculations'!$C$40)</f>
        <v>6411.4006718667069</v>
      </c>
    </row>
    <row r="38" spans="3:17" x14ac:dyDescent="0.2">
      <c r="C38" s="159"/>
      <c r="D38" s="165" t="s">
        <v>281</v>
      </c>
      <c r="E38" s="162">
        <v>25569</v>
      </c>
      <c r="F38" s="166" t="str">
        <f t="shared" si="1"/>
        <v>Date check - OK</v>
      </c>
      <c r="G38" s="68"/>
      <c r="H38" s="162" t="s">
        <v>279</v>
      </c>
      <c r="I38" s="173">
        <v>38254.502555524108</v>
      </c>
      <c r="J38" s="168">
        <f>IFERROR(MIN('MP Calculations'!$E$30/I38,1),"-")</f>
        <v>0.61191304794284773</v>
      </c>
      <c r="K38" s="12"/>
      <c r="L38" s="159">
        <v>14.696956999999999</v>
      </c>
      <c r="M38" s="187" t="s">
        <v>321</v>
      </c>
      <c r="N38" s="187">
        <v>304.56971499999997</v>
      </c>
      <c r="O38" s="186">
        <f t="shared" si="2"/>
        <v>4476.2480048572543</v>
      </c>
      <c r="P38" s="186">
        <f t="shared" si="3"/>
        <v>2739.0745600002933</v>
      </c>
      <c r="Q38" s="215">
        <f>IF(P38="-",0,P38/(1+'General inputs'!$H$30)^'MP Calculations'!$C$40)</f>
        <v>6084.276205565563</v>
      </c>
    </row>
    <row r="39" spans="3:17" x14ac:dyDescent="0.2">
      <c r="C39" s="159"/>
      <c r="D39" s="165" t="s">
        <v>281</v>
      </c>
      <c r="E39" s="162">
        <v>25569</v>
      </c>
      <c r="F39" s="166" t="str">
        <f t="shared" si="1"/>
        <v>Date check - OK</v>
      </c>
      <c r="G39" s="68"/>
      <c r="H39" s="162" t="s">
        <v>279</v>
      </c>
      <c r="I39" s="173">
        <v>38254.502555524108</v>
      </c>
      <c r="J39" s="168">
        <f>IFERROR(MIN('MP Calculations'!$E$30/I39,1),"-")</f>
        <v>0.61191304794284773</v>
      </c>
      <c r="K39" s="12"/>
      <c r="L39" s="159">
        <v>70.895714999999996</v>
      </c>
      <c r="M39" s="187" t="s">
        <v>321</v>
      </c>
      <c r="N39" s="187">
        <v>304.56971499999997</v>
      </c>
      <c r="O39" s="186">
        <f t="shared" si="2"/>
        <v>21592.687712271221</v>
      </c>
      <c r="P39" s="186">
        <f t="shared" si="3"/>
        <v>13212.847351293958</v>
      </c>
      <c r="Q39" s="215">
        <f>IF(P39="-",0,P39/(1+'General inputs'!$H$30)^'MP Calculations'!$C$40)</f>
        <v>29349.55255370602</v>
      </c>
    </row>
    <row r="40" spans="3:17" x14ac:dyDescent="0.2">
      <c r="C40" s="159"/>
      <c r="D40" s="165" t="s">
        <v>281</v>
      </c>
      <c r="E40" s="162">
        <v>25569</v>
      </c>
      <c r="F40" s="166" t="str">
        <f t="shared" si="1"/>
        <v>Date check - OK</v>
      </c>
      <c r="G40" s="68"/>
      <c r="H40" s="162" t="s">
        <v>279</v>
      </c>
      <c r="I40" s="173">
        <v>38254.502555524108</v>
      </c>
      <c r="J40" s="168">
        <f>IFERROR(MIN('MP Calculations'!$E$30/I40,1),"-")</f>
        <v>0.61191304794284773</v>
      </c>
      <c r="K40" s="12"/>
      <c r="L40" s="159">
        <v>15.637814000000001</v>
      </c>
      <c r="M40" s="187" t="s">
        <v>321</v>
      </c>
      <c r="N40" s="187">
        <v>304.56971499999997</v>
      </c>
      <c r="O40" s="186">
        <f t="shared" si="2"/>
        <v>4762.8045532030101</v>
      </c>
      <c r="P40" s="186">
        <f t="shared" si="3"/>
        <v>2914.4222509065271</v>
      </c>
      <c r="Q40" s="215">
        <f>IF(P40="-",0,P40/(1+'General inputs'!$H$30)^'MP Calculations'!$C$40)</f>
        <v>6473.774103527694</v>
      </c>
    </row>
    <row r="41" spans="3:17" x14ac:dyDescent="0.2">
      <c r="C41" s="159"/>
      <c r="D41" s="165" t="s">
        <v>281</v>
      </c>
      <c r="E41" s="162">
        <v>25569</v>
      </c>
      <c r="F41" s="166" t="str">
        <f t="shared" si="1"/>
        <v>Date check - OK</v>
      </c>
      <c r="G41" s="68"/>
      <c r="H41" s="162" t="s">
        <v>279</v>
      </c>
      <c r="I41" s="173">
        <v>38254.502555524108</v>
      </c>
      <c r="J41" s="168">
        <f>IFERROR(MIN('MP Calculations'!$E$30/I41,1),"-")</f>
        <v>0.61191304794284773</v>
      </c>
      <c r="K41" s="12"/>
      <c r="L41" s="159">
        <v>16.729524999999999</v>
      </c>
      <c r="M41" s="187" t="s">
        <v>321</v>
      </c>
      <c r="N41" s="187">
        <v>304.56971499999997</v>
      </c>
      <c r="O41" s="186">
        <f t="shared" si="2"/>
        <v>5095.306661335374</v>
      </c>
      <c r="P41" s="186">
        <f t="shared" si="3"/>
        <v>3117.8846293412239</v>
      </c>
      <c r="Q41" s="215">
        <f>IF(P41="-",0,P41/(1+'General inputs'!$H$30)^'MP Calculations'!$C$40)</f>
        <v>6925.7228477918406</v>
      </c>
    </row>
    <row r="42" spans="3:17" x14ac:dyDescent="0.2">
      <c r="C42" s="159"/>
      <c r="D42" s="165" t="s">
        <v>281</v>
      </c>
      <c r="E42" s="162">
        <v>25569</v>
      </c>
      <c r="F42" s="166" t="str">
        <f t="shared" si="1"/>
        <v>Date check - OK</v>
      </c>
      <c r="G42" s="68"/>
      <c r="H42" s="162" t="s">
        <v>279</v>
      </c>
      <c r="I42" s="173">
        <v>38254.502555524108</v>
      </c>
      <c r="J42" s="168">
        <f>IFERROR(MIN('MP Calculations'!$E$30/I42,1),"-")</f>
        <v>0.61191304794284773</v>
      </c>
      <c r="K42" s="12"/>
      <c r="L42" s="159">
        <v>13.134062999999999</v>
      </c>
      <c r="M42" s="187" t="s">
        <v>321</v>
      </c>
      <c r="N42" s="187">
        <v>304.56971499999997</v>
      </c>
      <c r="O42" s="186">
        <f t="shared" si="2"/>
        <v>4000.2378247020447</v>
      </c>
      <c r="P42" s="186">
        <f t="shared" si="3"/>
        <v>2447.7977198096951</v>
      </c>
      <c r="Q42" s="215">
        <f>IF(P42="-",0,P42/(1+'General inputs'!$H$30)^'MP Calculations'!$C$40)</f>
        <v>5437.266162872972</v>
      </c>
    </row>
    <row r="43" spans="3:17" x14ac:dyDescent="0.2">
      <c r="C43" s="159"/>
      <c r="D43" s="165" t="s">
        <v>281</v>
      </c>
      <c r="E43" s="162">
        <v>25569</v>
      </c>
      <c r="F43" s="166" t="str">
        <f t="shared" si="1"/>
        <v>Date check - OK</v>
      </c>
      <c r="G43" s="68"/>
      <c r="H43" s="162" t="s">
        <v>279</v>
      </c>
      <c r="I43" s="173">
        <v>38254.502555524108</v>
      </c>
      <c r="J43" s="168">
        <f>IFERROR(MIN('MP Calculations'!$E$30/I43,1),"-")</f>
        <v>0.61191304794284773</v>
      </c>
      <c r="K43" s="12"/>
      <c r="L43" s="159">
        <v>34.610461999999998</v>
      </c>
      <c r="M43" s="187" t="s">
        <v>321</v>
      </c>
      <c r="N43" s="187">
        <v>304.56971499999997</v>
      </c>
      <c r="O43" s="186">
        <f t="shared" si="2"/>
        <v>10541.298547358329</v>
      </c>
      <c r="P43" s="186">
        <f t="shared" si="3"/>
        <v>6450.3581233895484</v>
      </c>
      <c r="Q43" s="215">
        <f>IF(P43="-",0,P43/(1+'General inputs'!$H$30)^'MP Calculations'!$C$40)</f>
        <v>14328.109581475344</v>
      </c>
    </row>
    <row r="44" spans="3:17" x14ac:dyDescent="0.2">
      <c r="C44" s="159"/>
      <c r="D44" s="165" t="s">
        <v>281</v>
      </c>
      <c r="E44" s="162">
        <v>25569</v>
      </c>
      <c r="F44" s="166" t="str">
        <f t="shared" si="1"/>
        <v>Date check - OK</v>
      </c>
      <c r="G44" s="68"/>
      <c r="H44" s="162" t="s">
        <v>279</v>
      </c>
      <c r="I44" s="173">
        <v>38254.502555524108</v>
      </c>
      <c r="J44" s="168">
        <f>IFERROR(MIN('MP Calculations'!$E$30/I44,1),"-")</f>
        <v>0.61191304794284773</v>
      </c>
      <c r="K44" s="12"/>
      <c r="L44" s="159">
        <v>13.902771</v>
      </c>
      <c r="M44" s="187" t="s">
        <v>321</v>
      </c>
      <c r="N44" s="187">
        <v>304.56971499999997</v>
      </c>
      <c r="O44" s="186">
        <f t="shared" si="2"/>
        <v>4234.3630011802643</v>
      </c>
      <c r="P44" s="186">
        <f t="shared" si="3"/>
        <v>2591.0619701486398</v>
      </c>
      <c r="Q44" s="215">
        <f>IF(P44="-",0,P44/(1+'General inputs'!$H$30)^'MP Calculations'!$C$40)</f>
        <v>5755.4974670421198</v>
      </c>
    </row>
    <row r="45" spans="3:17" x14ac:dyDescent="0.2">
      <c r="C45" s="159"/>
      <c r="D45" s="165" t="s">
        <v>281</v>
      </c>
      <c r="E45" s="162">
        <v>25569</v>
      </c>
      <c r="F45" s="166" t="str">
        <f t="shared" si="1"/>
        <v>Date check - OK</v>
      </c>
      <c r="G45" s="68"/>
      <c r="H45" s="162" t="s">
        <v>279</v>
      </c>
      <c r="I45" s="173">
        <v>38254.502555524108</v>
      </c>
      <c r="J45" s="168">
        <f>IFERROR(MIN('MP Calculations'!$E$30/I45,1),"-")</f>
        <v>0.61191304794284773</v>
      </c>
      <c r="K45" s="12"/>
      <c r="L45" s="159">
        <v>16.995016</v>
      </c>
      <c r="M45" s="187" t="s">
        <v>321</v>
      </c>
      <c r="N45" s="187">
        <v>304.56971499999997</v>
      </c>
      <c r="O45" s="186">
        <f t="shared" si="2"/>
        <v>5176.1671795404391</v>
      </c>
      <c r="P45" s="186">
        <f t="shared" si="3"/>
        <v>3167.3642354943236</v>
      </c>
      <c r="Q45" s="215">
        <f>IF(P45="-",0,P45/(1+'General inputs'!$H$30)^'MP Calculations'!$C$40)</f>
        <v>7035.6313529396621</v>
      </c>
    </row>
    <row r="46" spans="3:17" x14ac:dyDescent="0.2">
      <c r="C46" s="159"/>
      <c r="D46" s="165" t="s">
        <v>281</v>
      </c>
      <c r="E46" s="162">
        <v>25569</v>
      </c>
      <c r="F46" s="166" t="str">
        <f t="shared" si="1"/>
        <v>Date check - OK</v>
      </c>
      <c r="G46" s="68"/>
      <c r="H46" s="162" t="s">
        <v>279</v>
      </c>
      <c r="I46" s="173">
        <v>38254.502555524108</v>
      </c>
      <c r="J46" s="168">
        <f>IFERROR(MIN('MP Calculations'!$E$30/I46,1),"-")</f>
        <v>0.61191304794284773</v>
      </c>
      <c r="K46" s="12"/>
      <c r="L46" s="159">
        <v>24.340548999999999</v>
      </c>
      <c r="M46" s="187" t="s">
        <v>321</v>
      </c>
      <c r="N46" s="187">
        <v>304.56971499999997</v>
      </c>
      <c r="O46" s="186">
        <f t="shared" si="2"/>
        <v>7413.3940718735339</v>
      </c>
      <c r="P46" s="186">
        <f t="shared" si="3"/>
        <v>4536.3525621215731</v>
      </c>
      <c r="Q46" s="215">
        <f>IF(P46="-",0,P46/(1+'General inputs'!$H$30)^'MP Calculations'!$C$40)</f>
        <v>10076.550071630656</v>
      </c>
    </row>
    <row r="47" spans="3:17" x14ac:dyDescent="0.2">
      <c r="C47" s="159"/>
      <c r="D47" s="165" t="s">
        <v>281</v>
      </c>
      <c r="E47" s="162">
        <v>25569</v>
      </c>
      <c r="F47" s="166" t="str">
        <f t="shared" si="1"/>
        <v>Date check - OK</v>
      </c>
      <c r="G47" s="68"/>
      <c r="H47" s="162" t="s">
        <v>279</v>
      </c>
      <c r="I47" s="173">
        <v>38254.502555524108</v>
      </c>
      <c r="J47" s="168">
        <f>IFERROR(MIN('MP Calculations'!$E$30/I47,1),"-")</f>
        <v>0.61191304794284773</v>
      </c>
      <c r="K47" s="12"/>
      <c r="L47" s="159">
        <v>14.20384</v>
      </c>
      <c r="M47" s="187" t="s">
        <v>321</v>
      </c>
      <c r="N47" s="187">
        <v>304.56971499999997</v>
      </c>
      <c r="O47" s="186">
        <f t="shared" si="2"/>
        <v>4326.0595007055999</v>
      </c>
      <c r="P47" s="186">
        <f t="shared" si="3"/>
        <v>2647.1722546588776</v>
      </c>
      <c r="Q47" s="215">
        <f>IF(P47="-",0,P47/(1+'General inputs'!$H$30)^'MP Calculations'!$C$40)</f>
        <v>5880.1346251241248</v>
      </c>
    </row>
    <row r="48" spans="3:17" x14ac:dyDescent="0.2">
      <c r="C48" s="159"/>
      <c r="D48" s="165" t="s">
        <v>281</v>
      </c>
      <c r="E48" s="162">
        <v>25569</v>
      </c>
      <c r="F48" s="166" t="str">
        <f t="shared" si="1"/>
        <v>Date check - OK</v>
      </c>
      <c r="G48" s="68"/>
      <c r="H48" s="162" t="s">
        <v>279</v>
      </c>
      <c r="I48" s="173">
        <v>38254.502555524108</v>
      </c>
      <c r="J48" s="168">
        <f>IFERROR(MIN('MP Calculations'!$E$30/I48,1),"-")</f>
        <v>0.61191304794284773</v>
      </c>
      <c r="K48" s="12"/>
      <c r="L48" s="159">
        <v>33.131236999999999</v>
      </c>
      <c r="M48" s="187" t="s">
        <v>321</v>
      </c>
      <c r="N48" s="187">
        <v>304.56971499999997</v>
      </c>
      <c r="O48" s="186">
        <f t="shared" si="2"/>
        <v>10090.771410687454</v>
      </c>
      <c r="P48" s="186">
        <f t="shared" si="3"/>
        <v>6174.674690008309</v>
      </c>
      <c r="Q48" s="215">
        <f>IF(P48="-",0,P48/(1+'General inputs'!$H$30)^'MP Calculations'!$C$40)</f>
        <v>13715.737001887765</v>
      </c>
    </row>
    <row r="49" spans="3:17" x14ac:dyDescent="0.2">
      <c r="C49" s="159"/>
      <c r="D49" s="165" t="s">
        <v>281</v>
      </c>
      <c r="E49" s="162">
        <v>25569</v>
      </c>
      <c r="F49" s="166" t="str">
        <f t="shared" si="1"/>
        <v>Date check - OK</v>
      </c>
      <c r="G49" s="68"/>
      <c r="H49" s="162" t="s">
        <v>279</v>
      </c>
      <c r="I49" s="173">
        <v>38254.502555524108</v>
      </c>
      <c r="J49" s="168">
        <f>IFERROR(MIN('MP Calculations'!$E$30/I49,1),"-")</f>
        <v>0.61191304794284773</v>
      </c>
      <c r="K49" s="12"/>
      <c r="L49" s="159">
        <v>45.067636999999998</v>
      </c>
      <c r="M49" s="187" t="s">
        <v>321</v>
      </c>
      <c r="N49" s="187">
        <v>304.56971499999997</v>
      </c>
      <c r="O49" s="186">
        <f t="shared" si="2"/>
        <v>13726.237356813454</v>
      </c>
      <c r="P49" s="186">
        <f t="shared" si="3"/>
        <v>8399.2637377946976</v>
      </c>
      <c r="Q49" s="215">
        <f>IF(P49="-",0,P49/(1+'General inputs'!$H$30)^'MP Calculations'!$C$40)</f>
        <v>18657.192195647451</v>
      </c>
    </row>
    <row r="50" spans="3:17" x14ac:dyDescent="0.2">
      <c r="C50" s="159"/>
      <c r="D50" s="165" t="s">
        <v>281</v>
      </c>
      <c r="E50" s="162">
        <v>25569</v>
      </c>
      <c r="F50" s="166" t="str">
        <f t="shared" si="1"/>
        <v>Date check - OK</v>
      </c>
      <c r="G50" s="68"/>
      <c r="H50" s="162" t="s">
        <v>279</v>
      </c>
      <c r="I50" s="173">
        <v>38254.502555524108</v>
      </c>
      <c r="J50" s="168">
        <f>IFERROR(MIN('MP Calculations'!$E$30/I50,1),"-")</f>
        <v>0.61191304794284773</v>
      </c>
      <c r="K50" s="12"/>
      <c r="L50" s="159">
        <v>12.533341</v>
      </c>
      <c r="M50" s="187" t="s">
        <v>321</v>
      </c>
      <c r="N50" s="187">
        <v>304.56971499999997</v>
      </c>
      <c r="O50" s="186">
        <f t="shared" si="2"/>
        <v>3817.2760963678147</v>
      </c>
      <c r="P50" s="186">
        <f t="shared" si="3"/>
        <v>2335.8410509678051</v>
      </c>
      <c r="Q50" s="215">
        <f>IF(P50="-",0,P50/(1+'General inputs'!$H$30)^'MP Calculations'!$C$40)</f>
        <v>5188.5780452742229</v>
      </c>
    </row>
    <row r="51" spans="3:17" x14ac:dyDescent="0.2">
      <c r="C51" s="159"/>
      <c r="D51" s="165" t="s">
        <v>281</v>
      </c>
      <c r="E51" s="162">
        <v>25569</v>
      </c>
      <c r="F51" s="166" t="str">
        <f t="shared" si="1"/>
        <v>Date check - OK</v>
      </c>
      <c r="G51" s="68"/>
      <c r="H51" s="162" t="s">
        <v>279</v>
      </c>
      <c r="I51" s="173">
        <v>38254.502555524108</v>
      </c>
      <c r="J51" s="168">
        <f>IFERROR(MIN('MP Calculations'!$E$30/I51,1),"-")</f>
        <v>0.61191304794284773</v>
      </c>
      <c r="K51" s="12"/>
      <c r="L51" s="159">
        <v>41.351125000000003</v>
      </c>
      <c r="M51" s="187" t="s">
        <v>321</v>
      </c>
      <c r="N51" s="187">
        <v>304.56971499999997</v>
      </c>
      <c r="O51" s="186">
        <f t="shared" si="2"/>
        <v>12594.300356179376</v>
      </c>
      <c r="P51" s="186">
        <f t="shared" si="3"/>
        <v>7706.6167176574145</v>
      </c>
      <c r="Q51" s="215">
        <f>IF(P51="-",0,P51/(1+'General inputs'!$H$30)^'MP Calculations'!$C$40)</f>
        <v>17118.622985075574</v>
      </c>
    </row>
    <row r="52" spans="3:17" x14ac:dyDescent="0.2">
      <c r="C52" s="159"/>
      <c r="D52" s="165" t="s">
        <v>282</v>
      </c>
      <c r="E52" s="162">
        <v>25569</v>
      </c>
      <c r="F52" s="166" t="str">
        <f t="shared" si="1"/>
        <v>Date check - OK</v>
      </c>
      <c r="G52" s="68"/>
      <c r="H52" s="162" t="s">
        <v>279</v>
      </c>
      <c r="I52" s="173">
        <v>38254.502555524108</v>
      </c>
      <c r="J52" s="168">
        <f>IFERROR(MIN('MP Calculations'!$E$30/I52,1),"-")</f>
        <v>0.61191304794284773</v>
      </c>
      <c r="K52" s="12"/>
      <c r="L52" s="159">
        <v>57.176096000000001</v>
      </c>
      <c r="M52" s="187" t="s">
        <v>321</v>
      </c>
      <c r="N52" s="187">
        <v>657.22938499999998</v>
      </c>
      <c r="O52" s="186">
        <f t="shared" si="2"/>
        <v>37577.810410780963</v>
      </c>
      <c r="P52" s="186">
        <f t="shared" si="3"/>
        <v>22994.352503479455</v>
      </c>
      <c r="Q52" s="215">
        <f>IF(P52="-",0,P52/(1+'General inputs'!$H$30)^'MP Calculations'!$C$40)</f>
        <v>51077.102406183498</v>
      </c>
    </row>
    <row r="53" spans="3:17" x14ac:dyDescent="0.2">
      <c r="C53" s="159"/>
      <c r="D53" s="165" t="s">
        <v>281</v>
      </c>
      <c r="E53" s="162">
        <v>25569</v>
      </c>
      <c r="F53" s="166" t="str">
        <f t="shared" si="1"/>
        <v>Date check - OK</v>
      </c>
      <c r="G53" s="68"/>
      <c r="H53" s="162" t="s">
        <v>279</v>
      </c>
      <c r="I53" s="173">
        <v>38254.502555524108</v>
      </c>
      <c r="J53" s="168">
        <f>IFERROR(MIN('MP Calculations'!$E$30/I53,1),"-")</f>
        <v>0.61191304794284773</v>
      </c>
      <c r="K53" s="12"/>
      <c r="L53" s="159">
        <v>56.677593000000002</v>
      </c>
      <c r="M53" s="187" t="s">
        <v>321</v>
      </c>
      <c r="N53" s="187">
        <v>304.56971499999997</v>
      </c>
      <c r="O53" s="186">
        <f t="shared" si="2"/>
        <v>17262.278346895993</v>
      </c>
      <c r="P53" s="186">
        <f t="shared" si="3"/>
        <v>10563.01335768695</v>
      </c>
      <c r="Q53" s="215">
        <f>IF(P53="-",0,P53/(1+'General inputs'!$H$30)^'MP Calculations'!$C$40)</f>
        <v>23463.505437120715</v>
      </c>
    </row>
    <row r="54" spans="3:17" x14ac:dyDescent="0.2">
      <c r="C54" s="159"/>
      <c r="D54" s="165" t="s">
        <v>281</v>
      </c>
      <c r="E54" s="162">
        <v>25569</v>
      </c>
      <c r="F54" s="166" t="str">
        <f t="shared" si="1"/>
        <v>Date check - OK</v>
      </c>
      <c r="G54" s="68"/>
      <c r="H54" s="162" t="s">
        <v>279</v>
      </c>
      <c r="I54" s="173">
        <v>38254.502555524108</v>
      </c>
      <c r="J54" s="168">
        <f>IFERROR(MIN('MP Calculations'!$E$30/I54,1),"-")</f>
        <v>0.61191304794284773</v>
      </c>
      <c r="K54" s="12"/>
      <c r="L54" s="159">
        <v>34.355130000000003</v>
      </c>
      <c r="M54" s="187" t="s">
        <v>321</v>
      </c>
      <c r="N54" s="187">
        <v>304.56971499999997</v>
      </c>
      <c r="O54" s="186">
        <f t="shared" si="2"/>
        <v>10463.53215288795</v>
      </c>
      <c r="P54" s="186">
        <f t="shared" si="3"/>
        <v>6402.7718519216533</v>
      </c>
      <c r="Q54" s="215">
        <f>IF(P54="-",0,P54/(1+'General inputs'!$H$30)^'MP Calculations'!$C$40)</f>
        <v>14222.406719847633</v>
      </c>
    </row>
    <row r="55" spans="3:17" x14ac:dyDescent="0.2">
      <c r="C55" s="159"/>
      <c r="D55" s="165" t="s">
        <v>281</v>
      </c>
      <c r="E55" s="162">
        <v>25569</v>
      </c>
      <c r="F55" s="166" t="str">
        <f t="shared" si="1"/>
        <v>Date check - OK</v>
      </c>
      <c r="G55" s="68"/>
      <c r="H55" s="162" t="s">
        <v>279</v>
      </c>
      <c r="I55" s="173">
        <v>38254.502555524108</v>
      </c>
      <c r="J55" s="168">
        <f>IFERROR(MIN('MP Calculations'!$E$30/I55,1),"-")</f>
        <v>0.61191304794284773</v>
      </c>
      <c r="K55" s="12"/>
      <c r="L55" s="159">
        <v>68.765690000000006</v>
      </c>
      <c r="M55" s="187" t="s">
        <v>321</v>
      </c>
      <c r="N55" s="187">
        <v>304.56971499999997</v>
      </c>
      <c r="O55" s="186">
        <f t="shared" si="2"/>
        <v>20943.946605078349</v>
      </c>
      <c r="P55" s="186">
        <f t="shared" si="3"/>
        <v>12815.87420306575</v>
      </c>
      <c r="Q55" s="215">
        <f>IF(P55="-",0,P55/(1+'General inputs'!$H$30)^'MP Calculations'!$C$40)</f>
        <v>28467.76046404013</v>
      </c>
    </row>
    <row r="56" spans="3:17" x14ac:dyDescent="0.2">
      <c r="C56" s="159"/>
      <c r="D56" s="165" t="s">
        <v>282</v>
      </c>
      <c r="E56" s="162">
        <v>25569</v>
      </c>
      <c r="F56" s="166" t="str">
        <f t="shared" si="1"/>
        <v>Date check - OK</v>
      </c>
      <c r="G56" s="68"/>
      <c r="H56" s="162" t="s">
        <v>279</v>
      </c>
      <c r="I56" s="173">
        <v>38254.502555524108</v>
      </c>
      <c r="J56" s="168">
        <f>IFERROR(MIN('MP Calculations'!$E$30/I56,1),"-")</f>
        <v>0.61191304794284773</v>
      </c>
      <c r="K56" s="12"/>
      <c r="L56" s="159">
        <v>47.066243</v>
      </c>
      <c r="M56" s="187" t="s">
        <v>321</v>
      </c>
      <c r="N56" s="187">
        <v>657.22938499999998</v>
      </c>
      <c r="O56" s="186">
        <f t="shared" si="2"/>
        <v>30933.317941150555</v>
      </c>
      <c r="P56" s="186">
        <f t="shared" si="3"/>
        <v>18928.500864354613</v>
      </c>
      <c r="Q56" s="215">
        <f>IF(P56="-",0,P56/(1+'General inputs'!$H$30)^'MP Calculations'!$C$40)</f>
        <v>42045.670861916085</v>
      </c>
    </row>
    <row r="57" spans="3:17" x14ac:dyDescent="0.2">
      <c r="C57" s="159"/>
      <c r="D57" s="165" t="s">
        <v>282</v>
      </c>
      <c r="E57" s="162">
        <v>25569</v>
      </c>
      <c r="F57" s="166" t="str">
        <f t="shared" si="1"/>
        <v>Date check - OK</v>
      </c>
      <c r="G57" s="68"/>
      <c r="H57" s="162" t="s">
        <v>279</v>
      </c>
      <c r="I57" s="173">
        <v>38254.502555524108</v>
      </c>
      <c r="J57" s="168">
        <f>IFERROR(MIN('MP Calculations'!$E$30/I57,1),"-")</f>
        <v>0.61191304794284773</v>
      </c>
      <c r="K57" s="12"/>
      <c r="L57" s="159">
        <v>16.264703000000001</v>
      </c>
      <c r="M57" s="187" t="s">
        <v>321</v>
      </c>
      <c r="N57" s="187">
        <v>657.22938499999998</v>
      </c>
      <c r="O57" s="186">
        <f t="shared" si="2"/>
        <v>10689.640749897655</v>
      </c>
      <c r="P57" s="186">
        <f t="shared" si="3"/>
        <v>6541.1306526839426</v>
      </c>
      <c r="Q57" s="215">
        <f>IF(P57="-",0,P57/(1+'General inputs'!$H$30)^'MP Calculations'!$C$40)</f>
        <v>14529.741602804777</v>
      </c>
    </row>
    <row r="58" spans="3:17" x14ac:dyDescent="0.2">
      <c r="C58" s="159"/>
      <c r="D58" s="165" t="s">
        <v>283</v>
      </c>
      <c r="E58" s="162">
        <v>25569</v>
      </c>
      <c r="F58" s="166" t="str">
        <f t="shared" si="1"/>
        <v>Date check - OK</v>
      </c>
      <c r="G58" s="68"/>
      <c r="H58" s="162" t="s">
        <v>279</v>
      </c>
      <c r="I58" s="173">
        <v>38254.502555524108</v>
      </c>
      <c r="J58" s="168">
        <f>IFERROR(MIN('MP Calculations'!$E$30/I58,1),"-")</f>
        <v>0.61191304794284773</v>
      </c>
      <c r="K58" s="12"/>
      <c r="L58" s="159">
        <v>86.423953999999995</v>
      </c>
      <c r="M58" s="187" t="s">
        <v>321</v>
      </c>
      <c r="N58" s="187">
        <v>480.89954999999998</v>
      </c>
      <c r="O58" s="186">
        <f t="shared" si="2"/>
        <v>41561.240587820692</v>
      </c>
      <c r="P58" s="186">
        <f t="shared" si="3"/>
        <v>25431.86540437935</v>
      </c>
      <c r="Q58" s="215">
        <f>IF(P58="-",0,P58/(1+'General inputs'!$H$30)^'MP Calculations'!$C$40)</f>
        <v>56491.523013887847</v>
      </c>
    </row>
    <row r="59" spans="3:17" x14ac:dyDescent="0.2">
      <c r="C59" s="159"/>
      <c r="D59" s="165" t="s">
        <v>283</v>
      </c>
      <c r="E59" s="162">
        <v>25569</v>
      </c>
      <c r="F59" s="166" t="str">
        <f t="shared" si="1"/>
        <v>Date check - OK</v>
      </c>
      <c r="G59" s="68"/>
      <c r="H59" s="162" t="s">
        <v>279</v>
      </c>
      <c r="I59" s="173">
        <v>38254.502555524108</v>
      </c>
      <c r="J59" s="168">
        <f>IFERROR(MIN('MP Calculations'!$E$30/I59,1),"-")</f>
        <v>0.61191304794284773</v>
      </c>
      <c r="K59" s="12"/>
      <c r="L59" s="159">
        <v>68.825568000000004</v>
      </c>
      <c r="M59" s="187" t="s">
        <v>321</v>
      </c>
      <c r="N59" s="187">
        <v>480.89954999999998</v>
      </c>
      <c r="O59" s="186">
        <f t="shared" si="2"/>
        <v>33098.184679694401</v>
      </c>
      <c r="P59" s="186">
        <f t="shared" si="3"/>
        <v>20253.211068727069</v>
      </c>
      <c r="Q59" s="215">
        <f>IF(P59="-",0,P59/(1+'General inputs'!$H$30)^'MP Calculations'!$C$40)</f>
        <v>44988.235074455217</v>
      </c>
    </row>
    <row r="60" spans="3:17" x14ac:dyDescent="0.2">
      <c r="C60" s="159"/>
      <c r="D60" s="165" t="s">
        <v>283</v>
      </c>
      <c r="E60" s="162">
        <v>25569</v>
      </c>
      <c r="F60" s="166" t="str">
        <f t="shared" si="1"/>
        <v>Date check - OK</v>
      </c>
      <c r="G60" s="68"/>
      <c r="H60" s="162" t="s">
        <v>279</v>
      </c>
      <c r="I60" s="173">
        <v>38254.502555524108</v>
      </c>
      <c r="J60" s="168">
        <f>IFERROR(MIN('MP Calculations'!$E$30/I60,1),"-")</f>
        <v>0.61191304794284773</v>
      </c>
      <c r="K60" s="12"/>
      <c r="L60" s="159">
        <v>67.163382999999996</v>
      </c>
      <c r="M60" s="187" t="s">
        <v>321</v>
      </c>
      <c r="N60" s="187">
        <v>480.89954999999998</v>
      </c>
      <c r="O60" s="186">
        <f t="shared" si="2"/>
        <v>32298.840661177648</v>
      </c>
      <c r="P60" s="186">
        <f t="shared" si="3"/>
        <v>19764.082034001596</v>
      </c>
      <c r="Q60" s="215">
        <f>IF(P60="-",0,P60/(1+'General inputs'!$H$30)^'MP Calculations'!$C$40)</f>
        <v>43901.738127314384</v>
      </c>
    </row>
    <row r="61" spans="3:17" x14ac:dyDescent="0.2">
      <c r="C61" s="159"/>
      <c r="D61" s="165" t="s">
        <v>281</v>
      </c>
      <c r="E61" s="162">
        <v>25569</v>
      </c>
      <c r="F61" s="166" t="str">
        <f t="shared" si="1"/>
        <v>Date check - OK</v>
      </c>
      <c r="G61" s="68"/>
      <c r="H61" s="162" t="s">
        <v>279</v>
      </c>
      <c r="I61" s="173">
        <v>38254.502555524108</v>
      </c>
      <c r="J61" s="168">
        <f>IFERROR(MIN('MP Calculations'!$E$30/I61,1),"-")</f>
        <v>0.61191304794284773</v>
      </c>
      <c r="K61" s="12"/>
      <c r="L61" s="159">
        <v>26.713674000000001</v>
      </c>
      <c r="M61" s="187" t="s">
        <v>321</v>
      </c>
      <c r="N61" s="187">
        <v>304.56971499999997</v>
      </c>
      <c r="O61" s="186">
        <f t="shared" si="2"/>
        <v>8136.1760767829101</v>
      </c>
      <c r="P61" s="186">
        <f t="shared" si="3"/>
        <v>4978.6323017439117</v>
      </c>
      <c r="Q61" s="215">
        <f>IF(P61="-",0,P61/(1+'General inputs'!$H$30)^'MP Calculations'!$C$40)</f>
        <v>11058.981194640188</v>
      </c>
    </row>
    <row r="62" spans="3:17" x14ac:dyDescent="0.2">
      <c r="C62" s="159"/>
      <c r="D62" s="165" t="s">
        <v>281</v>
      </c>
      <c r="E62" s="162">
        <v>25569</v>
      </c>
      <c r="F62" s="166" t="str">
        <f t="shared" si="1"/>
        <v>Date check - OK</v>
      </c>
      <c r="G62" s="68"/>
      <c r="H62" s="162" t="s">
        <v>279</v>
      </c>
      <c r="I62" s="173">
        <v>38254.502555524108</v>
      </c>
      <c r="J62" s="168">
        <f>IFERROR(MIN('MP Calculations'!$E$30/I62,1),"-")</f>
        <v>0.61191304794284773</v>
      </c>
      <c r="K62" s="12"/>
      <c r="L62" s="159">
        <v>12.715318</v>
      </c>
      <c r="M62" s="187" t="s">
        <v>321</v>
      </c>
      <c r="N62" s="187">
        <v>304.56971499999997</v>
      </c>
      <c r="O62" s="186">
        <f t="shared" si="2"/>
        <v>3872.7007793943694</v>
      </c>
      <c r="P62" s="186">
        <f t="shared" si="3"/>
        <v>2369.7561376898507</v>
      </c>
      <c r="Q62" s="215">
        <f>IF(P62="-",0,P62/(1+'General inputs'!$H$30)^'MP Calculations'!$C$40)</f>
        <v>5263.9132545328612</v>
      </c>
    </row>
    <row r="63" spans="3:17" x14ac:dyDescent="0.2">
      <c r="C63" s="159"/>
      <c r="D63" s="165" t="s">
        <v>282</v>
      </c>
      <c r="E63" s="162">
        <v>25569</v>
      </c>
      <c r="F63" s="166" t="str">
        <f t="shared" si="1"/>
        <v>Date check - OK</v>
      </c>
      <c r="G63" s="68"/>
      <c r="H63" s="162" t="s">
        <v>279</v>
      </c>
      <c r="I63" s="173">
        <v>38254.502555524108</v>
      </c>
      <c r="J63" s="168">
        <f>IFERROR(MIN('MP Calculations'!$E$30/I63,1),"-")</f>
        <v>0.61191304794284773</v>
      </c>
      <c r="K63" s="12"/>
      <c r="L63" s="159">
        <v>13.684388</v>
      </c>
      <c r="M63" s="187" t="s">
        <v>321</v>
      </c>
      <c r="N63" s="187">
        <v>657.22938499999998</v>
      </c>
      <c r="O63" s="186">
        <f t="shared" si="2"/>
        <v>8993.78190934138</v>
      </c>
      <c r="P63" s="186">
        <f t="shared" si="3"/>
        <v>5503.4125006783288</v>
      </c>
      <c r="Q63" s="215">
        <f>IF(P63="-",0,P63/(1+'General inputs'!$H$30)^'MP Calculations'!$C$40)</f>
        <v>12224.669680874127</v>
      </c>
    </row>
    <row r="64" spans="3:17" x14ac:dyDescent="0.2">
      <c r="C64" s="159"/>
      <c r="D64" s="165" t="s">
        <v>281</v>
      </c>
      <c r="E64" s="162">
        <v>25569</v>
      </c>
      <c r="F64" s="166" t="str">
        <f t="shared" si="1"/>
        <v>Date check - OK</v>
      </c>
      <c r="G64" s="68"/>
      <c r="H64" s="162" t="s">
        <v>279</v>
      </c>
      <c r="I64" s="173">
        <v>38254.502555524108</v>
      </c>
      <c r="J64" s="168">
        <f>IFERROR(MIN('MP Calculations'!$E$30/I64,1),"-")</f>
        <v>0.61191304794284773</v>
      </c>
      <c r="K64" s="12"/>
      <c r="L64" s="159">
        <v>18.961062999999999</v>
      </c>
      <c r="M64" s="187" t="s">
        <v>321</v>
      </c>
      <c r="N64" s="187">
        <v>304.56971499999997</v>
      </c>
      <c r="O64" s="186">
        <f t="shared" si="2"/>
        <v>5774.9655540070444</v>
      </c>
      <c r="P64" s="186">
        <f t="shared" si="3"/>
        <v>3533.7767739174069</v>
      </c>
      <c r="Q64" s="215">
        <f>IF(P64="-",0,P64/(1+'General inputs'!$H$30)^'MP Calculations'!$C$40)</f>
        <v>7849.5394960419089</v>
      </c>
    </row>
    <row r="65" spans="3:17" x14ac:dyDescent="0.2">
      <c r="C65" s="159"/>
      <c r="D65" s="165" t="s">
        <v>282</v>
      </c>
      <c r="E65" s="162">
        <v>25569</v>
      </c>
      <c r="F65" s="166" t="str">
        <f t="shared" si="1"/>
        <v>Date check - OK</v>
      </c>
      <c r="G65" s="68"/>
      <c r="H65" s="162" t="s">
        <v>279</v>
      </c>
      <c r="I65" s="173">
        <v>38254.502555524108</v>
      </c>
      <c r="J65" s="168">
        <f>IFERROR(MIN('MP Calculations'!$E$30/I65,1),"-")</f>
        <v>0.61191304794284773</v>
      </c>
      <c r="K65" s="12"/>
      <c r="L65" s="159">
        <v>40.346651999999999</v>
      </c>
      <c r="M65" s="187" t="s">
        <v>321</v>
      </c>
      <c r="N65" s="187">
        <v>657.22938499999998</v>
      </c>
      <c r="O65" s="186">
        <f t="shared" si="2"/>
        <v>26517.005280769019</v>
      </c>
      <c r="P65" s="186">
        <f t="shared" si="3"/>
        <v>16226.10152367196</v>
      </c>
      <c r="Q65" s="215">
        <f>IF(P65="-",0,P65/(1+'General inputs'!$H$30)^'MP Calculations'!$C$40)</f>
        <v>36042.860917797676</v>
      </c>
    </row>
    <row r="66" spans="3:17" x14ac:dyDescent="0.2">
      <c r="C66" s="159"/>
      <c r="D66" s="165" t="s">
        <v>281</v>
      </c>
      <c r="E66" s="162">
        <v>25569</v>
      </c>
      <c r="F66" s="166" t="str">
        <f t="shared" si="1"/>
        <v>Date check - OK</v>
      </c>
      <c r="G66" s="68"/>
      <c r="H66" s="162" t="s">
        <v>279</v>
      </c>
      <c r="I66" s="173">
        <v>38254.502555524108</v>
      </c>
      <c r="J66" s="168">
        <f>IFERROR(MIN('MP Calculations'!$E$30/I66,1),"-")</f>
        <v>0.61191304794284773</v>
      </c>
      <c r="K66" s="12"/>
      <c r="L66" s="159">
        <v>22.160219000000001</v>
      </c>
      <c r="M66" s="187" t="s">
        <v>321</v>
      </c>
      <c r="N66" s="187">
        <v>304.56971499999997</v>
      </c>
      <c r="O66" s="186">
        <f t="shared" si="2"/>
        <v>6749.3315851675852</v>
      </c>
      <c r="P66" s="186">
        <f t="shared" si="3"/>
        <v>4130.0040618568291</v>
      </c>
      <c r="Q66" s="215">
        <f>IF(P66="-",0,P66/(1+'General inputs'!$H$30)^'MP Calculations'!$C$40)</f>
        <v>9173.9326155626586</v>
      </c>
    </row>
    <row r="67" spans="3:17" x14ac:dyDescent="0.2">
      <c r="C67" s="159"/>
      <c r="D67" s="165" t="s">
        <v>281</v>
      </c>
      <c r="E67" s="162">
        <v>25569</v>
      </c>
      <c r="F67" s="166" t="str">
        <f t="shared" si="1"/>
        <v>Date check - OK</v>
      </c>
      <c r="G67" s="68"/>
      <c r="H67" s="162" t="s">
        <v>279</v>
      </c>
      <c r="I67" s="173">
        <v>38254.502555524108</v>
      </c>
      <c r="J67" s="168">
        <f>IFERROR(MIN('MP Calculations'!$E$30/I67,1),"-")</f>
        <v>0.61191304794284773</v>
      </c>
      <c r="K67" s="12"/>
      <c r="L67" s="159">
        <v>61.235571999999998</v>
      </c>
      <c r="M67" s="187" t="s">
        <v>321</v>
      </c>
      <c r="N67" s="187">
        <v>304.56971499999997</v>
      </c>
      <c r="O67" s="186">
        <f t="shared" si="2"/>
        <v>18650.500711901979</v>
      </c>
      <c r="P67" s="186">
        <f t="shared" si="3"/>
        <v>11412.484736280192</v>
      </c>
      <c r="Q67" s="215">
        <f>IF(P67="-",0,P67/(1+'General inputs'!$H$30)^'MP Calculations'!$C$40)</f>
        <v>25350.426870936408</v>
      </c>
    </row>
    <row r="68" spans="3:17" x14ac:dyDescent="0.2">
      <c r="C68" s="159"/>
      <c r="D68" s="165" t="s">
        <v>281</v>
      </c>
      <c r="E68" s="162">
        <v>25569</v>
      </c>
      <c r="F68" s="166" t="str">
        <f t="shared" si="1"/>
        <v>Date check - OK</v>
      </c>
      <c r="G68" s="68"/>
      <c r="H68" s="162" t="s">
        <v>279</v>
      </c>
      <c r="I68" s="173">
        <v>38254.502555524108</v>
      </c>
      <c r="J68" s="168">
        <f>IFERROR(MIN('MP Calculations'!$E$30/I68,1),"-")</f>
        <v>0.61191304794284773</v>
      </c>
      <c r="K68" s="12"/>
      <c r="L68" s="159">
        <v>47.293028999999997</v>
      </c>
      <c r="M68" s="187" t="s">
        <v>321</v>
      </c>
      <c r="N68" s="187">
        <v>304.56971499999997</v>
      </c>
      <c r="O68" s="186">
        <f t="shared" si="2"/>
        <v>14404.024364016734</v>
      </c>
      <c r="P68" s="186">
        <f t="shared" si="3"/>
        <v>8814.0104512285179</v>
      </c>
      <c r="Q68" s="215">
        <f>IF(P68="-",0,P68/(1+'General inputs'!$H$30)^'MP Calculations'!$C$40)</f>
        <v>19578.464510294354</v>
      </c>
    </row>
    <row r="69" spans="3:17" x14ac:dyDescent="0.2">
      <c r="C69" s="159"/>
      <c r="D69" s="165" t="s">
        <v>281</v>
      </c>
      <c r="E69" s="162">
        <v>25569</v>
      </c>
      <c r="F69" s="166" t="str">
        <f t="shared" si="1"/>
        <v>Date check - OK</v>
      </c>
      <c r="G69" s="68"/>
      <c r="H69" s="162" t="s">
        <v>279</v>
      </c>
      <c r="I69" s="173">
        <v>38254.502555524108</v>
      </c>
      <c r="J69" s="168">
        <f>IFERROR(MIN('MP Calculations'!$E$30/I69,1),"-")</f>
        <v>0.61191304794284773</v>
      </c>
      <c r="K69" s="12"/>
      <c r="L69" s="159">
        <v>6.5991289999999996</v>
      </c>
      <c r="M69" s="187" t="s">
        <v>321</v>
      </c>
      <c r="N69" s="187">
        <v>304.56971499999997</v>
      </c>
      <c r="O69" s="186">
        <f t="shared" si="2"/>
        <v>2009.8948387782348</v>
      </c>
      <c r="P69" s="186">
        <f t="shared" si="3"/>
        <v>1229.8808768413883</v>
      </c>
      <c r="Q69" s="215">
        <f>IF(P69="-",0,P69/(1+'General inputs'!$H$30)^'MP Calculations'!$C$40)</f>
        <v>2731.9208698887583</v>
      </c>
    </row>
    <row r="70" spans="3:17" x14ac:dyDescent="0.2">
      <c r="C70" s="159"/>
      <c r="D70" s="165" t="s">
        <v>281</v>
      </c>
      <c r="E70" s="162">
        <v>25569</v>
      </c>
      <c r="F70" s="166" t="str">
        <f t="shared" si="1"/>
        <v>Date check - OK</v>
      </c>
      <c r="G70" s="68"/>
      <c r="H70" s="162" t="s">
        <v>279</v>
      </c>
      <c r="I70" s="173">
        <v>38254.502555524108</v>
      </c>
      <c r="J70" s="168">
        <f>IFERROR(MIN('MP Calculations'!$E$30/I70,1),"-")</f>
        <v>0.61191304794284773</v>
      </c>
      <c r="K70" s="12"/>
      <c r="L70" s="159">
        <v>24.747391</v>
      </c>
      <c r="M70" s="187" t="s">
        <v>321</v>
      </c>
      <c r="N70" s="187">
        <v>304.56971499999997</v>
      </c>
      <c r="O70" s="186">
        <f t="shared" si="2"/>
        <v>7537.3058238635649</v>
      </c>
      <c r="P70" s="186">
        <f t="shared" si="3"/>
        <v>4612.1757799577308</v>
      </c>
      <c r="Q70" s="215">
        <f>IF(P70="-",0,P70/(1+'General inputs'!$H$30)^'MP Calculations'!$C$40)</f>
        <v>10244.975351777064</v>
      </c>
    </row>
    <row r="71" spans="3:17" x14ac:dyDescent="0.2">
      <c r="C71" s="159"/>
      <c r="D71" s="165" t="s">
        <v>281</v>
      </c>
      <c r="E71" s="162">
        <v>25569</v>
      </c>
      <c r="F71" s="166" t="str">
        <f t="shared" si="1"/>
        <v>Date check - OK</v>
      </c>
      <c r="G71" s="68"/>
      <c r="H71" s="162" t="s">
        <v>279</v>
      </c>
      <c r="I71" s="173">
        <v>38254.502555524108</v>
      </c>
      <c r="J71" s="168">
        <f>IFERROR(MIN('MP Calculations'!$E$30/I71,1),"-")</f>
        <v>0.61191304794284773</v>
      </c>
      <c r="K71" s="12"/>
      <c r="L71" s="159">
        <v>60.103485999999997</v>
      </c>
      <c r="M71" s="187" t="s">
        <v>321</v>
      </c>
      <c r="N71" s="187">
        <v>304.56971499999997</v>
      </c>
      <c r="O71" s="186">
        <f t="shared" si="2"/>
        <v>18305.701601526489</v>
      </c>
      <c r="P71" s="186">
        <f t="shared" si="3"/>
        <v>11201.497661722344</v>
      </c>
      <c r="Q71" s="215">
        <f>IF(P71="-",0,P71/(1+'General inputs'!$H$30)^'MP Calculations'!$C$40)</f>
        <v>24881.763601903647</v>
      </c>
    </row>
    <row r="72" spans="3:17" x14ac:dyDescent="0.2">
      <c r="C72" s="159"/>
      <c r="D72" s="165" t="s">
        <v>281</v>
      </c>
      <c r="E72" s="162">
        <v>25569</v>
      </c>
      <c r="F72" s="166" t="str">
        <f t="shared" si="1"/>
        <v>Date check - OK</v>
      </c>
      <c r="G72" s="68"/>
      <c r="H72" s="162" t="s">
        <v>279</v>
      </c>
      <c r="I72" s="173">
        <v>38254.502555524108</v>
      </c>
      <c r="J72" s="168">
        <f>IFERROR(MIN('MP Calculations'!$E$30/I72,1),"-")</f>
        <v>0.61191304794284773</v>
      </c>
      <c r="K72" s="12"/>
      <c r="L72" s="159">
        <v>15.210257</v>
      </c>
      <c r="M72" s="187" t="s">
        <v>321</v>
      </c>
      <c r="N72" s="187">
        <v>304.56971499999997</v>
      </c>
      <c r="O72" s="186">
        <f t="shared" si="2"/>
        <v>4632.5836395667548</v>
      </c>
      <c r="P72" s="186">
        <f t="shared" si="3"/>
        <v>2834.7383747374638</v>
      </c>
      <c r="Q72" s="215">
        <f>IF(P72="-",0,P72/(1+'General inputs'!$H$30)^'MP Calculations'!$C$40)</f>
        <v>6296.7731854721396</v>
      </c>
    </row>
    <row r="73" spans="3:17" x14ac:dyDescent="0.2">
      <c r="C73" s="159"/>
      <c r="D73" s="165" t="s">
        <v>281</v>
      </c>
      <c r="E73" s="162">
        <v>25569</v>
      </c>
      <c r="F73" s="166" t="str">
        <f t="shared" si="1"/>
        <v>Date check - OK</v>
      </c>
      <c r="G73" s="68"/>
      <c r="H73" s="162" t="s">
        <v>279</v>
      </c>
      <c r="I73" s="173">
        <v>38254.502555524108</v>
      </c>
      <c r="J73" s="168">
        <f>IFERROR(MIN('MP Calculations'!$E$30/I73,1),"-")</f>
        <v>0.61191304794284773</v>
      </c>
      <c r="K73" s="12"/>
      <c r="L73" s="159">
        <v>48.013556000000001</v>
      </c>
      <c r="M73" s="187" t="s">
        <v>321</v>
      </c>
      <c r="N73" s="187">
        <v>304.56971499999997</v>
      </c>
      <c r="O73" s="186">
        <f t="shared" si="2"/>
        <v>14623.475067056539</v>
      </c>
      <c r="P73" s="186">
        <f t="shared" si="3"/>
        <v>8948.2951997988057</v>
      </c>
      <c r="Q73" s="215">
        <f>IF(P73="-",0,P73/(1+'General inputs'!$H$30)^'MP Calculations'!$C$40)</f>
        <v>19876.749745909285</v>
      </c>
    </row>
    <row r="74" spans="3:17" x14ac:dyDescent="0.2">
      <c r="C74" s="159"/>
      <c r="D74" s="165" t="s">
        <v>281</v>
      </c>
      <c r="E74" s="162">
        <v>25569</v>
      </c>
      <c r="F74" s="166" t="str">
        <f t="shared" si="1"/>
        <v>Date check - OK</v>
      </c>
      <c r="G74" s="68"/>
      <c r="H74" s="162" t="s">
        <v>279</v>
      </c>
      <c r="I74" s="173">
        <v>38254.502555524108</v>
      </c>
      <c r="J74" s="168">
        <f>IFERROR(MIN('MP Calculations'!$E$30/I74,1),"-")</f>
        <v>0.61191304794284773</v>
      </c>
      <c r="K74" s="12"/>
      <c r="L74" s="159">
        <v>10.194653000000001</v>
      </c>
      <c r="M74" s="187" t="s">
        <v>321</v>
      </c>
      <c r="N74" s="187">
        <v>304.56971499999997</v>
      </c>
      <c r="O74" s="186">
        <f t="shared" si="2"/>
        <v>3104.9825587338951</v>
      </c>
      <c r="P74" s="186">
        <f t="shared" si="3"/>
        <v>1899.9793413242401</v>
      </c>
      <c r="Q74" s="215">
        <f>IF(P74="-",0,P74/(1+'General inputs'!$H$30)^'MP Calculations'!$C$40)</f>
        <v>4220.4032216939604</v>
      </c>
    </row>
    <row r="75" spans="3:17" x14ac:dyDescent="0.2">
      <c r="C75" s="159"/>
      <c r="D75" s="165" t="s">
        <v>281</v>
      </c>
      <c r="E75" s="162">
        <v>25569</v>
      </c>
      <c r="F75" s="166" t="str">
        <f t="shared" si="1"/>
        <v>Date check - OK</v>
      </c>
      <c r="G75" s="68"/>
      <c r="H75" s="162" t="s">
        <v>279</v>
      </c>
      <c r="I75" s="173">
        <v>38254.502555524108</v>
      </c>
      <c r="J75" s="168">
        <f>IFERROR(MIN('MP Calculations'!$E$30/I75,1),"-")</f>
        <v>0.61191304794284773</v>
      </c>
      <c r="K75" s="12"/>
      <c r="L75" s="159">
        <v>30.082170000000001</v>
      </c>
      <c r="M75" s="187" t="s">
        <v>321</v>
      </c>
      <c r="N75" s="187">
        <v>304.56971499999997</v>
      </c>
      <c r="O75" s="186">
        <f t="shared" si="2"/>
        <v>9162.1179434815494</v>
      </c>
      <c r="P75" s="186">
        <f t="shared" si="3"/>
        <v>5606.4195164076509</v>
      </c>
      <c r="Q75" s="215">
        <f>IF(P75="-",0,P75/(1+'General inputs'!$H$30)^'MP Calculations'!$C$40)</f>
        <v>12453.478032410263</v>
      </c>
    </row>
    <row r="76" spans="3:17" x14ac:dyDescent="0.2">
      <c r="C76" s="159"/>
      <c r="D76" s="165" t="s">
        <v>281</v>
      </c>
      <c r="E76" s="162">
        <v>25569</v>
      </c>
      <c r="F76" s="166" t="str">
        <f t="shared" si="1"/>
        <v>Date check - OK</v>
      </c>
      <c r="G76" s="68"/>
      <c r="H76" s="162" t="s">
        <v>279</v>
      </c>
      <c r="I76" s="173">
        <v>38254.502555524108</v>
      </c>
      <c r="J76" s="168">
        <f>IFERROR(MIN('MP Calculations'!$E$30/I76,1),"-")</f>
        <v>0.61191304794284773</v>
      </c>
      <c r="K76" s="12"/>
      <c r="L76" s="159">
        <v>21.965737000000001</v>
      </c>
      <c r="M76" s="187" t="s">
        <v>321</v>
      </c>
      <c r="N76" s="187">
        <v>304.56971499999997</v>
      </c>
      <c r="O76" s="186">
        <f t="shared" si="2"/>
        <v>6690.0982578549547</v>
      </c>
      <c r="P76" s="186">
        <f t="shared" si="3"/>
        <v>4093.7584160011611</v>
      </c>
      <c r="Q76" s="215">
        <f>IF(P76="-",0,P76/(1+'General inputs'!$H$30)^'MP Calculations'!$C$40)</f>
        <v>9093.4205609236742</v>
      </c>
    </row>
    <row r="77" spans="3:17" x14ac:dyDescent="0.2">
      <c r="C77" s="159"/>
      <c r="D77" s="165" t="s">
        <v>281</v>
      </c>
      <c r="E77" s="162">
        <v>25569</v>
      </c>
      <c r="F77" s="166" t="str">
        <f t="shared" si="1"/>
        <v>Date check - OK</v>
      </c>
      <c r="G77" s="68"/>
      <c r="H77" s="162" t="s">
        <v>279</v>
      </c>
      <c r="I77" s="173">
        <v>38254.502555524108</v>
      </c>
      <c r="J77" s="168">
        <f>IFERROR(MIN('MP Calculations'!$E$30/I77,1),"-")</f>
        <v>0.61191304794284773</v>
      </c>
      <c r="K77" s="12"/>
      <c r="L77" s="159">
        <v>13.54533</v>
      </c>
      <c r="M77" s="187" t="s">
        <v>321</v>
      </c>
      <c r="N77" s="187">
        <v>304.56971499999997</v>
      </c>
      <c r="O77" s="186">
        <f t="shared" si="2"/>
        <v>4125.4972976809495</v>
      </c>
      <c r="P77" s="186">
        <f t="shared" si="3"/>
        <v>2524.4456257039315</v>
      </c>
      <c r="Q77" s="215">
        <f>IF(P77="-",0,P77/(1+'General inputs'!$H$30)^'MP Calculations'!$C$40)</f>
        <v>5607.5233135358149</v>
      </c>
    </row>
    <row r="78" spans="3:17" x14ac:dyDescent="0.2">
      <c r="C78" s="159"/>
      <c r="D78" s="165" t="s">
        <v>281</v>
      </c>
      <c r="E78" s="162">
        <v>25569</v>
      </c>
      <c r="F78" s="166" t="str">
        <f t="shared" si="1"/>
        <v>Date check - OK</v>
      </c>
      <c r="G78" s="68"/>
      <c r="H78" s="162" t="s">
        <v>279</v>
      </c>
      <c r="I78" s="173">
        <v>38254.502555524108</v>
      </c>
      <c r="J78" s="168">
        <f>IFERROR(MIN('MP Calculations'!$E$30/I78,1),"-")</f>
        <v>0.61191304794284773</v>
      </c>
      <c r="K78" s="12"/>
      <c r="L78" s="159">
        <v>34.244391999999998</v>
      </c>
      <c r="M78" s="187" t="s">
        <v>321</v>
      </c>
      <c r="N78" s="187">
        <v>304.56971499999997</v>
      </c>
      <c r="O78" s="186">
        <f t="shared" si="2"/>
        <v>10429.804711788278</v>
      </c>
      <c r="P78" s="186">
        <f t="shared" si="3"/>
        <v>6382.1335906390395</v>
      </c>
      <c r="Q78" s="215">
        <f>IF(P78="-",0,P78/(1+'General inputs'!$H$30)^'MP Calculations'!$C$40)</f>
        <v>14176.563176966478</v>
      </c>
    </row>
    <row r="79" spans="3:17" x14ac:dyDescent="0.2">
      <c r="C79" s="159"/>
      <c r="D79" s="165" t="s">
        <v>281</v>
      </c>
      <c r="E79" s="162">
        <v>25569</v>
      </c>
      <c r="F79" s="166" t="str">
        <f t="shared" si="1"/>
        <v>Date check - OK</v>
      </c>
      <c r="G79" s="68"/>
      <c r="H79" s="162" t="s">
        <v>279</v>
      </c>
      <c r="I79" s="173">
        <v>38254.502555524108</v>
      </c>
      <c r="J79" s="168">
        <f>IFERROR(MIN('MP Calculations'!$E$30/I79,1),"-")</f>
        <v>0.61191304794284773</v>
      </c>
      <c r="K79" s="12"/>
      <c r="L79" s="159">
        <v>18.437411000000001</v>
      </c>
      <c r="M79" s="187" t="s">
        <v>321</v>
      </c>
      <c r="N79" s="187">
        <v>304.56971499999997</v>
      </c>
      <c r="O79" s="186">
        <f t="shared" si="2"/>
        <v>5615.477013607865</v>
      </c>
      <c r="P79" s="186">
        <f t="shared" si="3"/>
        <v>3436.1836550497887</v>
      </c>
      <c r="Q79" s="215">
        <f>IF(P79="-",0,P79/(1+'General inputs'!$H$30)^'MP Calculations'!$C$40)</f>
        <v>7632.7569740819672</v>
      </c>
    </row>
    <row r="80" spans="3:17" x14ac:dyDescent="0.2">
      <c r="C80" s="159"/>
      <c r="D80" s="165" t="s">
        <v>281</v>
      </c>
      <c r="E80" s="162">
        <v>25569</v>
      </c>
      <c r="F80" s="166" t="str">
        <f t="shared" si="1"/>
        <v>Date check - OK</v>
      </c>
      <c r="G80" s="68"/>
      <c r="H80" s="162" t="s">
        <v>279</v>
      </c>
      <c r="I80" s="173">
        <v>38254.502555524108</v>
      </c>
      <c r="J80" s="168">
        <f>IFERROR(MIN('MP Calculations'!$E$30/I80,1),"-")</f>
        <v>0.61191304794284773</v>
      </c>
      <c r="K80" s="12"/>
      <c r="L80" s="159">
        <v>18.484829000000001</v>
      </c>
      <c r="M80" s="187" t="s">
        <v>321</v>
      </c>
      <c r="N80" s="187">
        <v>304.56971499999997</v>
      </c>
      <c r="O80" s="186">
        <f t="shared" si="2"/>
        <v>5629.9191003537353</v>
      </c>
      <c r="P80" s="186">
        <f t="shared" si="3"/>
        <v>3445.0209563691096</v>
      </c>
      <c r="Q80" s="215">
        <f>IF(P80="-",0,P80/(1+'General inputs'!$H$30)^'MP Calculations'!$C$40)</f>
        <v>7652.3871743414857</v>
      </c>
    </row>
    <row r="81" spans="3:17" x14ac:dyDescent="0.2">
      <c r="C81" s="159"/>
      <c r="D81" s="165" t="s">
        <v>281</v>
      </c>
      <c r="E81" s="162">
        <v>25569</v>
      </c>
      <c r="F81" s="166" t="str">
        <f t="shared" si="1"/>
        <v>Date check - OK</v>
      </c>
      <c r="G81" s="68"/>
      <c r="H81" s="162" t="s">
        <v>279</v>
      </c>
      <c r="I81" s="173">
        <v>38254.502555524108</v>
      </c>
      <c r="J81" s="168">
        <f>IFERROR(MIN('MP Calculations'!$E$30/I81,1),"-")</f>
        <v>0.61191304794284773</v>
      </c>
      <c r="K81" s="12"/>
      <c r="L81" s="159">
        <v>39.292743000000002</v>
      </c>
      <c r="M81" s="187" t="s">
        <v>321</v>
      </c>
      <c r="N81" s="187">
        <v>304.56971499999997</v>
      </c>
      <c r="O81" s="186">
        <f t="shared" si="2"/>
        <v>11967.379537078245</v>
      </c>
      <c r="P81" s="186">
        <f t="shared" si="3"/>
        <v>7322.9956884224148</v>
      </c>
      <c r="Q81" s="215">
        <f>IF(P81="-",0,P81/(1+'General inputs'!$H$30)^'MP Calculations'!$C$40)</f>
        <v>16266.489810530362</v>
      </c>
    </row>
    <row r="82" spans="3:17" x14ac:dyDescent="0.2">
      <c r="C82" s="159"/>
      <c r="D82" s="165" t="s">
        <v>281</v>
      </c>
      <c r="E82" s="162">
        <v>25569</v>
      </c>
      <c r="F82" s="166" t="str">
        <f t="shared" si="1"/>
        <v>Date check - OK</v>
      </c>
      <c r="G82" s="68"/>
      <c r="H82" s="162" t="s">
        <v>279</v>
      </c>
      <c r="I82" s="173">
        <v>38254.502555524108</v>
      </c>
      <c r="J82" s="168">
        <f>IFERROR(MIN('MP Calculations'!$E$30/I82,1),"-")</f>
        <v>0.61191304794284773</v>
      </c>
      <c r="K82" s="12"/>
      <c r="L82" s="159">
        <v>16.887032000000001</v>
      </c>
      <c r="M82" s="187" t="s">
        <v>321</v>
      </c>
      <c r="N82" s="187">
        <v>304.56971499999997</v>
      </c>
      <c r="O82" s="186">
        <f t="shared" si="2"/>
        <v>5143.2785234358798</v>
      </c>
      <c r="P82" s="186">
        <f t="shared" si="3"/>
        <v>3147.2392376946386</v>
      </c>
      <c r="Q82" s="215">
        <f>IF(P82="-",0,P82/(1+'General inputs'!$H$30)^'MP Calculations'!$C$40)</f>
        <v>6990.927916590098</v>
      </c>
    </row>
    <row r="83" spans="3:17" x14ac:dyDescent="0.2">
      <c r="C83" s="159"/>
      <c r="D83" s="165" t="s">
        <v>281</v>
      </c>
      <c r="E83" s="162">
        <v>25569</v>
      </c>
      <c r="F83" s="166" t="str">
        <f t="shared" si="1"/>
        <v>Date check - OK</v>
      </c>
      <c r="G83" s="68"/>
      <c r="H83" s="162" t="s">
        <v>279</v>
      </c>
      <c r="I83" s="173">
        <v>38254.502555524108</v>
      </c>
      <c r="J83" s="168">
        <f>IFERROR(MIN('MP Calculations'!$E$30/I83,1),"-")</f>
        <v>0.61191304794284773</v>
      </c>
      <c r="K83" s="12"/>
      <c r="L83" s="159">
        <v>36.753065999999997</v>
      </c>
      <c r="M83" s="187" t="s">
        <v>321</v>
      </c>
      <c r="N83" s="187">
        <v>304.56971499999997</v>
      </c>
      <c r="O83" s="186">
        <f t="shared" si="2"/>
        <v>11193.870836996188</v>
      </c>
      <c r="P83" s="186">
        <f t="shared" si="3"/>
        <v>6849.6756221448932</v>
      </c>
      <c r="Q83" s="215">
        <f>IF(P83="-",0,P83/(1+'General inputs'!$H$30)^'MP Calculations'!$C$40)</f>
        <v>15215.109151192366</v>
      </c>
    </row>
    <row r="84" spans="3:17" x14ac:dyDescent="0.2">
      <c r="C84" s="159"/>
      <c r="D84" s="165" t="s">
        <v>281</v>
      </c>
      <c r="E84" s="162">
        <v>25569</v>
      </c>
      <c r="F84" s="166" t="str">
        <f t="shared" si="1"/>
        <v>Date check - OK</v>
      </c>
      <c r="G84" s="68"/>
      <c r="H84" s="162" t="s">
        <v>279</v>
      </c>
      <c r="I84" s="173">
        <v>38254.502555524108</v>
      </c>
      <c r="J84" s="168">
        <f>IFERROR(MIN('MP Calculations'!$E$30/I84,1),"-")</f>
        <v>0.61191304794284773</v>
      </c>
      <c r="K84" s="12"/>
      <c r="L84" s="159">
        <v>13.50662</v>
      </c>
      <c r="M84" s="187" t="s">
        <v>321</v>
      </c>
      <c r="N84" s="187">
        <v>304.56971499999997</v>
      </c>
      <c r="O84" s="186">
        <f t="shared" si="2"/>
        <v>4113.7074040132993</v>
      </c>
      <c r="P84" s="186">
        <f t="shared" si="3"/>
        <v>2517.2312359348375</v>
      </c>
      <c r="Q84" s="215">
        <f>IF(P84="-",0,P84/(1+'General inputs'!$H$30)^'MP Calculations'!$C$40)</f>
        <v>5591.4980688598289</v>
      </c>
    </row>
    <row r="85" spans="3:17" x14ac:dyDescent="0.2">
      <c r="C85" s="159"/>
      <c r="D85" s="165" t="s">
        <v>281</v>
      </c>
      <c r="E85" s="162">
        <v>25569</v>
      </c>
      <c r="F85" s="166" t="str">
        <f t="shared" si="1"/>
        <v>Date check - OK</v>
      </c>
      <c r="G85" s="68"/>
      <c r="H85" s="162" t="s">
        <v>279</v>
      </c>
      <c r="I85" s="173">
        <v>38254.502555524108</v>
      </c>
      <c r="J85" s="168">
        <f>IFERROR(MIN('MP Calculations'!$E$30/I85,1),"-")</f>
        <v>0.61191304794284773</v>
      </c>
      <c r="K85" s="12"/>
      <c r="L85" s="159">
        <v>37.885348999999998</v>
      </c>
      <c r="M85" s="187" t="s">
        <v>321</v>
      </c>
      <c r="N85" s="187">
        <v>304.56971499999997</v>
      </c>
      <c r="O85" s="186">
        <f t="shared" si="2"/>
        <v>11538.729947605534</v>
      </c>
      <c r="P85" s="186">
        <f t="shared" si="3"/>
        <v>7060.6994116287178</v>
      </c>
      <c r="Q85" s="215">
        <f>IF(P85="-",0,P85/(1+'General inputs'!$H$30)^'MP Calculations'!$C$40)</f>
        <v>15683.853974686537</v>
      </c>
    </row>
    <row r="86" spans="3:17" x14ac:dyDescent="0.2">
      <c r="C86" s="159"/>
      <c r="D86" s="165" t="s">
        <v>281</v>
      </c>
      <c r="E86" s="162">
        <v>25569</v>
      </c>
      <c r="F86" s="166" t="str">
        <f t="shared" si="1"/>
        <v>Date check - OK</v>
      </c>
      <c r="G86" s="68"/>
      <c r="H86" s="162" t="s">
        <v>279</v>
      </c>
      <c r="I86" s="173">
        <v>38254.502555524108</v>
      </c>
      <c r="J86" s="168">
        <f>IFERROR(MIN('MP Calculations'!$E$30/I86,1),"-")</f>
        <v>0.61191304794284773</v>
      </c>
      <c r="K86" s="12"/>
      <c r="L86" s="159">
        <v>35.878010000000003</v>
      </c>
      <c r="M86" s="187" t="s">
        <v>321</v>
      </c>
      <c r="N86" s="187">
        <v>304.56971499999997</v>
      </c>
      <c r="O86" s="186">
        <f t="shared" si="2"/>
        <v>10927.355280467151</v>
      </c>
      <c r="P86" s="186">
        <f t="shared" si="3"/>
        <v>6686.5912756250264</v>
      </c>
      <c r="Q86" s="215">
        <f>IF(P86="-",0,P86/(1+'General inputs'!$H$30)^'MP Calculations'!$C$40)</f>
        <v>14852.851685287193</v>
      </c>
    </row>
    <row r="87" spans="3:17" x14ac:dyDescent="0.2">
      <c r="C87" s="159"/>
      <c r="D87" s="165" t="s">
        <v>281</v>
      </c>
      <c r="E87" s="162">
        <v>25569</v>
      </c>
      <c r="F87" s="166" t="str">
        <f t="shared" ref="F87:F150" si="4">IF(E87="","-",IF(OR(E87&lt;$E$15,E87&gt;$E$16),"ERROR - date outside of range","Date check - OK"))</f>
        <v>Date check - OK</v>
      </c>
      <c r="G87" s="68"/>
      <c r="H87" s="162" t="s">
        <v>279</v>
      </c>
      <c r="I87" s="173">
        <v>38254.502555524108</v>
      </c>
      <c r="J87" s="168">
        <f>IFERROR(MIN('MP Calculations'!$E$30/I87,1),"-")</f>
        <v>0.61191304794284773</v>
      </c>
      <c r="K87" s="12"/>
      <c r="L87" s="159">
        <v>36.261246</v>
      </c>
      <c r="M87" s="187" t="s">
        <v>321</v>
      </c>
      <c r="N87" s="187">
        <v>304.56971499999997</v>
      </c>
      <c r="O87" s="186">
        <f t="shared" ref="O87:O150" si="5">IF(N87="","-",L87*N87)</f>
        <v>11044.077359764889</v>
      </c>
      <c r="P87" s="186">
        <f t="shared" ref="P87:P150" si="6">IF(O87="-","-",IF(OR(E87&lt;$E$15,E87&gt;$E$16),0,O87*J87))</f>
        <v>6758.0150389303317</v>
      </c>
      <c r="Q87" s="215">
        <f>IF(P87="-",0,P87/(1+'General inputs'!$H$30)^'MP Calculations'!$C$40)</f>
        <v>15011.504505453713</v>
      </c>
    </row>
    <row r="88" spans="3:17" x14ac:dyDescent="0.2">
      <c r="C88" s="159"/>
      <c r="D88" s="165" t="s">
        <v>281</v>
      </c>
      <c r="E88" s="162">
        <v>25569</v>
      </c>
      <c r="F88" s="166" t="str">
        <f t="shared" si="4"/>
        <v>Date check - OK</v>
      </c>
      <c r="G88" s="68"/>
      <c r="H88" s="162" t="s">
        <v>279</v>
      </c>
      <c r="I88" s="173">
        <v>38254.502555524108</v>
      </c>
      <c r="J88" s="168">
        <f>IFERROR(MIN('MP Calculations'!$E$30/I88,1),"-")</f>
        <v>0.61191304794284773</v>
      </c>
      <c r="K88" s="12"/>
      <c r="L88" s="159">
        <v>24.798652000000001</v>
      </c>
      <c r="M88" s="187" t="s">
        <v>321</v>
      </c>
      <c r="N88" s="187">
        <v>304.56971499999997</v>
      </c>
      <c r="O88" s="186">
        <f t="shared" si="5"/>
        <v>7552.9183720241799</v>
      </c>
      <c r="P88" s="186">
        <f t="shared" si="6"/>
        <v>4621.7293018888477</v>
      </c>
      <c r="Q88" s="215">
        <f>IF(P88="-",0,P88/(1+'General inputs'!$H$30)^'MP Calculations'!$C$40)</f>
        <v>10266.196485007127</v>
      </c>
    </row>
    <row r="89" spans="3:17" x14ac:dyDescent="0.2">
      <c r="C89" s="159"/>
      <c r="D89" s="165" t="s">
        <v>281</v>
      </c>
      <c r="E89" s="162">
        <v>25569</v>
      </c>
      <c r="F89" s="166" t="str">
        <f t="shared" si="4"/>
        <v>Date check - OK</v>
      </c>
      <c r="G89" s="68"/>
      <c r="H89" s="162" t="s">
        <v>279</v>
      </c>
      <c r="I89" s="173">
        <v>38254.502555524108</v>
      </c>
      <c r="J89" s="168">
        <f>IFERROR(MIN('MP Calculations'!$E$30/I89,1),"-")</f>
        <v>0.61191304794284773</v>
      </c>
      <c r="K89" s="12"/>
      <c r="L89" s="159">
        <v>16.796265999999999</v>
      </c>
      <c r="M89" s="187" t="s">
        <v>321</v>
      </c>
      <c r="N89" s="187">
        <v>304.56971499999997</v>
      </c>
      <c r="O89" s="186">
        <f t="shared" si="5"/>
        <v>5115.6339486841889</v>
      </c>
      <c r="P89" s="186">
        <f t="shared" si="6"/>
        <v>3130.3231616992475</v>
      </c>
      <c r="Q89" s="215">
        <f>IF(P89="-",0,P89/(1+'General inputs'!$H$30)^'MP Calculations'!$C$40)</f>
        <v>6953.3524229641471</v>
      </c>
    </row>
    <row r="90" spans="3:17" x14ac:dyDescent="0.2">
      <c r="C90" s="159"/>
      <c r="D90" s="165" t="s">
        <v>281</v>
      </c>
      <c r="E90" s="162">
        <v>25569</v>
      </c>
      <c r="F90" s="166" t="str">
        <f t="shared" si="4"/>
        <v>Date check - OK</v>
      </c>
      <c r="G90" s="68"/>
      <c r="H90" s="162" t="s">
        <v>279</v>
      </c>
      <c r="I90" s="173">
        <v>38254.502555524108</v>
      </c>
      <c r="J90" s="168">
        <f>IFERROR(MIN('MP Calculations'!$E$30/I90,1),"-")</f>
        <v>0.61191304794284773</v>
      </c>
      <c r="K90" s="12"/>
      <c r="L90" s="159">
        <v>32.709344000000002</v>
      </c>
      <c r="M90" s="187" t="s">
        <v>321</v>
      </c>
      <c r="N90" s="187">
        <v>304.56971499999997</v>
      </c>
      <c r="O90" s="186">
        <f t="shared" si="5"/>
        <v>9962.275579916959</v>
      </c>
      <c r="P90" s="186">
        <f t="shared" si="6"/>
        <v>6096.0464145535871</v>
      </c>
      <c r="Q90" s="215">
        <f>IF(P90="-",0,P90/(1+'General inputs'!$H$30)^'MP Calculations'!$C$40)</f>
        <v>13541.080878093249</v>
      </c>
    </row>
    <row r="91" spans="3:17" x14ac:dyDescent="0.2">
      <c r="C91" s="159"/>
      <c r="D91" s="165" t="s">
        <v>281</v>
      </c>
      <c r="E91" s="162">
        <v>25569</v>
      </c>
      <c r="F91" s="166" t="str">
        <f t="shared" si="4"/>
        <v>Date check - OK</v>
      </c>
      <c r="G91" s="68"/>
      <c r="H91" s="162" t="s">
        <v>279</v>
      </c>
      <c r="I91" s="173">
        <v>38254.502555524108</v>
      </c>
      <c r="J91" s="168">
        <f>IFERROR(MIN('MP Calculations'!$E$30/I91,1),"-")</f>
        <v>0.61191304794284773</v>
      </c>
      <c r="K91" s="12"/>
      <c r="L91" s="159">
        <v>22.737238999999999</v>
      </c>
      <c r="M91" s="187" t="s">
        <v>321</v>
      </c>
      <c r="N91" s="187">
        <v>304.56971499999997</v>
      </c>
      <c r="O91" s="186">
        <f t="shared" si="5"/>
        <v>6925.0744021168839</v>
      </c>
      <c r="P91" s="186">
        <f t="shared" si="6"/>
        <v>4237.5433846303367</v>
      </c>
      <c r="Q91" s="215">
        <f>IF(P91="-",0,P91/(1+'General inputs'!$H$30)^'MP Calculations'!$C$40)</f>
        <v>9412.8085309059115</v>
      </c>
    </row>
    <row r="92" spans="3:17" x14ac:dyDescent="0.2">
      <c r="C92" s="159"/>
      <c r="D92" s="165" t="s">
        <v>281</v>
      </c>
      <c r="E92" s="162">
        <v>25569</v>
      </c>
      <c r="F92" s="166" t="str">
        <f t="shared" si="4"/>
        <v>Date check - OK</v>
      </c>
      <c r="G92" s="68"/>
      <c r="H92" s="162" t="s">
        <v>279</v>
      </c>
      <c r="I92" s="173">
        <v>38254.502555524108</v>
      </c>
      <c r="J92" s="168">
        <f>IFERROR(MIN('MP Calculations'!$E$30/I92,1),"-")</f>
        <v>0.61191304794284773</v>
      </c>
      <c r="K92" s="12"/>
      <c r="L92" s="159">
        <v>38.665000999999997</v>
      </c>
      <c r="M92" s="187" t="s">
        <v>321</v>
      </c>
      <c r="N92" s="187">
        <v>304.56971499999997</v>
      </c>
      <c r="O92" s="186">
        <f t="shared" si="5"/>
        <v>11776.188335044713</v>
      </c>
      <c r="P92" s="186">
        <f t="shared" si="6"/>
        <v>7206.0032972462195</v>
      </c>
      <c r="Q92" s="215">
        <f>IF(P92="-",0,P92/(1+'General inputs'!$H$30)^'MP Calculations'!$C$40)</f>
        <v>16006.615898275317</v>
      </c>
    </row>
    <row r="93" spans="3:17" x14ac:dyDescent="0.2">
      <c r="C93" s="159"/>
      <c r="D93" s="165" t="s">
        <v>281</v>
      </c>
      <c r="E93" s="162">
        <v>25569</v>
      </c>
      <c r="F93" s="166" t="str">
        <f t="shared" si="4"/>
        <v>Date check - OK</v>
      </c>
      <c r="G93" s="68"/>
      <c r="H93" s="162" t="s">
        <v>279</v>
      </c>
      <c r="I93" s="173">
        <v>38254.502555524108</v>
      </c>
      <c r="J93" s="168">
        <f>IFERROR(MIN('MP Calculations'!$E$30/I93,1),"-")</f>
        <v>0.61191304794284773</v>
      </c>
      <c r="K93" s="12"/>
      <c r="L93" s="159">
        <v>22.913271000000002</v>
      </c>
      <c r="M93" s="187" t="s">
        <v>321</v>
      </c>
      <c r="N93" s="187">
        <v>304.56971499999997</v>
      </c>
      <c r="O93" s="186">
        <f t="shared" si="5"/>
        <v>6978.6884181877649</v>
      </c>
      <c r="P93" s="186">
        <f t="shared" si="6"/>
        <v>4270.3505006167261</v>
      </c>
      <c r="Q93" s="215">
        <f>IF(P93="-",0,P93/(1+'General inputs'!$H$30)^'MP Calculations'!$C$40)</f>
        <v>9485.6826169509441</v>
      </c>
    </row>
    <row r="94" spans="3:17" x14ac:dyDescent="0.2">
      <c r="C94" s="159"/>
      <c r="D94" s="165" t="s">
        <v>281</v>
      </c>
      <c r="E94" s="162">
        <v>25569</v>
      </c>
      <c r="F94" s="166" t="str">
        <f t="shared" si="4"/>
        <v>Date check - OK</v>
      </c>
      <c r="G94" s="68"/>
      <c r="H94" s="162" t="s">
        <v>279</v>
      </c>
      <c r="I94" s="173">
        <v>38254.502555524108</v>
      </c>
      <c r="J94" s="168">
        <f>IFERROR(MIN('MP Calculations'!$E$30/I94,1),"-")</f>
        <v>0.61191304794284773</v>
      </c>
      <c r="K94" s="12"/>
      <c r="L94" s="159">
        <v>17.279295999999999</v>
      </c>
      <c r="M94" s="187" t="s">
        <v>321</v>
      </c>
      <c r="N94" s="187">
        <v>304.56971499999997</v>
      </c>
      <c r="O94" s="186">
        <f t="shared" si="5"/>
        <v>5262.750258120639</v>
      </c>
      <c r="P94" s="186">
        <f t="shared" si="6"/>
        <v>3220.3455510086087</v>
      </c>
      <c r="Q94" s="215">
        <f>IF(P94="-",0,P94/(1+'General inputs'!$H$30)^'MP Calculations'!$C$40)</f>
        <v>7153.3181665921875</v>
      </c>
    </row>
    <row r="95" spans="3:17" x14ac:dyDescent="0.2">
      <c r="C95" s="159"/>
      <c r="D95" s="165" t="s">
        <v>281</v>
      </c>
      <c r="E95" s="162">
        <v>25569</v>
      </c>
      <c r="F95" s="166" t="str">
        <f t="shared" si="4"/>
        <v>Date check - OK</v>
      </c>
      <c r="G95" s="68"/>
      <c r="H95" s="162" t="s">
        <v>279</v>
      </c>
      <c r="I95" s="173">
        <v>38254.502555524108</v>
      </c>
      <c r="J95" s="168">
        <f>IFERROR(MIN('MP Calculations'!$E$30/I95,1),"-")</f>
        <v>0.61191304794284773</v>
      </c>
      <c r="K95" s="12"/>
      <c r="L95" s="159">
        <v>35.052492000000001</v>
      </c>
      <c r="M95" s="187" t="s">
        <v>321</v>
      </c>
      <c r="N95" s="187">
        <v>304.56971499999997</v>
      </c>
      <c r="O95" s="186">
        <f t="shared" si="5"/>
        <v>10675.927498479779</v>
      </c>
      <c r="P95" s="186">
        <f t="shared" si="6"/>
        <v>6532.7393352116233</v>
      </c>
      <c r="Q95" s="215">
        <f>IF(P95="-",0,P95/(1+'General inputs'!$H$30)^'MP Calculations'!$C$40)</f>
        <v>14511.102061561265</v>
      </c>
    </row>
    <row r="96" spans="3:17" x14ac:dyDescent="0.2">
      <c r="C96" s="159"/>
      <c r="D96" s="165" t="s">
        <v>281</v>
      </c>
      <c r="E96" s="162">
        <v>25569</v>
      </c>
      <c r="F96" s="166" t="str">
        <f t="shared" si="4"/>
        <v>Date check - OK</v>
      </c>
      <c r="G96" s="68"/>
      <c r="H96" s="162" t="s">
        <v>279</v>
      </c>
      <c r="I96" s="173">
        <v>38254.502555524108</v>
      </c>
      <c r="J96" s="168">
        <f>IFERROR(MIN('MP Calculations'!$E$30/I96,1),"-")</f>
        <v>0.61191304794284773</v>
      </c>
      <c r="K96" s="12"/>
      <c r="L96" s="159">
        <v>18.352336000000001</v>
      </c>
      <c r="M96" s="187" t="s">
        <v>321</v>
      </c>
      <c r="N96" s="187">
        <v>304.56971499999997</v>
      </c>
      <c r="O96" s="186">
        <f t="shared" si="5"/>
        <v>5589.5657451042398</v>
      </c>
      <c r="P96" s="186">
        <f t="shared" si="6"/>
        <v>3420.32821176367</v>
      </c>
      <c r="Q96" s="215">
        <f>IF(P96="-",0,P96/(1+'General inputs'!$H$30)^'MP Calculations'!$C$40)</f>
        <v>7597.5374522320708</v>
      </c>
    </row>
    <row r="97" spans="3:17" x14ac:dyDescent="0.2">
      <c r="C97" s="159"/>
      <c r="D97" s="165" t="s">
        <v>281</v>
      </c>
      <c r="E97" s="162">
        <v>25569</v>
      </c>
      <c r="F97" s="166" t="str">
        <f t="shared" si="4"/>
        <v>Date check - OK</v>
      </c>
      <c r="G97" s="68"/>
      <c r="H97" s="162" t="s">
        <v>279</v>
      </c>
      <c r="I97" s="173">
        <v>38254.502555524108</v>
      </c>
      <c r="J97" s="168">
        <f>IFERROR(MIN('MP Calculations'!$E$30/I97,1),"-")</f>
        <v>0.61191304794284773</v>
      </c>
      <c r="K97" s="12"/>
      <c r="L97" s="159">
        <v>27.375730000000001</v>
      </c>
      <c r="M97" s="187" t="s">
        <v>321</v>
      </c>
      <c r="N97" s="187">
        <v>304.56971499999997</v>
      </c>
      <c r="O97" s="186">
        <f t="shared" si="5"/>
        <v>8337.8182840169502</v>
      </c>
      <c r="P97" s="186">
        <f t="shared" si="6"/>
        <v>5102.019799366416</v>
      </c>
      <c r="Q97" s="215">
        <f>IF(P97="-",0,P97/(1+'General inputs'!$H$30)^'MP Calculations'!$C$40)</f>
        <v>11333.06048653387</v>
      </c>
    </row>
    <row r="98" spans="3:17" x14ac:dyDescent="0.2">
      <c r="C98" s="159"/>
      <c r="D98" s="165" t="s">
        <v>281</v>
      </c>
      <c r="E98" s="162">
        <v>25569</v>
      </c>
      <c r="F98" s="166" t="str">
        <f t="shared" si="4"/>
        <v>Date check - OK</v>
      </c>
      <c r="G98" s="68"/>
      <c r="H98" s="162" t="s">
        <v>279</v>
      </c>
      <c r="I98" s="173">
        <v>38254.502555524108</v>
      </c>
      <c r="J98" s="168">
        <f>IFERROR(MIN('MP Calculations'!$E$30/I98,1),"-")</f>
        <v>0.61191304794284773</v>
      </c>
      <c r="K98" s="12"/>
      <c r="L98" s="159">
        <v>19.156934</v>
      </c>
      <c r="M98" s="187" t="s">
        <v>321</v>
      </c>
      <c r="N98" s="187">
        <v>304.56971499999997</v>
      </c>
      <c r="O98" s="186">
        <f t="shared" si="5"/>
        <v>5834.6219286538098</v>
      </c>
      <c r="P98" s="186">
        <f t="shared" si="6"/>
        <v>3570.2812879567296</v>
      </c>
      <c r="Q98" s="215">
        <f>IF(P98="-",0,P98/(1+'General inputs'!$H$30)^'MP Calculations'!$C$40)</f>
        <v>7930.626571731138</v>
      </c>
    </row>
    <row r="99" spans="3:17" x14ac:dyDescent="0.2">
      <c r="C99" s="159"/>
      <c r="D99" s="165" t="s">
        <v>281</v>
      </c>
      <c r="E99" s="162">
        <v>25569</v>
      </c>
      <c r="F99" s="166" t="str">
        <f t="shared" si="4"/>
        <v>Date check - OK</v>
      </c>
      <c r="G99" s="68"/>
      <c r="H99" s="162" t="s">
        <v>279</v>
      </c>
      <c r="I99" s="173">
        <v>38254.502555524108</v>
      </c>
      <c r="J99" s="168">
        <f>IFERROR(MIN('MP Calculations'!$E$30/I99,1),"-")</f>
        <v>0.61191304794284773</v>
      </c>
      <c r="K99" s="12"/>
      <c r="L99" s="159">
        <v>20.624307000000002</v>
      </c>
      <c r="M99" s="187" t="s">
        <v>321</v>
      </c>
      <c r="N99" s="187">
        <v>304.56971499999997</v>
      </c>
      <c r="O99" s="186">
        <f t="shared" si="5"/>
        <v>6281.5393050625053</v>
      </c>
      <c r="P99" s="186">
        <f t="shared" si="6"/>
        <v>3843.755861933595</v>
      </c>
      <c r="Q99" s="215">
        <f>IF(P99="-",0,P99/(1+'General inputs'!$H$30)^'MP Calculations'!$C$40)</f>
        <v>8538.0926362089322</v>
      </c>
    </row>
    <row r="100" spans="3:17" x14ac:dyDescent="0.2">
      <c r="C100" s="159"/>
      <c r="D100" s="165" t="s">
        <v>281</v>
      </c>
      <c r="E100" s="162">
        <v>25569</v>
      </c>
      <c r="F100" s="166" t="str">
        <f t="shared" si="4"/>
        <v>Date check - OK</v>
      </c>
      <c r="G100" s="68"/>
      <c r="H100" s="162" t="s">
        <v>279</v>
      </c>
      <c r="I100" s="173">
        <v>38254.502555524108</v>
      </c>
      <c r="J100" s="168">
        <f>IFERROR(MIN('MP Calculations'!$E$30/I100,1),"-")</f>
        <v>0.61191304794284773</v>
      </c>
      <c r="K100" s="12"/>
      <c r="L100" s="159">
        <v>9.6624569999999999</v>
      </c>
      <c r="M100" s="187" t="s">
        <v>321</v>
      </c>
      <c r="N100" s="187">
        <v>304.56971499999997</v>
      </c>
      <c r="O100" s="186">
        <f t="shared" si="5"/>
        <v>2942.8917746897546</v>
      </c>
      <c r="P100" s="186">
        <f t="shared" si="6"/>
        <v>1800.7938756163439</v>
      </c>
      <c r="Q100" s="215">
        <f>IF(P100="-",0,P100/(1+'General inputs'!$H$30)^'MP Calculations'!$C$40)</f>
        <v>4000.0836372046551</v>
      </c>
    </row>
    <row r="101" spans="3:17" x14ac:dyDescent="0.2">
      <c r="C101" s="159"/>
      <c r="D101" s="165" t="s">
        <v>281</v>
      </c>
      <c r="E101" s="162">
        <v>25569</v>
      </c>
      <c r="F101" s="166" t="str">
        <f t="shared" si="4"/>
        <v>Date check - OK</v>
      </c>
      <c r="G101" s="68"/>
      <c r="H101" s="162" t="s">
        <v>279</v>
      </c>
      <c r="I101" s="173">
        <v>38254.502555524108</v>
      </c>
      <c r="J101" s="168">
        <f>IFERROR(MIN('MP Calculations'!$E$30/I101,1),"-")</f>
        <v>0.61191304794284773</v>
      </c>
      <c r="K101" s="12"/>
      <c r="L101" s="159">
        <v>46.226520000000001</v>
      </c>
      <c r="M101" s="187" t="s">
        <v>321</v>
      </c>
      <c r="N101" s="187">
        <v>304.56971499999997</v>
      </c>
      <c r="O101" s="186">
        <f t="shared" si="5"/>
        <v>14079.198021841799</v>
      </c>
      <c r="P101" s="186">
        <f t="shared" si="6"/>
        <v>8615.2449741361288</v>
      </c>
      <c r="Q101" s="215">
        <f>IF(P101="-",0,P101/(1+'General inputs'!$H$30)^'MP Calculations'!$C$40)</f>
        <v>19136.948941342122</v>
      </c>
    </row>
    <row r="102" spans="3:17" x14ac:dyDescent="0.2">
      <c r="C102" s="159"/>
      <c r="D102" s="165" t="s">
        <v>281</v>
      </c>
      <c r="E102" s="162">
        <v>25569</v>
      </c>
      <c r="F102" s="166" t="str">
        <f t="shared" si="4"/>
        <v>Date check - OK</v>
      </c>
      <c r="G102" s="68"/>
      <c r="H102" s="162" t="s">
        <v>279</v>
      </c>
      <c r="I102" s="173">
        <v>38254.502555524108</v>
      </c>
      <c r="J102" s="168">
        <f>IFERROR(MIN('MP Calculations'!$E$30/I102,1),"-")</f>
        <v>0.61191304794284773</v>
      </c>
      <c r="K102" s="12"/>
      <c r="L102" s="159">
        <v>3.6611039999999999</v>
      </c>
      <c r="M102" s="187" t="s">
        <v>321</v>
      </c>
      <c r="N102" s="187">
        <v>304.56971499999997</v>
      </c>
      <c r="O102" s="186">
        <f t="shared" si="5"/>
        <v>1115.0614018653598</v>
      </c>
      <c r="P102" s="186">
        <f t="shared" si="6"/>
        <v>682.32062105885689</v>
      </c>
      <c r="Q102" s="215">
        <f>IF(P102="-",0,P102/(1+'General inputs'!$H$30)^'MP Calculations'!$C$40)</f>
        <v>1515.6312938318392</v>
      </c>
    </row>
    <row r="103" spans="3:17" x14ac:dyDescent="0.2">
      <c r="C103" s="159"/>
      <c r="D103" s="165" t="s">
        <v>281</v>
      </c>
      <c r="E103" s="162">
        <v>25569</v>
      </c>
      <c r="F103" s="166" t="str">
        <f t="shared" si="4"/>
        <v>Date check - OK</v>
      </c>
      <c r="G103" s="68"/>
      <c r="H103" s="162" t="s">
        <v>279</v>
      </c>
      <c r="I103" s="173">
        <v>38254.502555524108</v>
      </c>
      <c r="J103" s="168">
        <f>IFERROR(MIN('MP Calculations'!$E$30/I103,1),"-")</f>
        <v>0.61191304794284773</v>
      </c>
      <c r="K103" s="12"/>
      <c r="L103" s="159">
        <v>41.038400000000003</v>
      </c>
      <c r="M103" s="187" t="s">
        <v>321</v>
      </c>
      <c r="N103" s="187">
        <v>304.56971499999997</v>
      </c>
      <c r="O103" s="186">
        <f t="shared" si="5"/>
        <v>12499.053792056</v>
      </c>
      <c r="P103" s="186">
        <f t="shared" si="6"/>
        <v>7648.334102298596</v>
      </c>
      <c r="Q103" s="215">
        <f>IF(P103="-",0,P103/(1+'General inputs'!$H$30)^'MP Calculations'!$C$40)</f>
        <v>16989.160452363158</v>
      </c>
    </row>
    <row r="104" spans="3:17" x14ac:dyDescent="0.2">
      <c r="C104" s="159"/>
      <c r="D104" s="165" t="s">
        <v>284</v>
      </c>
      <c r="E104" s="162">
        <v>25934</v>
      </c>
      <c r="F104" s="166" t="str">
        <f t="shared" si="4"/>
        <v>Date check - OK</v>
      </c>
      <c r="G104" s="68"/>
      <c r="H104" s="162" t="s">
        <v>279</v>
      </c>
      <c r="I104" s="173">
        <v>38254.502555524108</v>
      </c>
      <c r="J104" s="168">
        <f>IFERROR(MIN('MP Calculations'!$E$30/I104,1),"-")</f>
        <v>0.61191304794284773</v>
      </c>
      <c r="K104" s="12"/>
      <c r="L104" s="159">
        <v>64.896142999999995</v>
      </c>
      <c r="M104" s="187" t="s">
        <v>321</v>
      </c>
      <c r="N104" s="187">
        <v>1009.889055</v>
      </c>
      <c r="O104" s="186">
        <f t="shared" si="5"/>
        <v>65537.904527414852</v>
      </c>
      <c r="P104" s="186">
        <f t="shared" si="6"/>
        <v>40103.498915157783</v>
      </c>
      <c r="Q104" s="215">
        <f>IF(P104="-",0,P104/(1+'General inputs'!$H$30)^'MP Calculations'!$C$40)</f>
        <v>89081.461225134641</v>
      </c>
    </row>
    <row r="105" spans="3:17" x14ac:dyDescent="0.2">
      <c r="C105" s="159"/>
      <c r="D105" s="165" t="s">
        <v>284</v>
      </c>
      <c r="E105" s="162">
        <v>25934</v>
      </c>
      <c r="F105" s="166" t="str">
        <f t="shared" si="4"/>
        <v>Date check - OK</v>
      </c>
      <c r="G105" s="68"/>
      <c r="H105" s="162" t="s">
        <v>279</v>
      </c>
      <c r="I105" s="173">
        <v>38254.502555524108</v>
      </c>
      <c r="J105" s="168">
        <f>IFERROR(MIN('MP Calculations'!$E$30/I105,1),"-")</f>
        <v>0.61191304794284773</v>
      </c>
      <c r="K105" s="12"/>
      <c r="L105" s="159">
        <v>50.543700999999999</v>
      </c>
      <c r="M105" s="187" t="s">
        <v>321</v>
      </c>
      <c r="N105" s="187">
        <v>1009.889055</v>
      </c>
      <c r="O105" s="186">
        <f t="shared" si="5"/>
        <v>51043.530439092552</v>
      </c>
      <c r="P105" s="186">
        <f t="shared" si="6"/>
        <v>31234.202288748649</v>
      </c>
      <c r="Q105" s="215">
        <f>IF(P105="-",0,P105/(1+'General inputs'!$H$30)^'MP Calculations'!$C$40)</f>
        <v>69380.190141751562</v>
      </c>
    </row>
    <row r="106" spans="3:17" x14ac:dyDescent="0.2">
      <c r="C106" s="159"/>
      <c r="D106" s="165" t="s">
        <v>284</v>
      </c>
      <c r="E106" s="162">
        <v>25934</v>
      </c>
      <c r="F106" s="166" t="str">
        <f t="shared" si="4"/>
        <v>Date check - OK</v>
      </c>
      <c r="G106" s="68"/>
      <c r="H106" s="162" t="s">
        <v>279</v>
      </c>
      <c r="I106" s="173">
        <v>38254.502555524108</v>
      </c>
      <c r="J106" s="168">
        <f>IFERROR(MIN('MP Calculations'!$E$30/I106,1),"-")</f>
        <v>0.61191304794284773</v>
      </c>
      <c r="K106" s="12"/>
      <c r="L106" s="159">
        <v>1.9254990000000001</v>
      </c>
      <c r="M106" s="187" t="s">
        <v>321</v>
      </c>
      <c r="N106" s="187">
        <v>1009.889055</v>
      </c>
      <c r="O106" s="186">
        <f t="shared" si="5"/>
        <v>1944.5403655134451</v>
      </c>
      <c r="P106" s="186">
        <f t="shared" si="6"/>
        <v>1189.8896219092314</v>
      </c>
      <c r="Q106" s="215">
        <f>IF(P106="-",0,P106/(1+'General inputs'!$H$30)^'MP Calculations'!$C$40)</f>
        <v>2643.0887349890049</v>
      </c>
    </row>
    <row r="107" spans="3:17" x14ac:dyDescent="0.2">
      <c r="C107" s="159"/>
      <c r="D107" s="165" t="s">
        <v>284</v>
      </c>
      <c r="E107" s="162">
        <v>25934</v>
      </c>
      <c r="F107" s="166" t="str">
        <f t="shared" si="4"/>
        <v>Date check - OK</v>
      </c>
      <c r="G107" s="68"/>
      <c r="H107" s="162" t="s">
        <v>279</v>
      </c>
      <c r="I107" s="173">
        <v>38254.502555524108</v>
      </c>
      <c r="J107" s="168">
        <f>IFERROR(MIN('MP Calculations'!$E$30/I107,1),"-")</f>
        <v>0.61191304794284773</v>
      </c>
      <c r="K107" s="12"/>
      <c r="L107" s="159">
        <v>43.260553999999999</v>
      </c>
      <c r="M107" s="187" t="s">
        <v>321</v>
      </c>
      <c r="N107" s="187">
        <v>1009.889055</v>
      </c>
      <c r="O107" s="186">
        <f t="shared" si="5"/>
        <v>43688.359997836465</v>
      </c>
      <c r="P107" s="186">
        <f t="shared" si="6"/>
        <v>26733.477525900496</v>
      </c>
      <c r="Q107" s="215">
        <f>IF(P107="-",0,P107/(1+'General inputs'!$H$30)^'MP Calculations'!$C$40)</f>
        <v>59382.779708939619</v>
      </c>
    </row>
    <row r="108" spans="3:17" x14ac:dyDescent="0.2">
      <c r="C108" s="159"/>
      <c r="D108" s="165" t="s">
        <v>284</v>
      </c>
      <c r="E108" s="162">
        <v>25934</v>
      </c>
      <c r="F108" s="166" t="str">
        <f t="shared" si="4"/>
        <v>Date check - OK</v>
      </c>
      <c r="G108" s="68"/>
      <c r="H108" s="162" t="s">
        <v>279</v>
      </c>
      <c r="I108" s="173">
        <v>38254.502555524108</v>
      </c>
      <c r="J108" s="168">
        <f>IFERROR(MIN('MP Calculations'!$E$30/I108,1),"-")</f>
        <v>0.61191304794284773</v>
      </c>
      <c r="K108" s="12"/>
      <c r="L108" s="159">
        <v>22.01267</v>
      </c>
      <c r="M108" s="187" t="s">
        <v>321</v>
      </c>
      <c r="N108" s="187">
        <v>1009.889055</v>
      </c>
      <c r="O108" s="186">
        <f t="shared" si="5"/>
        <v>22230.35450432685</v>
      </c>
      <c r="P108" s="186">
        <f t="shared" si="6"/>
        <v>13603.043981592657</v>
      </c>
      <c r="Q108" s="215">
        <f>IF(P108="-",0,P108/(1+'General inputs'!$H$30)^'MP Calculations'!$C$40)</f>
        <v>30216.29203859904</v>
      </c>
    </row>
    <row r="109" spans="3:17" x14ac:dyDescent="0.2">
      <c r="C109" s="159"/>
      <c r="D109" s="165" t="s">
        <v>284</v>
      </c>
      <c r="E109" s="162">
        <v>25934</v>
      </c>
      <c r="F109" s="166" t="str">
        <f t="shared" si="4"/>
        <v>Date check - OK</v>
      </c>
      <c r="G109" s="68"/>
      <c r="H109" s="162" t="s">
        <v>279</v>
      </c>
      <c r="I109" s="173">
        <v>38254.502555524108</v>
      </c>
      <c r="J109" s="168">
        <f>IFERROR(MIN('MP Calculations'!$E$30/I109,1),"-")</f>
        <v>0.61191304794284773</v>
      </c>
      <c r="K109" s="12"/>
      <c r="L109" s="159">
        <v>32.579984000000003</v>
      </c>
      <c r="M109" s="187" t="s">
        <v>321</v>
      </c>
      <c r="N109" s="187">
        <v>1009.889055</v>
      </c>
      <c r="O109" s="186">
        <f t="shared" si="5"/>
        <v>32902.169253675122</v>
      </c>
      <c r="P109" s="186">
        <f t="shared" si="6"/>
        <v>20133.266671947797</v>
      </c>
      <c r="Q109" s="215">
        <f>IF(P109="-",0,P109/(1+'General inputs'!$H$30)^'MP Calculations'!$C$40)</f>
        <v>44721.803904609675</v>
      </c>
    </row>
    <row r="110" spans="3:17" x14ac:dyDescent="0.2">
      <c r="C110" s="159"/>
      <c r="D110" s="165" t="s">
        <v>284</v>
      </c>
      <c r="E110" s="162">
        <v>25934</v>
      </c>
      <c r="F110" s="166" t="str">
        <f t="shared" si="4"/>
        <v>Date check - OK</v>
      </c>
      <c r="G110" s="68"/>
      <c r="H110" s="162" t="s">
        <v>279</v>
      </c>
      <c r="I110" s="173">
        <v>38254.502555524108</v>
      </c>
      <c r="J110" s="168">
        <f>IFERROR(MIN('MP Calculations'!$E$30/I110,1),"-")</f>
        <v>0.61191304794284773</v>
      </c>
      <c r="K110" s="12"/>
      <c r="L110" s="159">
        <v>53.153725000000001</v>
      </c>
      <c r="M110" s="187" t="s">
        <v>321</v>
      </c>
      <c r="N110" s="187">
        <v>1009.889055</v>
      </c>
      <c r="O110" s="186">
        <f t="shared" si="5"/>
        <v>53679.365109979874</v>
      </c>
      <c r="P110" s="186">
        <f t="shared" si="6"/>
        <v>32847.103916084743</v>
      </c>
      <c r="Q110" s="215">
        <f>IF(P110="-",0,P110/(1+'General inputs'!$H$30)^'MP Calculations'!$C$40)</f>
        <v>72962.910793619434</v>
      </c>
    </row>
    <row r="111" spans="3:17" x14ac:dyDescent="0.2">
      <c r="C111" s="159"/>
      <c r="D111" s="165" t="s">
        <v>284</v>
      </c>
      <c r="E111" s="162">
        <v>25934</v>
      </c>
      <c r="F111" s="166" t="str">
        <f t="shared" si="4"/>
        <v>Date check - OK</v>
      </c>
      <c r="G111" s="68"/>
      <c r="H111" s="162" t="s">
        <v>279</v>
      </c>
      <c r="I111" s="173">
        <v>38254.502555524108</v>
      </c>
      <c r="J111" s="168">
        <f>IFERROR(MIN('MP Calculations'!$E$30/I111,1),"-")</f>
        <v>0.61191304794284773</v>
      </c>
      <c r="K111" s="12"/>
      <c r="L111" s="159">
        <v>70.408068999999998</v>
      </c>
      <c r="M111" s="187" t="s">
        <v>321</v>
      </c>
      <c r="N111" s="187">
        <v>1009.889055</v>
      </c>
      <c r="O111" s="186">
        <f t="shared" si="5"/>
        <v>71104.338266784791</v>
      </c>
      <c r="P111" s="186">
        <f t="shared" si="6"/>
        <v>43509.672350787543</v>
      </c>
      <c r="Q111" s="215">
        <f>IF(P111="-",0,P111/(1+'General inputs'!$H$30)^'MP Calculations'!$C$40)</f>
        <v>96647.556828764151</v>
      </c>
    </row>
    <row r="112" spans="3:17" x14ac:dyDescent="0.2">
      <c r="C112" s="159"/>
      <c r="D112" s="165" t="s">
        <v>284</v>
      </c>
      <c r="E112" s="162">
        <v>25934</v>
      </c>
      <c r="F112" s="166" t="str">
        <f t="shared" si="4"/>
        <v>Date check - OK</v>
      </c>
      <c r="G112" s="68"/>
      <c r="H112" s="162" t="s">
        <v>279</v>
      </c>
      <c r="I112" s="173">
        <v>38254.502555524108</v>
      </c>
      <c r="J112" s="168">
        <f>IFERROR(MIN('MP Calculations'!$E$30/I112,1),"-")</f>
        <v>0.61191304794284773</v>
      </c>
      <c r="K112" s="12"/>
      <c r="L112" s="159">
        <v>81.376374999999996</v>
      </c>
      <c r="M112" s="187" t="s">
        <v>321</v>
      </c>
      <c r="N112" s="187">
        <v>1009.889055</v>
      </c>
      <c r="O112" s="186">
        <f t="shared" si="5"/>
        <v>82181.110448075618</v>
      </c>
      <c r="P112" s="186">
        <f t="shared" si="6"/>
        <v>50287.693777609762</v>
      </c>
      <c r="Q112" s="215">
        <f>IF(P112="-",0,P112/(1+'General inputs'!$H$30)^'MP Calculations'!$C$40)</f>
        <v>111703.50130368328</v>
      </c>
    </row>
    <row r="113" spans="3:17" x14ac:dyDescent="0.2">
      <c r="C113" s="159"/>
      <c r="D113" s="165" t="s">
        <v>282</v>
      </c>
      <c r="E113" s="162">
        <v>25934</v>
      </c>
      <c r="F113" s="166" t="str">
        <f t="shared" si="4"/>
        <v>Date check - OK</v>
      </c>
      <c r="G113" s="68"/>
      <c r="H113" s="162" t="s">
        <v>279</v>
      </c>
      <c r="I113" s="173">
        <v>38254.502555524108</v>
      </c>
      <c r="J113" s="168">
        <f>IFERROR(MIN('MP Calculations'!$E$30/I113,1),"-")</f>
        <v>0.61191304794284773</v>
      </c>
      <c r="K113" s="12"/>
      <c r="L113" s="159">
        <v>32.267584999999997</v>
      </c>
      <c r="M113" s="187" t="s">
        <v>321</v>
      </c>
      <c r="N113" s="187">
        <v>657.22938499999998</v>
      </c>
      <c r="O113" s="186">
        <f t="shared" si="5"/>
        <v>21207.205044985221</v>
      </c>
      <c r="P113" s="186">
        <f t="shared" si="6"/>
        <v>12976.965477425843</v>
      </c>
      <c r="Q113" s="215">
        <f>IF(P113="-",0,P113/(1+'General inputs'!$H$30)^'MP Calculations'!$C$40)</f>
        <v>28825.59074066949</v>
      </c>
    </row>
    <row r="114" spans="3:17" x14ac:dyDescent="0.2">
      <c r="C114" s="159"/>
      <c r="D114" s="165" t="s">
        <v>283</v>
      </c>
      <c r="E114" s="162">
        <v>25934</v>
      </c>
      <c r="F114" s="166" t="str">
        <f t="shared" si="4"/>
        <v>Date check - OK</v>
      </c>
      <c r="G114" s="68"/>
      <c r="H114" s="162" t="s">
        <v>279</v>
      </c>
      <c r="I114" s="173">
        <v>38254.502555524108</v>
      </c>
      <c r="J114" s="168">
        <f>IFERROR(MIN('MP Calculations'!$E$30/I114,1),"-")</f>
        <v>0.61191304794284773</v>
      </c>
      <c r="K114" s="12"/>
      <c r="L114" s="159">
        <v>25.491191000000001</v>
      </c>
      <c r="M114" s="187" t="s">
        <v>321</v>
      </c>
      <c r="N114" s="187">
        <v>480.89954999999998</v>
      </c>
      <c r="O114" s="186">
        <f t="shared" si="5"/>
        <v>12258.70228086405</v>
      </c>
      <c r="P114" s="186">
        <f t="shared" si="6"/>
        <v>7501.2598765074608</v>
      </c>
      <c r="Q114" s="215">
        <f>IF(P114="-",0,P114/(1+'General inputs'!$H$30)^'MP Calculations'!$C$40)</f>
        <v>16662.466091610564</v>
      </c>
    </row>
    <row r="115" spans="3:17" x14ac:dyDescent="0.2">
      <c r="C115" s="159"/>
      <c r="D115" s="165" t="s">
        <v>285</v>
      </c>
      <c r="E115" s="162">
        <v>25934</v>
      </c>
      <c r="F115" s="166" t="str">
        <f t="shared" si="4"/>
        <v>Date check - OK</v>
      </c>
      <c r="G115" s="68"/>
      <c r="H115" s="162" t="s">
        <v>279</v>
      </c>
      <c r="I115" s="173">
        <v>38254.502555524108</v>
      </c>
      <c r="J115" s="168">
        <f>IFERROR(MIN('MP Calculations'!$E$30/I115,1),"-")</f>
        <v>0.61191304794284773</v>
      </c>
      <c r="K115" s="12"/>
      <c r="L115" s="159">
        <v>23.407522</v>
      </c>
      <c r="M115" s="187" t="s">
        <v>321</v>
      </c>
      <c r="N115" s="187">
        <v>1009.889055</v>
      </c>
      <c r="O115" s="186">
        <f t="shared" si="5"/>
        <v>23639.000272471709</v>
      </c>
      <c r="P115" s="186">
        <f t="shared" si="6"/>
        <v>14465.012707049971</v>
      </c>
      <c r="Q115" s="215">
        <f>IF(P115="-",0,P115/(1+'General inputs'!$H$30)^'MP Calculations'!$C$40)</f>
        <v>32130.973691602692</v>
      </c>
    </row>
    <row r="116" spans="3:17" x14ac:dyDescent="0.2">
      <c r="C116" s="159"/>
      <c r="D116" s="165" t="s">
        <v>283</v>
      </c>
      <c r="E116" s="162">
        <v>25934</v>
      </c>
      <c r="F116" s="166" t="str">
        <f t="shared" si="4"/>
        <v>Date check - OK</v>
      </c>
      <c r="G116" s="68"/>
      <c r="H116" s="162" t="s">
        <v>279</v>
      </c>
      <c r="I116" s="173">
        <v>38254.502555524108</v>
      </c>
      <c r="J116" s="168">
        <f>IFERROR(MIN('MP Calculations'!$E$30/I116,1),"-")</f>
        <v>0.61191304794284773</v>
      </c>
      <c r="K116" s="12"/>
      <c r="L116" s="159">
        <v>17.261089999999999</v>
      </c>
      <c r="M116" s="187" t="s">
        <v>321</v>
      </c>
      <c r="N116" s="187">
        <v>480.89954999999998</v>
      </c>
      <c r="O116" s="186">
        <f t="shared" si="5"/>
        <v>8300.850413509499</v>
      </c>
      <c r="P116" s="186">
        <f t="shared" si="6"/>
        <v>5079.3986770482452</v>
      </c>
      <c r="Q116" s="215">
        <f>IF(P116="-",0,P116/(1+'General inputs'!$H$30)^'MP Calculations'!$C$40)</f>
        <v>11282.812436234861</v>
      </c>
    </row>
    <row r="117" spans="3:17" x14ac:dyDescent="0.2">
      <c r="C117" s="159"/>
      <c r="D117" s="165" t="s">
        <v>283</v>
      </c>
      <c r="E117" s="162">
        <v>25934</v>
      </c>
      <c r="F117" s="166" t="str">
        <f t="shared" si="4"/>
        <v>Date check - OK</v>
      </c>
      <c r="G117" s="68"/>
      <c r="H117" s="162" t="s">
        <v>279</v>
      </c>
      <c r="I117" s="173">
        <v>38254.502555524108</v>
      </c>
      <c r="J117" s="168">
        <f>IFERROR(MIN('MP Calculations'!$E$30/I117,1),"-")</f>
        <v>0.61191304794284773</v>
      </c>
      <c r="K117" s="12"/>
      <c r="L117" s="159">
        <v>105.656718</v>
      </c>
      <c r="M117" s="187" t="s">
        <v>321</v>
      </c>
      <c r="N117" s="187">
        <v>480.89954999999998</v>
      </c>
      <c r="O117" s="186">
        <f t="shared" si="5"/>
        <v>50810.268140676897</v>
      </c>
      <c r="P117" s="186">
        <f t="shared" si="6"/>
        <v>31091.466044754972</v>
      </c>
      <c r="Q117" s="215">
        <f>IF(P117="-",0,P117/(1+'General inputs'!$H$30)^'MP Calculations'!$C$40)</f>
        <v>69063.131692272029</v>
      </c>
    </row>
    <row r="118" spans="3:17" x14ac:dyDescent="0.2">
      <c r="C118" s="159"/>
      <c r="D118" s="165" t="s">
        <v>284</v>
      </c>
      <c r="E118" s="162">
        <v>25934</v>
      </c>
      <c r="F118" s="166" t="str">
        <f t="shared" si="4"/>
        <v>Date check - OK</v>
      </c>
      <c r="G118" s="68"/>
      <c r="H118" s="162" t="s">
        <v>279</v>
      </c>
      <c r="I118" s="173">
        <v>38254.502555524108</v>
      </c>
      <c r="J118" s="168">
        <f>IFERROR(MIN('MP Calculations'!$E$30/I118,1),"-")</f>
        <v>0.61191304794284773</v>
      </c>
      <c r="K118" s="12"/>
      <c r="L118" s="159">
        <v>2.7306249999999999</v>
      </c>
      <c r="M118" s="187" t="s">
        <v>321</v>
      </c>
      <c r="N118" s="187">
        <v>1009.889055</v>
      </c>
      <c r="O118" s="186">
        <f t="shared" si="5"/>
        <v>2757.6283008093747</v>
      </c>
      <c r="P118" s="186">
        <f t="shared" si="6"/>
        <v>1687.4287386417207</v>
      </c>
      <c r="Q118" s="215">
        <f>IF(P118="-",0,P118/(1+'General inputs'!$H$30)^'MP Calculations'!$C$40)</f>
        <v>3748.2669048279695</v>
      </c>
    </row>
    <row r="119" spans="3:17" x14ac:dyDescent="0.2">
      <c r="C119" s="159"/>
      <c r="D119" s="165" t="s">
        <v>284</v>
      </c>
      <c r="E119" s="162">
        <v>25934</v>
      </c>
      <c r="F119" s="166" t="str">
        <f t="shared" si="4"/>
        <v>Date check - OK</v>
      </c>
      <c r="G119" s="68"/>
      <c r="H119" s="162" t="s">
        <v>279</v>
      </c>
      <c r="I119" s="173">
        <v>38254.502555524108</v>
      </c>
      <c r="J119" s="168">
        <f>IFERROR(MIN('MP Calculations'!$E$30/I119,1),"-")</f>
        <v>0.61191304794284773</v>
      </c>
      <c r="K119" s="12"/>
      <c r="L119" s="159">
        <v>0.80281800000000003</v>
      </c>
      <c r="M119" s="187" t="s">
        <v>321</v>
      </c>
      <c r="N119" s="187">
        <v>1009.889055</v>
      </c>
      <c r="O119" s="186">
        <f t="shared" si="5"/>
        <v>810.75711135698998</v>
      </c>
      <c r="P119" s="186">
        <f t="shared" si="6"/>
        <v>496.11285515179452</v>
      </c>
      <c r="Q119" s="215">
        <f>IF(P119="-",0,P119/(1+'General inputs'!$H$30)^'MP Calculations'!$C$40)</f>
        <v>1102.0100306707002</v>
      </c>
    </row>
    <row r="120" spans="3:17" x14ac:dyDescent="0.2">
      <c r="C120" s="159"/>
      <c r="D120" s="165" t="s">
        <v>284</v>
      </c>
      <c r="E120" s="162">
        <v>25934</v>
      </c>
      <c r="F120" s="166" t="str">
        <f t="shared" si="4"/>
        <v>Date check - OK</v>
      </c>
      <c r="G120" s="68"/>
      <c r="H120" s="162" t="s">
        <v>279</v>
      </c>
      <c r="I120" s="173">
        <v>38254.502555524108</v>
      </c>
      <c r="J120" s="168">
        <f>IFERROR(MIN('MP Calculations'!$E$30/I120,1),"-")</f>
        <v>0.61191304794284773</v>
      </c>
      <c r="K120" s="12"/>
      <c r="L120" s="159">
        <v>2.7763979999999999</v>
      </c>
      <c r="M120" s="187" t="s">
        <v>321</v>
      </c>
      <c r="N120" s="187">
        <v>1009.889055</v>
      </c>
      <c r="O120" s="186">
        <f t="shared" si="5"/>
        <v>2803.8539525238898</v>
      </c>
      <c r="P120" s="186">
        <f t="shared" si="6"/>
        <v>1715.7148180754941</v>
      </c>
      <c r="Q120" s="215">
        <f>IF(P120="-",0,P120/(1+'General inputs'!$H$30)^'MP Calculations'!$C$40)</f>
        <v>3811.0984620848944</v>
      </c>
    </row>
    <row r="121" spans="3:17" x14ac:dyDescent="0.2">
      <c r="C121" s="159"/>
      <c r="D121" s="165" t="s">
        <v>284</v>
      </c>
      <c r="E121" s="162">
        <v>25934</v>
      </c>
      <c r="F121" s="166" t="str">
        <f t="shared" si="4"/>
        <v>Date check - OK</v>
      </c>
      <c r="G121" s="68"/>
      <c r="H121" s="162" t="s">
        <v>279</v>
      </c>
      <c r="I121" s="173">
        <v>38254.502555524108</v>
      </c>
      <c r="J121" s="168">
        <f>IFERROR(MIN('MP Calculations'!$E$30/I121,1),"-")</f>
        <v>0.61191304794284773</v>
      </c>
      <c r="K121" s="12"/>
      <c r="L121" s="159">
        <v>0.29968099999999998</v>
      </c>
      <c r="M121" s="187" t="s">
        <v>321</v>
      </c>
      <c r="N121" s="187">
        <v>1009.889055</v>
      </c>
      <c r="O121" s="186">
        <f t="shared" si="5"/>
        <v>302.644561891455</v>
      </c>
      <c r="P121" s="186">
        <f t="shared" si="6"/>
        <v>185.19215631032804</v>
      </c>
      <c r="Q121" s="215">
        <f>IF(P121="-",0,P121/(1+'General inputs'!$H$30)^'MP Calculations'!$C$40)</f>
        <v>411.3653007299614</v>
      </c>
    </row>
    <row r="122" spans="3:17" x14ac:dyDescent="0.2">
      <c r="C122" s="159"/>
      <c r="D122" s="165" t="s">
        <v>284</v>
      </c>
      <c r="E122" s="162">
        <v>25934</v>
      </c>
      <c r="F122" s="166" t="str">
        <f t="shared" si="4"/>
        <v>Date check - OK</v>
      </c>
      <c r="G122" s="68"/>
      <c r="H122" s="162" t="s">
        <v>279</v>
      </c>
      <c r="I122" s="173">
        <v>38254.502555524108</v>
      </c>
      <c r="J122" s="168">
        <f>IFERROR(MIN('MP Calculations'!$E$30/I122,1),"-")</f>
        <v>0.61191304794284773</v>
      </c>
      <c r="K122" s="12"/>
      <c r="L122" s="159">
        <v>0.78922000000000003</v>
      </c>
      <c r="M122" s="187" t="s">
        <v>321</v>
      </c>
      <c r="N122" s="187">
        <v>1009.889055</v>
      </c>
      <c r="O122" s="186">
        <f t="shared" si="5"/>
        <v>797.02463998710004</v>
      </c>
      <c r="P122" s="186">
        <f t="shared" si="6"/>
        <v>487.70977674005729</v>
      </c>
      <c r="Q122" s="215">
        <f>IF(P122="-",0,P122/(1+'General inputs'!$H$30)^'MP Calculations'!$C$40)</f>
        <v>1083.3443649817643</v>
      </c>
    </row>
    <row r="123" spans="3:17" x14ac:dyDescent="0.2">
      <c r="C123" s="159"/>
      <c r="D123" s="165" t="s">
        <v>285</v>
      </c>
      <c r="E123" s="162">
        <v>25934</v>
      </c>
      <c r="F123" s="166" t="str">
        <f t="shared" si="4"/>
        <v>Date check - OK</v>
      </c>
      <c r="G123" s="68"/>
      <c r="H123" s="162" t="s">
        <v>279</v>
      </c>
      <c r="I123" s="173">
        <v>38254.502555524108</v>
      </c>
      <c r="J123" s="168">
        <f>IFERROR(MIN('MP Calculations'!$E$30/I123,1),"-")</f>
        <v>0.61191304794284773</v>
      </c>
      <c r="K123" s="12"/>
      <c r="L123" s="159">
        <v>4.2012229999999997</v>
      </c>
      <c r="M123" s="187" t="s">
        <v>321</v>
      </c>
      <c r="N123" s="187">
        <v>1009.889055</v>
      </c>
      <c r="O123" s="186">
        <f t="shared" si="5"/>
        <v>4242.7691253142648</v>
      </c>
      <c r="P123" s="186">
        <f t="shared" si="6"/>
        <v>2596.2057871888619</v>
      </c>
      <c r="Q123" s="215">
        <f>IF(P123="-",0,P123/(1+'General inputs'!$H$30)^'MP Calculations'!$C$40)</f>
        <v>5766.9233712802297</v>
      </c>
    </row>
    <row r="124" spans="3:17" x14ac:dyDescent="0.2">
      <c r="C124" s="159"/>
      <c r="D124" s="165" t="s">
        <v>285</v>
      </c>
      <c r="E124" s="162">
        <v>25934</v>
      </c>
      <c r="F124" s="166" t="str">
        <f t="shared" si="4"/>
        <v>Date check - OK</v>
      </c>
      <c r="G124" s="68"/>
      <c r="H124" s="162" t="s">
        <v>279</v>
      </c>
      <c r="I124" s="173">
        <v>38254.502555524108</v>
      </c>
      <c r="J124" s="168">
        <f>IFERROR(MIN('MP Calculations'!$E$30/I124,1),"-")</f>
        <v>0.61191304794284773</v>
      </c>
      <c r="K124" s="12"/>
      <c r="L124" s="159">
        <v>0.38004300000000002</v>
      </c>
      <c r="M124" s="187" t="s">
        <v>321</v>
      </c>
      <c r="N124" s="187">
        <v>1009.889055</v>
      </c>
      <c r="O124" s="186">
        <f t="shared" si="5"/>
        <v>383.80126612936499</v>
      </c>
      <c r="P124" s="186">
        <f t="shared" si="6"/>
        <v>234.85300256154378</v>
      </c>
      <c r="Q124" s="215">
        <f>IF(P124="-",0,P124/(1+'General inputs'!$H$30)^'MP Calculations'!$C$40)</f>
        <v>521.67639251509672</v>
      </c>
    </row>
    <row r="125" spans="3:17" x14ac:dyDescent="0.2">
      <c r="C125" s="159"/>
      <c r="D125" s="165" t="s">
        <v>285</v>
      </c>
      <c r="E125" s="162">
        <v>25934</v>
      </c>
      <c r="F125" s="166" t="str">
        <f t="shared" si="4"/>
        <v>Date check - OK</v>
      </c>
      <c r="G125" s="68"/>
      <c r="H125" s="162" t="s">
        <v>279</v>
      </c>
      <c r="I125" s="173">
        <v>38254.502555524108</v>
      </c>
      <c r="J125" s="168">
        <f>IFERROR(MIN('MP Calculations'!$E$30/I125,1),"-")</f>
        <v>0.61191304794284773</v>
      </c>
      <c r="K125" s="12"/>
      <c r="L125" s="159">
        <v>4.1863299999999999</v>
      </c>
      <c r="M125" s="187" t="s">
        <v>321</v>
      </c>
      <c r="N125" s="187">
        <v>1009.889055</v>
      </c>
      <c r="O125" s="186">
        <f t="shared" si="5"/>
        <v>4227.7288476181502</v>
      </c>
      <c r="P125" s="186">
        <f t="shared" si="6"/>
        <v>2587.0024450219257</v>
      </c>
      <c r="Q125" s="215">
        <f>IF(P125="-",0,P125/(1+'General inputs'!$H$30)^'MP Calculations'!$C$40)</f>
        <v>5746.4800885103141</v>
      </c>
    </row>
    <row r="126" spans="3:17" x14ac:dyDescent="0.2">
      <c r="C126" s="159"/>
      <c r="D126" s="165" t="s">
        <v>285</v>
      </c>
      <c r="E126" s="162">
        <v>25934</v>
      </c>
      <c r="F126" s="166" t="str">
        <f t="shared" si="4"/>
        <v>Date check - OK</v>
      </c>
      <c r="G126" s="68"/>
      <c r="H126" s="162" t="s">
        <v>279</v>
      </c>
      <c r="I126" s="173">
        <v>38254.502555524108</v>
      </c>
      <c r="J126" s="168">
        <f>IFERROR(MIN('MP Calculations'!$E$30/I126,1),"-")</f>
        <v>0.61191304794284773</v>
      </c>
      <c r="K126" s="12"/>
      <c r="L126" s="159">
        <v>1.2938890000000001</v>
      </c>
      <c r="M126" s="187" t="s">
        <v>321</v>
      </c>
      <c r="N126" s="187">
        <v>1009.889055</v>
      </c>
      <c r="O126" s="186">
        <f t="shared" si="5"/>
        <v>1306.684339484895</v>
      </c>
      <c r="P126" s="186">
        <f t="shared" si="6"/>
        <v>799.57719687338886</v>
      </c>
      <c r="Q126" s="215">
        <f>IF(P126="-",0,P126/(1+'General inputs'!$H$30)^'MP Calculations'!$C$40)</f>
        <v>1776.0920365194625</v>
      </c>
    </row>
    <row r="127" spans="3:17" x14ac:dyDescent="0.2">
      <c r="C127" s="159"/>
      <c r="D127" s="165" t="s">
        <v>285</v>
      </c>
      <c r="E127" s="162">
        <v>25934</v>
      </c>
      <c r="F127" s="166" t="str">
        <f t="shared" si="4"/>
        <v>Date check - OK</v>
      </c>
      <c r="G127" s="68"/>
      <c r="H127" s="162" t="s">
        <v>279</v>
      </c>
      <c r="I127" s="173">
        <v>38254.502555524108</v>
      </c>
      <c r="J127" s="168">
        <f>IFERROR(MIN('MP Calculations'!$E$30/I127,1),"-")</f>
        <v>0.61191304794284773</v>
      </c>
      <c r="K127" s="12"/>
      <c r="L127" s="159">
        <v>15.15934</v>
      </c>
      <c r="M127" s="187" t="s">
        <v>321</v>
      </c>
      <c r="N127" s="187">
        <v>1009.889055</v>
      </c>
      <c r="O127" s="186">
        <f t="shared" si="5"/>
        <v>15309.251547023699</v>
      </c>
      <c r="P127" s="186">
        <f t="shared" si="6"/>
        <v>9367.9307758630293</v>
      </c>
      <c r="Q127" s="215">
        <f>IF(P127="-",0,P127/(1+'General inputs'!$H$30)^'MP Calculations'!$C$40)</f>
        <v>20808.881637366845</v>
      </c>
    </row>
    <row r="128" spans="3:17" x14ac:dyDescent="0.2">
      <c r="C128" s="159"/>
      <c r="D128" s="165" t="s">
        <v>286</v>
      </c>
      <c r="E128" s="162">
        <v>25934</v>
      </c>
      <c r="F128" s="166" t="str">
        <f t="shared" si="4"/>
        <v>Date check - OK</v>
      </c>
      <c r="G128" s="68"/>
      <c r="H128" s="162" t="s">
        <v>279</v>
      </c>
      <c r="I128" s="173">
        <v>38254.502555524108</v>
      </c>
      <c r="J128" s="168">
        <f>IFERROR(MIN('MP Calculations'!$E$30/I128,1),"-")</f>
        <v>0.61191304794284773</v>
      </c>
      <c r="K128" s="12"/>
      <c r="L128" s="159">
        <v>361.90675599999997</v>
      </c>
      <c r="M128" s="187" t="s">
        <v>321</v>
      </c>
      <c r="N128" s="187">
        <v>356.22188899999998</v>
      </c>
      <c r="O128" s="186">
        <f t="shared" si="5"/>
        <v>128919.10826418207</v>
      </c>
      <c r="P128" s="186">
        <f t="shared" si="6"/>
        <v>78887.28447600962</v>
      </c>
      <c r="Q128" s="215">
        <f>IF(P128="-",0,P128/(1+'General inputs'!$H$30)^'MP Calculations'!$C$40)</f>
        <v>175231.45768584538</v>
      </c>
    </row>
    <row r="129" spans="3:17" x14ac:dyDescent="0.2">
      <c r="C129" s="159"/>
      <c r="D129" s="165" t="s">
        <v>286</v>
      </c>
      <c r="E129" s="162">
        <v>25934</v>
      </c>
      <c r="F129" s="166" t="str">
        <f t="shared" si="4"/>
        <v>Date check - OK</v>
      </c>
      <c r="G129" s="68"/>
      <c r="H129" s="162" t="s">
        <v>279</v>
      </c>
      <c r="I129" s="173">
        <v>38254.502555524108</v>
      </c>
      <c r="J129" s="168">
        <f>IFERROR(MIN('MP Calculations'!$E$30/I129,1),"-")</f>
        <v>0.61191304794284773</v>
      </c>
      <c r="K129" s="12"/>
      <c r="L129" s="159">
        <v>1.809736</v>
      </c>
      <c r="M129" s="187" t="s">
        <v>321</v>
      </c>
      <c r="N129" s="187">
        <v>356.22188899999998</v>
      </c>
      <c r="O129" s="186">
        <f t="shared" si="5"/>
        <v>644.66757651130399</v>
      </c>
      <c r="P129" s="186">
        <f t="shared" si="6"/>
        <v>394.48050165296104</v>
      </c>
      <c r="Q129" s="215">
        <f>IF(P129="-",0,P129/(1+'General inputs'!$H$30)^'MP Calculations'!$C$40)</f>
        <v>876.25520123352192</v>
      </c>
    </row>
    <row r="130" spans="3:17" x14ac:dyDescent="0.2">
      <c r="C130" s="159"/>
      <c r="D130" s="165" t="s">
        <v>287</v>
      </c>
      <c r="E130" s="162">
        <v>25934</v>
      </c>
      <c r="F130" s="166" t="str">
        <f t="shared" si="4"/>
        <v>Date check - OK</v>
      </c>
      <c r="G130" s="68"/>
      <c r="H130" s="162" t="s">
        <v>279</v>
      </c>
      <c r="I130" s="173">
        <v>38254.502555524108</v>
      </c>
      <c r="J130" s="168">
        <f>IFERROR(MIN('MP Calculations'!$E$30/I130,1),"-")</f>
        <v>0.61191304794284773</v>
      </c>
      <c r="K130" s="12"/>
      <c r="L130" s="159">
        <v>0.26842700000000003</v>
      </c>
      <c r="M130" s="187" t="s">
        <v>321</v>
      </c>
      <c r="N130" s="187">
        <v>276.07196399999998</v>
      </c>
      <c r="O130" s="186">
        <f t="shared" si="5"/>
        <v>74.105169080628002</v>
      </c>
      <c r="P130" s="186">
        <f t="shared" si="6"/>
        <v>45.345919880447163</v>
      </c>
      <c r="Q130" s="215">
        <f>IF(P130="-",0,P130/(1+'General inputs'!$H$30)^'MP Calculations'!$C$40)</f>
        <v>100.72639327790242</v>
      </c>
    </row>
    <row r="131" spans="3:17" x14ac:dyDescent="0.2">
      <c r="C131" s="159"/>
      <c r="D131" s="165" t="s">
        <v>287</v>
      </c>
      <c r="E131" s="162">
        <v>25934</v>
      </c>
      <c r="F131" s="166" t="str">
        <f t="shared" si="4"/>
        <v>Date check - OK</v>
      </c>
      <c r="G131" s="68"/>
      <c r="H131" s="162" t="s">
        <v>279</v>
      </c>
      <c r="I131" s="173">
        <v>38254.502555524108</v>
      </c>
      <c r="J131" s="168">
        <f>IFERROR(MIN('MP Calculations'!$E$30/I131,1),"-")</f>
        <v>0.61191304794284773</v>
      </c>
      <c r="K131" s="12"/>
      <c r="L131" s="159">
        <v>2.463692</v>
      </c>
      <c r="M131" s="187" t="s">
        <v>321</v>
      </c>
      <c r="N131" s="187">
        <v>276.07196399999998</v>
      </c>
      <c r="O131" s="186">
        <f t="shared" si="5"/>
        <v>680.15628913108799</v>
      </c>
      <c r="P131" s="186">
        <f t="shared" si="6"/>
        <v>416.19650795970085</v>
      </c>
      <c r="Q131" s="215">
        <f>IF(P131="-",0,P131/(1+'General inputs'!$H$30)^'MP Calculations'!$C$40)</f>
        <v>924.49272728757524</v>
      </c>
    </row>
    <row r="132" spans="3:17" x14ac:dyDescent="0.2">
      <c r="C132" s="159"/>
      <c r="D132" s="165" t="s">
        <v>287</v>
      </c>
      <c r="E132" s="162">
        <v>25934</v>
      </c>
      <c r="F132" s="166" t="str">
        <f t="shared" si="4"/>
        <v>Date check - OK</v>
      </c>
      <c r="G132" s="68"/>
      <c r="H132" s="162" t="s">
        <v>279</v>
      </c>
      <c r="I132" s="173">
        <v>38254.502555524108</v>
      </c>
      <c r="J132" s="168">
        <f>IFERROR(MIN('MP Calculations'!$E$30/I132,1),"-")</f>
        <v>0.61191304794284773</v>
      </c>
      <c r="K132" s="12"/>
      <c r="L132" s="159">
        <v>2.8368989999999998</v>
      </c>
      <c r="M132" s="187" t="s">
        <v>321</v>
      </c>
      <c r="N132" s="187">
        <v>276.07196399999998</v>
      </c>
      <c r="O132" s="186">
        <f t="shared" si="5"/>
        <v>783.18827859963585</v>
      </c>
      <c r="P132" s="186">
        <f t="shared" si="6"/>
        <v>479.24312667101537</v>
      </c>
      <c r="Q132" s="215">
        <f>IF(P132="-",0,P132/(1+'General inputs'!$H$30)^'MP Calculations'!$C$40)</f>
        <v>1064.5374882693918</v>
      </c>
    </row>
    <row r="133" spans="3:17" x14ac:dyDescent="0.2">
      <c r="C133" s="159"/>
      <c r="D133" s="165" t="s">
        <v>287</v>
      </c>
      <c r="E133" s="162">
        <v>25934</v>
      </c>
      <c r="F133" s="166" t="str">
        <f t="shared" si="4"/>
        <v>Date check - OK</v>
      </c>
      <c r="G133" s="68"/>
      <c r="H133" s="162" t="s">
        <v>279</v>
      </c>
      <c r="I133" s="173">
        <v>38254.502555524108</v>
      </c>
      <c r="J133" s="168">
        <f>IFERROR(MIN('MP Calculations'!$E$30/I133,1),"-")</f>
        <v>0.61191304794284773</v>
      </c>
      <c r="K133" s="12"/>
      <c r="L133" s="159">
        <v>7.68818</v>
      </c>
      <c r="M133" s="187" t="s">
        <v>321</v>
      </c>
      <c r="N133" s="187">
        <v>276.07196399999998</v>
      </c>
      <c r="O133" s="186">
        <f t="shared" si="5"/>
        <v>2122.4909521855197</v>
      </c>
      <c r="P133" s="186">
        <f t="shared" si="6"/>
        <v>1298.7799077829584</v>
      </c>
      <c r="Q133" s="215">
        <f>IF(P133="-",0,P133/(1+'General inputs'!$H$30)^'MP Calculations'!$C$40)</f>
        <v>2884.9655298137059</v>
      </c>
    </row>
    <row r="134" spans="3:17" x14ac:dyDescent="0.2">
      <c r="C134" s="159"/>
      <c r="D134" s="165" t="s">
        <v>287</v>
      </c>
      <c r="E134" s="162">
        <v>25934</v>
      </c>
      <c r="F134" s="166" t="str">
        <f t="shared" si="4"/>
        <v>Date check - OK</v>
      </c>
      <c r="G134" s="68"/>
      <c r="H134" s="162" t="s">
        <v>279</v>
      </c>
      <c r="I134" s="173">
        <v>38254.502555524108</v>
      </c>
      <c r="J134" s="168">
        <f>IFERROR(MIN('MP Calculations'!$E$30/I134,1),"-")</f>
        <v>0.61191304794284773</v>
      </c>
      <c r="K134" s="12"/>
      <c r="L134" s="159">
        <v>7.6874659999999997</v>
      </c>
      <c r="M134" s="187" t="s">
        <v>321</v>
      </c>
      <c r="N134" s="187">
        <v>276.07196399999998</v>
      </c>
      <c r="O134" s="186">
        <f t="shared" si="5"/>
        <v>2122.2938368032237</v>
      </c>
      <c r="P134" s="186">
        <f t="shared" si="6"/>
        <v>1298.6592903085814</v>
      </c>
      <c r="Q134" s="215">
        <f>IF(P134="-",0,P134/(1+'General inputs'!$H$30)^'MP Calculations'!$C$40)</f>
        <v>2884.6976035439925</v>
      </c>
    </row>
    <row r="135" spans="3:17" x14ac:dyDescent="0.2">
      <c r="C135" s="159"/>
      <c r="D135" s="165" t="s">
        <v>287</v>
      </c>
      <c r="E135" s="162">
        <v>25934</v>
      </c>
      <c r="F135" s="166" t="str">
        <f t="shared" si="4"/>
        <v>Date check - OK</v>
      </c>
      <c r="G135" s="68"/>
      <c r="H135" s="162" t="s">
        <v>279</v>
      </c>
      <c r="I135" s="173">
        <v>38254.502555524108</v>
      </c>
      <c r="J135" s="168">
        <f>IFERROR(MIN('MP Calculations'!$E$30/I135,1),"-")</f>
        <v>0.61191304794284773</v>
      </c>
      <c r="K135" s="12"/>
      <c r="L135" s="159">
        <v>1.1326780000000001</v>
      </c>
      <c r="M135" s="187" t="s">
        <v>321</v>
      </c>
      <c r="N135" s="187">
        <v>276.07196399999998</v>
      </c>
      <c r="O135" s="186">
        <f t="shared" si="5"/>
        <v>312.70064003959197</v>
      </c>
      <c r="P135" s="186">
        <f t="shared" si="6"/>
        <v>191.34560174030602</v>
      </c>
      <c r="Q135" s="215">
        <f>IF(P135="-",0,P135/(1+'General inputs'!$H$30)^'MP Calculations'!$C$40)</f>
        <v>425.03388140994741</v>
      </c>
    </row>
    <row r="136" spans="3:17" x14ac:dyDescent="0.2">
      <c r="C136" s="159"/>
      <c r="D136" s="165" t="s">
        <v>287</v>
      </c>
      <c r="E136" s="162">
        <v>25934</v>
      </c>
      <c r="F136" s="166" t="str">
        <f t="shared" si="4"/>
        <v>Date check - OK</v>
      </c>
      <c r="G136" s="68"/>
      <c r="H136" s="162" t="s">
        <v>279</v>
      </c>
      <c r="I136" s="173">
        <v>38254.502555524108</v>
      </c>
      <c r="J136" s="168">
        <f>IFERROR(MIN('MP Calculations'!$E$30/I136,1),"-")</f>
        <v>0.61191304794284773</v>
      </c>
      <c r="K136" s="12"/>
      <c r="L136" s="159">
        <v>1.133815</v>
      </c>
      <c r="M136" s="187" t="s">
        <v>321</v>
      </c>
      <c r="N136" s="187">
        <v>276.07196399999998</v>
      </c>
      <c r="O136" s="186">
        <f t="shared" si="5"/>
        <v>313.01453386265996</v>
      </c>
      <c r="P136" s="186">
        <f t="shared" si="6"/>
        <v>191.53767746630999</v>
      </c>
      <c r="Q136" s="215">
        <f>IF(P136="-",0,P136/(1+'General inputs'!$H$30)^'MP Calculations'!$C$40)</f>
        <v>425.4605371083569</v>
      </c>
    </row>
    <row r="137" spans="3:17" x14ac:dyDescent="0.2">
      <c r="C137" s="159"/>
      <c r="D137" s="165" t="s">
        <v>286</v>
      </c>
      <c r="E137" s="162">
        <v>26277</v>
      </c>
      <c r="F137" s="166" t="str">
        <f t="shared" si="4"/>
        <v>Date check - OK</v>
      </c>
      <c r="G137" s="68"/>
      <c r="H137" s="162" t="s">
        <v>279</v>
      </c>
      <c r="I137" s="173">
        <v>38254.502555524108</v>
      </c>
      <c r="J137" s="168">
        <f>IFERROR(MIN('MP Calculations'!$E$30/I137,1),"-")</f>
        <v>0.61191304794284773</v>
      </c>
      <c r="K137" s="12"/>
      <c r="L137" s="159">
        <v>86.734007000000005</v>
      </c>
      <c r="M137" s="187" t="s">
        <v>321</v>
      </c>
      <c r="N137" s="187">
        <v>356.22188899999998</v>
      </c>
      <c r="O137" s="186">
        <f t="shared" si="5"/>
        <v>30896.551814079223</v>
      </c>
      <c r="P137" s="186">
        <f t="shared" si="6"/>
        <v>18906.003191477339</v>
      </c>
      <c r="Q137" s="215">
        <f>IF(P137="-",0,P137/(1+'General inputs'!$H$30)^'MP Calculations'!$C$40)</f>
        <v>41995.697028502887</v>
      </c>
    </row>
    <row r="138" spans="3:17" x14ac:dyDescent="0.2">
      <c r="C138" s="159"/>
      <c r="D138" s="165" t="s">
        <v>284</v>
      </c>
      <c r="E138" s="162">
        <v>26299</v>
      </c>
      <c r="F138" s="166" t="str">
        <f t="shared" si="4"/>
        <v>Date check - OK</v>
      </c>
      <c r="G138" s="68"/>
      <c r="H138" s="162" t="s">
        <v>279</v>
      </c>
      <c r="I138" s="173">
        <v>38254.502555524108</v>
      </c>
      <c r="J138" s="168">
        <f>IFERROR(MIN('MP Calculations'!$E$30/I138,1),"-")</f>
        <v>0.61191304794284773</v>
      </c>
      <c r="K138" s="12"/>
      <c r="L138" s="159">
        <v>88.035725999999997</v>
      </c>
      <c r="M138" s="187" t="s">
        <v>321</v>
      </c>
      <c r="N138" s="187">
        <v>1009.889055</v>
      </c>
      <c r="O138" s="186">
        <f t="shared" si="5"/>
        <v>88906.316136378926</v>
      </c>
      <c r="P138" s="186">
        <f t="shared" si="6"/>
        <v>54402.934888382013</v>
      </c>
      <c r="Q138" s="215">
        <f>IF(P138="-",0,P138/(1+'General inputs'!$H$30)^'MP Calculations'!$C$40)</f>
        <v>120844.641138312</v>
      </c>
    </row>
    <row r="139" spans="3:17" x14ac:dyDescent="0.2">
      <c r="C139" s="159"/>
      <c r="D139" s="165" t="s">
        <v>284</v>
      </c>
      <c r="E139" s="162">
        <v>26299</v>
      </c>
      <c r="F139" s="166" t="str">
        <f t="shared" si="4"/>
        <v>Date check - OK</v>
      </c>
      <c r="G139" s="68"/>
      <c r="H139" s="162" t="s">
        <v>279</v>
      </c>
      <c r="I139" s="173">
        <v>38254.502555524108</v>
      </c>
      <c r="J139" s="168">
        <f>IFERROR(MIN('MP Calculations'!$E$30/I139,1),"-")</f>
        <v>0.61191304794284773</v>
      </c>
      <c r="K139" s="12"/>
      <c r="L139" s="159">
        <v>2.3070059999999999</v>
      </c>
      <c r="M139" s="187" t="s">
        <v>321</v>
      </c>
      <c r="N139" s="187">
        <v>1009.889055</v>
      </c>
      <c r="O139" s="186">
        <f t="shared" si="5"/>
        <v>2329.8201092193299</v>
      </c>
      <c r="P139" s="186">
        <f t="shared" si="6"/>
        <v>1425.6473241909384</v>
      </c>
      <c r="Q139" s="215">
        <f>IF(P139="-",0,P139/(1+'General inputs'!$H$30)^'MP Calculations'!$C$40)</f>
        <v>3166.7747270458426</v>
      </c>
    </row>
    <row r="140" spans="3:17" x14ac:dyDescent="0.2">
      <c r="C140" s="159"/>
      <c r="D140" s="165" t="s">
        <v>283</v>
      </c>
      <c r="E140" s="162">
        <v>26299</v>
      </c>
      <c r="F140" s="166" t="str">
        <f t="shared" si="4"/>
        <v>Date check - OK</v>
      </c>
      <c r="G140" s="68"/>
      <c r="H140" s="162" t="s">
        <v>279</v>
      </c>
      <c r="I140" s="173">
        <v>38254.502555524108</v>
      </c>
      <c r="J140" s="168">
        <f>IFERROR(MIN('MP Calculations'!$E$30/I140,1),"-")</f>
        <v>0.61191304794284773</v>
      </c>
      <c r="K140" s="12"/>
      <c r="L140" s="159">
        <v>21.261448000000001</v>
      </c>
      <c r="M140" s="187" t="s">
        <v>321</v>
      </c>
      <c r="N140" s="187">
        <v>480.89954999999998</v>
      </c>
      <c r="O140" s="186">
        <f t="shared" si="5"/>
        <v>10224.620775548401</v>
      </c>
      <c r="P140" s="186">
        <f t="shared" si="6"/>
        <v>6256.5788628255859</v>
      </c>
      <c r="Q140" s="215">
        <f>IF(P140="-",0,P140/(1+'General inputs'!$H$30)^'MP Calculations'!$C$40)</f>
        <v>13897.6698404771</v>
      </c>
    </row>
    <row r="141" spans="3:17" x14ac:dyDescent="0.2">
      <c r="C141" s="159"/>
      <c r="D141" s="165" t="s">
        <v>283</v>
      </c>
      <c r="E141" s="162">
        <v>26299</v>
      </c>
      <c r="F141" s="166" t="str">
        <f t="shared" si="4"/>
        <v>Date check - OK</v>
      </c>
      <c r="G141" s="68"/>
      <c r="H141" s="162" t="s">
        <v>279</v>
      </c>
      <c r="I141" s="173">
        <v>38254.502555524108</v>
      </c>
      <c r="J141" s="168">
        <f>IFERROR(MIN('MP Calculations'!$E$30/I141,1),"-")</f>
        <v>0.61191304794284773</v>
      </c>
      <c r="K141" s="12"/>
      <c r="L141" s="159">
        <v>6.5806519999999997</v>
      </c>
      <c r="M141" s="187" t="s">
        <v>321</v>
      </c>
      <c r="N141" s="187">
        <v>480.89954999999998</v>
      </c>
      <c r="O141" s="186">
        <f t="shared" si="5"/>
        <v>3164.6325855065998</v>
      </c>
      <c r="P141" s="186">
        <f t="shared" si="6"/>
        <v>1936.4799710165983</v>
      </c>
      <c r="Q141" s="215">
        <f>IF(P141="-",0,P141/(1+'General inputs'!$H$30)^'MP Calculations'!$C$40)</f>
        <v>4301.481669125983</v>
      </c>
    </row>
    <row r="142" spans="3:17" x14ac:dyDescent="0.2">
      <c r="C142" s="159"/>
      <c r="D142" s="165" t="s">
        <v>283</v>
      </c>
      <c r="E142" s="162">
        <v>26299</v>
      </c>
      <c r="F142" s="166" t="str">
        <f t="shared" si="4"/>
        <v>Date check - OK</v>
      </c>
      <c r="G142" s="68"/>
      <c r="H142" s="162" t="s">
        <v>279</v>
      </c>
      <c r="I142" s="173">
        <v>38254.502555524108</v>
      </c>
      <c r="J142" s="168">
        <f>IFERROR(MIN('MP Calculations'!$E$30/I142,1),"-")</f>
        <v>0.61191304794284773</v>
      </c>
      <c r="K142" s="12"/>
      <c r="L142" s="159">
        <v>60.421698999999997</v>
      </c>
      <c r="M142" s="187" t="s">
        <v>321</v>
      </c>
      <c r="N142" s="187">
        <v>480.89954999999998</v>
      </c>
      <c r="O142" s="186">
        <f t="shared" si="5"/>
        <v>29056.767859335447</v>
      </c>
      <c r="P142" s="186">
        <f t="shared" si="6"/>
        <v>17780.215384173727</v>
      </c>
      <c r="Q142" s="215">
        <f>IF(P142="-",0,P142/(1+'General inputs'!$H$30)^'MP Calculations'!$C$40)</f>
        <v>39494.996949534441</v>
      </c>
    </row>
    <row r="143" spans="3:17" x14ac:dyDescent="0.2">
      <c r="C143" s="159"/>
      <c r="D143" s="165" t="s">
        <v>282</v>
      </c>
      <c r="E143" s="162">
        <v>26299</v>
      </c>
      <c r="F143" s="166" t="str">
        <f t="shared" si="4"/>
        <v>Date check - OK</v>
      </c>
      <c r="G143" s="68"/>
      <c r="H143" s="162" t="s">
        <v>279</v>
      </c>
      <c r="I143" s="173">
        <v>38254.502555524108</v>
      </c>
      <c r="J143" s="168">
        <f>IFERROR(MIN('MP Calculations'!$E$30/I143,1),"-")</f>
        <v>0.61191304794284773</v>
      </c>
      <c r="K143" s="12"/>
      <c r="L143" s="159">
        <v>30.011689000000001</v>
      </c>
      <c r="M143" s="187" t="s">
        <v>321</v>
      </c>
      <c r="N143" s="187">
        <v>657.22938499999998</v>
      </c>
      <c r="O143" s="186">
        <f t="shared" si="5"/>
        <v>19724.563904281265</v>
      </c>
      <c r="P143" s="186">
        <f t="shared" si="6"/>
        <v>12069.718018012225</v>
      </c>
      <c r="Q143" s="215">
        <f>IF(P143="-",0,P143/(1+'General inputs'!$H$30)^'MP Calculations'!$C$40)</f>
        <v>26810.331933742564</v>
      </c>
    </row>
    <row r="144" spans="3:17" x14ac:dyDescent="0.2">
      <c r="C144" s="159"/>
      <c r="D144" s="165" t="s">
        <v>288</v>
      </c>
      <c r="E144" s="162">
        <v>26299</v>
      </c>
      <c r="F144" s="166" t="str">
        <f t="shared" si="4"/>
        <v>Date check - OK</v>
      </c>
      <c r="G144" s="68"/>
      <c r="H144" s="162" t="s">
        <v>279</v>
      </c>
      <c r="I144" s="173">
        <v>38254.502555524108</v>
      </c>
      <c r="J144" s="168">
        <f>IFERROR(MIN('MP Calculations'!$E$30/I144,1),"-")</f>
        <v>0.61191304794284773</v>
      </c>
      <c r="K144" s="12"/>
      <c r="L144" s="159">
        <v>30.839034000000002</v>
      </c>
      <c r="M144" s="187" t="s">
        <v>321</v>
      </c>
      <c r="N144" s="187">
        <v>480.89954999999998</v>
      </c>
      <c r="O144" s="186">
        <f t="shared" si="5"/>
        <v>14830.477573034699</v>
      </c>
      <c r="P144" s="186">
        <f t="shared" si="6"/>
        <v>9074.9627341637097</v>
      </c>
      <c r="Q144" s="215">
        <f>IF(P144="-",0,P144/(1+'General inputs'!$H$30)^'MP Calculations'!$C$40)</f>
        <v>20158.114947356727</v>
      </c>
    </row>
    <row r="145" spans="3:17" x14ac:dyDescent="0.2">
      <c r="C145" s="159"/>
      <c r="D145" s="165" t="s">
        <v>282</v>
      </c>
      <c r="E145" s="162">
        <v>26299</v>
      </c>
      <c r="F145" s="166" t="str">
        <f t="shared" si="4"/>
        <v>Date check - OK</v>
      </c>
      <c r="G145" s="68"/>
      <c r="H145" s="162" t="s">
        <v>279</v>
      </c>
      <c r="I145" s="173">
        <v>38254.502555524108</v>
      </c>
      <c r="J145" s="168">
        <f>IFERROR(MIN('MP Calculations'!$E$30/I145,1),"-")</f>
        <v>0.61191304794284773</v>
      </c>
      <c r="K145" s="12"/>
      <c r="L145" s="159">
        <v>14.930719</v>
      </c>
      <c r="M145" s="187" t="s">
        <v>321</v>
      </c>
      <c r="N145" s="187">
        <v>657.22938499999998</v>
      </c>
      <c r="O145" s="186">
        <f t="shared" si="5"/>
        <v>9812.9072659778139</v>
      </c>
      <c r="P145" s="186">
        <f t="shared" si="6"/>
        <v>6004.6459943050013</v>
      </c>
      <c r="Q145" s="215">
        <f>IF(P145="-",0,P145/(1+'General inputs'!$H$30)^'MP Calculations'!$C$40)</f>
        <v>13338.054129490574</v>
      </c>
    </row>
    <row r="146" spans="3:17" x14ac:dyDescent="0.2">
      <c r="C146" s="159"/>
      <c r="D146" s="165" t="s">
        <v>282</v>
      </c>
      <c r="E146" s="162">
        <v>26299</v>
      </c>
      <c r="F146" s="166" t="str">
        <f t="shared" si="4"/>
        <v>Date check - OK</v>
      </c>
      <c r="G146" s="68"/>
      <c r="H146" s="162" t="s">
        <v>279</v>
      </c>
      <c r="I146" s="173">
        <v>38254.502555524108</v>
      </c>
      <c r="J146" s="168">
        <f>IFERROR(MIN('MP Calculations'!$E$30/I146,1),"-")</f>
        <v>0.61191304794284773</v>
      </c>
      <c r="K146" s="12"/>
      <c r="L146" s="159">
        <v>81.225654000000006</v>
      </c>
      <c r="M146" s="187" t="s">
        <v>321</v>
      </c>
      <c r="N146" s="187">
        <v>657.22938499999998</v>
      </c>
      <c r="O146" s="186">
        <f t="shared" si="5"/>
        <v>53383.886624642793</v>
      </c>
      <c r="P146" s="186">
        <f t="shared" si="6"/>
        <v>32666.296775520594</v>
      </c>
      <c r="Q146" s="215">
        <f>IF(P146="-",0,P146/(1+'General inputs'!$H$30)^'MP Calculations'!$C$40)</f>
        <v>72561.285880155716</v>
      </c>
    </row>
    <row r="147" spans="3:17" x14ac:dyDescent="0.2">
      <c r="C147" s="159"/>
      <c r="D147" s="165" t="s">
        <v>288</v>
      </c>
      <c r="E147" s="162">
        <v>26299</v>
      </c>
      <c r="F147" s="166" t="str">
        <f t="shared" si="4"/>
        <v>Date check - OK</v>
      </c>
      <c r="G147" s="68"/>
      <c r="H147" s="162" t="s">
        <v>279</v>
      </c>
      <c r="I147" s="173">
        <v>38254.502555524108</v>
      </c>
      <c r="J147" s="168">
        <f>IFERROR(MIN('MP Calculations'!$E$30/I147,1),"-")</f>
        <v>0.61191304794284773</v>
      </c>
      <c r="K147" s="12"/>
      <c r="L147" s="159">
        <v>77.618223999999998</v>
      </c>
      <c r="M147" s="187" t="s">
        <v>321</v>
      </c>
      <c r="N147" s="187">
        <v>480.89954999999998</v>
      </c>
      <c r="O147" s="186">
        <f t="shared" si="5"/>
        <v>37326.568993399196</v>
      </c>
      <c r="P147" s="186">
        <f t="shared" si="6"/>
        <v>22840.614601999896</v>
      </c>
      <c r="Q147" s="215">
        <f>IF(P147="-",0,P147/(1+'General inputs'!$H$30)^'MP Calculations'!$C$40)</f>
        <v>50735.606095887524</v>
      </c>
    </row>
    <row r="148" spans="3:17" x14ac:dyDescent="0.2">
      <c r="C148" s="159"/>
      <c r="D148" s="165" t="s">
        <v>281</v>
      </c>
      <c r="E148" s="162">
        <v>26299</v>
      </c>
      <c r="F148" s="166" t="str">
        <f t="shared" si="4"/>
        <v>Date check - OK</v>
      </c>
      <c r="G148" s="68"/>
      <c r="H148" s="162" t="s">
        <v>279</v>
      </c>
      <c r="I148" s="173">
        <v>38254.502555524108</v>
      </c>
      <c r="J148" s="168">
        <f>IFERROR(MIN('MP Calculations'!$E$30/I148,1),"-")</f>
        <v>0.61191304794284773</v>
      </c>
      <c r="K148" s="12"/>
      <c r="L148" s="159">
        <v>19.998203</v>
      </c>
      <c r="M148" s="187" t="s">
        <v>321</v>
      </c>
      <c r="N148" s="187">
        <v>304.56971499999997</v>
      </c>
      <c r="O148" s="186">
        <f t="shared" si="5"/>
        <v>6090.8469882221443</v>
      </c>
      <c r="P148" s="186">
        <f t="shared" si="6"/>
        <v>3727.0687451165268</v>
      </c>
      <c r="Q148" s="215">
        <f>IF(P148="-",0,P148/(1+'General inputs'!$H$30)^'MP Calculations'!$C$40)</f>
        <v>8278.8968265314979</v>
      </c>
    </row>
    <row r="149" spans="3:17" x14ac:dyDescent="0.2">
      <c r="C149" s="159"/>
      <c r="D149" s="165" t="s">
        <v>283</v>
      </c>
      <c r="E149" s="162">
        <v>26299</v>
      </c>
      <c r="F149" s="166" t="str">
        <f t="shared" si="4"/>
        <v>Date check - OK</v>
      </c>
      <c r="G149" s="68"/>
      <c r="H149" s="162" t="s">
        <v>279</v>
      </c>
      <c r="I149" s="173">
        <v>38254.502555524108</v>
      </c>
      <c r="J149" s="168">
        <f>IFERROR(MIN('MP Calculations'!$E$30/I149,1),"-")</f>
        <v>0.61191304794284773</v>
      </c>
      <c r="K149" s="12"/>
      <c r="L149" s="159">
        <v>67.057094000000006</v>
      </c>
      <c r="M149" s="187" t="s">
        <v>321</v>
      </c>
      <c r="N149" s="187">
        <v>480.89954999999998</v>
      </c>
      <c r="O149" s="186">
        <f t="shared" si="5"/>
        <v>32247.726328907702</v>
      </c>
      <c r="P149" s="186">
        <f t="shared" si="6"/>
        <v>19732.804507148732</v>
      </c>
      <c r="Q149" s="215">
        <f>IF(P149="-",0,P149/(1+'General inputs'!$H$30)^'MP Calculations'!$C$40)</f>
        <v>43832.26170079469</v>
      </c>
    </row>
    <row r="150" spans="3:17" x14ac:dyDescent="0.2">
      <c r="C150" s="159"/>
      <c r="D150" s="165" t="s">
        <v>288</v>
      </c>
      <c r="E150" s="162">
        <v>26299</v>
      </c>
      <c r="F150" s="166" t="str">
        <f t="shared" si="4"/>
        <v>Date check - OK</v>
      </c>
      <c r="G150" s="68"/>
      <c r="H150" s="162" t="s">
        <v>279</v>
      </c>
      <c r="I150" s="173">
        <v>38254.502555524108</v>
      </c>
      <c r="J150" s="168">
        <f>IFERROR(MIN('MP Calculations'!$E$30/I150,1),"-")</f>
        <v>0.61191304794284773</v>
      </c>
      <c r="K150" s="12"/>
      <c r="L150" s="159">
        <v>14.967798</v>
      </c>
      <c r="M150" s="187" t="s">
        <v>321</v>
      </c>
      <c r="N150" s="187">
        <v>480.89954999999998</v>
      </c>
      <c r="O150" s="186">
        <f t="shared" si="5"/>
        <v>7198.0073226908999</v>
      </c>
      <c r="P150" s="186">
        <f t="shared" si="6"/>
        <v>4404.5545999427259</v>
      </c>
      <c r="Q150" s="215">
        <f>IF(P150="-",0,P150/(1+'General inputs'!$H$30)^'MP Calculations'!$C$40)</f>
        <v>9783.7887072862322</v>
      </c>
    </row>
    <row r="151" spans="3:17" x14ac:dyDescent="0.2">
      <c r="C151" s="159"/>
      <c r="D151" s="165" t="s">
        <v>288</v>
      </c>
      <c r="E151" s="162">
        <v>26299</v>
      </c>
      <c r="F151" s="166" t="str">
        <f t="shared" ref="F151:F214" si="7">IF(E151="","-",IF(OR(E151&lt;$E$15,E151&gt;$E$16),"ERROR - date outside of range","Date check - OK"))</f>
        <v>Date check - OK</v>
      </c>
      <c r="G151" s="68"/>
      <c r="H151" s="162" t="s">
        <v>279</v>
      </c>
      <c r="I151" s="173">
        <v>38254.502555524108</v>
      </c>
      <c r="J151" s="168">
        <f>IFERROR(MIN('MP Calculations'!$E$30/I151,1),"-")</f>
        <v>0.61191304794284773</v>
      </c>
      <c r="K151" s="12"/>
      <c r="L151" s="159">
        <v>59.67595</v>
      </c>
      <c r="M151" s="187" t="s">
        <v>321</v>
      </c>
      <c r="N151" s="187">
        <v>480.89954999999998</v>
      </c>
      <c r="O151" s="186">
        <f t="shared" ref="O151:O214" si="8">IF(N151="","-",L151*N151)</f>
        <v>28698.1375008225</v>
      </c>
      <c r="P151" s="186">
        <f t="shared" ref="P151:P214" si="9">IF(O151="-","-",IF(OR(E151&lt;$E$15,E151&gt;$E$16),0,O151*J151))</f>
        <v>17560.764788411234</v>
      </c>
      <c r="Q151" s="215">
        <f>IF(P151="-",0,P151/(1+'General inputs'!$H$30)^'MP Calculations'!$C$40)</f>
        <v>39007.533753901393</v>
      </c>
    </row>
    <row r="152" spans="3:17" x14ac:dyDescent="0.2">
      <c r="C152" s="159"/>
      <c r="D152" s="165" t="s">
        <v>288</v>
      </c>
      <c r="E152" s="162">
        <v>26299</v>
      </c>
      <c r="F152" s="166" t="str">
        <f t="shared" si="7"/>
        <v>Date check - OK</v>
      </c>
      <c r="G152" s="68"/>
      <c r="H152" s="162" t="s">
        <v>279</v>
      </c>
      <c r="I152" s="173">
        <v>38254.502555524108</v>
      </c>
      <c r="J152" s="168">
        <f>IFERROR(MIN('MP Calculations'!$E$30/I152,1),"-")</f>
        <v>0.61191304794284773</v>
      </c>
      <c r="K152" s="12"/>
      <c r="L152" s="159">
        <v>30.408881999999998</v>
      </c>
      <c r="M152" s="187" t="s">
        <v>321</v>
      </c>
      <c r="N152" s="187">
        <v>480.89954999999998</v>
      </c>
      <c r="O152" s="186">
        <f t="shared" si="8"/>
        <v>14623.617669803098</v>
      </c>
      <c r="P152" s="186">
        <f t="shared" si="9"/>
        <v>8948.3824602800978</v>
      </c>
      <c r="Q152" s="215">
        <f>IF(P152="-",0,P152/(1+'General inputs'!$H$30)^'MP Calculations'!$C$40)</f>
        <v>19876.943576656999</v>
      </c>
    </row>
    <row r="153" spans="3:17" x14ac:dyDescent="0.2">
      <c r="C153" s="159"/>
      <c r="D153" s="165" t="s">
        <v>283</v>
      </c>
      <c r="E153" s="162">
        <v>26299</v>
      </c>
      <c r="F153" s="166" t="str">
        <f t="shared" si="7"/>
        <v>Date check - OK</v>
      </c>
      <c r="G153" s="68"/>
      <c r="H153" s="162" t="s">
        <v>279</v>
      </c>
      <c r="I153" s="173">
        <v>38254.502555524108</v>
      </c>
      <c r="J153" s="168">
        <f>IFERROR(MIN('MP Calculations'!$E$30/I153,1),"-")</f>
        <v>0.61191304794284773</v>
      </c>
      <c r="K153" s="12"/>
      <c r="L153" s="159">
        <v>51.536074999999997</v>
      </c>
      <c r="M153" s="187" t="s">
        <v>321</v>
      </c>
      <c r="N153" s="187">
        <v>480.89954999999998</v>
      </c>
      <c r="O153" s="186">
        <f t="shared" si="8"/>
        <v>24783.675276266247</v>
      </c>
      <c r="P153" s="186">
        <f t="shared" si="9"/>
        <v>15165.454277525878</v>
      </c>
      <c r="Q153" s="215">
        <f>IF(P153="-",0,P153/(1+'General inputs'!$H$30)^'MP Calculations'!$C$40)</f>
        <v>33686.856851145116</v>
      </c>
    </row>
    <row r="154" spans="3:17" x14ac:dyDescent="0.2">
      <c r="C154" s="159"/>
      <c r="D154" s="165" t="s">
        <v>288</v>
      </c>
      <c r="E154" s="162">
        <v>26299</v>
      </c>
      <c r="F154" s="166" t="str">
        <f t="shared" si="7"/>
        <v>Date check - OK</v>
      </c>
      <c r="G154" s="68"/>
      <c r="H154" s="162" t="s">
        <v>279</v>
      </c>
      <c r="I154" s="173">
        <v>38254.502555524108</v>
      </c>
      <c r="J154" s="168">
        <f>IFERROR(MIN('MP Calculations'!$E$30/I154,1),"-")</f>
        <v>0.61191304794284773</v>
      </c>
      <c r="K154" s="12"/>
      <c r="L154" s="159">
        <v>22.161850000000001</v>
      </c>
      <c r="M154" s="187" t="s">
        <v>321</v>
      </c>
      <c r="N154" s="187">
        <v>480.89954999999998</v>
      </c>
      <c r="O154" s="186">
        <f t="shared" si="8"/>
        <v>10657.623692167501</v>
      </c>
      <c r="P154" s="186">
        <f t="shared" si="9"/>
        <v>6521.538997302122</v>
      </c>
      <c r="Q154" s="215">
        <f>IF(P154="-",0,P154/(1+'General inputs'!$H$30)^'MP Calculations'!$C$40)</f>
        <v>14486.22287410422</v>
      </c>
    </row>
    <row r="155" spans="3:17" x14ac:dyDescent="0.2">
      <c r="C155" s="159"/>
      <c r="D155" s="165" t="s">
        <v>282</v>
      </c>
      <c r="E155" s="162">
        <v>26299</v>
      </c>
      <c r="F155" s="166" t="str">
        <f t="shared" si="7"/>
        <v>Date check - OK</v>
      </c>
      <c r="G155" s="68"/>
      <c r="H155" s="162" t="s">
        <v>279</v>
      </c>
      <c r="I155" s="173">
        <v>38254.502555524108</v>
      </c>
      <c r="J155" s="168">
        <f>IFERROR(MIN('MP Calculations'!$E$30/I155,1),"-")</f>
        <v>0.61191304794284773</v>
      </c>
      <c r="K155" s="12"/>
      <c r="L155" s="159">
        <v>17.975633999999999</v>
      </c>
      <c r="M155" s="187" t="s">
        <v>321</v>
      </c>
      <c r="N155" s="187">
        <v>657.22938499999998</v>
      </c>
      <c r="O155" s="186">
        <f t="shared" si="8"/>
        <v>11814.114878805089</v>
      </c>
      <c r="P155" s="186">
        <f t="shared" si="9"/>
        <v>7229.2110442365693</v>
      </c>
      <c r="Q155" s="215">
        <f>IF(P155="-",0,P155/(1+'General inputs'!$H$30)^'MP Calculations'!$C$40)</f>
        <v>16058.167011509035</v>
      </c>
    </row>
    <row r="156" spans="3:17" x14ac:dyDescent="0.2">
      <c r="C156" s="159"/>
      <c r="D156" s="165" t="s">
        <v>282</v>
      </c>
      <c r="E156" s="162">
        <v>26299</v>
      </c>
      <c r="F156" s="166" t="str">
        <f t="shared" si="7"/>
        <v>Date check - OK</v>
      </c>
      <c r="G156" s="68"/>
      <c r="H156" s="162" t="s">
        <v>279</v>
      </c>
      <c r="I156" s="173">
        <v>38254.502555524108</v>
      </c>
      <c r="J156" s="168">
        <f>IFERROR(MIN('MP Calculations'!$E$30/I156,1),"-")</f>
        <v>0.61191304794284773</v>
      </c>
      <c r="K156" s="12"/>
      <c r="L156" s="159">
        <v>36.263530000000003</v>
      </c>
      <c r="M156" s="187" t="s">
        <v>321</v>
      </c>
      <c r="N156" s="187">
        <v>657.22938499999998</v>
      </c>
      <c r="O156" s="186">
        <f t="shared" si="8"/>
        <v>23833.457519829051</v>
      </c>
      <c r="P156" s="186">
        <f t="shared" si="9"/>
        <v>14584.003633974979</v>
      </c>
      <c r="Q156" s="215">
        <f>IF(P156="-",0,P156/(1+'General inputs'!$H$30)^'MP Calculations'!$C$40)</f>
        <v>32395.286929343816</v>
      </c>
    </row>
    <row r="157" spans="3:17" x14ac:dyDescent="0.2">
      <c r="C157" s="159"/>
      <c r="D157" s="165" t="s">
        <v>281</v>
      </c>
      <c r="E157" s="162">
        <v>26299</v>
      </c>
      <c r="F157" s="166" t="str">
        <f t="shared" si="7"/>
        <v>Date check - OK</v>
      </c>
      <c r="G157" s="68"/>
      <c r="H157" s="162" t="s">
        <v>279</v>
      </c>
      <c r="I157" s="173">
        <v>38254.502555524108</v>
      </c>
      <c r="J157" s="168">
        <f>IFERROR(MIN('MP Calculations'!$E$30/I157,1),"-")</f>
        <v>0.61191304794284773</v>
      </c>
      <c r="K157" s="12"/>
      <c r="L157" s="159">
        <v>33.060800999999998</v>
      </c>
      <c r="M157" s="187" t="s">
        <v>321</v>
      </c>
      <c r="N157" s="187">
        <v>304.56971499999997</v>
      </c>
      <c r="O157" s="186">
        <f t="shared" si="8"/>
        <v>10069.318738241713</v>
      </c>
      <c r="P157" s="186">
        <f t="shared" si="9"/>
        <v>6161.5475198255162</v>
      </c>
      <c r="Q157" s="215">
        <f>IF(P157="-",0,P157/(1+'General inputs'!$H$30)^'MP Calculations'!$C$40)</f>
        <v>13686.57776308648</v>
      </c>
    </row>
    <row r="158" spans="3:17" x14ac:dyDescent="0.2">
      <c r="C158" s="159"/>
      <c r="D158" s="165" t="s">
        <v>283</v>
      </c>
      <c r="E158" s="162">
        <v>26299</v>
      </c>
      <c r="F158" s="166" t="str">
        <f t="shared" si="7"/>
        <v>Date check - OK</v>
      </c>
      <c r="G158" s="68"/>
      <c r="H158" s="162" t="s">
        <v>279</v>
      </c>
      <c r="I158" s="173">
        <v>38254.502555524108</v>
      </c>
      <c r="J158" s="168">
        <f>IFERROR(MIN('MP Calculations'!$E$30/I158,1),"-")</f>
        <v>0.61191304794284773</v>
      </c>
      <c r="K158" s="12"/>
      <c r="L158" s="159">
        <v>65.915656999999996</v>
      </c>
      <c r="M158" s="187" t="s">
        <v>321</v>
      </c>
      <c r="N158" s="187">
        <v>480.89954999999998</v>
      </c>
      <c r="O158" s="186">
        <f t="shared" si="8"/>
        <v>31698.809789254348</v>
      </c>
      <c r="P158" s="186">
        <f t="shared" si="9"/>
        <v>19396.915314303205</v>
      </c>
      <c r="Q158" s="215">
        <f>IF(P158="-",0,P158/(1+'General inputs'!$H$30)^'MP Calculations'!$C$40)</f>
        <v>43086.154729637085</v>
      </c>
    </row>
    <row r="159" spans="3:17" x14ac:dyDescent="0.2">
      <c r="C159" s="159"/>
      <c r="D159" s="165" t="s">
        <v>281</v>
      </c>
      <c r="E159" s="162">
        <v>26299</v>
      </c>
      <c r="F159" s="166" t="str">
        <f t="shared" si="7"/>
        <v>Date check - OK</v>
      </c>
      <c r="G159" s="68"/>
      <c r="H159" s="162" t="s">
        <v>279</v>
      </c>
      <c r="I159" s="173">
        <v>38254.502555524108</v>
      </c>
      <c r="J159" s="168">
        <f>IFERROR(MIN('MP Calculations'!$E$30/I159,1),"-")</f>
        <v>0.61191304794284773</v>
      </c>
      <c r="K159" s="12"/>
      <c r="L159" s="159">
        <v>38.701621000000003</v>
      </c>
      <c r="M159" s="187" t="s">
        <v>321</v>
      </c>
      <c r="N159" s="187">
        <v>304.56971499999997</v>
      </c>
      <c r="O159" s="186">
        <f t="shared" si="8"/>
        <v>11787.341678008015</v>
      </c>
      <c r="P159" s="186">
        <f t="shared" si="9"/>
        <v>7212.8281733336462</v>
      </c>
      <c r="Q159" s="215">
        <f>IF(P159="-",0,P159/(1+'General inputs'!$H$30)^'MP Calculations'!$C$40)</f>
        <v>16021.775920492697</v>
      </c>
    </row>
    <row r="160" spans="3:17" x14ac:dyDescent="0.2">
      <c r="C160" s="159"/>
      <c r="D160" s="165" t="s">
        <v>288</v>
      </c>
      <c r="E160" s="162">
        <v>26299</v>
      </c>
      <c r="F160" s="166" t="str">
        <f t="shared" si="7"/>
        <v>Date check - OK</v>
      </c>
      <c r="G160" s="68"/>
      <c r="H160" s="162" t="s">
        <v>279</v>
      </c>
      <c r="I160" s="173">
        <v>38254.502555524108</v>
      </c>
      <c r="J160" s="168">
        <f>IFERROR(MIN('MP Calculations'!$E$30/I160,1),"-")</f>
        <v>0.61191304794284773</v>
      </c>
      <c r="K160" s="12"/>
      <c r="L160" s="159">
        <v>17.426687999999999</v>
      </c>
      <c r="M160" s="187" t="s">
        <v>321</v>
      </c>
      <c r="N160" s="187">
        <v>480.89954999999998</v>
      </c>
      <c r="O160" s="186">
        <f t="shared" si="8"/>
        <v>8380.4864171903992</v>
      </c>
      <c r="P160" s="186">
        <f t="shared" si="9"/>
        <v>5128.1289867866126</v>
      </c>
      <c r="Q160" s="215">
        <f>IF(P160="-",0,P160/(1+'General inputs'!$H$30)^'MP Calculations'!$C$40)</f>
        <v>11391.056537494724</v>
      </c>
    </row>
    <row r="161" spans="3:17" x14ac:dyDescent="0.2">
      <c r="C161" s="159"/>
      <c r="D161" s="165" t="s">
        <v>283</v>
      </c>
      <c r="E161" s="162">
        <v>26299</v>
      </c>
      <c r="F161" s="166" t="str">
        <f t="shared" si="7"/>
        <v>Date check - OK</v>
      </c>
      <c r="G161" s="68"/>
      <c r="H161" s="162" t="s">
        <v>279</v>
      </c>
      <c r="I161" s="173">
        <v>38254.502555524108</v>
      </c>
      <c r="J161" s="168">
        <f>IFERROR(MIN('MP Calculations'!$E$30/I161,1),"-")</f>
        <v>0.61191304794284773</v>
      </c>
      <c r="K161" s="12"/>
      <c r="L161" s="159">
        <v>40.646436000000001</v>
      </c>
      <c r="M161" s="187" t="s">
        <v>321</v>
      </c>
      <c r="N161" s="187">
        <v>480.89954999999998</v>
      </c>
      <c r="O161" s="186">
        <f t="shared" si="8"/>
        <v>19546.8527815038</v>
      </c>
      <c r="P161" s="186">
        <f t="shared" si="9"/>
        <v>11960.974263220121</v>
      </c>
      <c r="Q161" s="215">
        <f>IF(P161="-",0,P161/(1+'General inputs'!$H$30)^'MP Calculations'!$C$40)</f>
        <v>26568.780626798449</v>
      </c>
    </row>
    <row r="162" spans="3:17" x14ac:dyDescent="0.2">
      <c r="C162" s="159"/>
      <c r="D162" s="165" t="s">
        <v>281</v>
      </c>
      <c r="E162" s="162">
        <v>26299</v>
      </c>
      <c r="F162" s="166" t="str">
        <f t="shared" si="7"/>
        <v>Date check - OK</v>
      </c>
      <c r="G162" s="68"/>
      <c r="H162" s="162" t="s">
        <v>279</v>
      </c>
      <c r="I162" s="173">
        <v>38254.502555524108</v>
      </c>
      <c r="J162" s="168">
        <f>IFERROR(MIN('MP Calculations'!$E$30/I162,1),"-")</f>
        <v>0.61191304794284773</v>
      </c>
      <c r="K162" s="12"/>
      <c r="L162" s="159">
        <v>32.302042</v>
      </c>
      <c r="M162" s="187" t="s">
        <v>321</v>
      </c>
      <c r="N162" s="187">
        <v>304.56971499999997</v>
      </c>
      <c r="O162" s="186">
        <f t="shared" si="8"/>
        <v>9838.2237258580299</v>
      </c>
      <c r="P162" s="186">
        <f t="shared" si="9"/>
        <v>6020.1374664334271</v>
      </c>
      <c r="Q162" s="215">
        <f>IF(P162="-",0,P162/(1+'General inputs'!$H$30)^'MP Calculations'!$C$40)</f>
        <v>13372.465166209542</v>
      </c>
    </row>
    <row r="163" spans="3:17" x14ac:dyDescent="0.2">
      <c r="C163" s="159"/>
      <c r="D163" s="165" t="s">
        <v>281</v>
      </c>
      <c r="E163" s="162">
        <v>26299</v>
      </c>
      <c r="F163" s="166" t="str">
        <f t="shared" si="7"/>
        <v>Date check - OK</v>
      </c>
      <c r="G163" s="68"/>
      <c r="H163" s="162" t="s">
        <v>279</v>
      </c>
      <c r="I163" s="173">
        <v>38254.502555524108</v>
      </c>
      <c r="J163" s="168">
        <f>IFERROR(MIN('MP Calculations'!$E$30/I163,1),"-")</f>
        <v>0.61191304794284773</v>
      </c>
      <c r="K163" s="12"/>
      <c r="L163" s="159">
        <v>17.303270999999999</v>
      </c>
      <c r="M163" s="187" t="s">
        <v>321</v>
      </c>
      <c r="N163" s="187">
        <v>304.56971499999997</v>
      </c>
      <c r="O163" s="186">
        <f t="shared" si="8"/>
        <v>5270.0523170377637</v>
      </c>
      <c r="P163" s="186">
        <f t="shared" si="9"/>
        <v>3224.8137761368448</v>
      </c>
      <c r="Q163" s="215">
        <f>IF(P163="-",0,P163/(1+'General inputs'!$H$30)^'MP Calculations'!$C$40)</f>
        <v>7163.2433859439498</v>
      </c>
    </row>
    <row r="164" spans="3:17" x14ac:dyDescent="0.2">
      <c r="C164" s="159"/>
      <c r="D164" s="165" t="s">
        <v>281</v>
      </c>
      <c r="E164" s="162">
        <v>26299</v>
      </c>
      <c r="F164" s="166" t="str">
        <f t="shared" si="7"/>
        <v>Date check - OK</v>
      </c>
      <c r="G164" s="68"/>
      <c r="H164" s="162" t="s">
        <v>279</v>
      </c>
      <c r="I164" s="173">
        <v>38254.502555524108</v>
      </c>
      <c r="J164" s="168">
        <f>IFERROR(MIN('MP Calculations'!$E$30/I164,1),"-")</f>
        <v>0.61191304794284773</v>
      </c>
      <c r="K164" s="12"/>
      <c r="L164" s="159">
        <v>31.233602000000001</v>
      </c>
      <c r="M164" s="187" t="s">
        <v>321</v>
      </c>
      <c r="N164" s="187">
        <v>304.56971499999997</v>
      </c>
      <c r="O164" s="186">
        <f t="shared" si="8"/>
        <v>9512.8092595634298</v>
      </c>
      <c r="P164" s="186">
        <f t="shared" si="9"/>
        <v>5821.0121085184028</v>
      </c>
      <c r="Q164" s="215">
        <f>IF(P164="-",0,P164/(1+'General inputs'!$H$30)^'MP Calculations'!$C$40)</f>
        <v>12930.150197942678</v>
      </c>
    </row>
    <row r="165" spans="3:17" x14ac:dyDescent="0.2">
      <c r="C165" s="159"/>
      <c r="D165" s="165" t="s">
        <v>281</v>
      </c>
      <c r="E165" s="162">
        <v>26299</v>
      </c>
      <c r="F165" s="166" t="str">
        <f t="shared" si="7"/>
        <v>Date check - OK</v>
      </c>
      <c r="G165" s="68"/>
      <c r="H165" s="162" t="s">
        <v>279</v>
      </c>
      <c r="I165" s="173">
        <v>38254.502555524108</v>
      </c>
      <c r="J165" s="168">
        <f>IFERROR(MIN('MP Calculations'!$E$30/I165,1),"-")</f>
        <v>0.61191304794284773</v>
      </c>
      <c r="K165" s="12"/>
      <c r="L165" s="159">
        <v>28.348495</v>
      </c>
      <c r="M165" s="187" t="s">
        <v>321</v>
      </c>
      <c r="N165" s="187">
        <v>304.56971499999997</v>
      </c>
      <c r="O165" s="186">
        <f t="shared" si="8"/>
        <v>8634.0930428289248</v>
      </c>
      <c r="P165" s="186">
        <f t="shared" si="9"/>
        <v>5283.3141900595838</v>
      </c>
      <c r="Q165" s="215">
        <f>IF(P165="-",0,P165/(1+'General inputs'!$H$30)^'MP Calculations'!$C$40)</f>
        <v>11735.767723352144</v>
      </c>
    </row>
    <row r="166" spans="3:17" x14ac:dyDescent="0.2">
      <c r="C166" s="159"/>
      <c r="D166" s="165" t="s">
        <v>281</v>
      </c>
      <c r="E166" s="162">
        <v>26299</v>
      </c>
      <c r="F166" s="166" t="str">
        <f t="shared" si="7"/>
        <v>Date check - OK</v>
      </c>
      <c r="G166" s="68"/>
      <c r="H166" s="162" t="s">
        <v>279</v>
      </c>
      <c r="I166" s="173">
        <v>38254.502555524108</v>
      </c>
      <c r="J166" s="168">
        <f>IFERROR(MIN('MP Calculations'!$E$30/I166,1),"-")</f>
        <v>0.61191304794284773</v>
      </c>
      <c r="K166" s="12"/>
      <c r="L166" s="159">
        <v>34.282274000000001</v>
      </c>
      <c r="M166" s="187" t="s">
        <v>321</v>
      </c>
      <c r="N166" s="187">
        <v>304.56971499999997</v>
      </c>
      <c r="O166" s="186">
        <f t="shared" si="8"/>
        <v>10441.34242173191</v>
      </c>
      <c r="P166" s="186">
        <f t="shared" si="9"/>
        <v>6389.193665896928</v>
      </c>
      <c r="Q166" s="215">
        <f>IF(P166="-",0,P166/(1+'General inputs'!$H$30)^'MP Calculations'!$C$40)</f>
        <v>14192.245644515324</v>
      </c>
    </row>
    <row r="167" spans="3:17" x14ac:dyDescent="0.2">
      <c r="C167" s="159"/>
      <c r="D167" s="165" t="s">
        <v>281</v>
      </c>
      <c r="E167" s="162">
        <v>26299</v>
      </c>
      <c r="F167" s="166" t="str">
        <f t="shared" si="7"/>
        <v>Date check - OK</v>
      </c>
      <c r="G167" s="68"/>
      <c r="H167" s="162" t="s">
        <v>279</v>
      </c>
      <c r="I167" s="173">
        <v>38254.502555524108</v>
      </c>
      <c r="J167" s="168">
        <f>IFERROR(MIN('MP Calculations'!$E$30/I167,1),"-")</f>
        <v>0.61191304794284773</v>
      </c>
      <c r="K167" s="12"/>
      <c r="L167" s="159">
        <v>15.99667</v>
      </c>
      <c r="M167" s="187" t="s">
        <v>321</v>
      </c>
      <c r="N167" s="187">
        <v>304.56971499999997</v>
      </c>
      <c r="O167" s="186">
        <f t="shared" si="8"/>
        <v>4872.1012228490499</v>
      </c>
      <c r="P167" s="186">
        <f t="shared" si="9"/>
        <v>2981.3023091596378</v>
      </c>
      <c r="Q167" s="215">
        <f>IF(P167="-",0,P167/(1+'General inputs'!$H$30)^'MP Calculations'!$C$40)</f>
        <v>6622.3340416172205</v>
      </c>
    </row>
    <row r="168" spans="3:17" x14ac:dyDescent="0.2">
      <c r="C168" s="159"/>
      <c r="D168" s="165" t="s">
        <v>281</v>
      </c>
      <c r="E168" s="162">
        <v>26299</v>
      </c>
      <c r="F168" s="166" t="str">
        <f t="shared" si="7"/>
        <v>Date check - OK</v>
      </c>
      <c r="G168" s="68"/>
      <c r="H168" s="162" t="s">
        <v>279</v>
      </c>
      <c r="I168" s="173">
        <v>38254.502555524108</v>
      </c>
      <c r="J168" s="168">
        <f>IFERROR(MIN('MP Calculations'!$E$30/I168,1),"-")</f>
        <v>0.61191304794284773</v>
      </c>
      <c r="K168" s="12"/>
      <c r="L168" s="159">
        <v>20.276472999999999</v>
      </c>
      <c r="M168" s="187" t="s">
        <v>321</v>
      </c>
      <c r="N168" s="187">
        <v>304.56971499999997</v>
      </c>
      <c r="O168" s="186">
        <f t="shared" si="8"/>
        <v>6175.599602815194</v>
      </c>
      <c r="P168" s="186">
        <f t="shared" si="9"/>
        <v>3778.9299758332854</v>
      </c>
      <c r="Q168" s="215">
        <f>IF(P168="-",0,P168/(1+'General inputs'!$H$30)^'MP Calculations'!$C$40)</f>
        <v>8394.09560813797</v>
      </c>
    </row>
    <row r="169" spans="3:17" x14ac:dyDescent="0.2">
      <c r="C169" s="159"/>
      <c r="D169" s="165" t="s">
        <v>281</v>
      </c>
      <c r="E169" s="162">
        <v>26299</v>
      </c>
      <c r="F169" s="166" t="str">
        <f t="shared" si="7"/>
        <v>Date check - OK</v>
      </c>
      <c r="G169" s="68"/>
      <c r="H169" s="162" t="s">
        <v>279</v>
      </c>
      <c r="I169" s="173">
        <v>38254.502555524108</v>
      </c>
      <c r="J169" s="168">
        <f>IFERROR(MIN('MP Calculations'!$E$30/I169,1),"-")</f>
        <v>0.61191304794284773</v>
      </c>
      <c r="K169" s="12"/>
      <c r="L169" s="159">
        <v>15.459197</v>
      </c>
      <c r="M169" s="187" t="s">
        <v>321</v>
      </c>
      <c r="N169" s="187">
        <v>304.56971499999997</v>
      </c>
      <c r="O169" s="186">
        <f t="shared" si="8"/>
        <v>4708.4032244188547</v>
      </c>
      <c r="P169" s="186">
        <f t="shared" si="9"/>
        <v>2881.1333679980735</v>
      </c>
      <c r="Q169" s="215">
        <f>IF(P169="-",0,P169/(1+'General inputs'!$H$30)^'MP Calculations'!$C$40)</f>
        <v>6399.8298739154334</v>
      </c>
    </row>
    <row r="170" spans="3:17" x14ac:dyDescent="0.2">
      <c r="C170" s="159"/>
      <c r="D170" s="165" t="s">
        <v>281</v>
      </c>
      <c r="E170" s="162">
        <v>26299</v>
      </c>
      <c r="F170" s="166" t="str">
        <f t="shared" si="7"/>
        <v>Date check - OK</v>
      </c>
      <c r="G170" s="68"/>
      <c r="H170" s="162" t="s">
        <v>279</v>
      </c>
      <c r="I170" s="173">
        <v>38254.502555524108</v>
      </c>
      <c r="J170" s="168">
        <f>IFERROR(MIN('MP Calculations'!$E$30/I170,1),"-")</f>
        <v>0.61191304794284773</v>
      </c>
      <c r="K170" s="12"/>
      <c r="L170" s="159">
        <v>16.783078</v>
      </c>
      <c r="M170" s="187" t="s">
        <v>321</v>
      </c>
      <c r="N170" s="187">
        <v>304.56971499999997</v>
      </c>
      <c r="O170" s="186">
        <f t="shared" si="8"/>
        <v>5111.6172832827697</v>
      </c>
      <c r="P170" s="186">
        <f t="shared" si="9"/>
        <v>3127.8653117308986</v>
      </c>
      <c r="Q170" s="215">
        <f>IF(P170="-",0,P170/(1+'General inputs'!$H$30)^'MP Calculations'!$C$40)</f>
        <v>6947.8928278521125</v>
      </c>
    </row>
    <row r="171" spans="3:17" x14ac:dyDescent="0.2">
      <c r="C171" s="159"/>
      <c r="D171" s="165" t="s">
        <v>281</v>
      </c>
      <c r="E171" s="162">
        <v>26299</v>
      </c>
      <c r="F171" s="166" t="str">
        <f t="shared" si="7"/>
        <v>Date check - OK</v>
      </c>
      <c r="G171" s="68"/>
      <c r="H171" s="162" t="s">
        <v>279</v>
      </c>
      <c r="I171" s="173">
        <v>38254.502555524108</v>
      </c>
      <c r="J171" s="168">
        <f>IFERROR(MIN('MP Calculations'!$E$30/I171,1),"-")</f>
        <v>0.61191304794284773</v>
      </c>
      <c r="K171" s="12"/>
      <c r="L171" s="159">
        <v>35.644624999999998</v>
      </c>
      <c r="M171" s="187" t="s">
        <v>321</v>
      </c>
      <c r="N171" s="187">
        <v>304.56971499999997</v>
      </c>
      <c r="O171" s="186">
        <f t="shared" si="8"/>
        <v>10856.273277531873</v>
      </c>
      <c r="P171" s="186">
        <f t="shared" si="9"/>
        <v>6643.0952705550171</v>
      </c>
      <c r="Q171" s="215">
        <f>IF(P171="-",0,P171/(1+'General inputs'!$H$30)^'MP Calculations'!$C$40)</f>
        <v>14756.234487438958</v>
      </c>
    </row>
    <row r="172" spans="3:17" x14ac:dyDescent="0.2">
      <c r="C172" s="159"/>
      <c r="D172" s="165" t="s">
        <v>281</v>
      </c>
      <c r="E172" s="162">
        <v>26299</v>
      </c>
      <c r="F172" s="166" t="str">
        <f t="shared" si="7"/>
        <v>Date check - OK</v>
      </c>
      <c r="G172" s="68"/>
      <c r="H172" s="162" t="s">
        <v>279</v>
      </c>
      <c r="I172" s="173">
        <v>38254.502555524108</v>
      </c>
      <c r="J172" s="168">
        <f>IFERROR(MIN('MP Calculations'!$E$30/I172,1),"-")</f>
        <v>0.61191304794284773</v>
      </c>
      <c r="K172" s="12"/>
      <c r="L172" s="159">
        <v>38.850141000000001</v>
      </c>
      <c r="M172" s="187" t="s">
        <v>321</v>
      </c>
      <c r="N172" s="187">
        <v>304.56971499999997</v>
      </c>
      <c r="O172" s="186">
        <f t="shared" si="8"/>
        <v>11832.576372079815</v>
      </c>
      <c r="P172" s="186">
        <f t="shared" si="9"/>
        <v>7240.5078728558829</v>
      </c>
      <c r="Q172" s="215">
        <f>IF(P172="-",0,P172/(1+'General inputs'!$H$30)^'MP Calculations'!$C$40)</f>
        <v>16083.260532718927</v>
      </c>
    </row>
    <row r="173" spans="3:17" x14ac:dyDescent="0.2">
      <c r="C173" s="159"/>
      <c r="D173" s="165" t="s">
        <v>281</v>
      </c>
      <c r="E173" s="162">
        <v>26299</v>
      </c>
      <c r="F173" s="166" t="str">
        <f t="shared" si="7"/>
        <v>Date check - OK</v>
      </c>
      <c r="G173" s="68"/>
      <c r="H173" s="162" t="s">
        <v>279</v>
      </c>
      <c r="I173" s="173">
        <v>38254.502555524108</v>
      </c>
      <c r="J173" s="168">
        <f>IFERROR(MIN('MP Calculations'!$E$30/I173,1),"-")</f>
        <v>0.61191304794284773</v>
      </c>
      <c r="K173" s="12"/>
      <c r="L173" s="159">
        <v>42.723298999999997</v>
      </c>
      <c r="M173" s="187" t="s">
        <v>321</v>
      </c>
      <c r="N173" s="187">
        <v>304.56971499999997</v>
      </c>
      <c r="O173" s="186">
        <f t="shared" si="8"/>
        <v>13012.223000289783</v>
      </c>
      <c r="P173" s="186">
        <f t="shared" si="9"/>
        <v>7962.3490366193482</v>
      </c>
      <c r="Q173" s="215">
        <f>IF(P173="-",0,P173/(1+'General inputs'!$H$30)^'MP Calculations'!$C$40)</f>
        <v>17686.678373554678</v>
      </c>
    </row>
    <row r="174" spans="3:17" x14ac:dyDescent="0.2">
      <c r="C174" s="159"/>
      <c r="D174" s="165" t="s">
        <v>281</v>
      </c>
      <c r="E174" s="162">
        <v>26299</v>
      </c>
      <c r="F174" s="166" t="str">
        <f t="shared" si="7"/>
        <v>Date check - OK</v>
      </c>
      <c r="G174" s="68"/>
      <c r="H174" s="162" t="s">
        <v>279</v>
      </c>
      <c r="I174" s="173">
        <v>38254.502555524108</v>
      </c>
      <c r="J174" s="168">
        <f>IFERROR(MIN('MP Calculations'!$E$30/I174,1),"-")</f>
        <v>0.61191304794284773</v>
      </c>
      <c r="K174" s="12"/>
      <c r="L174" s="159">
        <v>31.897155000000001</v>
      </c>
      <c r="M174" s="187" t="s">
        <v>321</v>
      </c>
      <c r="N174" s="187">
        <v>304.56971499999997</v>
      </c>
      <c r="O174" s="186">
        <f t="shared" si="8"/>
        <v>9714.9074076608249</v>
      </c>
      <c r="P174" s="186">
        <f t="shared" si="9"/>
        <v>5944.6786023042851</v>
      </c>
      <c r="Q174" s="215">
        <f>IF(P174="-",0,P174/(1+'General inputs'!$H$30)^'MP Calculations'!$C$40)</f>
        <v>13204.849220946668</v>
      </c>
    </row>
    <row r="175" spans="3:17" x14ac:dyDescent="0.2">
      <c r="C175" s="159"/>
      <c r="D175" s="165" t="s">
        <v>281</v>
      </c>
      <c r="E175" s="162">
        <v>26299</v>
      </c>
      <c r="F175" s="166" t="str">
        <f t="shared" si="7"/>
        <v>Date check - OK</v>
      </c>
      <c r="G175" s="68"/>
      <c r="H175" s="162" t="s">
        <v>279</v>
      </c>
      <c r="I175" s="173">
        <v>38254.502555524108</v>
      </c>
      <c r="J175" s="168">
        <f>IFERROR(MIN('MP Calculations'!$E$30/I175,1),"-")</f>
        <v>0.61191304794284773</v>
      </c>
      <c r="K175" s="12"/>
      <c r="L175" s="159">
        <v>60.073774999999998</v>
      </c>
      <c r="M175" s="187" t="s">
        <v>321</v>
      </c>
      <c r="N175" s="187">
        <v>304.56971499999997</v>
      </c>
      <c r="O175" s="186">
        <f t="shared" si="8"/>
        <v>18296.652530724125</v>
      </c>
      <c r="P175" s="186">
        <f t="shared" si="9"/>
        <v>11195.960417226617</v>
      </c>
      <c r="Q175" s="215">
        <f>IF(P175="-",0,P175/(1+'General inputs'!$H$30)^'MP Calculations'!$C$40)</f>
        <v>24869.463781584138</v>
      </c>
    </row>
    <row r="176" spans="3:17" x14ac:dyDescent="0.2">
      <c r="C176" s="159"/>
      <c r="D176" s="165" t="s">
        <v>281</v>
      </c>
      <c r="E176" s="162">
        <v>26299</v>
      </c>
      <c r="F176" s="166" t="str">
        <f t="shared" si="7"/>
        <v>Date check - OK</v>
      </c>
      <c r="G176" s="68"/>
      <c r="H176" s="162" t="s">
        <v>279</v>
      </c>
      <c r="I176" s="173">
        <v>38254.502555524108</v>
      </c>
      <c r="J176" s="168">
        <f>IFERROR(MIN('MP Calculations'!$E$30/I176,1),"-")</f>
        <v>0.61191304794284773</v>
      </c>
      <c r="K176" s="12"/>
      <c r="L176" s="159">
        <v>28.953339</v>
      </c>
      <c r="M176" s="187" t="s">
        <v>321</v>
      </c>
      <c r="N176" s="187">
        <v>304.56971499999997</v>
      </c>
      <c r="O176" s="186">
        <f t="shared" si="8"/>
        <v>8818.3102075283841</v>
      </c>
      <c r="P176" s="186">
        <f t="shared" si="9"/>
        <v>5396.0390767942199</v>
      </c>
      <c r="Q176" s="215">
        <f>IF(P176="-",0,P176/(1+'General inputs'!$H$30)^'MP Calculations'!$C$40)</f>
        <v>11986.162274909933</v>
      </c>
    </row>
    <row r="177" spans="3:17" x14ac:dyDescent="0.2">
      <c r="C177" s="159"/>
      <c r="D177" s="165" t="s">
        <v>281</v>
      </c>
      <c r="E177" s="162">
        <v>26299</v>
      </c>
      <c r="F177" s="166" t="str">
        <f t="shared" si="7"/>
        <v>Date check - OK</v>
      </c>
      <c r="G177" s="68"/>
      <c r="H177" s="162" t="s">
        <v>279</v>
      </c>
      <c r="I177" s="173">
        <v>38254.502555524108</v>
      </c>
      <c r="J177" s="168">
        <f>IFERROR(MIN('MP Calculations'!$E$30/I177,1),"-")</f>
        <v>0.61191304794284773</v>
      </c>
      <c r="K177" s="12"/>
      <c r="L177" s="159">
        <v>13.951927</v>
      </c>
      <c r="M177" s="187" t="s">
        <v>321</v>
      </c>
      <c r="N177" s="187">
        <v>304.56971499999997</v>
      </c>
      <c r="O177" s="186">
        <f t="shared" si="8"/>
        <v>4249.3344300908047</v>
      </c>
      <c r="P177" s="186">
        <f t="shared" si="9"/>
        <v>2600.2231828453482</v>
      </c>
      <c r="Q177" s="215">
        <f>IF(P177="-",0,P177/(1+'General inputs'!$H$30)^'MP Calculations'!$C$40)</f>
        <v>5775.847168083008</v>
      </c>
    </row>
    <row r="178" spans="3:17" x14ac:dyDescent="0.2">
      <c r="C178" s="159"/>
      <c r="D178" s="165" t="s">
        <v>281</v>
      </c>
      <c r="E178" s="162">
        <v>26299</v>
      </c>
      <c r="F178" s="166" t="str">
        <f t="shared" si="7"/>
        <v>Date check - OK</v>
      </c>
      <c r="G178" s="68"/>
      <c r="H178" s="162" t="s">
        <v>279</v>
      </c>
      <c r="I178" s="173">
        <v>38254.502555524108</v>
      </c>
      <c r="J178" s="168">
        <f>IFERROR(MIN('MP Calculations'!$E$30/I178,1),"-")</f>
        <v>0.61191304794284773</v>
      </c>
      <c r="K178" s="12"/>
      <c r="L178" s="159">
        <v>59.847794</v>
      </c>
      <c r="M178" s="187" t="s">
        <v>321</v>
      </c>
      <c r="N178" s="187">
        <v>304.56971499999997</v>
      </c>
      <c r="O178" s="186">
        <f t="shared" si="8"/>
        <v>18227.825561958707</v>
      </c>
      <c r="P178" s="186">
        <f t="shared" si="9"/>
        <v>11153.844296988704</v>
      </c>
      <c r="Q178" s="215">
        <f>IF(P178="-",0,P178/(1+'General inputs'!$H$30)^'MP Calculations'!$C$40)</f>
        <v>24775.911706742387</v>
      </c>
    </row>
    <row r="179" spans="3:17" x14ac:dyDescent="0.2">
      <c r="C179" s="159"/>
      <c r="D179" s="165" t="s">
        <v>281</v>
      </c>
      <c r="E179" s="162">
        <v>26299</v>
      </c>
      <c r="F179" s="166" t="str">
        <f t="shared" si="7"/>
        <v>Date check - OK</v>
      </c>
      <c r="G179" s="68"/>
      <c r="H179" s="162" t="s">
        <v>279</v>
      </c>
      <c r="I179" s="173">
        <v>38254.502555524108</v>
      </c>
      <c r="J179" s="168">
        <f>IFERROR(MIN('MP Calculations'!$E$30/I179,1),"-")</f>
        <v>0.61191304794284773</v>
      </c>
      <c r="K179" s="12"/>
      <c r="L179" s="159">
        <v>31.877109000000001</v>
      </c>
      <c r="M179" s="187" t="s">
        <v>321</v>
      </c>
      <c r="N179" s="187">
        <v>304.56971499999997</v>
      </c>
      <c r="O179" s="186">
        <f t="shared" si="8"/>
        <v>9708.8020031539345</v>
      </c>
      <c r="P179" s="186">
        <f t="shared" si="9"/>
        <v>5940.9426256235492</v>
      </c>
      <c r="Q179" s="215">
        <f>IF(P179="-",0,P179/(1+'General inputs'!$H$30)^'MP Calculations'!$C$40)</f>
        <v>13196.550537020683</v>
      </c>
    </row>
    <row r="180" spans="3:17" x14ac:dyDescent="0.2">
      <c r="C180" s="159"/>
      <c r="D180" s="165" t="s">
        <v>281</v>
      </c>
      <c r="E180" s="162">
        <v>26299</v>
      </c>
      <c r="F180" s="166" t="str">
        <f t="shared" si="7"/>
        <v>Date check - OK</v>
      </c>
      <c r="G180" s="68"/>
      <c r="H180" s="162" t="s">
        <v>279</v>
      </c>
      <c r="I180" s="173">
        <v>38254.502555524108</v>
      </c>
      <c r="J180" s="168">
        <f>IFERROR(MIN('MP Calculations'!$E$30/I180,1),"-")</f>
        <v>0.61191304794284773</v>
      </c>
      <c r="K180" s="12"/>
      <c r="L180" s="159">
        <v>12.689147999999999</v>
      </c>
      <c r="M180" s="187" t="s">
        <v>321</v>
      </c>
      <c r="N180" s="187">
        <v>304.56971499999997</v>
      </c>
      <c r="O180" s="186">
        <f t="shared" si="8"/>
        <v>3864.7301899528193</v>
      </c>
      <c r="P180" s="186">
        <f t="shared" si="9"/>
        <v>2364.8788300107703</v>
      </c>
      <c r="Q180" s="215">
        <f>IF(P180="-",0,P180/(1+'General inputs'!$H$30)^'MP Calculations'!$C$40)</f>
        <v>5253.0793446085372</v>
      </c>
    </row>
    <row r="181" spans="3:17" x14ac:dyDescent="0.2">
      <c r="C181" s="159"/>
      <c r="D181" s="165" t="s">
        <v>281</v>
      </c>
      <c r="E181" s="162">
        <v>26299</v>
      </c>
      <c r="F181" s="166" t="str">
        <f t="shared" si="7"/>
        <v>Date check - OK</v>
      </c>
      <c r="G181" s="68"/>
      <c r="H181" s="162" t="s">
        <v>279</v>
      </c>
      <c r="I181" s="173">
        <v>38254.502555524108</v>
      </c>
      <c r="J181" s="168">
        <f>IFERROR(MIN('MP Calculations'!$E$30/I181,1),"-")</f>
        <v>0.61191304794284773</v>
      </c>
      <c r="K181" s="12"/>
      <c r="L181" s="159">
        <v>30.183527999999999</v>
      </c>
      <c r="M181" s="187" t="s">
        <v>321</v>
      </c>
      <c r="N181" s="187">
        <v>304.56971499999997</v>
      </c>
      <c r="O181" s="186">
        <f t="shared" si="8"/>
        <v>9192.9885206545187</v>
      </c>
      <c r="P181" s="186">
        <f t="shared" si="9"/>
        <v>5625.3096253773174</v>
      </c>
      <c r="Q181" s="215">
        <f>IF(P181="-",0,P181/(1+'General inputs'!$H$30)^'MP Calculations'!$C$40)</f>
        <v>12495.438423778605</v>
      </c>
    </row>
    <row r="182" spans="3:17" x14ac:dyDescent="0.2">
      <c r="C182" s="159"/>
      <c r="D182" s="165" t="s">
        <v>281</v>
      </c>
      <c r="E182" s="162">
        <v>26299</v>
      </c>
      <c r="F182" s="166" t="str">
        <f t="shared" si="7"/>
        <v>Date check - OK</v>
      </c>
      <c r="G182" s="68"/>
      <c r="H182" s="162" t="s">
        <v>279</v>
      </c>
      <c r="I182" s="173">
        <v>38254.502555524108</v>
      </c>
      <c r="J182" s="168">
        <f>IFERROR(MIN('MP Calculations'!$E$30/I182,1),"-")</f>
        <v>0.61191304794284773</v>
      </c>
      <c r="K182" s="12"/>
      <c r="L182" s="159">
        <v>65.283023999999997</v>
      </c>
      <c r="M182" s="187" t="s">
        <v>321</v>
      </c>
      <c r="N182" s="187">
        <v>304.56971499999997</v>
      </c>
      <c r="O182" s="186">
        <f t="shared" si="8"/>
        <v>19883.232014018158</v>
      </c>
      <c r="P182" s="186">
        <f t="shared" si="9"/>
        <v>12166.809104652659</v>
      </c>
      <c r="Q182" s="215">
        <f>IF(P182="-",0,P182/(1+'General inputs'!$H$30)^'MP Calculations'!$C$40)</f>
        <v>27025.999297035818</v>
      </c>
    </row>
    <row r="183" spans="3:17" x14ac:dyDescent="0.2">
      <c r="C183" s="159"/>
      <c r="D183" s="165" t="s">
        <v>282</v>
      </c>
      <c r="E183" s="162">
        <v>26299</v>
      </c>
      <c r="F183" s="166" t="str">
        <f t="shared" si="7"/>
        <v>Date check - OK</v>
      </c>
      <c r="G183" s="68"/>
      <c r="H183" s="162" t="s">
        <v>279</v>
      </c>
      <c r="I183" s="173">
        <v>38254.502555524108</v>
      </c>
      <c r="J183" s="168">
        <f>IFERROR(MIN('MP Calculations'!$E$30/I183,1),"-")</f>
        <v>0.61191304794284773</v>
      </c>
      <c r="K183" s="12"/>
      <c r="L183" s="159">
        <v>16.915731999999998</v>
      </c>
      <c r="M183" s="187" t="s">
        <v>321</v>
      </c>
      <c r="N183" s="187">
        <v>657.22938499999998</v>
      </c>
      <c r="O183" s="186">
        <f t="shared" si="8"/>
        <v>11117.516139184818</v>
      </c>
      <c r="P183" s="186">
        <f t="shared" si="9"/>
        <v>6802.9531862823833</v>
      </c>
      <c r="Q183" s="215">
        <f>IF(P183="-",0,P183/(1+'General inputs'!$H$30)^'MP Calculations'!$C$40)</f>
        <v>15111.325118097517</v>
      </c>
    </row>
    <row r="184" spans="3:17" x14ac:dyDescent="0.2">
      <c r="C184" s="159"/>
      <c r="D184" s="165" t="s">
        <v>282</v>
      </c>
      <c r="E184" s="162">
        <v>26299</v>
      </c>
      <c r="F184" s="166" t="str">
        <f t="shared" si="7"/>
        <v>Date check - OK</v>
      </c>
      <c r="G184" s="68"/>
      <c r="H184" s="162" t="s">
        <v>279</v>
      </c>
      <c r="I184" s="173">
        <v>38254.502555524108</v>
      </c>
      <c r="J184" s="168">
        <f>IFERROR(MIN('MP Calculations'!$E$30/I184,1),"-")</f>
        <v>0.61191304794284773</v>
      </c>
      <c r="K184" s="12"/>
      <c r="L184" s="159">
        <v>56.397697999999998</v>
      </c>
      <c r="M184" s="187" t="s">
        <v>321</v>
      </c>
      <c r="N184" s="187">
        <v>657.22938499999998</v>
      </c>
      <c r="O184" s="186">
        <f t="shared" si="8"/>
        <v>37066.22437195573</v>
      </c>
      <c r="P184" s="186">
        <f t="shared" si="9"/>
        <v>22681.306331176896</v>
      </c>
      <c r="Q184" s="215">
        <f>IF(P184="-",0,P184/(1+'General inputs'!$H$30)^'MP Calculations'!$C$40)</f>
        <v>50381.736385412005</v>
      </c>
    </row>
    <row r="185" spans="3:17" x14ac:dyDescent="0.2">
      <c r="C185" s="159"/>
      <c r="D185" s="165" t="s">
        <v>283</v>
      </c>
      <c r="E185" s="162">
        <v>26299</v>
      </c>
      <c r="F185" s="166" t="str">
        <f t="shared" si="7"/>
        <v>Date check - OK</v>
      </c>
      <c r="G185" s="68"/>
      <c r="H185" s="162" t="s">
        <v>279</v>
      </c>
      <c r="I185" s="173">
        <v>38254.502555524108</v>
      </c>
      <c r="J185" s="168">
        <f>IFERROR(MIN('MP Calculations'!$E$30/I185,1),"-")</f>
        <v>0.61191304794284773</v>
      </c>
      <c r="K185" s="12"/>
      <c r="L185" s="159">
        <v>28.608996999999999</v>
      </c>
      <c r="M185" s="187" t="s">
        <v>321</v>
      </c>
      <c r="N185" s="187">
        <v>480.89954999999998</v>
      </c>
      <c r="O185" s="186">
        <f t="shared" si="8"/>
        <v>13758.053783251349</v>
      </c>
      <c r="P185" s="186">
        <f t="shared" si="9"/>
        <v>8418.7326242709605</v>
      </c>
      <c r="Q185" s="215">
        <f>IF(P185="-",0,P185/(1+'General inputs'!$H$30)^'MP Calculations'!$C$40)</f>
        <v>18700.438219127867</v>
      </c>
    </row>
    <row r="186" spans="3:17" x14ac:dyDescent="0.2">
      <c r="C186" s="159"/>
      <c r="D186" s="165" t="s">
        <v>283</v>
      </c>
      <c r="E186" s="162">
        <v>26299</v>
      </c>
      <c r="F186" s="166" t="str">
        <f t="shared" si="7"/>
        <v>Date check - OK</v>
      </c>
      <c r="G186" s="68"/>
      <c r="H186" s="162" t="s">
        <v>279</v>
      </c>
      <c r="I186" s="173">
        <v>38254.502555524108</v>
      </c>
      <c r="J186" s="168">
        <f>IFERROR(MIN('MP Calculations'!$E$30/I186,1),"-")</f>
        <v>0.61191304794284773</v>
      </c>
      <c r="K186" s="12"/>
      <c r="L186" s="159">
        <v>58.314667999999998</v>
      </c>
      <c r="M186" s="187" t="s">
        <v>321</v>
      </c>
      <c r="N186" s="187">
        <v>480.89954999999998</v>
      </c>
      <c r="O186" s="186">
        <f t="shared" si="8"/>
        <v>28043.497599599399</v>
      </c>
      <c r="P186" s="186">
        <f t="shared" si="9"/>
        <v>17160.182091148803</v>
      </c>
      <c r="Q186" s="215">
        <f>IF(P186="-",0,P186/(1+'General inputs'!$H$30)^'MP Calculations'!$C$40)</f>
        <v>38117.723812650715</v>
      </c>
    </row>
    <row r="187" spans="3:17" x14ac:dyDescent="0.2">
      <c r="C187" s="159"/>
      <c r="D187" s="165" t="s">
        <v>289</v>
      </c>
      <c r="E187" s="162">
        <v>26480</v>
      </c>
      <c r="F187" s="166" t="str">
        <f t="shared" si="7"/>
        <v>Date check - OK</v>
      </c>
      <c r="G187" s="68"/>
      <c r="H187" s="162" t="s">
        <v>279</v>
      </c>
      <c r="I187" s="173">
        <v>38254.502555524108</v>
      </c>
      <c r="J187" s="168">
        <f>IFERROR(MIN('MP Calculations'!$E$30/I187,1),"-")</f>
        <v>0.61191304794284773</v>
      </c>
      <c r="K187" s="12"/>
      <c r="L187" s="159">
        <v>1</v>
      </c>
      <c r="M187" s="187" t="s">
        <v>322</v>
      </c>
      <c r="N187" s="187">
        <v>583869.27817399998</v>
      </c>
      <c r="O187" s="186">
        <f t="shared" si="8"/>
        <v>583869.27817399998</v>
      </c>
      <c r="P187" s="186">
        <f t="shared" si="9"/>
        <v>357277.22960764274</v>
      </c>
      <c r="Q187" s="215">
        <f>IF(P187="-",0,P187/(1+'General inputs'!$H$30)^'MP Calculations'!$C$40)</f>
        <v>793615.98206802085</v>
      </c>
    </row>
    <row r="188" spans="3:17" x14ac:dyDescent="0.2">
      <c r="C188" s="159"/>
      <c r="D188" s="165" t="s">
        <v>290</v>
      </c>
      <c r="E188" s="162">
        <v>26480</v>
      </c>
      <c r="F188" s="166" t="str">
        <f t="shared" si="7"/>
        <v>Date check - OK</v>
      </c>
      <c r="G188" s="68"/>
      <c r="H188" s="162" t="s">
        <v>279</v>
      </c>
      <c r="I188" s="173">
        <v>38254.502555524108</v>
      </c>
      <c r="J188" s="168">
        <f>IFERROR(MIN('MP Calculations'!$E$30/I188,1),"-")</f>
        <v>0.61191304794284773</v>
      </c>
      <c r="K188" s="12"/>
      <c r="L188" s="159">
        <v>1</v>
      </c>
      <c r="M188" s="187" t="s">
        <v>322</v>
      </c>
      <c r="N188" s="187">
        <v>28996.592376000001</v>
      </c>
      <c r="O188" s="186">
        <f t="shared" si="8"/>
        <v>28996.592376000001</v>
      </c>
      <c r="P188" s="186">
        <f t="shared" si="9"/>
        <v>17743.3932207545</v>
      </c>
      <c r="Q188" s="215">
        <f>IF(P188="-",0,P188/(1+'General inputs'!$H$30)^'MP Calculations'!$C$40)</f>
        <v>39413.204282770006</v>
      </c>
    </row>
    <row r="189" spans="3:17" x14ac:dyDescent="0.2">
      <c r="C189" s="159"/>
      <c r="D189" s="165" t="s">
        <v>285</v>
      </c>
      <c r="E189" s="162">
        <v>26665</v>
      </c>
      <c r="F189" s="166" t="str">
        <f t="shared" si="7"/>
        <v>Date check - OK</v>
      </c>
      <c r="G189" s="68"/>
      <c r="H189" s="162" t="s">
        <v>279</v>
      </c>
      <c r="I189" s="173">
        <v>38254.502555524108</v>
      </c>
      <c r="J189" s="168">
        <f>IFERROR(MIN('MP Calculations'!$E$30/I189,1),"-")</f>
        <v>0.61191304794284773</v>
      </c>
      <c r="K189" s="12"/>
      <c r="L189" s="159">
        <v>1.671891</v>
      </c>
      <c r="M189" s="187" t="s">
        <v>321</v>
      </c>
      <c r="N189" s="187">
        <v>1009.889055</v>
      </c>
      <c r="O189" s="186">
        <f t="shared" si="8"/>
        <v>1688.4244220530049</v>
      </c>
      <c r="P189" s="186">
        <f t="shared" si="9"/>
        <v>1033.1689343195953</v>
      </c>
      <c r="Q189" s="215">
        <f>IF(P189="-",0,P189/(1+'General inputs'!$H$30)^'MP Calculations'!$C$40)</f>
        <v>2294.9667947007511</v>
      </c>
    </row>
    <row r="190" spans="3:17" x14ac:dyDescent="0.2">
      <c r="C190" s="159"/>
      <c r="D190" s="165" t="s">
        <v>285</v>
      </c>
      <c r="E190" s="162">
        <v>26665</v>
      </c>
      <c r="F190" s="166" t="str">
        <f t="shared" si="7"/>
        <v>Date check - OK</v>
      </c>
      <c r="G190" s="68"/>
      <c r="H190" s="162" t="s">
        <v>279</v>
      </c>
      <c r="I190" s="173">
        <v>38254.502555524108</v>
      </c>
      <c r="J190" s="168">
        <f>IFERROR(MIN('MP Calculations'!$E$30/I190,1),"-")</f>
        <v>0.61191304794284773</v>
      </c>
      <c r="K190" s="12"/>
      <c r="L190" s="159">
        <v>21.935483999999999</v>
      </c>
      <c r="M190" s="187" t="s">
        <v>321</v>
      </c>
      <c r="N190" s="187">
        <v>1009.889055</v>
      </c>
      <c r="O190" s="186">
        <f t="shared" si="8"/>
        <v>22152.405207727617</v>
      </c>
      <c r="P190" s="186">
        <f t="shared" si="9"/>
        <v>13555.345789925619</v>
      </c>
      <c r="Q190" s="215">
        <f>IF(P190="-",0,P190/(1+'General inputs'!$H$30)^'MP Calculations'!$C$40)</f>
        <v>30110.340569863474</v>
      </c>
    </row>
    <row r="191" spans="3:17" x14ac:dyDescent="0.2">
      <c r="C191" s="159"/>
      <c r="D191" s="165" t="s">
        <v>285</v>
      </c>
      <c r="E191" s="162">
        <v>26665</v>
      </c>
      <c r="F191" s="166" t="str">
        <f t="shared" si="7"/>
        <v>Date check - OK</v>
      </c>
      <c r="G191" s="68"/>
      <c r="H191" s="162" t="s">
        <v>279</v>
      </c>
      <c r="I191" s="173">
        <v>38254.502555524108</v>
      </c>
      <c r="J191" s="168">
        <f>IFERROR(MIN('MP Calculations'!$E$30/I191,1),"-")</f>
        <v>0.61191304794284773</v>
      </c>
      <c r="K191" s="12"/>
      <c r="L191" s="159">
        <v>103.68428299999999</v>
      </c>
      <c r="M191" s="187" t="s">
        <v>321</v>
      </c>
      <c r="N191" s="187">
        <v>1009.889055</v>
      </c>
      <c r="O191" s="186">
        <f t="shared" si="8"/>
        <v>104709.62257722256</v>
      </c>
      <c r="P191" s="186">
        <f t="shared" si="9"/>
        <v>64073.184300173481</v>
      </c>
      <c r="Q191" s="215">
        <f>IF(P191="-",0,P191/(1+'General inputs'!$H$30)^'MP Calculations'!$C$40)</f>
        <v>142325.05983784565</v>
      </c>
    </row>
    <row r="192" spans="3:17" x14ac:dyDescent="0.2">
      <c r="C192" s="159"/>
      <c r="D192" s="165" t="s">
        <v>285</v>
      </c>
      <c r="E192" s="162">
        <v>26665</v>
      </c>
      <c r="F192" s="166" t="str">
        <f t="shared" si="7"/>
        <v>Date check - OK</v>
      </c>
      <c r="G192" s="68"/>
      <c r="H192" s="162" t="s">
        <v>279</v>
      </c>
      <c r="I192" s="173">
        <v>38254.502555524108</v>
      </c>
      <c r="J192" s="168">
        <f>IFERROR(MIN('MP Calculations'!$E$30/I192,1),"-")</f>
        <v>0.61191304794284773</v>
      </c>
      <c r="K192" s="12"/>
      <c r="L192" s="159">
        <v>51.191099999999999</v>
      </c>
      <c r="M192" s="187" t="s">
        <v>321</v>
      </c>
      <c r="N192" s="187">
        <v>1009.889055</v>
      </c>
      <c r="O192" s="186">
        <f t="shared" si="8"/>
        <v>51697.331603410501</v>
      </c>
      <c r="P192" s="186">
        <f t="shared" si="9"/>
        <v>31634.271751955028</v>
      </c>
      <c r="Q192" s="215">
        <f>IF(P192="-",0,P192/(1+'General inputs'!$H$30)^'MP Calculations'!$C$40)</f>
        <v>70268.860041836248</v>
      </c>
    </row>
    <row r="193" spans="3:17" x14ac:dyDescent="0.2">
      <c r="C193" s="159"/>
      <c r="D193" s="165" t="s">
        <v>285</v>
      </c>
      <c r="E193" s="162">
        <v>26665</v>
      </c>
      <c r="F193" s="166" t="str">
        <f t="shared" si="7"/>
        <v>Date check - OK</v>
      </c>
      <c r="G193" s="68"/>
      <c r="H193" s="162" t="s">
        <v>279</v>
      </c>
      <c r="I193" s="173">
        <v>38254.502555524108</v>
      </c>
      <c r="J193" s="168">
        <f>IFERROR(MIN('MP Calculations'!$E$30/I193,1),"-")</f>
        <v>0.61191304794284773</v>
      </c>
      <c r="K193" s="12"/>
      <c r="L193" s="159">
        <v>10.047167</v>
      </c>
      <c r="M193" s="187" t="s">
        <v>321</v>
      </c>
      <c r="N193" s="187">
        <v>1009.889055</v>
      </c>
      <c r="O193" s="186">
        <f t="shared" si="8"/>
        <v>10146.523987057184</v>
      </c>
      <c r="P193" s="186">
        <f t="shared" si="9"/>
        <v>6208.7904189453775</v>
      </c>
      <c r="Q193" s="215">
        <f>IF(P193="-",0,P193/(1+'General inputs'!$H$30)^'MP Calculations'!$C$40)</f>
        <v>13791.517895492687</v>
      </c>
    </row>
    <row r="194" spans="3:17" x14ac:dyDescent="0.2">
      <c r="C194" s="159"/>
      <c r="D194" s="165" t="s">
        <v>285</v>
      </c>
      <c r="E194" s="162">
        <v>26665</v>
      </c>
      <c r="F194" s="166" t="str">
        <f t="shared" si="7"/>
        <v>Date check - OK</v>
      </c>
      <c r="G194" s="68"/>
      <c r="H194" s="162" t="s">
        <v>279</v>
      </c>
      <c r="I194" s="173">
        <v>38254.502555524108</v>
      </c>
      <c r="J194" s="168">
        <f>IFERROR(MIN('MP Calculations'!$E$30/I194,1),"-")</f>
        <v>0.61191304794284773</v>
      </c>
      <c r="K194" s="12"/>
      <c r="L194" s="159">
        <v>11.877287000000001</v>
      </c>
      <c r="M194" s="187" t="s">
        <v>321</v>
      </c>
      <c r="N194" s="187">
        <v>1009.889055</v>
      </c>
      <c r="O194" s="186">
        <f t="shared" si="8"/>
        <v>11994.742144393786</v>
      </c>
      <c r="P194" s="186">
        <f t="shared" si="9"/>
        <v>7339.739224864531</v>
      </c>
      <c r="Q194" s="215">
        <f>IF(P194="-",0,P194/(1+'General inputs'!$H$30)^'MP Calculations'!$C$40)</f>
        <v>16303.682043943598</v>
      </c>
    </row>
    <row r="195" spans="3:17" x14ac:dyDescent="0.2">
      <c r="C195" s="159"/>
      <c r="D195" s="165" t="s">
        <v>281</v>
      </c>
      <c r="E195" s="162">
        <v>26665</v>
      </c>
      <c r="F195" s="166" t="str">
        <f t="shared" si="7"/>
        <v>Date check - OK</v>
      </c>
      <c r="G195" s="68"/>
      <c r="H195" s="162" t="s">
        <v>279</v>
      </c>
      <c r="I195" s="173">
        <v>38254.502555524108</v>
      </c>
      <c r="J195" s="168">
        <f>IFERROR(MIN('MP Calculations'!$E$30/I195,1),"-")</f>
        <v>0.61191304794284773</v>
      </c>
      <c r="K195" s="12"/>
      <c r="L195" s="159">
        <v>25.620616999999999</v>
      </c>
      <c r="M195" s="187" t="s">
        <v>321</v>
      </c>
      <c r="N195" s="187">
        <v>304.56971499999997</v>
      </c>
      <c r="O195" s="186">
        <f t="shared" si="8"/>
        <v>7803.2640178141537</v>
      </c>
      <c r="P195" s="186">
        <f t="shared" si="9"/>
        <v>4774.9190690434107</v>
      </c>
      <c r="Q195" s="215">
        <f>IF(P195="-",0,P195/(1+'General inputs'!$H$30)^'MP Calculations'!$C$40)</f>
        <v>10606.475230553411</v>
      </c>
    </row>
    <row r="196" spans="3:17" x14ac:dyDescent="0.2">
      <c r="C196" s="159"/>
      <c r="D196" s="165" t="s">
        <v>281</v>
      </c>
      <c r="E196" s="162">
        <v>26665</v>
      </c>
      <c r="F196" s="166" t="str">
        <f t="shared" si="7"/>
        <v>Date check - OK</v>
      </c>
      <c r="G196" s="68"/>
      <c r="H196" s="162" t="s">
        <v>279</v>
      </c>
      <c r="I196" s="173">
        <v>38254.502555524108</v>
      </c>
      <c r="J196" s="168">
        <f>IFERROR(MIN('MP Calculations'!$E$30/I196,1),"-")</f>
        <v>0.61191304794284773</v>
      </c>
      <c r="K196" s="12"/>
      <c r="L196" s="159">
        <v>15.840996000000001</v>
      </c>
      <c r="M196" s="187" t="s">
        <v>321</v>
      </c>
      <c r="N196" s="187">
        <v>304.56971499999997</v>
      </c>
      <c r="O196" s="186">
        <f t="shared" si="8"/>
        <v>4824.6876370361397</v>
      </c>
      <c r="P196" s="186">
        <f t="shared" si="9"/>
        <v>2952.2893173509601</v>
      </c>
      <c r="Q196" s="215">
        <f>IF(P196="-",0,P196/(1+'General inputs'!$H$30)^'MP Calculations'!$C$40)</f>
        <v>6557.8878018939076</v>
      </c>
    </row>
    <row r="197" spans="3:17" x14ac:dyDescent="0.2">
      <c r="C197" s="159"/>
      <c r="D197" s="165" t="s">
        <v>283</v>
      </c>
      <c r="E197" s="162">
        <v>27030</v>
      </c>
      <c r="F197" s="166" t="str">
        <f t="shared" si="7"/>
        <v>Date check - OK</v>
      </c>
      <c r="G197" s="68"/>
      <c r="H197" s="162" t="s">
        <v>279</v>
      </c>
      <c r="I197" s="173">
        <v>38254.502555524108</v>
      </c>
      <c r="J197" s="168">
        <f>IFERROR(MIN('MP Calculations'!$E$30/I197,1),"-")</f>
        <v>0.61191304794284773</v>
      </c>
      <c r="K197" s="12"/>
      <c r="L197" s="159">
        <v>9.1393760000000004</v>
      </c>
      <c r="M197" s="187" t="s">
        <v>321</v>
      </c>
      <c r="N197" s="187">
        <v>480.89954999999998</v>
      </c>
      <c r="O197" s="186">
        <f t="shared" si="8"/>
        <v>4395.1218056808002</v>
      </c>
      <c r="P197" s="186">
        <f t="shared" si="9"/>
        <v>2689.432380194211</v>
      </c>
      <c r="Q197" s="215">
        <f>IF(P197="-",0,P197/(1+'General inputs'!$H$30)^'MP Calculations'!$C$40)</f>
        <v>5974.0065773497754</v>
      </c>
    </row>
    <row r="198" spans="3:17" x14ac:dyDescent="0.2">
      <c r="C198" s="159"/>
      <c r="D198" s="165" t="s">
        <v>283</v>
      </c>
      <c r="E198" s="162">
        <v>27030</v>
      </c>
      <c r="F198" s="166" t="str">
        <f t="shared" si="7"/>
        <v>Date check - OK</v>
      </c>
      <c r="G198" s="68"/>
      <c r="H198" s="162" t="s">
        <v>279</v>
      </c>
      <c r="I198" s="173">
        <v>38254.502555524108</v>
      </c>
      <c r="J198" s="168">
        <f>IFERROR(MIN('MP Calculations'!$E$30/I198,1),"-")</f>
        <v>0.61191304794284773</v>
      </c>
      <c r="K198" s="12"/>
      <c r="L198" s="159">
        <v>46.011544999999998</v>
      </c>
      <c r="M198" s="187" t="s">
        <v>321</v>
      </c>
      <c r="N198" s="187">
        <v>480.89954999999998</v>
      </c>
      <c r="O198" s="186">
        <f t="shared" si="8"/>
        <v>22126.931285304749</v>
      </c>
      <c r="P198" s="186">
        <f t="shared" si="9"/>
        <v>13539.757964412782</v>
      </c>
      <c r="Q198" s="215">
        <f>IF(P198="-",0,P198/(1+'General inputs'!$H$30)^'MP Calculations'!$C$40)</f>
        <v>30075.71550443106</v>
      </c>
    </row>
    <row r="199" spans="3:17" x14ac:dyDescent="0.2">
      <c r="C199" s="159"/>
      <c r="D199" s="165" t="s">
        <v>283</v>
      </c>
      <c r="E199" s="162">
        <v>27030</v>
      </c>
      <c r="F199" s="166" t="str">
        <f t="shared" si="7"/>
        <v>Date check - OK</v>
      </c>
      <c r="G199" s="68"/>
      <c r="H199" s="162" t="s">
        <v>279</v>
      </c>
      <c r="I199" s="173">
        <v>38254.502555524108</v>
      </c>
      <c r="J199" s="168">
        <f>IFERROR(MIN('MP Calculations'!$E$30/I199,1),"-")</f>
        <v>0.61191304794284773</v>
      </c>
      <c r="K199" s="12"/>
      <c r="L199" s="159">
        <v>37.747687999999997</v>
      </c>
      <c r="M199" s="187" t="s">
        <v>321</v>
      </c>
      <c r="N199" s="187">
        <v>480.89954999999998</v>
      </c>
      <c r="O199" s="186">
        <f t="shared" si="8"/>
        <v>18152.846172740399</v>
      </c>
      <c r="P199" s="186">
        <f t="shared" si="9"/>
        <v>11107.963430399235</v>
      </c>
      <c r="Q199" s="215">
        <f>IF(P199="-",0,P199/(1+'General inputs'!$H$30)^'MP Calculations'!$C$40)</f>
        <v>24673.99704222117</v>
      </c>
    </row>
    <row r="200" spans="3:17" x14ac:dyDescent="0.2">
      <c r="C200" s="159"/>
      <c r="D200" s="165" t="s">
        <v>283</v>
      </c>
      <c r="E200" s="162">
        <v>27030</v>
      </c>
      <c r="F200" s="166" t="str">
        <f t="shared" si="7"/>
        <v>Date check - OK</v>
      </c>
      <c r="G200" s="68"/>
      <c r="H200" s="162" t="s">
        <v>279</v>
      </c>
      <c r="I200" s="173">
        <v>38254.502555524108</v>
      </c>
      <c r="J200" s="168">
        <f>IFERROR(MIN('MP Calculations'!$E$30/I200,1),"-")</f>
        <v>0.61191304794284773</v>
      </c>
      <c r="K200" s="12"/>
      <c r="L200" s="159">
        <v>28.128402000000001</v>
      </c>
      <c r="M200" s="187" t="s">
        <v>321</v>
      </c>
      <c r="N200" s="187">
        <v>480.89954999999998</v>
      </c>
      <c r="O200" s="186">
        <f t="shared" si="8"/>
        <v>13526.9358640191</v>
      </c>
      <c r="P200" s="186">
        <f t="shared" si="9"/>
        <v>8277.3085538793457</v>
      </c>
      <c r="Q200" s="215">
        <f>IF(P200="-",0,P200/(1+'General inputs'!$H$30)^'MP Calculations'!$C$40)</f>
        <v>18386.294486443992</v>
      </c>
    </row>
    <row r="201" spans="3:17" x14ac:dyDescent="0.2">
      <c r="C201" s="159"/>
      <c r="D201" s="165" t="s">
        <v>283</v>
      </c>
      <c r="E201" s="162">
        <v>27030</v>
      </c>
      <c r="F201" s="166" t="str">
        <f t="shared" si="7"/>
        <v>Date check - OK</v>
      </c>
      <c r="G201" s="68"/>
      <c r="H201" s="162" t="s">
        <v>279</v>
      </c>
      <c r="I201" s="173">
        <v>38254.502555524108</v>
      </c>
      <c r="J201" s="168">
        <f>IFERROR(MIN('MP Calculations'!$E$30/I201,1),"-")</f>
        <v>0.61191304794284773</v>
      </c>
      <c r="K201" s="12"/>
      <c r="L201" s="159">
        <v>4.100263</v>
      </c>
      <c r="M201" s="187" t="s">
        <v>321</v>
      </c>
      <c r="N201" s="187">
        <v>480.89954999999998</v>
      </c>
      <c r="O201" s="186">
        <f t="shared" si="8"/>
        <v>1971.8146315816498</v>
      </c>
      <c r="P201" s="186">
        <f t="shared" si="9"/>
        <v>1206.5791011894307</v>
      </c>
      <c r="Q201" s="215">
        <f>IF(P201="-",0,P201/(1+'General inputs'!$H$30)^'MP Calculations'!$C$40)</f>
        <v>2680.1608918228026</v>
      </c>
    </row>
    <row r="202" spans="3:17" x14ac:dyDescent="0.2">
      <c r="C202" s="159"/>
      <c r="D202" s="165" t="s">
        <v>283</v>
      </c>
      <c r="E202" s="162">
        <v>27030</v>
      </c>
      <c r="F202" s="166" t="str">
        <f t="shared" si="7"/>
        <v>Date check - OK</v>
      </c>
      <c r="G202" s="68"/>
      <c r="H202" s="162" t="s">
        <v>279</v>
      </c>
      <c r="I202" s="173">
        <v>38254.502555524108</v>
      </c>
      <c r="J202" s="168">
        <f>IFERROR(MIN('MP Calculations'!$E$30/I202,1),"-")</f>
        <v>0.61191304794284773</v>
      </c>
      <c r="K202" s="12"/>
      <c r="L202" s="159">
        <v>40.608009000000003</v>
      </c>
      <c r="M202" s="187" t="s">
        <v>321</v>
      </c>
      <c r="N202" s="187">
        <v>480.89954999999998</v>
      </c>
      <c r="O202" s="186">
        <f t="shared" si="8"/>
        <v>19528.373254495949</v>
      </c>
      <c r="P202" s="186">
        <f t="shared" si="9"/>
        <v>11949.666399524205</v>
      </c>
      <c r="Q202" s="215">
        <f>IF(P202="-",0,P202/(1+'General inputs'!$H$30)^'MP Calculations'!$C$40)</f>
        <v>26543.662593494224</v>
      </c>
    </row>
    <row r="203" spans="3:17" x14ac:dyDescent="0.2">
      <c r="C203" s="159"/>
      <c r="D203" s="165" t="s">
        <v>283</v>
      </c>
      <c r="E203" s="162">
        <v>27030</v>
      </c>
      <c r="F203" s="166" t="str">
        <f t="shared" si="7"/>
        <v>Date check - OK</v>
      </c>
      <c r="G203" s="68"/>
      <c r="H203" s="162" t="s">
        <v>279</v>
      </c>
      <c r="I203" s="173">
        <v>38254.502555524108</v>
      </c>
      <c r="J203" s="168">
        <f>IFERROR(MIN('MP Calculations'!$E$30/I203,1),"-")</f>
        <v>0.61191304794284773</v>
      </c>
      <c r="K203" s="12"/>
      <c r="L203" s="159">
        <v>24.455795999999999</v>
      </c>
      <c r="M203" s="187" t="s">
        <v>321</v>
      </c>
      <c r="N203" s="187">
        <v>480.89954999999998</v>
      </c>
      <c r="O203" s="186">
        <f t="shared" si="8"/>
        <v>11760.7812912918</v>
      </c>
      <c r="P203" s="186">
        <f t="shared" si="9"/>
        <v>7196.5755261435861</v>
      </c>
      <c r="Q203" s="215">
        <f>IF(P203="-",0,P203/(1+'General inputs'!$H$30)^'MP Calculations'!$C$40)</f>
        <v>15985.674093978005</v>
      </c>
    </row>
    <row r="204" spans="3:17" x14ac:dyDescent="0.2">
      <c r="C204" s="159"/>
      <c r="D204" s="165" t="s">
        <v>283</v>
      </c>
      <c r="E204" s="162">
        <v>27030</v>
      </c>
      <c r="F204" s="166" t="str">
        <f t="shared" si="7"/>
        <v>Date check - OK</v>
      </c>
      <c r="G204" s="68"/>
      <c r="H204" s="162" t="s">
        <v>279</v>
      </c>
      <c r="I204" s="173">
        <v>38254.502555524108</v>
      </c>
      <c r="J204" s="168">
        <f>IFERROR(MIN('MP Calculations'!$E$30/I204,1),"-")</f>
        <v>0.61191304794284773</v>
      </c>
      <c r="K204" s="12"/>
      <c r="L204" s="159">
        <v>59.420673000000001</v>
      </c>
      <c r="M204" s="187" t="s">
        <v>321</v>
      </c>
      <c r="N204" s="187">
        <v>480.89954999999998</v>
      </c>
      <c r="O204" s="186">
        <f t="shared" si="8"/>
        <v>28575.374906397148</v>
      </c>
      <c r="P204" s="186">
        <f t="shared" si="9"/>
        <v>17485.644755083045</v>
      </c>
      <c r="Q204" s="215">
        <f>IF(P204="-",0,P204/(1+'General inputs'!$H$30)^'MP Calculations'!$C$40)</f>
        <v>38840.670449771424</v>
      </c>
    </row>
    <row r="205" spans="3:17" x14ac:dyDescent="0.2">
      <c r="C205" s="159"/>
      <c r="D205" s="165" t="s">
        <v>283</v>
      </c>
      <c r="E205" s="162">
        <v>27030</v>
      </c>
      <c r="F205" s="166" t="str">
        <f t="shared" si="7"/>
        <v>Date check - OK</v>
      </c>
      <c r="G205" s="68"/>
      <c r="H205" s="162" t="s">
        <v>279</v>
      </c>
      <c r="I205" s="173">
        <v>38254.502555524108</v>
      </c>
      <c r="J205" s="168">
        <f>IFERROR(MIN('MP Calculations'!$E$30/I205,1),"-")</f>
        <v>0.61191304794284773</v>
      </c>
      <c r="K205" s="12"/>
      <c r="L205" s="159">
        <v>20.603486</v>
      </c>
      <c r="M205" s="187" t="s">
        <v>321</v>
      </c>
      <c r="N205" s="187">
        <v>480.89954999999998</v>
      </c>
      <c r="O205" s="186">
        <f t="shared" si="8"/>
        <v>9908.2071458313003</v>
      </c>
      <c r="P205" s="186">
        <f t="shared" si="9"/>
        <v>6062.9612342547352</v>
      </c>
      <c r="Q205" s="215">
        <f>IF(P205="-",0,P205/(1+'General inputs'!$H$30)^'MP Calculations'!$C$40)</f>
        <v>13467.589130848104</v>
      </c>
    </row>
    <row r="206" spans="3:17" x14ac:dyDescent="0.2">
      <c r="C206" s="159"/>
      <c r="D206" s="165" t="s">
        <v>283</v>
      </c>
      <c r="E206" s="162">
        <v>27030</v>
      </c>
      <c r="F206" s="166" t="str">
        <f t="shared" si="7"/>
        <v>Date check - OK</v>
      </c>
      <c r="G206" s="68"/>
      <c r="H206" s="162" t="s">
        <v>279</v>
      </c>
      <c r="I206" s="173">
        <v>38254.502555524108</v>
      </c>
      <c r="J206" s="168">
        <f>IFERROR(MIN('MP Calculations'!$E$30/I206,1),"-")</f>
        <v>0.61191304794284773</v>
      </c>
      <c r="K206" s="12"/>
      <c r="L206" s="159">
        <v>46.975405000000002</v>
      </c>
      <c r="M206" s="187" t="s">
        <v>321</v>
      </c>
      <c r="N206" s="187">
        <v>480.89954999999998</v>
      </c>
      <c r="O206" s="186">
        <f t="shared" si="8"/>
        <v>22590.45112556775</v>
      </c>
      <c r="P206" s="186">
        <f t="shared" si="9"/>
        <v>13823.391802650098</v>
      </c>
      <c r="Q206" s="215">
        <f>IF(P206="-",0,P206/(1+'General inputs'!$H$30)^'MP Calculations'!$C$40)</f>
        <v>30705.748230915277</v>
      </c>
    </row>
    <row r="207" spans="3:17" x14ac:dyDescent="0.2">
      <c r="C207" s="159"/>
      <c r="D207" s="165" t="s">
        <v>283</v>
      </c>
      <c r="E207" s="162">
        <v>27030</v>
      </c>
      <c r="F207" s="166" t="str">
        <f t="shared" si="7"/>
        <v>Date check - OK</v>
      </c>
      <c r="G207" s="68"/>
      <c r="H207" s="162" t="s">
        <v>279</v>
      </c>
      <c r="I207" s="173">
        <v>38254.502555524108</v>
      </c>
      <c r="J207" s="168">
        <f>IFERROR(MIN('MP Calculations'!$E$30/I207,1),"-")</f>
        <v>0.61191304794284773</v>
      </c>
      <c r="K207" s="12"/>
      <c r="L207" s="159">
        <v>60.125394999999997</v>
      </c>
      <c r="M207" s="187" t="s">
        <v>321</v>
      </c>
      <c r="N207" s="187">
        <v>480.89954999999998</v>
      </c>
      <c r="O207" s="186">
        <f t="shared" si="8"/>
        <v>28914.275399072249</v>
      </c>
      <c r="P207" s="186">
        <f t="shared" si="9"/>
        <v>17693.0223885052</v>
      </c>
      <c r="Q207" s="215">
        <f>IF(P207="-",0,P207/(1+'General inputs'!$H$30)^'MP Calculations'!$C$40)</f>
        <v>39301.316106893217</v>
      </c>
    </row>
    <row r="208" spans="3:17" x14ac:dyDescent="0.2">
      <c r="C208" s="159"/>
      <c r="D208" s="165" t="s">
        <v>283</v>
      </c>
      <c r="E208" s="162">
        <v>27030</v>
      </c>
      <c r="F208" s="166" t="str">
        <f t="shared" si="7"/>
        <v>Date check - OK</v>
      </c>
      <c r="G208" s="68"/>
      <c r="H208" s="162" t="s">
        <v>279</v>
      </c>
      <c r="I208" s="173">
        <v>38254.502555524108</v>
      </c>
      <c r="J208" s="168">
        <f>IFERROR(MIN('MP Calculations'!$E$30/I208,1),"-")</f>
        <v>0.61191304794284773</v>
      </c>
      <c r="K208" s="12"/>
      <c r="L208" s="159">
        <v>27.394029</v>
      </c>
      <c r="M208" s="187" t="s">
        <v>321</v>
      </c>
      <c r="N208" s="187">
        <v>480.89954999999998</v>
      </c>
      <c r="O208" s="186">
        <f t="shared" si="8"/>
        <v>13173.776218786948</v>
      </c>
      <c r="P208" s="186">
        <f t="shared" si="9"/>
        <v>8061.2055589549254</v>
      </c>
      <c r="Q208" s="215">
        <f>IF(P208="-",0,P208/(1+'General inputs'!$H$30)^'MP Calculations'!$C$40)</f>
        <v>17906.267279747597</v>
      </c>
    </row>
    <row r="209" spans="3:17" x14ac:dyDescent="0.2">
      <c r="C209" s="159"/>
      <c r="D209" s="165" t="s">
        <v>281</v>
      </c>
      <c r="E209" s="162">
        <v>27030</v>
      </c>
      <c r="F209" s="166" t="str">
        <f t="shared" si="7"/>
        <v>Date check - OK</v>
      </c>
      <c r="G209" s="68"/>
      <c r="H209" s="162" t="s">
        <v>279</v>
      </c>
      <c r="I209" s="173">
        <v>38254.502555524108</v>
      </c>
      <c r="J209" s="168">
        <f>IFERROR(MIN('MP Calculations'!$E$30/I209,1),"-")</f>
        <v>0.61191304794284773</v>
      </c>
      <c r="K209" s="12"/>
      <c r="L209" s="159">
        <v>6.8701119999999998</v>
      </c>
      <c r="M209" s="187" t="s">
        <v>321</v>
      </c>
      <c r="N209" s="187">
        <v>304.56971499999997</v>
      </c>
      <c r="O209" s="186">
        <f t="shared" si="8"/>
        <v>2092.4280538580797</v>
      </c>
      <c r="P209" s="186">
        <f t="shared" si="9"/>
        <v>1280.3840280374186</v>
      </c>
      <c r="Q209" s="215">
        <f>IF(P209="-",0,P209/(1+'General inputs'!$H$30)^'MP Calculations'!$C$40)</f>
        <v>2844.1029643871475</v>
      </c>
    </row>
    <row r="210" spans="3:17" x14ac:dyDescent="0.2">
      <c r="C210" s="159"/>
      <c r="D210" s="165" t="s">
        <v>281</v>
      </c>
      <c r="E210" s="162">
        <v>27030</v>
      </c>
      <c r="F210" s="166" t="str">
        <f t="shared" si="7"/>
        <v>Date check - OK</v>
      </c>
      <c r="G210" s="68"/>
      <c r="H210" s="162" t="s">
        <v>279</v>
      </c>
      <c r="I210" s="173">
        <v>38254.502555524108</v>
      </c>
      <c r="J210" s="168">
        <f>IFERROR(MIN('MP Calculations'!$E$30/I210,1),"-")</f>
        <v>0.61191304794284773</v>
      </c>
      <c r="K210" s="12"/>
      <c r="L210" s="159">
        <v>8.2543120000000005</v>
      </c>
      <c r="M210" s="187" t="s">
        <v>321</v>
      </c>
      <c r="N210" s="187">
        <v>304.56971499999997</v>
      </c>
      <c r="O210" s="186">
        <f t="shared" si="8"/>
        <v>2514.0134533610799</v>
      </c>
      <c r="P210" s="186">
        <f t="shared" si="9"/>
        <v>1538.3576348155027</v>
      </c>
      <c r="Q210" s="215">
        <f>IF(P210="-",0,P210/(1+'General inputs'!$H$30)^'MP Calculations'!$C$40)</f>
        <v>3417.1369008505844</v>
      </c>
    </row>
    <row r="211" spans="3:17" x14ac:dyDescent="0.2">
      <c r="C211" s="159"/>
      <c r="D211" s="165" t="s">
        <v>281</v>
      </c>
      <c r="E211" s="162">
        <v>27030</v>
      </c>
      <c r="F211" s="166" t="str">
        <f t="shared" si="7"/>
        <v>Date check - OK</v>
      </c>
      <c r="G211" s="68"/>
      <c r="H211" s="162" t="s">
        <v>279</v>
      </c>
      <c r="I211" s="173">
        <v>38254.502555524108</v>
      </c>
      <c r="J211" s="168">
        <f>IFERROR(MIN('MP Calculations'!$E$30/I211,1),"-")</f>
        <v>0.61191304794284773</v>
      </c>
      <c r="K211" s="12"/>
      <c r="L211" s="159">
        <v>12.62144</v>
      </c>
      <c r="M211" s="187" t="s">
        <v>321</v>
      </c>
      <c r="N211" s="187">
        <v>304.56971499999997</v>
      </c>
      <c r="O211" s="186">
        <f t="shared" si="8"/>
        <v>3844.1083836895996</v>
      </c>
      <c r="P211" s="186">
        <f t="shared" si="9"/>
        <v>2352.2600776861568</v>
      </c>
      <c r="Q211" s="215">
        <f>IF(P211="-",0,P211/(1+'General inputs'!$H$30)^'MP Calculations'!$C$40)</f>
        <v>5225.0494488058603</v>
      </c>
    </row>
    <row r="212" spans="3:17" x14ac:dyDescent="0.2">
      <c r="C212" s="159"/>
      <c r="D212" s="165" t="s">
        <v>281</v>
      </c>
      <c r="E212" s="162">
        <v>27030</v>
      </c>
      <c r="F212" s="166" t="str">
        <f t="shared" si="7"/>
        <v>Date check - OK</v>
      </c>
      <c r="G212" s="68"/>
      <c r="H212" s="162" t="s">
        <v>279</v>
      </c>
      <c r="I212" s="173">
        <v>38254.502555524108</v>
      </c>
      <c r="J212" s="168">
        <f>IFERROR(MIN('MP Calculations'!$E$30/I212,1),"-")</f>
        <v>0.61191304794284773</v>
      </c>
      <c r="K212" s="12"/>
      <c r="L212" s="159">
        <v>54.687156999999999</v>
      </c>
      <c r="M212" s="187" t="s">
        <v>321</v>
      </c>
      <c r="N212" s="187">
        <v>304.56971499999997</v>
      </c>
      <c r="O212" s="186">
        <f t="shared" si="8"/>
        <v>16656.051821650253</v>
      </c>
      <c r="P212" s="186">
        <f t="shared" si="9"/>
        <v>10192.055436880028</v>
      </c>
      <c r="Q212" s="215">
        <f>IF(P212="-",0,P212/(1+'General inputs'!$H$30)^'MP Calculations'!$C$40)</f>
        <v>22639.500686103132</v>
      </c>
    </row>
    <row r="213" spans="3:17" x14ac:dyDescent="0.2">
      <c r="C213" s="159"/>
      <c r="D213" s="165" t="s">
        <v>281</v>
      </c>
      <c r="E213" s="162">
        <v>27030</v>
      </c>
      <c r="F213" s="166" t="str">
        <f t="shared" si="7"/>
        <v>Date check - OK</v>
      </c>
      <c r="G213" s="68"/>
      <c r="H213" s="162" t="s">
        <v>279</v>
      </c>
      <c r="I213" s="173">
        <v>38254.502555524108</v>
      </c>
      <c r="J213" s="168">
        <f>IFERROR(MIN('MP Calculations'!$E$30/I213,1),"-")</f>
        <v>0.61191304794284773</v>
      </c>
      <c r="K213" s="12"/>
      <c r="L213" s="159">
        <v>24.673496</v>
      </c>
      <c r="M213" s="187" t="s">
        <v>321</v>
      </c>
      <c r="N213" s="187">
        <v>304.56971499999997</v>
      </c>
      <c r="O213" s="186">
        <f t="shared" si="8"/>
        <v>7514.7996447736396</v>
      </c>
      <c r="P213" s="186">
        <f t="shared" si="9"/>
        <v>4598.403955313267</v>
      </c>
      <c r="Q213" s="215">
        <f>IF(P213="-",0,P213/(1+'General inputs'!$H$30)^'MP Calculations'!$C$40)</f>
        <v>10214.384149107676</v>
      </c>
    </row>
    <row r="214" spans="3:17" x14ac:dyDescent="0.2">
      <c r="C214" s="159"/>
      <c r="D214" s="165" t="s">
        <v>281</v>
      </c>
      <c r="E214" s="162">
        <v>27030</v>
      </c>
      <c r="F214" s="166" t="str">
        <f t="shared" si="7"/>
        <v>Date check - OK</v>
      </c>
      <c r="G214" s="68"/>
      <c r="H214" s="162" t="s">
        <v>279</v>
      </c>
      <c r="I214" s="173">
        <v>38254.502555524108</v>
      </c>
      <c r="J214" s="168">
        <f>IFERROR(MIN('MP Calculations'!$E$30/I214,1),"-")</f>
        <v>0.61191304794284773</v>
      </c>
      <c r="K214" s="12"/>
      <c r="L214" s="159">
        <v>15.847314000000001</v>
      </c>
      <c r="M214" s="187" t="s">
        <v>321</v>
      </c>
      <c r="N214" s="187">
        <v>304.56971499999997</v>
      </c>
      <c r="O214" s="186">
        <f t="shared" si="8"/>
        <v>4826.6119084955099</v>
      </c>
      <c r="P214" s="186">
        <f t="shared" si="9"/>
        <v>2953.4668041647328</v>
      </c>
      <c r="Q214" s="215">
        <f>IF(P214="-",0,P214/(1+'General inputs'!$H$30)^'MP Calculations'!$C$40)</f>
        <v>6560.5033404075448</v>
      </c>
    </row>
    <row r="215" spans="3:17" x14ac:dyDescent="0.2">
      <c r="C215" s="159"/>
      <c r="D215" s="165" t="s">
        <v>281</v>
      </c>
      <c r="E215" s="162">
        <v>27030</v>
      </c>
      <c r="F215" s="166" t="str">
        <f t="shared" ref="F215:F278" si="10">IF(E215="","-",IF(OR(E215&lt;$E$15,E215&gt;$E$16),"ERROR - date outside of range","Date check - OK"))</f>
        <v>Date check - OK</v>
      </c>
      <c r="G215" s="68"/>
      <c r="H215" s="162" t="s">
        <v>279</v>
      </c>
      <c r="I215" s="173">
        <v>38254.502555524108</v>
      </c>
      <c r="J215" s="168">
        <f>IFERROR(MIN('MP Calculations'!$E$30/I215,1),"-")</f>
        <v>0.61191304794284773</v>
      </c>
      <c r="K215" s="12"/>
      <c r="L215" s="159">
        <v>17.100362000000001</v>
      </c>
      <c r="M215" s="187" t="s">
        <v>321</v>
      </c>
      <c r="N215" s="187">
        <v>304.56971499999997</v>
      </c>
      <c r="O215" s="186">
        <f t="shared" ref="O215:O278" si="11">IF(N215="","-",L215*N215)</f>
        <v>5208.2523807368298</v>
      </c>
      <c r="P215" s="186">
        <f t="shared" ref="P215:P278" si="12">IF(O215="-","-",IF(OR(E215&lt;$E$15,E215&gt;$E$16),0,O215*J215))</f>
        <v>3186.9975887522664</v>
      </c>
      <c r="Q215" s="215">
        <f>IF(P215="-",0,P215/(1+'General inputs'!$H$30)^'MP Calculations'!$C$40)</f>
        <v>7079.2427046740058</v>
      </c>
    </row>
    <row r="216" spans="3:17" x14ac:dyDescent="0.2">
      <c r="C216" s="159"/>
      <c r="D216" s="165" t="s">
        <v>281</v>
      </c>
      <c r="E216" s="162">
        <v>27030</v>
      </c>
      <c r="F216" s="166" t="str">
        <f t="shared" si="10"/>
        <v>Date check - OK</v>
      </c>
      <c r="G216" s="68"/>
      <c r="H216" s="162" t="s">
        <v>279</v>
      </c>
      <c r="I216" s="173">
        <v>38254.502555524108</v>
      </c>
      <c r="J216" s="168">
        <f>IFERROR(MIN('MP Calculations'!$E$30/I216,1),"-")</f>
        <v>0.61191304794284773</v>
      </c>
      <c r="K216" s="12"/>
      <c r="L216" s="159">
        <v>7.997071</v>
      </c>
      <c r="M216" s="187" t="s">
        <v>321</v>
      </c>
      <c r="N216" s="187">
        <v>304.56971499999997</v>
      </c>
      <c r="O216" s="186">
        <f t="shared" si="11"/>
        <v>2435.6656353047647</v>
      </c>
      <c r="P216" s="186">
        <f t="shared" si="12"/>
        <v>1490.4155826689912</v>
      </c>
      <c r="Q216" s="215">
        <f>IF(P216="-",0,P216/(1+'General inputs'!$H$30)^'MP Calculations'!$C$40)</f>
        <v>3310.6437475130674</v>
      </c>
    </row>
    <row r="217" spans="3:17" x14ac:dyDescent="0.2">
      <c r="C217" s="159"/>
      <c r="D217" s="165" t="s">
        <v>281</v>
      </c>
      <c r="E217" s="162">
        <v>27030</v>
      </c>
      <c r="F217" s="166" t="str">
        <f t="shared" si="10"/>
        <v>Date check - OK</v>
      </c>
      <c r="G217" s="68"/>
      <c r="H217" s="162" t="s">
        <v>279</v>
      </c>
      <c r="I217" s="173">
        <v>38254.502555524108</v>
      </c>
      <c r="J217" s="168">
        <f>IFERROR(MIN('MP Calculations'!$E$30/I217,1),"-")</f>
        <v>0.61191304794284773</v>
      </c>
      <c r="K217" s="12"/>
      <c r="L217" s="159">
        <v>11.355563999999999</v>
      </c>
      <c r="M217" s="187" t="s">
        <v>321</v>
      </c>
      <c r="N217" s="187">
        <v>304.56971499999997</v>
      </c>
      <c r="O217" s="186">
        <f t="shared" si="11"/>
        <v>3458.5608911442596</v>
      </c>
      <c r="P217" s="186">
        <f t="shared" si="12"/>
        <v>2116.3385363960156</v>
      </c>
      <c r="Q217" s="215">
        <f>IF(P217="-",0,P217/(1+'General inputs'!$H$30)^'MP Calculations'!$C$40)</f>
        <v>4700.999522960904</v>
      </c>
    </row>
    <row r="218" spans="3:17" x14ac:dyDescent="0.2">
      <c r="C218" s="159"/>
      <c r="D218" s="165" t="s">
        <v>281</v>
      </c>
      <c r="E218" s="162">
        <v>27030</v>
      </c>
      <c r="F218" s="166" t="str">
        <f t="shared" si="10"/>
        <v>Date check - OK</v>
      </c>
      <c r="G218" s="68"/>
      <c r="H218" s="162" t="s">
        <v>279</v>
      </c>
      <c r="I218" s="173">
        <v>38254.502555524108</v>
      </c>
      <c r="J218" s="168">
        <f>IFERROR(MIN('MP Calculations'!$E$30/I218,1),"-")</f>
        <v>0.61191304794284773</v>
      </c>
      <c r="K218" s="12"/>
      <c r="L218" s="159">
        <v>22.518015999999999</v>
      </c>
      <c r="M218" s="187" t="s">
        <v>321</v>
      </c>
      <c r="N218" s="187">
        <v>304.56971499999997</v>
      </c>
      <c r="O218" s="186">
        <f t="shared" si="11"/>
        <v>6858.3057154854396</v>
      </c>
      <c r="P218" s="186">
        <f t="shared" si="12"/>
        <v>4196.6867540865487</v>
      </c>
      <c r="Q218" s="215">
        <f>IF(P218="-",0,P218/(1+'General inputs'!$H$30)^'MP Calculations'!$C$40)</f>
        <v>9322.0541466743543</v>
      </c>
    </row>
    <row r="219" spans="3:17" x14ac:dyDescent="0.2">
      <c r="C219" s="159"/>
      <c r="D219" s="165" t="s">
        <v>281</v>
      </c>
      <c r="E219" s="162">
        <v>27030</v>
      </c>
      <c r="F219" s="166" t="str">
        <f t="shared" si="10"/>
        <v>Date check - OK</v>
      </c>
      <c r="G219" s="68"/>
      <c r="H219" s="162" t="s">
        <v>279</v>
      </c>
      <c r="I219" s="173">
        <v>38254.502555524108</v>
      </c>
      <c r="J219" s="168">
        <f>IFERROR(MIN('MP Calculations'!$E$30/I219,1),"-")</f>
        <v>0.61191304794284773</v>
      </c>
      <c r="K219" s="12"/>
      <c r="L219" s="159">
        <v>29.791910000000001</v>
      </c>
      <c r="M219" s="187" t="s">
        <v>321</v>
      </c>
      <c r="N219" s="187">
        <v>304.56971499999997</v>
      </c>
      <c r="O219" s="186">
        <f t="shared" si="11"/>
        <v>9073.7135380056498</v>
      </c>
      <c r="P219" s="186">
        <f t="shared" si="12"/>
        <v>5552.323707201318</v>
      </c>
      <c r="Q219" s="215">
        <f>IF(P219="-",0,P219/(1+'General inputs'!$H$30)^'MP Calculations'!$C$40)</f>
        <v>12333.315606172815</v>
      </c>
    </row>
    <row r="220" spans="3:17" x14ac:dyDescent="0.2">
      <c r="C220" s="159"/>
      <c r="D220" s="165" t="s">
        <v>281</v>
      </c>
      <c r="E220" s="162">
        <v>27030</v>
      </c>
      <c r="F220" s="166" t="str">
        <f t="shared" si="10"/>
        <v>Date check - OK</v>
      </c>
      <c r="G220" s="68"/>
      <c r="H220" s="162" t="s">
        <v>279</v>
      </c>
      <c r="I220" s="173">
        <v>38254.502555524108</v>
      </c>
      <c r="J220" s="168">
        <f>IFERROR(MIN('MP Calculations'!$E$30/I220,1),"-")</f>
        <v>0.61191304794284773</v>
      </c>
      <c r="K220" s="12"/>
      <c r="L220" s="159">
        <v>18.012160999999999</v>
      </c>
      <c r="M220" s="187" t="s">
        <v>321</v>
      </c>
      <c r="N220" s="187">
        <v>304.56971499999997</v>
      </c>
      <c r="O220" s="186">
        <f t="shared" si="11"/>
        <v>5485.9587423041139</v>
      </c>
      <c r="P220" s="186">
        <f t="shared" si="12"/>
        <v>3356.9297348920218</v>
      </c>
      <c r="Q220" s="215">
        <f>IF(P220="-",0,P220/(1+'General inputs'!$H$30)^'MP Calculations'!$C$40)</f>
        <v>7456.7111125871852</v>
      </c>
    </row>
    <row r="221" spans="3:17" x14ac:dyDescent="0.2">
      <c r="C221" s="159"/>
      <c r="D221" s="165" t="s">
        <v>281</v>
      </c>
      <c r="E221" s="162">
        <v>27030</v>
      </c>
      <c r="F221" s="166" t="str">
        <f t="shared" si="10"/>
        <v>Date check - OK</v>
      </c>
      <c r="G221" s="68"/>
      <c r="H221" s="162" t="s">
        <v>279</v>
      </c>
      <c r="I221" s="173">
        <v>38254.502555524108</v>
      </c>
      <c r="J221" s="168">
        <f>IFERROR(MIN('MP Calculations'!$E$30/I221,1),"-")</f>
        <v>0.61191304794284773</v>
      </c>
      <c r="K221" s="12"/>
      <c r="L221" s="159">
        <v>17.427129000000001</v>
      </c>
      <c r="M221" s="187" t="s">
        <v>321</v>
      </c>
      <c r="N221" s="187">
        <v>304.56971499999997</v>
      </c>
      <c r="O221" s="186">
        <f t="shared" si="11"/>
        <v>5307.775712798235</v>
      </c>
      <c r="P221" s="186">
        <f t="shared" si="12"/>
        <v>3247.8972142153893</v>
      </c>
      <c r="Q221" s="215">
        <f>IF(P221="-",0,P221/(1+'General inputs'!$H$30)^'MP Calculations'!$C$40)</f>
        <v>7214.5183731585803</v>
      </c>
    </row>
    <row r="222" spans="3:17" x14ac:dyDescent="0.2">
      <c r="C222" s="159"/>
      <c r="D222" s="165" t="s">
        <v>281</v>
      </c>
      <c r="E222" s="162">
        <v>27030</v>
      </c>
      <c r="F222" s="166" t="str">
        <f t="shared" si="10"/>
        <v>Date check - OK</v>
      </c>
      <c r="G222" s="68"/>
      <c r="H222" s="162" t="s">
        <v>279</v>
      </c>
      <c r="I222" s="173">
        <v>38254.502555524108</v>
      </c>
      <c r="J222" s="168">
        <f>IFERROR(MIN('MP Calculations'!$E$30/I222,1),"-")</f>
        <v>0.61191304794284773</v>
      </c>
      <c r="K222" s="12"/>
      <c r="L222" s="159">
        <v>21.269154</v>
      </c>
      <c r="M222" s="187" t="s">
        <v>321</v>
      </c>
      <c r="N222" s="187">
        <v>304.56971499999997</v>
      </c>
      <c r="O222" s="186">
        <f t="shared" si="11"/>
        <v>6477.9401720711094</v>
      </c>
      <c r="P222" s="186">
        <f t="shared" si="12"/>
        <v>3963.9361150834479</v>
      </c>
      <c r="Q222" s="215">
        <f>IF(P222="-",0,P222/(1+'General inputs'!$H$30)^'MP Calculations'!$C$40)</f>
        <v>8805.0477112173376</v>
      </c>
    </row>
    <row r="223" spans="3:17" x14ac:dyDescent="0.2">
      <c r="C223" s="159"/>
      <c r="D223" s="165" t="s">
        <v>281</v>
      </c>
      <c r="E223" s="162">
        <v>27030</v>
      </c>
      <c r="F223" s="166" t="str">
        <f t="shared" si="10"/>
        <v>Date check - OK</v>
      </c>
      <c r="G223" s="68"/>
      <c r="H223" s="162" t="s">
        <v>279</v>
      </c>
      <c r="I223" s="173">
        <v>38254.502555524108</v>
      </c>
      <c r="J223" s="168">
        <f>IFERROR(MIN('MP Calculations'!$E$30/I223,1),"-")</f>
        <v>0.61191304794284773</v>
      </c>
      <c r="K223" s="12"/>
      <c r="L223" s="159">
        <v>31.395983999999999</v>
      </c>
      <c r="M223" s="187" t="s">
        <v>321</v>
      </c>
      <c r="N223" s="187">
        <v>304.56971499999997</v>
      </c>
      <c r="O223" s="186">
        <f t="shared" si="11"/>
        <v>9562.2658990245582</v>
      </c>
      <c r="P223" s="186">
        <f t="shared" si="12"/>
        <v>5851.2752715120723</v>
      </c>
      <c r="Q223" s="215">
        <f>IF(P223="-",0,P223/(1+'General inputs'!$H$30)^'MP Calculations'!$C$40)</f>
        <v>12997.373429174293</v>
      </c>
    </row>
    <row r="224" spans="3:17" x14ac:dyDescent="0.2">
      <c r="C224" s="159"/>
      <c r="D224" s="165" t="s">
        <v>281</v>
      </c>
      <c r="E224" s="162">
        <v>27030</v>
      </c>
      <c r="F224" s="166" t="str">
        <f t="shared" si="10"/>
        <v>Date check - OK</v>
      </c>
      <c r="G224" s="68"/>
      <c r="H224" s="162" t="s">
        <v>279</v>
      </c>
      <c r="I224" s="173">
        <v>38254.502555524108</v>
      </c>
      <c r="J224" s="168">
        <f>IFERROR(MIN('MP Calculations'!$E$30/I224,1),"-")</f>
        <v>0.61191304794284773</v>
      </c>
      <c r="K224" s="12"/>
      <c r="L224" s="159">
        <v>25.062196</v>
      </c>
      <c r="M224" s="187" t="s">
        <v>321</v>
      </c>
      <c r="N224" s="187">
        <v>304.56971499999997</v>
      </c>
      <c r="O224" s="186">
        <f t="shared" si="11"/>
        <v>7633.1858929941391</v>
      </c>
      <c r="P224" s="186">
        <f t="shared" si="12"/>
        <v>4670.8460452963918</v>
      </c>
      <c r="Q224" s="215">
        <f>IF(P224="-",0,P224/(1+'General inputs'!$H$30)^'MP Calculations'!$C$40)</f>
        <v>10375.298967127716</v>
      </c>
    </row>
    <row r="225" spans="3:17" x14ac:dyDescent="0.2">
      <c r="C225" s="159"/>
      <c r="D225" s="165" t="s">
        <v>281</v>
      </c>
      <c r="E225" s="162">
        <v>27030</v>
      </c>
      <c r="F225" s="166" t="str">
        <f t="shared" si="10"/>
        <v>Date check - OK</v>
      </c>
      <c r="G225" s="68"/>
      <c r="H225" s="162" t="s">
        <v>279</v>
      </c>
      <c r="I225" s="173">
        <v>38254.502555524108</v>
      </c>
      <c r="J225" s="168">
        <f>IFERROR(MIN('MP Calculations'!$E$30/I225,1),"-")</f>
        <v>0.61191304794284773</v>
      </c>
      <c r="K225" s="12"/>
      <c r="L225" s="159">
        <v>13.007573000000001</v>
      </c>
      <c r="M225" s="187" t="s">
        <v>321</v>
      </c>
      <c r="N225" s="187">
        <v>304.56971499999997</v>
      </c>
      <c r="O225" s="186">
        <f t="shared" si="11"/>
        <v>3961.7128014516948</v>
      </c>
      <c r="P225" s="186">
        <f t="shared" si="12"/>
        <v>2424.2237554105045</v>
      </c>
      <c r="Q225" s="215">
        <f>IF(P225="-",0,P225/(1+'General inputs'!$H$30)^'MP Calculations'!$C$40)</f>
        <v>5384.9015749353475</v>
      </c>
    </row>
    <row r="226" spans="3:17" x14ac:dyDescent="0.2">
      <c r="C226" s="159"/>
      <c r="D226" s="165" t="s">
        <v>281</v>
      </c>
      <c r="E226" s="162">
        <v>27030</v>
      </c>
      <c r="F226" s="166" t="str">
        <f t="shared" si="10"/>
        <v>Date check - OK</v>
      </c>
      <c r="G226" s="68"/>
      <c r="H226" s="162" t="s">
        <v>279</v>
      </c>
      <c r="I226" s="173">
        <v>38254.502555524108</v>
      </c>
      <c r="J226" s="168">
        <f>IFERROR(MIN('MP Calculations'!$E$30/I226,1),"-")</f>
        <v>0.61191304794284773</v>
      </c>
      <c r="K226" s="12"/>
      <c r="L226" s="159">
        <v>31.185866999999998</v>
      </c>
      <c r="M226" s="187" t="s">
        <v>321</v>
      </c>
      <c r="N226" s="187">
        <v>304.56971499999997</v>
      </c>
      <c r="O226" s="186">
        <f t="shared" si="11"/>
        <v>9498.2706242179029</v>
      </c>
      <c r="P226" s="186">
        <f t="shared" si="12"/>
        <v>5812.1157278511919</v>
      </c>
      <c r="Q226" s="215">
        <f>IF(P226="-",0,P226/(1+'General inputs'!$H$30)^'MP Calculations'!$C$40)</f>
        <v>12910.388765377234</v>
      </c>
    </row>
    <row r="227" spans="3:17" x14ac:dyDescent="0.2">
      <c r="C227" s="159"/>
      <c r="D227" s="165" t="s">
        <v>281</v>
      </c>
      <c r="E227" s="162">
        <v>27030</v>
      </c>
      <c r="F227" s="166" t="str">
        <f t="shared" si="10"/>
        <v>Date check - OK</v>
      </c>
      <c r="G227" s="68"/>
      <c r="H227" s="162" t="s">
        <v>279</v>
      </c>
      <c r="I227" s="173">
        <v>38254.502555524108</v>
      </c>
      <c r="J227" s="168">
        <f>IFERROR(MIN('MP Calculations'!$E$30/I227,1),"-")</f>
        <v>0.61191304794284773</v>
      </c>
      <c r="K227" s="12"/>
      <c r="L227" s="159">
        <v>12.264276000000001</v>
      </c>
      <c r="M227" s="187" t="s">
        <v>321</v>
      </c>
      <c r="N227" s="187">
        <v>304.56971499999997</v>
      </c>
      <c r="O227" s="186">
        <f t="shared" si="11"/>
        <v>3735.32704600134</v>
      </c>
      <c r="P227" s="186">
        <f t="shared" si="12"/>
        <v>2285.6953577820336</v>
      </c>
      <c r="Q227" s="215">
        <f>IF(P227="-",0,P227/(1+'General inputs'!$H$30)^'MP Calculations'!$C$40)</f>
        <v>5077.1899683239744</v>
      </c>
    </row>
    <row r="228" spans="3:17" x14ac:dyDescent="0.2">
      <c r="C228" s="159"/>
      <c r="D228" s="165" t="s">
        <v>281</v>
      </c>
      <c r="E228" s="162">
        <v>27030</v>
      </c>
      <c r="F228" s="166" t="str">
        <f t="shared" si="10"/>
        <v>Date check - OK</v>
      </c>
      <c r="G228" s="68"/>
      <c r="H228" s="162" t="s">
        <v>279</v>
      </c>
      <c r="I228" s="173">
        <v>38254.502555524108</v>
      </c>
      <c r="J228" s="168">
        <f>IFERROR(MIN('MP Calculations'!$E$30/I228,1),"-")</f>
        <v>0.61191304794284773</v>
      </c>
      <c r="K228" s="12"/>
      <c r="L228" s="159">
        <v>21.459361000000001</v>
      </c>
      <c r="M228" s="187" t="s">
        <v>321</v>
      </c>
      <c r="N228" s="187">
        <v>304.56971499999997</v>
      </c>
      <c r="O228" s="186">
        <f t="shared" si="11"/>
        <v>6535.8714638521151</v>
      </c>
      <c r="P228" s="186">
        <f t="shared" si="12"/>
        <v>3999.3850284084297</v>
      </c>
      <c r="Q228" s="215">
        <f>IF(P228="-",0,P228/(1+'General inputs'!$H$30)^'MP Calculations'!$C$40)</f>
        <v>8883.7899926455284</v>
      </c>
    </row>
    <row r="229" spans="3:17" x14ac:dyDescent="0.2">
      <c r="C229" s="159"/>
      <c r="D229" s="165" t="s">
        <v>281</v>
      </c>
      <c r="E229" s="162">
        <v>27030</v>
      </c>
      <c r="F229" s="166" t="str">
        <f t="shared" si="10"/>
        <v>Date check - OK</v>
      </c>
      <c r="G229" s="68"/>
      <c r="H229" s="162" t="s">
        <v>279</v>
      </c>
      <c r="I229" s="173">
        <v>38254.502555524108</v>
      </c>
      <c r="J229" s="168">
        <f>IFERROR(MIN('MP Calculations'!$E$30/I229,1),"-")</f>
        <v>0.61191304794284773</v>
      </c>
      <c r="K229" s="12"/>
      <c r="L229" s="159">
        <v>33.782065000000003</v>
      </c>
      <c r="M229" s="187" t="s">
        <v>321</v>
      </c>
      <c r="N229" s="187">
        <v>304.56971499999997</v>
      </c>
      <c r="O229" s="186">
        <f t="shared" si="11"/>
        <v>10288.993909161474</v>
      </c>
      <c r="P229" s="186">
        <f t="shared" si="12"/>
        <v>6295.9696232203933</v>
      </c>
      <c r="Q229" s="215">
        <f>IF(P229="-",0,P229/(1+'General inputs'!$H$30)^'MP Calculations'!$C$40)</f>
        <v>13985.168103463135</v>
      </c>
    </row>
    <row r="230" spans="3:17" x14ac:dyDescent="0.2">
      <c r="C230" s="159"/>
      <c r="D230" s="165" t="s">
        <v>281</v>
      </c>
      <c r="E230" s="162">
        <v>27030</v>
      </c>
      <c r="F230" s="166" t="str">
        <f t="shared" si="10"/>
        <v>Date check - OK</v>
      </c>
      <c r="G230" s="68"/>
      <c r="H230" s="162" t="s">
        <v>279</v>
      </c>
      <c r="I230" s="173">
        <v>38254.502555524108</v>
      </c>
      <c r="J230" s="168">
        <f>IFERROR(MIN('MP Calculations'!$E$30/I230,1),"-")</f>
        <v>0.61191304794284773</v>
      </c>
      <c r="K230" s="12"/>
      <c r="L230" s="159">
        <v>49.473486000000001</v>
      </c>
      <c r="M230" s="187" t="s">
        <v>321</v>
      </c>
      <c r="N230" s="187">
        <v>304.56971499999997</v>
      </c>
      <c r="O230" s="186">
        <f t="shared" si="11"/>
        <v>15068.125531076488</v>
      </c>
      <c r="P230" s="186">
        <f t="shared" si="12"/>
        <v>9220.3826205064543</v>
      </c>
      <c r="Q230" s="215">
        <f>IF(P230="-",0,P230/(1+'General inputs'!$H$30)^'MP Calculations'!$C$40)</f>
        <v>20481.134542081127</v>
      </c>
    </row>
    <row r="231" spans="3:17" x14ac:dyDescent="0.2">
      <c r="C231" s="159"/>
      <c r="D231" s="165" t="s">
        <v>283</v>
      </c>
      <c r="E231" s="162">
        <v>27030</v>
      </c>
      <c r="F231" s="166" t="str">
        <f t="shared" si="10"/>
        <v>Date check - OK</v>
      </c>
      <c r="G231" s="68"/>
      <c r="H231" s="162" t="s">
        <v>279</v>
      </c>
      <c r="I231" s="173">
        <v>38254.502555524108</v>
      </c>
      <c r="J231" s="168">
        <f>IFERROR(MIN('MP Calculations'!$E$30/I231,1),"-")</f>
        <v>0.61191304794284773</v>
      </c>
      <c r="K231" s="12"/>
      <c r="L231" s="159">
        <v>33.265320000000003</v>
      </c>
      <c r="M231" s="187" t="s">
        <v>321</v>
      </c>
      <c r="N231" s="187">
        <v>480.89954999999998</v>
      </c>
      <c r="O231" s="186">
        <f t="shared" si="11"/>
        <v>15997.277418606</v>
      </c>
      <c r="P231" s="186">
        <f t="shared" si="12"/>
        <v>9788.9427840064891</v>
      </c>
      <c r="Q231" s="215">
        <f>IF(P231="-",0,P231/(1+'General inputs'!$H$30)^'MP Calculations'!$C$40)</f>
        <v>21744.070982268924</v>
      </c>
    </row>
    <row r="232" spans="3:17" x14ac:dyDescent="0.2">
      <c r="C232" s="159"/>
      <c r="D232" s="165" t="s">
        <v>283</v>
      </c>
      <c r="E232" s="162">
        <v>27030</v>
      </c>
      <c r="F232" s="166" t="str">
        <f t="shared" si="10"/>
        <v>Date check - OK</v>
      </c>
      <c r="G232" s="68"/>
      <c r="H232" s="162" t="s">
        <v>279</v>
      </c>
      <c r="I232" s="173">
        <v>38254.502555524108</v>
      </c>
      <c r="J232" s="168">
        <f>IFERROR(MIN('MP Calculations'!$E$30/I232,1),"-")</f>
        <v>0.61191304794284773</v>
      </c>
      <c r="K232" s="12"/>
      <c r="L232" s="159">
        <v>56.631985</v>
      </c>
      <c r="M232" s="187" t="s">
        <v>321</v>
      </c>
      <c r="N232" s="187">
        <v>480.89954999999998</v>
      </c>
      <c r="O232" s="186">
        <f t="shared" si="11"/>
        <v>27234.296102106749</v>
      </c>
      <c r="P232" s="186">
        <f t="shared" si="12"/>
        <v>16665.02113641816</v>
      </c>
      <c r="Q232" s="215">
        <f>IF(P232="-",0,P232/(1+'General inputs'!$H$30)^'MP Calculations'!$C$40)</f>
        <v>37017.828227919919</v>
      </c>
    </row>
    <row r="233" spans="3:17" x14ac:dyDescent="0.2">
      <c r="C233" s="159"/>
      <c r="D233" s="165" t="s">
        <v>291</v>
      </c>
      <c r="E233" s="162">
        <v>27030</v>
      </c>
      <c r="F233" s="166" t="str">
        <f t="shared" si="10"/>
        <v>Date check - OK</v>
      </c>
      <c r="G233" s="68"/>
      <c r="H233" s="162" t="s">
        <v>279</v>
      </c>
      <c r="I233" s="173">
        <v>38254.502555524108</v>
      </c>
      <c r="J233" s="168">
        <f>IFERROR(MIN('MP Calculations'!$E$30/I233,1),"-")</f>
        <v>0.61191304794284773</v>
      </c>
      <c r="K233" s="12"/>
      <c r="L233" s="159">
        <v>211.95770899999999</v>
      </c>
      <c r="M233" s="187" t="s">
        <v>321</v>
      </c>
      <c r="N233" s="187">
        <v>612.70164899999997</v>
      </c>
      <c r="O233" s="186">
        <f t="shared" si="11"/>
        <v>129866.83782256213</v>
      </c>
      <c r="P233" s="186">
        <f t="shared" si="12"/>
        <v>79467.212558703497</v>
      </c>
      <c r="Q233" s="215">
        <f>IF(P233="-",0,P233/(1+'General inputs'!$H$30)^'MP Calculations'!$C$40)</f>
        <v>176519.64555995466</v>
      </c>
    </row>
    <row r="234" spans="3:17" x14ac:dyDescent="0.2">
      <c r="C234" s="159"/>
      <c r="D234" s="165" t="s">
        <v>291</v>
      </c>
      <c r="E234" s="162">
        <v>27030</v>
      </c>
      <c r="F234" s="166" t="str">
        <f t="shared" si="10"/>
        <v>Date check - OK</v>
      </c>
      <c r="G234" s="68"/>
      <c r="H234" s="162" t="s">
        <v>279</v>
      </c>
      <c r="I234" s="173">
        <v>38254.502555524108</v>
      </c>
      <c r="J234" s="168">
        <f>IFERROR(MIN('MP Calculations'!$E$30/I234,1),"-")</f>
        <v>0.61191304794284773</v>
      </c>
      <c r="K234" s="12"/>
      <c r="L234" s="159">
        <v>243.85438199999999</v>
      </c>
      <c r="M234" s="187" t="s">
        <v>321</v>
      </c>
      <c r="N234" s="187">
        <v>612.70164899999997</v>
      </c>
      <c r="O234" s="186">
        <f t="shared" si="11"/>
        <v>149409.9819672759</v>
      </c>
      <c r="P234" s="186">
        <f t="shared" si="12"/>
        <v>91425.91745868171</v>
      </c>
      <c r="Q234" s="215">
        <f>IF(P234="-",0,P234/(1+'General inputs'!$H$30)^'MP Calculations'!$C$40)</f>
        <v>203083.38527513421</v>
      </c>
    </row>
    <row r="235" spans="3:17" x14ac:dyDescent="0.2">
      <c r="C235" s="159"/>
      <c r="D235" s="165" t="s">
        <v>291</v>
      </c>
      <c r="E235" s="162">
        <v>27030</v>
      </c>
      <c r="F235" s="166" t="str">
        <f t="shared" si="10"/>
        <v>Date check - OK</v>
      </c>
      <c r="G235" s="68"/>
      <c r="H235" s="162" t="s">
        <v>279</v>
      </c>
      <c r="I235" s="173">
        <v>38254.502555524108</v>
      </c>
      <c r="J235" s="168">
        <f>IFERROR(MIN('MP Calculations'!$E$30/I235,1),"-")</f>
        <v>0.61191304794284773</v>
      </c>
      <c r="K235" s="12"/>
      <c r="L235" s="159">
        <v>123.039985</v>
      </c>
      <c r="M235" s="187" t="s">
        <v>321</v>
      </c>
      <c r="N235" s="187">
        <v>612.70164899999997</v>
      </c>
      <c r="O235" s="186">
        <f t="shared" si="11"/>
        <v>75386.801702435259</v>
      </c>
      <c r="P235" s="186">
        <f t="shared" si="12"/>
        <v>46130.167604400223</v>
      </c>
      <c r="Q235" s="215">
        <f>IF(P235="-",0,P235/(1+'General inputs'!$H$30)^'MP Calculations'!$C$40)</f>
        <v>102468.43412476277</v>
      </c>
    </row>
    <row r="236" spans="3:17" x14ac:dyDescent="0.2">
      <c r="C236" s="159"/>
      <c r="D236" s="165" t="s">
        <v>291</v>
      </c>
      <c r="E236" s="162">
        <v>27030</v>
      </c>
      <c r="F236" s="166" t="str">
        <f t="shared" si="10"/>
        <v>Date check - OK</v>
      </c>
      <c r="G236" s="68"/>
      <c r="H236" s="162" t="s">
        <v>279</v>
      </c>
      <c r="I236" s="173">
        <v>38254.502555524108</v>
      </c>
      <c r="J236" s="168">
        <f>IFERROR(MIN('MP Calculations'!$E$30/I236,1),"-")</f>
        <v>0.61191304794284773</v>
      </c>
      <c r="K236" s="12"/>
      <c r="L236" s="159">
        <v>35.293376000000002</v>
      </c>
      <c r="M236" s="187" t="s">
        <v>321</v>
      </c>
      <c r="N236" s="187">
        <v>612.70164899999997</v>
      </c>
      <c r="O236" s="186">
        <f t="shared" si="11"/>
        <v>21624.309673977023</v>
      </c>
      <c r="P236" s="186">
        <f t="shared" si="12"/>
        <v>13232.197242263288</v>
      </c>
      <c r="Q236" s="215">
        <f>IF(P236="-",0,P236/(1+'General inputs'!$H$30)^'MP Calculations'!$C$40)</f>
        <v>29392.534253775175</v>
      </c>
    </row>
    <row r="237" spans="3:17" x14ac:dyDescent="0.2">
      <c r="C237" s="159"/>
      <c r="D237" s="165" t="s">
        <v>291</v>
      </c>
      <c r="E237" s="162">
        <v>27030</v>
      </c>
      <c r="F237" s="166" t="str">
        <f t="shared" si="10"/>
        <v>Date check - OK</v>
      </c>
      <c r="G237" s="68"/>
      <c r="H237" s="162" t="s">
        <v>279</v>
      </c>
      <c r="I237" s="173">
        <v>38254.502555524108</v>
      </c>
      <c r="J237" s="168">
        <f>IFERROR(MIN('MP Calculations'!$E$30/I237,1),"-")</f>
        <v>0.61191304794284773</v>
      </c>
      <c r="K237" s="12"/>
      <c r="L237" s="159">
        <v>95.355958999999999</v>
      </c>
      <c r="M237" s="187" t="s">
        <v>321</v>
      </c>
      <c r="N237" s="187">
        <v>612.70164899999997</v>
      </c>
      <c r="O237" s="186">
        <f t="shared" si="11"/>
        <v>58424.753321276388</v>
      </c>
      <c r="P237" s="186">
        <f t="shared" si="12"/>
        <v>35750.868880131253</v>
      </c>
      <c r="Q237" s="215">
        <f>IF(P237="-",0,P237/(1+'General inputs'!$H$30)^'MP Calculations'!$C$40)</f>
        <v>79413.011983015764</v>
      </c>
    </row>
    <row r="238" spans="3:17" x14ac:dyDescent="0.2">
      <c r="C238" s="159"/>
      <c r="D238" s="165" t="s">
        <v>291</v>
      </c>
      <c r="E238" s="162">
        <v>27030</v>
      </c>
      <c r="F238" s="166" t="str">
        <f t="shared" si="10"/>
        <v>Date check - OK</v>
      </c>
      <c r="G238" s="68"/>
      <c r="H238" s="162" t="s">
        <v>279</v>
      </c>
      <c r="I238" s="173">
        <v>38254.502555524108</v>
      </c>
      <c r="J238" s="168">
        <f>IFERROR(MIN('MP Calculations'!$E$30/I238,1),"-")</f>
        <v>0.61191304794284773</v>
      </c>
      <c r="K238" s="12"/>
      <c r="L238" s="159">
        <v>440.40960000000001</v>
      </c>
      <c r="M238" s="187" t="s">
        <v>321</v>
      </c>
      <c r="N238" s="187">
        <v>612.70164899999997</v>
      </c>
      <c r="O238" s="186">
        <f t="shared" si="11"/>
        <v>269839.68815543037</v>
      </c>
      <c r="P238" s="186">
        <f t="shared" si="12"/>
        <v>165118.42603513694</v>
      </c>
      <c r="Q238" s="215">
        <f>IF(P238="-",0,P238/(1+'General inputs'!$H$30)^'MP Calculations'!$C$40)</f>
        <v>366775.74436889862</v>
      </c>
    </row>
    <row r="239" spans="3:17" x14ac:dyDescent="0.2">
      <c r="C239" s="159"/>
      <c r="D239" s="165" t="s">
        <v>291</v>
      </c>
      <c r="E239" s="162">
        <v>27030</v>
      </c>
      <c r="F239" s="166" t="str">
        <f t="shared" si="10"/>
        <v>Date check - OK</v>
      </c>
      <c r="G239" s="68"/>
      <c r="H239" s="162" t="s">
        <v>279</v>
      </c>
      <c r="I239" s="173">
        <v>38254.502555524108</v>
      </c>
      <c r="J239" s="168">
        <f>IFERROR(MIN('MP Calculations'!$E$30/I239,1),"-")</f>
        <v>0.61191304794284773</v>
      </c>
      <c r="K239" s="12"/>
      <c r="L239" s="159">
        <v>4.720923</v>
      </c>
      <c r="M239" s="187" t="s">
        <v>321</v>
      </c>
      <c r="N239" s="187">
        <v>612.70164899999997</v>
      </c>
      <c r="O239" s="186">
        <f t="shared" si="11"/>
        <v>2892.517306902027</v>
      </c>
      <c r="P239" s="186">
        <f t="shared" si="12"/>
        <v>1769.9690814938569</v>
      </c>
      <c r="Q239" s="215">
        <f>IF(P239="-",0,P239/(1+'General inputs'!$H$30)^'MP Calculations'!$C$40)</f>
        <v>3931.6128609214111</v>
      </c>
    </row>
    <row r="240" spans="3:17" x14ac:dyDescent="0.2">
      <c r="C240" s="159"/>
      <c r="D240" s="165" t="s">
        <v>291</v>
      </c>
      <c r="E240" s="162">
        <v>27030</v>
      </c>
      <c r="F240" s="166" t="str">
        <f t="shared" si="10"/>
        <v>Date check - OK</v>
      </c>
      <c r="G240" s="68"/>
      <c r="H240" s="162" t="s">
        <v>279</v>
      </c>
      <c r="I240" s="173">
        <v>38254.502555524108</v>
      </c>
      <c r="J240" s="168">
        <f>IFERROR(MIN('MP Calculations'!$E$30/I240,1),"-")</f>
        <v>0.61191304794284773</v>
      </c>
      <c r="K240" s="12"/>
      <c r="L240" s="159">
        <v>56.552602999999998</v>
      </c>
      <c r="M240" s="187" t="s">
        <v>321</v>
      </c>
      <c r="N240" s="187">
        <v>612.70164899999997</v>
      </c>
      <c r="O240" s="186">
        <f t="shared" si="11"/>
        <v>34649.873113342343</v>
      </c>
      <c r="P240" s="186">
        <f t="shared" si="12"/>
        <v>21202.709467618242</v>
      </c>
      <c r="Q240" s="215">
        <f>IF(P240="-",0,P240/(1+'General inputs'!$H$30)^'MP Calculations'!$C$40)</f>
        <v>47097.345428718647</v>
      </c>
    </row>
    <row r="241" spans="3:17" x14ac:dyDescent="0.2">
      <c r="C241" s="159"/>
      <c r="D241" s="165" t="s">
        <v>287</v>
      </c>
      <c r="E241" s="162">
        <v>27030</v>
      </c>
      <c r="F241" s="166" t="str">
        <f t="shared" si="10"/>
        <v>Date check - OK</v>
      </c>
      <c r="G241" s="68"/>
      <c r="H241" s="162" t="s">
        <v>279</v>
      </c>
      <c r="I241" s="173">
        <v>38254.502555524108</v>
      </c>
      <c r="J241" s="168">
        <f>IFERROR(MIN('MP Calculations'!$E$30/I241,1),"-")</f>
        <v>0.61191304794284773</v>
      </c>
      <c r="K241" s="12"/>
      <c r="L241" s="159">
        <v>4.5009170000000003</v>
      </c>
      <c r="M241" s="187" t="s">
        <v>321</v>
      </c>
      <c r="N241" s="187">
        <v>276.07196399999998</v>
      </c>
      <c r="O241" s="186">
        <f t="shared" si="11"/>
        <v>1242.5769959909881</v>
      </c>
      <c r="P241" s="186">
        <f t="shared" si="12"/>
        <v>760.3490769205132</v>
      </c>
      <c r="Q241" s="215">
        <f>IF(P241="-",0,P241/(1+'General inputs'!$H$30)^'MP Calculations'!$C$40)</f>
        <v>1688.9550449589524</v>
      </c>
    </row>
    <row r="242" spans="3:17" x14ac:dyDescent="0.2">
      <c r="C242" s="159"/>
      <c r="D242" s="165" t="s">
        <v>287</v>
      </c>
      <c r="E242" s="162">
        <v>27030</v>
      </c>
      <c r="F242" s="166" t="str">
        <f t="shared" si="10"/>
        <v>Date check - OK</v>
      </c>
      <c r="G242" s="68"/>
      <c r="H242" s="162" t="s">
        <v>279</v>
      </c>
      <c r="I242" s="173">
        <v>38254.502555524108</v>
      </c>
      <c r="J242" s="168">
        <f>IFERROR(MIN('MP Calculations'!$E$30/I242,1),"-")</f>
        <v>0.61191304794284773</v>
      </c>
      <c r="K242" s="12"/>
      <c r="L242" s="159">
        <v>0.660416</v>
      </c>
      <c r="M242" s="187" t="s">
        <v>321</v>
      </c>
      <c r="N242" s="187">
        <v>276.07196399999998</v>
      </c>
      <c r="O242" s="186">
        <f t="shared" si="11"/>
        <v>182.32234217702398</v>
      </c>
      <c r="P242" s="186">
        <f t="shared" si="12"/>
        <v>111.56542010962157</v>
      </c>
      <c r="Q242" s="215">
        <f>IF(P242="-",0,P242/(1+'General inputs'!$H$30)^'MP Calculations'!$C$40)</f>
        <v>247.81904109131793</v>
      </c>
    </row>
    <row r="243" spans="3:17" x14ac:dyDescent="0.2">
      <c r="C243" s="159"/>
      <c r="D243" s="165" t="s">
        <v>287</v>
      </c>
      <c r="E243" s="162">
        <v>27030</v>
      </c>
      <c r="F243" s="166" t="str">
        <f t="shared" si="10"/>
        <v>Date check - OK</v>
      </c>
      <c r="G243" s="68"/>
      <c r="H243" s="162" t="s">
        <v>279</v>
      </c>
      <c r="I243" s="173">
        <v>38254.502555524108</v>
      </c>
      <c r="J243" s="168">
        <f>IFERROR(MIN('MP Calculations'!$E$30/I243,1),"-")</f>
        <v>0.61191304794284773</v>
      </c>
      <c r="K243" s="12"/>
      <c r="L243" s="159">
        <v>4.4869880000000002</v>
      </c>
      <c r="M243" s="187" t="s">
        <v>321</v>
      </c>
      <c r="N243" s="187">
        <v>276.07196399999998</v>
      </c>
      <c r="O243" s="186">
        <f t="shared" si="11"/>
        <v>1238.731589604432</v>
      </c>
      <c r="P243" s="186">
        <f t="shared" si="12"/>
        <v>757.99602257793674</v>
      </c>
      <c r="Q243" s="215">
        <f>IF(P243="-",0,P243/(1+'General inputs'!$H$30)^'MP Calculations'!$C$40)</f>
        <v>1683.7282312182783</v>
      </c>
    </row>
    <row r="244" spans="3:17" x14ac:dyDescent="0.2">
      <c r="C244" s="159"/>
      <c r="D244" s="165" t="s">
        <v>287</v>
      </c>
      <c r="E244" s="162">
        <v>27030</v>
      </c>
      <c r="F244" s="166" t="str">
        <f t="shared" si="10"/>
        <v>Date check - OK</v>
      </c>
      <c r="G244" s="68"/>
      <c r="H244" s="162" t="s">
        <v>279</v>
      </c>
      <c r="I244" s="173">
        <v>38254.502555524108</v>
      </c>
      <c r="J244" s="168">
        <f>IFERROR(MIN('MP Calculations'!$E$30/I244,1),"-")</f>
        <v>0.61191304794284773</v>
      </c>
      <c r="K244" s="12"/>
      <c r="L244" s="159">
        <v>0.64585800000000004</v>
      </c>
      <c r="M244" s="187" t="s">
        <v>321</v>
      </c>
      <c r="N244" s="187">
        <v>276.07196399999998</v>
      </c>
      <c r="O244" s="186">
        <f t="shared" si="11"/>
        <v>178.30328652511199</v>
      </c>
      <c r="P244" s="186">
        <f t="shared" si="12"/>
        <v>109.10610751580816</v>
      </c>
      <c r="Q244" s="215">
        <f>IF(P244="-",0,P244/(1+'General inputs'!$H$30)^'MP Calculations'!$C$40)</f>
        <v>242.35619706541999</v>
      </c>
    </row>
    <row r="245" spans="3:17" x14ac:dyDescent="0.2">
      <c r="C245" s="159"/>
      <c r="D245" s="165" t="s">
        <v>291</v>
      </c>
      <c r="E245" s="162">
        <v>27030</v>
      </c>
      <c r="F245" s="166" t="str">
        <f t="shared" si="10"/>
        <v>Date check - OK</v>
      </c>
      <c r="G245" s="68"/>
      <c r="H245" s="162" t="s">
        <v>279</v>
      </c>
      <c r="I245" s="173">
        <v>38254.502555524108</v>
      </c>
      <c r="J245" s="168">
        <f>IFERROR(MIN('MP Calculations'!$E$30/I245,1),"-")</f>
        <v>0.61191304794284773</v>
      </c>
      <c r="K245" s="12"/>
      <c r="L245" s="159">
        <v>315.21410600000002</v>
      </c>
      <c r="M245" s="187" t="s">
        <v>321</v>
      </c>
      <c r="N245" s="187">
        <v>612.70164899999997</v>
      </c>
      <c r="O245" s="186">
        <f t="shared" si="11"/>
        <v>193132.20253426078</v>
      </c>
      <c r="P245" s="186">
        <f t="shared" si="12"/>
        <v>118180.1147086549</v>
      </c>
      <c r="Q245" s="215">
        <f>IF(P245="-",0,P245/(1+'General inputs'!$H$30)^'MP Calculations'!$C$40)</f>
        <v>262512.18947935494</v>
      </c>
    </row>
    <row r="246" spans="3:17" x14ac:dyDescent="0.2">
      <c r="C246" s="159"/>
      <c r="D246" s="165" t="s">
        <v>291</v>
      </c>
      <c r="E246" s="162">
        <v>27030</v>
      </c>
      <c r="F246" s="166" t="str">
        <f t="shared" si="10"/>
        <v>Date check - OK</v>
      </c>
      <c r="G246" s="68"/>
      <c r="H246" s="162" t="s">
        <v>279</v>
      </c>
      <c r="I246" s="173">
        <v>38254.502555524108</v>
      </c>
      <c r="J246" s="168">
        <f>IFERROR(MIN('MP Calculations'!$E$30/I246,1),"-")</f>
        <v>0.61191304794284773</v>
      </c>
      <c r="K246" s="12"/>
      <c r="L246" s="159">
        <v>615.84946200000002</v>
      </c>
      <c r="M246" s="187" t="s">
        <v>321</v>
      </c>
      <c r="N246" s="187">
        <v>612.70164899999997</v>
      </c>
      <c r="O246" s="186">
        <f t="shared" si="11"/>
        <v>377331.98090316285</v>
      </c>
      <c r="P246" s="186">
        <f t="shared" si="12"/>
        <v>230894.36252076679</v>
      </c>
      <c r="Q246" s="215">
        <f>IF(P246="-",0,P246/(1+'General inputs'!$H$30)^'MP Calculations'!$C$40)</f>
        <v>512883.10891550907</v>
      </c>
    </row>
    <row r="247" spans="3:17" x14ac:dyDescent="0.2">
      <c r="C247" s="159"/>
      <c r="D247" s="165" t="s">
        <v>291</v>
      </c>
      <c r="E247" s="162">
        <v>27030</v>
      </c>
      <c r="F247" s="166" t="str">
        <f t="shared" si="10"/>
        <v>Date check - OK</v>
      </c>
      <c r="G247" s="68"/>
      <c r="H247" s="162" t="s">
        <v>279</v>
      </c>
      <c r="I247" s="173">
        <v>38254.502555524108</v>
      </c>
      <c r="J247" s="168">
        <f>IFERROR(MIN('MP Calculations'!$E$30/I247,1),"-")</f>
        <v>0.61191304794284773</v>
      </c>
      <c r="K247" s="12"/>
      <c r="L247" s="159">
        <v>114.94556300000001</v>
      </c>
      <c r="M247" s="187" t="s">
        <v>321</v>
      </c>
      <c r="N247" s="187">
        <v>612.70164899999997</v>
      </c>
      <c r="O247" s="186">
        <f t="shared" si="11"/>
        <v>70427.335995333386</v>
      </c>
      <c r="P247" s="186">
        <f t="shared" si="12"/>
        <v>43095.405827399481</v>
      </c>
      <c r="Q247" s="215">
        <f>IF(P247="-",0,P247/(1+'General inputs'!$H$30)^'MP Calculations'!$C$40)</f>
        <v>95727.351154986478</v>
      </c>
    </row>
    <row r="248" spans="3:17" x14ac:dyDescent="0.2">
      <c r="C248" s="159"/>
      <c r="D248" s="165" t="s">
        <v>287</v>
      </c>
      <c r="E248" s="162">
        <v>27030</v>
      </c>
      <c r="F248" s="166" t="str">
        <f t="shared" si="10"/>
        <v>Date check - OK</v>
      </c>
      <c r="G248" s="68"/>
      <c r="H248" s="162" t="s">
        <v>279</v>
      </c>
      <c r="I248" s="173">
        <v>38254.502555524108</v>
      </c>
      <c r="J248" s="168">
        <f>IFERROR(MIN('MP Calculations'!$E$30/I248,1),"-")</f>
        <v>0.61191304794284773</v>
      </c>
      <c r="K248" s="12"/>
      <c r="L248" s="159">
        <v>0.66996</v>
      </c>
      <c r="M248" s="187" t="s">
        <v>321</v>
      </c>
      <c r="N248" s="187">
        <v>276.07196399999998</v>
      </c>
      <c r="O248" s="186">
        <f t="shared" si="11"/>
        <v>184.95717300144</v>
      </c>
      <c r="P248" s="186">
        <f t="shared" si="12"/>
        <v>113.17770747020374</v>
      </c>
      <c r="Q248" s="215">
        <f>IF(P248="-",0,P248/(1+'General inputs'!$H$30)^'MP Calculations'!$C$40)</f>
        <v>251.40039727919884</v>
      </c>
    </row>
    <row r="249" spans="3:17" x14ac:dyDescent="0.2">
      <c r="C249" s="159"/>
      <c r="D249" s="165" t="s">
        <v>287</v>
      </c>
      <c r="E249" s="162">
        <v>27030</v>
      </c>
      <c r="F249" s="166" t="str">
        <f t="shared" si="10"/>
        <v>Date check - OK</v>
      </c>
      <c r="G249" s="68"/>
      <c r="H249" s="162" t="s">
        <v>279</v>
      </c>
      <c r="I249" s="173">
        <v>38254.502555524108</v>
      </c>
      <c r="J249" s="168">
        <f>IFERROR(MIN('MP Calculations'!$E$30/I249,1),"-")</f>
        <v>0.61191304794284773</v>
      </c>
      <c r="K249" s="12"/>
      <c r="L249" s="159">
        <v>0.66845900000000003</v>
      </c>
      <c r="M249" s="187" t="s">
        <v>321</v>
      </c>
      <c r="N249" s="187">
        <v>276.07196399999998</v>
      </c>
      <c r="O249" s="186">
        <f t="shared" si="11"/>
        <v>184.54278898347599</v>
      </c>
      <c r="P249" s="186">
        <f t="shared" si="12"/>
        <v>112.92414048275258</v>
      </c>
      <c r="Q249" s="215">
        <f>IF(P249="-",0,P249/(1+'General inputs'!$H$30)^'MP Calculations'!$C$40)</f>
        <v>250.83715171779801</v>
      </c>
    </row>
    <row r="250" spans="3:17" x14ac:dyDescent="0.2">
      <c r="C250" s="159"/>
      <c r="D250" s="165" t="s">
        <v>283</v>
      </c>
      <c r="E250" s="162">
        <v>27395</v>
      </c>
      <c r="F250" s="166" t="str">
        <f t="shared" si="10"/>
        <v>Date check - OK</v>
      </c>
      <c r="G250" s="68"/>
      <c r="H250" s="162" t="s">
        <v>279</v>
      </c>
      <c r="I250" s="173">
        <v>38254.502555524108</v>
      </c>
      <c r="J250" s="168">
        <f>IFERROR(MIN('MP Calculations'!$E$30/I250,1),"-")</f>
        <v>0.61191304794284773</v>
      </c>
      <c r="K250" s="12"/>
      <c r="L250" s="159">
        <v>6.8752000000000004</v>
      </c>
      <c r="M250" s="187" t="s">
        <v>321</v>
      </c>
      <c r="N250" s="187">
        <v>480.89954999999998</v>
      </c>
      <c r="O250" s="186">
        <f t="shared" si="11"/>
        <v>3306.28058616</v>
      </c>
      <c r="P250" s="186">
        <f t="shared" si="12"/>
        <v>2023.1562308314308</v>
      </c>
      <c r="Q250" s="215">
        <f>IF(P250="-",0,P250/(1+'General inputs'!$H$30)^'MP Calculations'!$C$40)</f>
        <v>4494.0146920966126</v>
      </c>
    </row>
    <row r="251" spans="3:17" x14ac:dyDescent="0.2">
      <c r="C251" s="159"/>
      <c r="D251" s="165" t="s">
        <v>283</v>
      </c>
      <c r="E251" s="162">
        <v>27395</v>
      </c>
      <c r="F251" s="166" t="str">
        <f t="shared" si="10"/>
        <v>Date check - OK</v>
      </c>
      <c r="G251" s="68"/>
      <c r="H251" s="162" t="s">
        <v>279</v>
      </c>
      <c r="I251" s="173">
        <v>38254.502555524108</v>
      </c>
      <c r="J251" s="168">
        <f>IFERROR(MIN('MP Calculations'!$E$30/I251,1),"-")</f>
        <v>0.61191304794284773</v>
      </c>
      <c r="K251" s="12"/>
      <c r="L251" s="159">
        <v>22.558869000000001</v>
      </c>
      <c r="M251" s="187" t="s">
        <v>321</v>
      </c>
      <c r="N251" s="187">
        <v>480.89954999999998</v>
      </c>
      <c r="O251" s="186">
        <f t="shared" si="11"/>
        <v>10848.549950608951</v>
      </c>
      <c r="P251" s="186">
        <f t="shared" si="12"/>
        <v>6638.3692660373536</v>
      </c>
      <c r="Q251" s="215">
        <f>IF(P251="-",0,P251/(1+'General inputs'!$H$30)^'MP Calculations'!$C$40)</f>
        <v>14745.736665563596</v>
      </c>
    </row>
    <row r="252" spans="3:17" x14ac:dyDescent="0.2">
      <c r="C252" s="159"/>
      <c r="D252" s="165" t="s">
        <v>281</v>
      </c>
      <c r="E252" s="162">
        <v>27395</v>
      </c>
      <c r="F252" s="166" t="str">
        <f t="shared" si="10"/>
        <v>Date check - OK</v>
      </c>
      <c r="G252" s="68"/>
      <c r="H252" s="162" t="s">
        <v>279</v>
      </c>
      <c r="I252" s="173">
        <v>38254.502555524108</v>
      </c>
      <c r="J252" s="168">
        <f>IFERROR(MIN('MP Calculations'!$E$30/I252,1),"-")</f>
        <v>0.61191304794284773</v>
      </c>
      <c r="K252" s="12"/>
      <c r="L252" s="159">
        <v>36.421294000000003</v>
      </c>
      <c r="M252" s="187" t="s">
        <v>321</v>
      </c>
      <c r="N252" s="187">
        <v>304.56971499999997</v>
      </c>
      <c r="O252" s="186">
        <f t="shared" si="11"/>
        <v>11092.82313351121</v>
      </c>
      <c r="P252" s="186">
        <f t="shared" si="12"/>
        <v>6787.8432139177758</v>
      </c>
      <c r="Q252" s="215">
        <f>IF(P252="-",0,P252/(1+'General inputs'!$H$30)^'MP Calculations'!$C$40)</f>
        <v>15077.761502609545</v>
      </c>
    </row>
    <row r="253" spans="3:17" x14ac:dyDescent="0.2">
      <c r="C253" s="159"/>
      <c r="D253" s="165" t="s">
        <v>283</v>
      </c>
      <c r="E253" s="162">
        <v>27760</v>
      </c>
      <c r="F253" s="166" t="str">
        <f t="shared" si="10"/>
        <v>Date check - OK</v>
      </c>
      <c r="G253" s="68"/>
      <c r="H253" s="162" t="s">
        <v>279</v>
      </c>
      <c r="I253" s="173">
        <v>38254.502555524108</v>
      </c>
      <c r="J253" s="168">
        <f>IFERROR(MIN('MP Calculations'!$E$30/I253,1),"-")</f>
        <v>0.61191304794284773</v>
      </c>
      <c r="K253" s="12"/>
      <c r="L253" s="159">
        <v>30.925719000000001</v>
      </c>
      <c r="M253" s="187" t="s">
        <v>321</v>
      </c>
      <c r="N253" s="187">
        <v>480.89954999999998</v>
      </c>
      <c r="O253" s="186">
        <f t="shared" si="11"/>
        <v>14872.164350526449</v>
      </c>
      <c r="P253" s="186">
        <f t="shared" si="12"/>
        <v>9100.4714172376025</v>
      </c>
      <c r="Q253" s="215">
        <f>IF(P253="-",0,P253/(1+'General inputs'!$H$30)^'MP Calculations'!$C$40)</f>
        <v>20214.777104615339</v>
      </c>
    </row>
    <row r="254" spans="3:17" x14ac:dyDescent="0.2">
      <c r="C254" s="159"/>
      <c r="D254" s="165" t="s">
        <v>281</v>
      </c>
      <c r="E254" s="162">
        <v>27760</v>
      </c>
      <c r="F254" s="166" t="str">
        <f t="shared" si="10"/>
        <v>Date check - OK</v>
      </c>
      <c r="G254" s="68"/>
      <c r="H254" s="162" t="s">
        <v>279</v>
      </c>
      <c r="I254" s="173">
        <v>38254.502555524108</v>
      </c>
      <c r="J254" s="168">
        <f>IFERROR(MIN('MP Calculations'!$E$30/I254,1),"-")</f>
        <v>0.61191304794284773</v>
      </c>
      <c r="K254" s="12"/>
      <c r="L254" s="159">
        <v>20.852550000000001</v>
      </c>
      <c r="M254" s="187" t="s">
        <v>321</v>
      </c>
      <c r="N254" s="187">
        <v>304.56971499999997</v>
      </c>
      <c r="O254" s="186">
        <f t="shared" si="11"/>
        <v>6351.05521052325</v>
      </c>
      <c r="P254" s="186">
        <f t="shared" si="12"/>
        <v>3886.2935515245863</v>
      </c>
      <c r="Q254" s="215">
        <f>IF(P254="-",0,P254/(1+'General inputs'!$H$30)^'MP Calculations'!$C$40)</f>
        <v>8632.5811384197568</v>
      </c>
    </row>
    <row r="255" spans="3:17" x14ac:dyDescent="0.2">
      <c r="C255" s="159"/>
      <c r="D255" s="165" t="s">
        <v>281</v>
      </c>
      <c r="E255" s="162">
        <v>27760</v>
      </c>
      <c r="F255" s="166" t="str">
        <f t="shared" si="10"/>
        <v>Date check - OK</v>
      </c>
      <c r="G255" s="68"/>
      <c r="H255" s="162" t="s">
        <v>279</v>
      </c>
      <c r="I255" s="173">
        <v>38254.502555524108</v>
      </c>
      <c r="J255" s="168">
        <f>IFERROR(MIN('MP Calculations'!$E$30/I255,1),"-")</f>
        <v>0.61191304794284773</v>
      </c>
      <c r="K255" s="12"/>
      <c r="L255" s="159">
        <v>10.467827</v>
      </c>
      <c r="M255" s="187" t="s">
        <v>321</v>
      </c>
      <c r="N255" s="187">
        <v>304.56971499999997</v>
      </c>
      <c r="O255" s="186">
        <f t="shared" si="11"/>
        <v>3188.1830860593045</v>
      </c>
      <c r="P255" s="186">
        <f t="shared" si="12"/>
        <v>1950.8908295903834</v>
      </c>
      <c r="Q255" s="215">
        <f>IF(P255="-",0,P255/(1+'General inputs'!$H$30)^'MP Calculations'!$C$40)</f>
        <v>4333.4923508367583</v>
      </c>
    </row>
    <row r="256" spans="3:17" x14ac:dyDescent="0.2">
      <c r="C256" s="159"/>
      <c r="D256" s="165" t="s">
        <v>281</v>
      </c>
      <c r="E256" s="162">
        <v>27760</v>
      </c>
      <c r="F256" s="166" t="str">
        <f t="shared" si="10"/>
        <v>Date check - OK</v>
      </c>
      <c r="G256" s="68"/>
      <c r="H256" s="162" t="s">
        <v>279</v>
      </c>
      <c r="I256" s="173">
        <v>38254.502555524108</v>
      </c>
      <c r="J256" s="168">
        <f>IFERROR(MIN('MP Calculations'!$E$30/I256,1),"-")</f>
        <v>0.61191304794284773</v>
      </c>
      <c r="K256" s="12"/>
      <c r="L256" s="159">
        <v>53.277833000000001</v>
      </c>
      <c r="M256" s="187" t="s">
        <v>321</v>
      </c>
      <c r="N256" s="187">
        <v>304.56971499999997</v>
      </c>
      <c r="O256" s="186">
        <f t="shared" si="11"/>
        <v>16226.814412627595</v>
      </c>
      <c r="P256" s="186">
        <f t="shared" si="12"/>
        <v>9929.3994656338818</v>
      </c>
      <c r="Q256" s="215">
        <f>IF(P256="-",0,P256/(1+'General inputs'!$H$30)^'MP Calculations'!$C$40)</f>
        <v>22056.065864926721</v>
      </c>
    </row>
    <row r="257" spans="3:17" x14ac:dyDescent="0.2">
      <c r="C257" s="159"/>
      <c r="D257" s="165" t="s">
        <v>281</v>
      </c>
      <c r="E257" s="162">
        <v>27760</v>
      </c>
      <c r="F257" s="166" t="str">
        <f t="shared" si="10"/>
        <v>Date check - OK</v>
      </c>
      <c r="G257" s="68"/>
      <c r="H257" s="162" t="s">
        <v>279</v>
      </c>
      <c r="I257" s="173">
        <v>38254.502555524108</v>
      </c>
      <c r="J257" s="168">
        <f>IFERROR(MIN('MP Calculations'!$E$30/I257,1),"-")</f>
        <v>0.61191304794284773</v>
      </c>
      <c r="K257" s="12"/>
      <c r="L257" s="159">
        <v>10.515871000000001</v>
      </c>
      <c r="M257" s="187" t="s">
        <v>321</v>
      </c>
      <c r="N257" s="187">
        <v>304.56971499999997</v>
      </c>
      <c r="O257" s="186">
        <f t="shared" si="11"/>
        <v>3202.8158334467648</v>
      </c>
      <c r="P257" s="186">
        <f t="shared" si="12"/>
        <v>1959.8447986440219</v>
      </c>
      <c r="Q257" s="215">
        <f>IF(P257="-",0,P257/(1+'General inputs'!$H$30)^'MP Calculations'!$C$40)</f>
        <v>4353.3817038518209</v>
      </c>
    </row>
    <row r="258" spans="3:17" x14ac:dyDescent="0.2">
      <c r="C258" s="159"/>
      <c r="D258" s="165" t="s">
        <v>281</v>
      </c>
      <c r="E258" s="162">
        <v>27760</v>
      </c>
      <c r="F258" s="166" t="str">
        <f t="shared" si="10"/>
        <v>Date check - OK</v>
      </c>
      <c r="G258" s="68"/>
      <c r="H258" s="162" t="s">
        <v>279</v>
      </c>
      <c r="I258" s="173">
        <v>38254.502555524108</v>
      </c>
      <c r="J258" s="168">
        <f>IFERROR(MIN('MP Calculations'!$E$30/I258,1),"-")</f>
        <v>0.61191304794284773</v>
      </c>
      <c r="K258" s="12"/>
      <c r="L258" s="159">
        <v>49.979725999999999</v>
      </c>
      <c r="M258" s="187" t="s">
        <v>321</v>
      </c>
      <c r="N258" s="187">
        <v>304.56971499999997</v>
      </c>
      <c r="O258" s="186">
        <f t="shared" si="11"/>
        <v>15222.310903598089</v>
      </c>
      <c r="P258" s="186">
        <f t="shared" si="12"/>
        <v>9314.7306617543509</v>
      </c>
      <c r="Q258" s="215">
        <f>IF(P258="-",0,P258/(1+'General inputs'!$H$30)^'MP Calculations'!$C$40)</f>
        <v>20690.708808802159</v>
      </c>
    </row>
    <row r="259" spans="3:17" x14ac:dyDescent="0.2">
      <c r="C259" s="159"/>
      <c r="D259" s="165" t="s">
        <v>281</v>
      </c>
      <c r="E259" s="162">
        <v>27760</v>
      </c>
      <c r="F259" s="166" t="str">
        <f t="shared" si="10"/>
        <v>Date check - OK</v>
      </c>
      <c r="G259" s="68"/>
      <c r="H259" s="162" t="s">
        <v>279</v>
      </c>
      <c r="I259" s="173">
        <v>38254.502555524108</v>
      </c>
      <c r="J259" s="168">
        <f>IFERROR(MIN('MP Calculations'!$E$30/I259,1),"-")</f>
        <v>0.61191304794284773</v>
      </c>
      <c r="K259" s="12"/>
      <c r="L259" s="159">
        <v>21.529204</v>
      </c>
      <c r="M259" s="187" t="s">
        <v>321</v>
      </c>
      <c r="N259" s="187">
        <v>304.56971499999997</v>
      </c>
      <c r="O259" s="186">
        <f t="shared" si="11"/>
        <v>6557.143526456859</v>
      </c>
      <c r="P259" s="186">
        <f t="shared" si="12"/>
        <v>4012.4016810729295</v>
      </c>
      <c r="Q259" s="215">
        <f>IF(P259="-",0,P259/(1+'General inputs'!$H$30)^'MP Calculations'!$C$40)</f>
        <v>8912.7037400985082</v>
      </c>
    </row>
    <row r="260" spans="3:17" x14ac:dyDescent="0.2">
      <c r="C260" s="159"/>
      <c r="D260" s="165" t="s">
        <v>281</v>
      </c>
      <c r="E260" s="162">
        <v>27760</v>
      </c>
      <c r="F260" s="166" t="str">
        <f t="shared" si="10"/>
        <v>Date check - OK</v>
      </c>
      <c r="G260" s="68"/>
      <c r="H260" s="162" t="s">
        <v>279</v>
      </c>
      <c r="I260" s="173">
        <v>38254.502555524108</v>
      </c>
      <c r="J260" s="168">
        <f>IFERROR(MIN('MP Calculations'!$E$30/I260,1),"-")</f>
        <v>0.61191304794284773</v>
      </c>
      <c r="K260" s="12"/>
      <c r="L260" s="159">
        <v>16.793713</v>
      </c>
      <c r="M260" s="187" t="s">
        <v>321</v>
      </c>
      <c r="N260" s="187">
        <v>304.56971499999997</v>
      </c>
      <c r="O260" s="186">
        <f t="shared" si="11"/>
        <v>5114.856382201795</v>
      </c>
      <c r="P260" s="186">
        <f t="shared" si="12"/>
        <v>3129.8473586230275</v>
      </c>
      <c r="Q260" s="215">
        <f>IF(P260="-",0,P260/(1+'General inputs'!$H$30)^'MP Calculations'!$C$40)</f>
        <v>6952.2955268221231</v>
      </c>
    </row>
    <row r="261" spans="3:17" x14ac:dyDescent="0.2">
      <c r="C261" s="159"/>
      <c r="D261" s="165" t="s">
        <v>281</v>
      </c>
      <c r="E261" s="162">
        <v>27760</v>
      </c>
      <c r="F261" s="166" t="str">
        <f t="shared" si="10"/>
        <v>Date check - OK</v>
      </c>
      <c r="G261" s="68"/>
      <c r="H261" s="162" t="s">
        <v>279</v>
      </c>
      <c r="I261" s="173">
        <v>38254.502555524108</v>
      </c>
      <c r="J261" s="168">
        <f>IFERROR(MIN('MP Calculations'!$E$30/I261,1),"-")</f>
        <v>0.61191304794284773</v>
      </c>
      <c r="K261" s="12"/>
      <c r="L261" s="159">
        <v>12.314818000000001</v>
      </c>
      <c r="M261" s="187" t="s">
        <v>321</v>
      </c>
      <c r="N261" s="187">
        <v>304.56971499999997</v>
      </c>
      <c r="O261" s="186">
        <f t="shared" si="11"/>
        <v>3750.7206085368698</v>
      </c>
      <c r="P261" s="186">
        <f t="shared" si="12"/>
        <v>2295.1148795518488</v>
      </c>
      <c r="Q261" s="215">
        <f>IF(P261="-",0,P261/(1+'General inputs'!$H$30)^'MP Calculations'!$C$40)</f>
        <v>5098.1134484689937</v>
      </c>
    </row>
    <row r="262" spans="3:17" x14ac:dyDescent="0.2">
      <c r="C262" s="159"/>
      <c r="D262" s="165" t="s">
        <v>281</v>
      </c>
      <c r="E262" s="162">
        <v>27760</v>
      </c>
      <c r="F262" s="166" t="str">
        <f t="shared" si="10"/>
        <v>Date check - OK</v>
      </c>
      <c r="G262" s="68"/>
      <c r="H262" s="162" t="s">
        <v>279</v>
      </c>
      <c r="I262" s="173">
        <v>38254.502555524108</v>
      </c>
      <c r="J262" s="168">
        <f>IFERROR(MIN('MP Calculations'!$E$30/I262,1),"-")</f>
        <v>0.61191304794284773</v>
      </c>
      <c r="K262" s="12"/>
      <c r="L262" s="159">
        <v>43.108798999999998</v>
      </c>
      <c r="M262" s="187" t="s">
        <v>321</v>
      </c>
      <c r="N262" s="187">
        <v>304.56971499999997</v>
      </c>
      <c r="O262" s="186">
        <f t="shared" si="11"/>
        <v>13129.634625422283</v>
      </c>
      <c r="P262" s="186">
        <f t="shared" si="12"/>
        <v>8034.1947420180986</v>
      </c>
      <c r="Q262" s="215">
        <f>IF(P262="-",0,P262/(1+'General inputs'!$H$30)^'MP Calculations'!$C$40)</f>
        <v>17846.268449054354</v>
      </c>
    </row>
    <row r="263" spans="3:17" x14ac:dyDescent="0.2">
      <c r="C263" s="159"/>
      <c r="D263" s="165" t="s">
        <v>281</v>
      </c>
      <c r="E263" s="162">
        <v>27760</v>
      </c>
      <c r="F263" s="166" t="str">
        <f t="shared" si="10"/>
        <v>Date check - OK</v>
      </c>
      <c r="G263" s="68"/>
      <c r="H263" s="162" t="s">
        <v>279</v>
      </c>
      <c r="I263" s="173">
        <v>38254.502555524108</v>
      </c>
      <c r="J263" s="168">
        <f>IFERROR(MIN('MP Calculations'!$E$30/I263,1),"-")</f>
        <v>0.61191304794284773</v>
      </c>
      <c r="K263" s="12"/>
      <c r="L263" s="159">
        <v>23.48949</v>
      </c>
      <c r="M263" s="187" t="s">
        <v>321</v>
      </c>
      <c r="N263" s="187">
        <v>304.56971499999997</v>
      </c>
      <c r="O263" s="186">
        <f t="shared" si="11"/>
        <v>7154.1872747953494</v>
      </c>
      <c r="P263" s="186">
        <f t="shared" si="12"/>
        <v>4377.7405408739578</v>
      </c>
      <c r="Q263" s="215">
        <f>IF(P263="-",0,P263/(1+'General inputs'!$H$30)^'MP Calculations'!$C$40)</f>
        <v>9724.2269326820679</v>
      </c>
    </row>
    <row r="264" spans="3:17" x14ac:dyDescent="0.2">
      <c r="C264" s="159"/>
      <c r="D264" s="165" t="s">
        <v>281</v>
      </c>
      <c r="E264" s="162">
        <v>27760</v>
      </c>
      <c r="F264" s="166" t="str">
        <f t="shared" si="10"/>
        <v>Date check - OK</v>
      </c>
      <c r="G264" s="68"/>
      <c r="H264" s="162" t="s">
        <v>279</v>
      </c>
      <c r="I264" s="173">
        <v>38254.502555524108</v>
      </c>
      <c r="J264" s="168">
        <f>IFERROR(MIN('MP Calculations'!$E$30/I264,1),"-")</f>
        <v>0.61191304794284773</v>
      </c>
      <c r="K264" s="12"/>
      <c r="L264" s="159">
        <v>62.73733</v>
      </c>
      <c r="M264" s="187" t="s">
        <v>321</v>
      </c>
      <c r="N264" s="187">
        <v>304.56971499999997</v>
      </c>
      <c r="O264" s="186">
        <f t="shared" si="11"/>
        <v>19107.890717960949</v>
      </c>
      <c r="P264" s="186">
        <f t="shared" si="12"/>
        <v>11692.367648986334</v>
      </c>
      <c r="Q264" s="215">
        <f>IF(P264="-",0,P264/(1+'General inputs'!$H$30)^'MP Calculations'!$C$40)</f>
        <v>25972.127707777512</v>
      </c>
    </row>
    <row r="265" spans="3:17" x14ac:dyDescent="0.2">
      <c r="C265" s="159"/>
      <c r="D265" s="165" t="s">
        <v>281</v>
      </c>
      <c r="E265" s="162">
        <v>27760</v>
      </c>
      <c r="F265" s="166" t="str">
        <f t="shared" si="10"/>
        <v>Date check - OK</v>
      </c>
      <c r="G265" s="68"/>
      <c r="H265" s="162" t="s">
        <v>279</v>
      </c>
      <c r="I265" s="173">
        <v>38254.502555524108</v>
      </c>
      <c r="J265" s="168">
        <f>IFERROR(MIN('MP Calculations'!$E$30/I265,1),"-")</f>
        <v>0.61191304794284773</v>
      </c>
      <c r="K265" s="12"/>
      <c r="L265" s="159">
        <v>31.138299</v>
      </c>
      <c r="M265" s="187" t="s">
        <v>321</v>
      </c>
      <c r="N265" s="187">
        <v>304.56971499999997</v>
      </c>
      <c r="O265" s="186">
        <f t="shared" si="11"/>
        <v>9483.782852014785</v>
      </c>
      <c r="P265" s="186">
        <f t="shared" si="12"/>
        <v>5803.2504710044805</v>
      </c>
      <c r="Q265" s="215">
        <f>IF(P265="-",0,P265/(1+'General inputs'!$H$30)^'MP Calculations'!$C$40)</f>
        <v>12890.696467812078</v>
      </c>
    </row>
    <row r="266" spans="3:17" x14ac:dyDescent="0.2">
      <c r="C266" s="159"/>
      <c r="D266" s="165" t="s">
        <v>281</v>
      </c>
      <c r="E266" s="162">
        <v>27760</v>
      </c>
      <c r="F266" s="166" t="str">
        <f t="shared" si="10"/>
        <v>Date check - OK</v>
      </c>
      <c r="G266" s="68"/>
      <c r="H266" s="162" t="s">
        <v>279</v>
      </c>
      <c r="I266" s="173">
        <v>38254.502555524108</v>
      </c>
      <c r="J266" s="168">
        <f>IFERROR(MIN('MP Calculations'!$E$30/I266,1),"-")</f>
        <v>0.61191304794284773</v>
      </c>
      <c r="K266" s="12"/>
      <c r="L266" s="159">
        <v>26.081572999999999</v>
      </c>
      <c r="M266" s="187" t="s">
        <v>321</v>
      </c>
      <c r="N266" s="187">
        <v>304.56971499999997</v>
      </c>
      <c r="O266" s="186">
        <f t="shared" si="11"/>
        <v>7943.6572553616943</v>
      </c>
      <c r="P266" s="186">
        <f t="shared" si="12"/>
        <v>4860.8275229416904</v>
      </c>
      <c r="Q266" s="215">
        <f>IF(P266="-",0,P266/(1+'General inputs'!$H$30)^'MP Calculations'!$C$40)</f>
        <v>10797.30273468319</v>
      </c>
    </row>
    <row r="267" spans="3:17" x14ac:dyDescent="0.2">
      <c r="C267" s="159"/>
      <c r="D267" s="165" t="s">
        <v>281</v>
      </c>
      <c r="E267" s="162">
        <v>27760</v>
      </c>
      <c r="F267" s="166" t="str">
        <f t="shared" si="10"/>
        <v>Date check - OK</v>
      </c>
      <c r="G267" s="68"/>
      <c r="H267" s="162" t="s">
        <v>279</v>
      </c>
      <c r="I267" s="173">
        <v>38254.502555524108</v>
      </c>
      <c r="J267" s="168">
        <f>IFERROR(MIN('MP Calculations'!$E$30/I267,1),"-")</f>
        <v>0.61191304794284773</v>
      </c>
      <c r="K267" s="12"/>
      <c r="L267" s="159">
        <v>24.838218000000001</v>
      </c>
      <c r="M267" s="187" t="s">
        <v>321</v>
      </c>
      <c r="N267" s="187">
        <v>304.56971499999997</v>
      </c>
      <c r="O267" s="186">
        <f t="shared" si="11"/>
        <v>7564.9689773678701</v>
      </c>
      <c r="P267" s="186">
        <f t="shared" si="12"/>
        <v>4629.1032245342612</v>
      </c>
      <c r="Q267" s="215">
        <f>IF(P267="-",0,P267/(1+'General inputs'!$H$30)^'MP Calculations'!$C$40)</f>
        <v>10282.576098307309</v>
      </c>
    </row>
    <row r="268" spans="3:17" x14ac:dyDescent="0.2">
      <c r="C268" s="159"/>
      <c r="D268" s="165" t="s">
        <v>285</v>
      </c>
      <c r="E268" s="162">
        <v>28126</v>
      </c>
      <c r="F268" s="166" t="str">
        <f t="shared" si="10"/>
        <v>Date check - OK</v>
      </c>
      <c r="G268" s="68"/>
      <c r="H268" s="162" t="s">
        <v>279</v>
      </c>
      <c r="I268" s="173">
        <v>38254.502555524108</v>
      </c>
      <c r="J268" s="168">
        <f>IFERROR(MIN('MP Calculations'!$E$30/I268,1),"-")</f>
        <v>0.61191304794284773</v>
      </c>
      <c r="K268" s="12"/>
      <c r="L268" s="159">
        <v>70.629282000000003</v>
      </c>
      <c r="M268" s="187" t="s">
        <v>321</v>
      </c>
      <c r="N268" s="187">
        <v>1009.889055</v>
      </c>
      <c r="O268" s="186">
        <f t="shared" si="11"/>
        <v>71327.738854308511</v>
      </c>
      <c r="P268" s="186">
        <f t="shared" si="12"/>
        <v>43646.374085211406</v>
      </c>
      <c r="Q268" s="215">
        <f>IF(P268="-",0,P268/(1+'General inputs'!$H$30)^'MP Calculations'!$C$40)</f>
        <v>96951.210888482252</v>
      </c>
    </row>
    <row r="269" spans="3:17" x14ac:dyDescent="0.2">
      <c r="C269" s="159"/>
      <c r="D269" s="165" t="s">
        <v>285</v>
      </c>
      <c r="E269" s="162">
        <v>28126</v>
      </c>
      <c r="F269" s="166" t="str">
        <f t="shared" si="10"/>
        <v>Date check - OK</v>
      </c>
      <c r="G269" s="68"/>
      <c r="H269" s="162" t="s">
        <v>279</v>
      </c>
      <c r="I269" s="173">
        <v>38254.502555524108</v>
      </c>
      <c r="J269" s="168">
        <f>IFERROR(MIN('MP Calculations'!$E$30/I269,1),"-")</f>
        <v>0.61191304794284773</v>
      </c>
      <c r="K269" s="12"/>
      <c r="L269" s="159">
        <v>19.996528999999999</v>
      </c>
      <c r="M269" s="187" t="s">
        <v>321</v>
      </c>
      <c r="N269" s="187">
        <v>1009.889055</v>
      </c>
      <c r="O269" s="186">
        <f t="shared" si="11"/>
        <v>20194.275775090093</v>
      </c>
      <c r="P269" s="186">
        <f t="shared" si="12"/>
        <v>12357.140840533793</v>
      </c>
      <c r="Q269" s="215">
        <f>IF(P269="-",0,P269/(1+'General inputs'!$H$30)^'MP Calculations'!$C$40)</f>
        <v>27448.781089359665</v>
      </c>
    </row>
    <row r="270" spans="3:17" x14ac:dyDescent="0.2">
      <c r="C270" s="159"/>
      <c r="D270" s="165" t="s">
        <v>284</v>
      </c>
      <c r="E270" s="162">
        <v>28126</v>
      </c>
      <c r="F270" s="166" t="str">
        <f t="shared" si="10"/>
        <v>Date check - OK</v>
      </c>
      <c r="G270" s="68"/>
      <c r="H270" s="162" t="s">
        <v>279</v>
      </c>
      <c r="I270" s="173">
        <v>38254.502555524108</v>
      </c>
      <c r="J270" s="168">
        <f>IFERROR(MIN('MP Calculations'!$E$30/I270,1),"-")</f>
        <v>0.61191304794284773</v>
      </c>
      <c r="K270" s="12"/>
      <c r="L270" s="159">
        <v>110.035493</v>
      </c>
      <c r="M270" s="187" t="s">
        <v>321</v>
      </c>
      <c r="N270" s="187">
        <v>1009.889055</v>
      </c>
      <c r="O270" s="186">
        <f t="shared" si="11"/>
        <v>111123.64004222912</v>
      </c>
      <c r="P270" s="186">
        <f t="shared" si="12"/>
        <v>67998.005276744298</v>
      </c>
      <c r="Q270" s="215">
        <f>IF(P270="-",0,P270/(1+'General inputs'!$H$30)^'MP Calculations'!$C$40)</f>
        <v>151043.22152193353</v>
      </c>
    </row>
    <row r="271" spans="3:17" x14ac:dyDescent="0.2">
      <c r="C271" s="159"/>
      <c r="D271" s="165" t="s">
        <v>284</v>
      </c>
      <c r="E271" s="162">
        <v>28126</v>
      </c>
      <c r="F271" s="166" t="str">
        <f t="shared" si="10"/>
        <v>Date check - OK</v>
      </c>
      <c r="G271" s="68"/>
      <c r="H271" s="162" t="s">
        <v>279</v>
      </c>
      <c r="I271" s="173">
        <v>38254.502555524108</v>
      </c>
      <c r="J271" s="168">
        <f>IFERROR(MIN('MP Calculations'!$E$30/I271,1),"-")</f>
        <v>0.61191304794284773</v>
      </c>
      <c r="K271" s="12"/>
      <c r="L271" s="159">
        <v>58.248162000000001</v>
      </c>
      <c r="M271" s="187" t="s">
        <v>321</v>
      </c>
      <c r="N271" s="187">
        <v>1009.889055</v>
      </c>
      <c r="O271" s="186">
        <f t="shared" si="11"/>
        <v>58824.18127766691</v>
      </c>
      <c r="P271" s="186">
        <f t="shared" si="12"/>
        <v>35995.284058359757</v>
      </c>
      <c r="Q271" s="215">
        <f>IF(P271="-",0,P271/(1+'General inputs'!$H$30)^'MP Calculations'!$C$40)</f>
        <v>79955.92873120922</v>
      </c>
    </row>
    <row r="272" spans="3:17" x14ac:dyDescent="0.2">
      <c r="C272" s="159"/>
      <c r="D272" s="165" t="s">
        <v>284</v>
      </c>
      <c r="E272" s="162">
        <v>28126</v>
      </c>
      <c r="F272" s="166" t="str">
        <f t="shared" si="10"/>
        <v>Date check - OK</v>
      </c>
      <c r="G272" s="68"/>
      <c r="H272" s="162" t="s">
        <v>279</v>
      </c>
      <c r="I272" s="173">
        <v>38254.502555524108</v>
      </c>
      <c r="J272" s="168">
        <f>IFERROR(MIN('MP Calculations'!$E$30/I272,1),"-")</f>
        <v>0.61191304794284773</v>
      </c>
      <c r="K272" s="12"/>
      <c r="L272" s="159">
        <v>1.9992529999999999</v>
      </c>
      <c r="M272" s="187" t="s">
        <v>321</v>
      </c>
      <c r="N272" s="187">
        <v>1009.889055</v>
      </c>
      <c r="O272" s="186">
        <f t="shared" si="11"/>
        <v>2019.0237228759149</v>
      </c>
      <c r="P272" s="186">
        <f t="shared" si="12"/>
        <v>1235.4669601339167</v>
      </c>
      <c r="Q272" s="215">
        <f>IF(P272="-",0,P272/(1+'General inputs'!$H$30)^'MP Calculations'!$C$40)</f>
        <v>2744.3291752906507</v>
      </c>
    </row>
    <row r="273" spans="3:17" x14ac:dyDescent="0.2">
      <c r="C273" s="159"/>
      <c r="D273" s="165" t="s">
        <v>281</v>
      </c>
      <c r="E273" s="162">
        <v>28126</v>
      </c>
      <c r="F273" s="166" t="str">
        <f t="shared" si="10"/>
        <v>Date check - OK</v>
      </c>
      <c r="G273" s="68"/>
      <c r="H273" s="162" t="s">
        <v>279</v>
      </c>
      <c r="I273" s="173">
        <v>38254.502555524108</v>
      </c>
      <c r="J273" s="168">
        <f>IFERROR(MIN('MP Calculations'!$E$30/I273,1),"-")</f>
        <v>0.61191304794284773</v>
      </c>
      <c r="K273" s="12"/>
      <c r="L273" s="159">
        <v>22.914462</v>
      </c>
      <c r="M273" s="187" t="s">
        <v>321</v>
      </c>
      <c r="N273" s="187">
        <v>304.56971499999997</v>
      </c>
      <c r="O273" s="186">
        <f t="shared" si="11"/>
        <v>6979.0511607183298</v>
      </c>
      <c r="P273" s="186">
        <f t="shared" si="12"/>
        <v>4270.5724675042229</v>
      </c>
      <c r="Q273" s="215">
        <f>IF(P273="-",0,P273/(1+'General inputs'!$H$30)^'MP Calculations'!$C$40)</f>
        <v>9486.1756695577405</v>
      </c>
    </row>
    <row r="274" spans="3:17" x14ac:dyDescent="0.2">
      <c r="C274" s="159"/>
      <c r="D274" s="165" t="s">
        <v>281</v>
      </c>
      <c r="E274" s="162">
        <v>28126</v>
      </c>
      <c r="F274" s="166" t="str">
        <f t="shared" si="10"/>
        <v>Date check - OK</v>
      </c>
      <c r="G274" s="68"/>
      <c r="H274" s="162" t="s">
        <v>279</v>
      </c>
      <c r="I274" s="173">
        <v>38254.502555524108</v>
      </c>
      <c r="J274" s="168">
        <f>IFERROR(MIN('MP Calculations'!$E$30/I274,1),"-")</f>
        <v>0.61191304794284773</v>
      </c>
      <c r="K274" s="12"/>
      <c r="L274" s="159">
        <v>9.4482379999999999</v>
      </c>
      <c r="M274" s="187" t="s">
        <v>321</v>
      </c>
      <c r="N274" s="187">
        <v>304.56971499999997</v>
      </c>
      <c r="O274" s="186">
        <f t="shared" si="11"/>
        <v>2877.6471549121698</v>
      </c>
      <c r="P274" s="186">
        <f t="shared" si="12"/>
        <v>1760.86984146637</v>
      </c>
      <c r="Q274" s="215">
        <f>IF(P274="-",0,P274/(1+'General inputs'!$H$30)^'MP Calculations'!$C$40)</f>
        <v>3911.4008190893105</v>
      </c>
    </row>
    <row r="275" spans="3:17" x14ac:dyDescent="0.2">
      <c r="C275" s="159"/>
      <c r="D275" s="165" t="s">
        <v>282</v>
      </c>
      <c r="E275" s="162">
        <v>28126</v>
      </c>
      <c r="F275" s="166" t="str">
        <f t="shared" si="10"/>
        <v>Date check - OK</v>
      </c>
      <c r="G275" s="68"/>
      <c r="H275" s="162" t="s">
        <v>279</v>
      </c>
      <c r="I275" s="173">
        <v>38254.502555524108</v>
      </c>
      <c r="J275" s="168">
        <f>IFERROR(MIN('MP Calculations'!$E$30/I275,1),"-")</f>
        <v>0.61191304794284773</v>
      </c>
      <c r="K275" s="12"/>
      <c r="L275" s="159">
        <v>70.347671000000005</v>
      </c>
      <c r="M275" s="187" t="s">
        <v>321</v>
      </c>
      <c r="N275" s="187">
        <v>657.22938499999998</v>
      </c>
      <c r="O275" s="186">
        <f t="shared" si="11"/>
        <v>46234.556547512337</v>
      </c>
      <c r="P275" s="186">
        <f t="shared" si="12"/>
        <v>28291.528417274221</v>
      </c>
      <c r="Q275" s="215">
        <f>IF(P275="-",0,P275/(1+'General inputs'!$H$30)^'MP Calculations'!$C$40)</f>
        <v>62843.661024066852</v>
      </c>
    </row>
    <row r="276" spans="3:17" x14ac:dyDescent="0.2">
      <c r="C276" s="159"/>
      <c r="D276" s="165" t="s">
        <v>282</v>
      </c>
      <c r="E276" s="162">
        <v>28126</v>
      </c>
      <c r="F276" s="166" t="str">
        <f t="shared" si="10"/>
        <v>Date check - OK</v>
      </c>
      <c r="G276" s="68"/>
      <c r="H276" s="162" t="s">
        <v>279</v>
      </c>
      <c r="I276" s="173">
        <v>38254.502555524108</v>
      </c>
      <c r="J276" s="168">
        <f>IFERROR(MIN('MP Calculations'!$E$30/I276,1),"-")</f>
        <v>0.61191304794284773</v>
      </c>
      <c r="K276" s="12"/>
      <c r="L276" s="159">
        <v>78.419212000000002</v>
      </c>
      <c r="M276" s="187" t="s">
        <v>321</v>
      </c>
      <c r="N276" s="187">
        <v>657.22938499999998</v>
      </c>
      <c r="O276" s="186">
        <f t="shared" si="11"/>
        <v>51539.41047494462</v>
      </c>
      <c r="P276" s="186">
        <f t="shared" si="12"/>
        <v>31537.637752900897</v>
      </c>
      <c r="Q276" s="215">
        <f>IF(P276="-",0,P276/(1+'General inputs'!$H$30)^'MP Calculations'!$C$40)</f>
        <v>70054.208002173022</v>
      </c>
    </row>
    <row r="277" spans="3:17" x14ac:dyDescent="0.2">
      <c r="C277" s="159"/>
      <c r="D277" s="165" t="s">
        <v>282</v>
      </c>
      <c r="E277" s="162">
        <v>28126</v>
      </c>
      <c r="F277" s="166" t="str">
        <f t="shared" si="10"/>
        <v>Date check - OK</v>
      </c>
      <c r="G277" s="68"/>
      <c r="H277" s="162" t="s">
        <v>279</v>
      </c>
      <c r="I277" s="173">
        <v>38254.502555524108</v>
      </c>
      <c r="J277" s="168">
        <f>IFERROR(MIN('MP Calculations'!$E$30/I277,1),"-")</f>
        <v>0.61191304794284773</v>
      </c>
      <c r="K277" s="12"/>
      <c r="L277" s="159">
        <v>43.475594000000001</v>
      </c>
      <c r="M277" s="187" t="s">
        <v>321</v>
      </c>
      <c r="N277" s="187">
        <v>657.22938499999998</v>
      </c>
      <c r="O277" s="186">
        <f t="shared" si="11"/>
        <v>28573.43790712969</v>
      </c>
      <c r="P277" s="186">
        <f t="shared" si="12"/>
        <v>17484.459479957433</v>
      </c>
      <c r="Q277" s="215">
        <f>IF(P277="-",0,P277/(1+'General inputs'!$H$30)^'MP Calculations'!$C$40)</f>
        <v>38838.037611166328</v>
      </c>
    </row>
    <row r="278" spans="3:17" x14ac:dyDescent="0.2">
      <c r="C278" s="159"/>
      <c r="D278" s="165" t="s">
        <v>282</v>
      </c>
      <c r="E278" s="162">
        <v>28126</v>
      </c>
      <c r="F278" s="166" t="str">
        <f t="shared" si="10"/>
        <v>Date check - OK</v>
      </c>
      <c r="G278" s="68"/>
      <c r="H278" s="162" t="s">
        <v>279</v>
      </c>
      <c r="I278" s="173">
        <v>38254.502555524108</v>
      </c>
      <c r="J278" s="168">
        <f>IFERROR(MIN('MP Calculations'!$E$30/I278,1),"-")</f>
        <v>0.61191304794284773</v>
      </c>
      <c r="K278" s="12"/>
      <c r="L278" s="159">
        <v>36.960188000000002</v>
      </c>
      <c r="M278" s="187" t="s">
        <v>321</v>
      </c>
      <c r="N278" s="187">
        <v>657.22938499999998</v>
      </c>
      <c r="O278" s="186">
        <f t="shared" si="11"/>
        <v>24291.321628724381</v>
      </c>
      <c r="P278" s="186">
        <f t="shared" si="12"/>
        <v>14864.176656392756</v>
      </c>
      <c r="Q278" s="215">
        <f>IF(P278="-",0,P278/(1+'General inputs'!$H$30)^'MP Calculations'!$C$40)</f>
        <v>33017.632183697788</v>
      </c>
    </row>
    <row r="279" spans="3:17" x14ac:dyDescent="0.2">
      <c r="C279" s="159"/>
      <c r="D279" s="165" t="s">
        <v>292</v>
      </c>
      <c r="E279" s="162">
        <v>28705</v>
      </c>
      <c r="F279" s="166" t="str">
        <f t="shared" ref="F279:F342" si="13">IF(E279="","-",IF(OR(E279&lt;$E$15,E279&gt;$E$16),"ERROR - date outside of range","Date check - OK"))</f>
        <v>Date check - OK</v>
      </c>
      <c r="G279" s="68"/>
      <c r="H279" s="162" t="s">
        <v>279</v>
      </c>
      <c r="I279" s="173">
        <v>38254.502555524108</v>
      </c>
      <c r="J279" s="168">
        <f>IFERROR(MIN('MP Calculations'!$E$30/I279,1),"-")</f>
        <v>0.61191304794284773</v>
      </c>
      <c r="K279" s="12"/>
      <c r="L279" s="159">
        <v>115.17886300000001</v>
      </c>
      <c r="M279" s="187" t="s">
        <v>321</v>
      </c>
      <c r="N279" s="187">
        <v>1186.218891</v>
      </c>
      <c r="O279" s="186">
        <f t="shared" ref="O279:O342" si="14">IF(N279="","-",L279*N279)</f>
        <v>136627.34313450093</v>
      </c>
      <c r="P279" s="186">
        <f t="shared" ref="P279:P342" si="15">IF(O279="-","-",IF(OR(E279&lt;$E$15,E279&gt;$E$16),0,O279*J279))</f>
        <v>83604.05396976578</v>
      </c>
      <c r="Q279" s="215">
        <f>IF(P279="-",0,P279/(1+'General inputs'!$H$30)^'MP Calculations'!$C$40)</f>
        <v>185708.76590413463</v>
      </c>
    </row>
    <row r="280" spans="3:17" x14ac:dyDescent="0.2">
      <c r="C280" s="159"/>
      <c r="D280" s="165" t="s">
        <v>293</v>
      </c>
      <c r="E280" s="162">
        <v>28705</v>
      </c>
      <c r="F280" s="166" t="str">
        <f t="shared" si="13"/>
        <v>Date check - OK</v>
      </c>
      <c r="G280" s="68"/>
      <c r="H280" s="162" t="s">
        <v>279</v>
      </c>
      <c r="I280" s="173">
        <v>38254.502555524108</v>
      </c>
      <c r="J280" s="168">
        <f>IFERROR(MIN('MP Calculations'!$E$30/I280,1),"-")</f>
        <v>0.61191304794284773</v>
      </c>
      <c r="K280" s="12"/>
      <c r="L280" s="159">
        <v>146.29728700000001</v>
      </c>
      <c r="M280" s="187" t="s">
        <v>321</v>
      </c>
      <c r="N280" s="187">
        <v>1362.548726</v>
      </c>
      <c r="O280" s="186">
        <f t="shared" si="14"/>
        <v>199337.18201910637</v>
      </c>
      <c r="P280" s="186">
        <f t="shared" si="15"/>
        <v>121977.02261764961</v>
      </c>
      <c r="Q280" s="215">
        <f>IF(P280="-",0,P280/(1+'General inputs'!$H$30)^'MP Calculations'!$C$40)</f>
        <v>270946.21927276725</v>
      </c>
    </row>
    <row r="281" spans="3:17" x14ac:dyDescent="0.2">
      <c r="C281" s="159"/>
      <c r="D281" s="165" t="s">
        <v>293</v>
      </c>
      <c r="E281" s="162">
        <v>28705</v>
      </c>
      <c r="F281" s="166" t="str">
        <f t="shared" si="13"/>
        <v>Date check - OK</v>
      </c>
      <c r="G281" s="68"/>
      <c r="H281" s="162" t="s">
        <v>279</v>
      </c>
      <c r="I281" s="173">
        <v>38254.502555524108</v>
      </c>
      <c r="J281" s="168">
        <f>IFERROR(MIN('MP Calculations'!$E$30/I281,1),"-")</f>
        <v>0.61191304794284773</v>
      </c>
      <c r="K281" s="12"/>
      <c r="L281" s="159">
        <v>38.524234</v>
      </c>
      <c r="M281" s="187" t="s">
        <v>321</v>
      </c>
      <c r="N281" s="187">
        <v>1362.548726</v>
      </c>
      <c r="O281" s="186">
        <f t="shared" si="14"/>
        <v>52491.145956825887</v>
      </c>
      <c r="P281" s="186">
        <f t="shared" si="15"/>
        <v>32120.017112454218</v>
      </c>
      <c r="Q281" s="215">
        <f>IF(P281="-",0,P281/(1+'General inputs'!$H$30)^'MP Calculations'!$C$40)</f>
        <v>71347.84087061981</v>
      </c>
    </row>
    <row r="282" spans="3:17" x14ac:dyDescent="0.2">
      <c r="C282" s="159"/>
      <c r="D282" s="165" t="s">
        <v>292</v>
      </c>
      <c r="E282" s="162">
        <v>28705</v>
      </c>
      <c r="F282" s="166" t="str">
        <f t="shared" si="13"/>
        <v>Date check - OK</v>
      </c>
      <c r="G282" s="68"/>
      <c r="H282" s="162" t="s">
        <v>279</v>
      </c>
      <c r="I282" s="173">
        <v>38254.502555524108</v>
      </c>
      <c r="J282" s="168">
        <f>IFERROR(MIN('MP Calculations'!$E$30/I282,1),"-")</f>
        <v>0.61191304794284773</v>
      </c>
      <c r="K282" s="12"/>
      <c r="L282" s="159">
        <v>116.452872</v>
      </c>
      <c r="M282" s="187" t="s">
        <v>321</v>
      </c>
      <c r="N282" s="187">
        <v>1186.218891</v>
      </c>
      <c r="O282" s="186">
        <f t="shared" si="14"/>
        <v>138138.59667760495</v>
      </c>
      <c r="P282" s="186">
        <f t="shared" si="15"/>
        <v>84528.809731540983</v>
      </c>
      <c r="Q282" s="215">
        <f>IF(P282="-",0,P282/(1+'General inputs'!$H$30)^'MP Calculations'!$C$40)</f>
        <v>187762.91571060356</v>
      </c>
    </row>
    <row r="283" spans="3:17" x14ac:dyDescent="0.2">
      <c r="C283" s="159"/>
      <c r="D283" s="165" t="s">
        <v>285</v>
      </c>
      <c r="E283" s="162">
        <v>28705</v>
      </c>
      <c r="F283" s="166" t="str">
        <f t="shared" si="13"/>
        <v>Date check - OK</v>
      </c>
      <c r="G283" s="68"/>
      <c r="H283" s="162" t="s">
        <v>279</v>
      </c>
      <c r="I283" s="173">
        <v>38254.502555524108</v>
      </c>
      <c r="J283" s="168">
        <f>IFERROR(MIN('MP Calculations'!$E$30/I283,1),"-")</f>
        <v>0.61191304794284773</v>
      </c>
      <c r="K283" s="12"/>
      <c r="L283" s="159">
        <v>149.76751899999999</v>
      </c>
      <c r="M283" s="187" t="s">
        <v>321</v>
      </c>
      <c r="N283" s="187">
        <v>1009.889055</v>
      </c>
      <c r="O283" s="186">
        <f t="shared" si="14"/>
        <v>151248.57823260454</v>
      </c>
      <c r="P283" s="186">
        <f t="shared" si="15"/>
        <v>92550.978503335296</v>
      </c>
      <c r="Q283" s="215">
        <f>IF(P283="-",0,P283/(1+'General inputs'!$H$30)^'MP Calculations'!$C$40)</f>
        <v>205582.4710042185</v>
      </c>
    </row>
    <row r="284" spans="3:17" x14ac:dyDescent="0.2">
      <c r="C284" s="159"/>
      <c r="D284" s="165" t="s">
        <v>285</v>
      </c>
      <c r="E284" s="162">
        <v>28705</v>
      </c>
      <c r="F284" s="166" t="str">
        <f t="shared" si="13"/>
        <v>Date check - OK</v>
      </c>
      <c r="G284" s="68"/>
      <c r="H284" s="162" t="s">
        <v>279</v>
      </c>
      <c r="I284" s="173">
        <v>38254.502555524108</v>
      </c>
      <c r="J284" s="168">
        <f>IFERROR(MIN('MP Calculations'!$E$30/I284,1),"-")</f>
        <v>0.61191304794284773</v>
      </c>
      <c r="K284" s="12"/>
      <c r="L284" s="159">
        <v>115.711834</v>
      </c>
      <c r="M284" s="187" t="s">
        <v>321</v>
      </c>
      <c r="N284" s="187">
        <v>1009.889055</v>
      </c>
      <c r="O284" s="186">
        <f t="shared" si="14"/>
        <v>116856.11469057687</v>
      </c>
      <c r="P284" s="186">
        <f t="shared" si="15"/>
        <v>71505.781311069877</v>
      </c>
      <c r="Q284" s="215">
        <f>IF(P284="-",0,P284/(1+'General inputs'!$H$30)^'MP Calculations'!$C$40)</f>
        <v>158835.00586098342</v>
      </c>
    </row>
    <row r="285" spans="3:17" x14ac:dyDescent="0.2">
      <c r="C285" s="159"/>
      <c r="D285" s="165" t="s">
        <v>293</v>
      </c>
      <c r="E285" s="162">
        <v>28705</v>
      </c>
      <c r="F285" s="166" t="str">
        <f t="shared" si="13"/>
        <v>Date check - OK</v>
      </c>
      <c r="G285" s="68"/>
      <c r="H285" s="162" t="s">
        <v>279</v>
      </c>
      <c r="I285" s="173">
        <v>38254.502555524108</v>
      </c>
      <c r="J285" s="168">
        <f>IFERROR(MIN('MP Calculations'!$E$30/I285,1),"-")</f>
        <v>0.61191304794284773</v>
      </c>
      <c r="K285" s="12"/>
      <c r="L285" s="159">
        <v>66.385750999999999</v>
      </c>
      <c r="M285" s="187" t="s">
        <v>321</v>
      </c>
      <c r="N285" s="187">
        <v>1362.548726</v>
      </c>
      <c r="O285" s="186">
        <f t="shared" si="14"/>
        <v>90453.820449603227</v>
      </c>
      <c r="P285" s="186">
        <f t="shared" si="15"/>
        <v>55349.872969391799</v>
      </c>
      <c r="Q285" s="215">
        <f>IF(P285="-",0,P285/(1+'General inputs'!$H$30)^'MP Calculations'!$C$40)</f>
        <v>122948.06428661474</v>
      </c>
    </row>
    <row r="286" spans="3:17" x14ac:dyDescent="0.2">
      <c r="C286" s="159"/>
      <c r="D286" s="165" t="s">
        <v>281</v>
      </c>
      <c r="E286" s="162">
        <v>28793</v>
      </c>
      <c r="F286" s="166" t="str">
        <f t="shared" si="13"/>
        <v>Date check - OK</v>
      </c>
      <c r="G286" s="68"/>
      <c r="H286" s="162" t="s">
        <v>279</v>
      </c>
      <c r="I286" s="173">
        <v>38254.502555524108</v>
      </c>
      <c r="J286" s="168">
        <f>IFERROR(MIN('MP Calculations'!$E$30/I286,1),"-")</f>
        <v>0.61191304794284773</v>
      </c>
      <c r="K286" s="12"/>
      <c r="L286" s="159">
        <v>10.997201</v>
      </c>
      <c r="M286" s="187" t="s">
        <v>321</v>
      </c>
      <c r="N286" s="187">
        <v>304.56971499999997</v>
      </c>
      <c r="O286" s="186">
        <f t="shared" si="14"/>
        <v>3349.414374367715</v>
      </c>
      <c r="P286" s="186">
        <f t="shared" si="15"/>
        <v>2049.550358642935</v>
      </c>
      <c r="Q286" s="215">
        <f>IF(P286="-",0,P286/(1+'General inputs'!$H$30)^'MP Calculations'!$C$40)</f>
        <v>4552.6436780159211</v>
      </c>
    </row>
    <row r="287" spans="3:17" x14ac:dyDescent="0.2">
      <c r="C287" s="159"/>
      <c r="D287" s="165" t="s">
        <v>283</v>
      </c>
      <c r="E287" s="162">
        <v>28856</v>
      </c>
      <c r="F287" s="166" t="str">
        <f t="shared" si="13"/>
        <v>Date check - OK</v>
      </c>
      <c r="G287" s="68"/>
      <c r="H287" s="162" t="s">
        <v>279</v>
      </c>
      <c r="I287" s="173">
        <v>38254.502555524108</v>
      </c>
      <c r="J287" s="168">
        <f>IFERROR(MIN('MP Calculations'!$E$30/I287,1),"-")</f>
        <v>0.61191304794284773</v>
      </c>
      <c r="K287" s="12"/>
      <c r="L287" s="159">
        <v>10.225331000000001</v>
      </c>
      <c r="M287" s="187" t="s">
        <v>321</v>
      </c>
      <c r="N287" s="187">
        <v>480.89954999999998</v>
      </c>
      <c r="O287" s="186">
        <f t="shared" si="14"/>
        <v>4917.35707650105</v>
      </c>
      <c r="P287" s="186">
        <f t="shared" si="15"/>
        <v>3008.9949565050883</v>
      </c>
      <c r="Q287" s="215">
        <f>IF(P287="-",0,P287/(1+'General inputs'!$H$30)^'MP Calculations'!$C$40)</f>
        <v>6683.847414700801</v>
      </c>
    </row>
    <row r="288" spans="3:17" x14ac:dyDescent="0.2">
      <c r="C288" s="159"/>
      <c r="D288" s="165" t="s">
        <v>281</v>
      </c>
      <c r="E288" s="162">
        <v>28856</v>
      </c>
      <c r="F288" s="166" t="str">
        <f t="shared" si="13"/>
        <v>Date check - OK</v>
      </c>
      <c r="G288" s="68"/>
      <c r="H288" s="162" t="s">
        <v>279</v>
      </c>
      <c r="I288" s="173">
        <v>38254.502555524108</v>
      </c>
      <c r="J288" s="168">
        <f>IFERROR(MIN('MP Calculations'!$E$30/I288,1),"-")</f>
        <v>0.61191304794284773</v>
      </c>
      <c r="K288" s="12"/>
      <c r="L288" s="159">
        <v>18.955894000000001</v>
      </c>
      <c r="M288" s="187" t="s">
        <v>321</v>
      </c>
      <c r="N288" s="187">
        <v>304.56971499999997</v>
      </c>
      <c r="O288" s="186">
        <f t="shared" si="14"/>
        <v>5773.3912331502097</v>
      </c>
      <c r="P288" s="186">
        <f t="shared" si="15"/>
        <v>3532.8134264434611</v>
      </c>
      <c r="Q288" s="215">
        <f>IF(P288="-",0,P288/(1+'General inputs'!$H$30)^'MP Calculations'!$C$40)</f>
        <v>7847.3996228894894</v>
      </c>
    </row>
    <row r="289" spans="3:17" x14ac:dyDescent="0.2">
      <c r="C289" s="159"/>
      <c r="D289" s="165" t="s">
        <v>281</v>
      </c>
      <c r="E289" s="162">
        <v>28856</v>
      </c>
      <c r="F289" s="166" t="str">
        <f t="shared" si="13"/>
        <v>Date check - OK</v>
      </c>
      <c r="G289" s="68"/>
      <c r="H289" s="162" t="s">
        <v>279</v>
      </c>
      <c r="I289" s="173">
        <v>38254.502555524108</v>
      </c>
      <c r="J289" s="168">
        <f>IFERROR(MIN('MP Calculations'!$E$30/I289,1),"-")</f>
        <v>0.61191304794284773</v>
      </c>
      <c r="K289" s="12"/>
      <c r="L289" s="159">
        <v>15.996119999999999</v>
      </c>
      <c r="M289" s="187" t="s">
        <v>321</v>
      </c>
      <c r="N289" s="187">
        <v>304.56971499999997</v>
      </c>
      <c r="O289" s="186">
        <f t="shared" si="14"/>
        <v>4871.933709505799</v>
      </c>
      <c r="P289" s="186">
        <f t="shared" si="15"/>
        <v>2981.199805559198</v>
      </c>
      <c r="Q289" s="215">
        <f>IF(P289="-",0,P289/(1+'General inputs'!$H$30)^'MP Calculations'!$C$40)</f>
        <v>6622.1063514965317</v>
      </c>
    </row>
    <row r="290" spans="3:17" x14ac:dyDescent="0.2">
      <c r="C290" s="159"/>
      <c r="D290" s="165" t="s">
        <v>281</v>
      </c>
      <c r="E290" s="162">
        <v>28856</v>
      </c>
      <c r="F290" s="166" t="str">
        <f t="shared" si="13"/>
        <v>Date check - OK</v>
      </c>
      <c r="G290" s="68"/>
      <c r="H290" s="162" t="s">
        <v>279</v>
      </c>
      <c r="I290" s="173">
        <v>38254.502555524108</v>
      </c>
      <c r="J290" s="168">
        <f>IFERROR(MIN('MP Calculations'!$E$30/I290,1),"-")</f>
        <v>0.61191304794284773</v>
      </c>
      <c r="K290" s="12"/>
      <c r="L290" s="159">
        <v>29.492491999999999</v>
      </c>
      <c r="M290" s="187" t="s">
        <v>321</v>
      </c>
      <c r="N290" s="187">
        <v>304.56971499999997</v>
      </c>
      <c r="O290" s="186">
        <f t="shared" si="14"/>
        <v>8982.5198830797781</v>
      </c>
      <c r="P290" s="186">
        <f t="shared" si="15"/>
        <v>5496.5211198625793</v>
      </c>
      <c r="Q290" s="215">
        <f>IF(P290="-",0,P290/(1+'General inputs'!$H$30)^'MP Calculations'!$C$40)</f>
        <v>12209.361932434907</v>
      </c>
    </row>
    <row r="291" spans="3:17" x14ac:dyDescent="0.2">
      <c r="C291" s="159"/>
      <c r="D291" s="165" t="s">
        <v>281</v>
      </c>
      <c r="E291" s="162">
        <v>28856</v>
      </c>
      <c r="F291" s="166" t="str">
        <f t="shared" si="13"/>
        <v>Date check - OK</v>
      </c>
      <c r="G291" s="68"/>
      <c r="H291" s="162" t="s">
        <v>279</v>
      </c>
      <c r="I291" s="173">
        <v>38254.502555524108</v>
      </c>
      <c r="J291" s="168">
        <f>IFERROR(MIN('MP Calculations'!$E$30/I291,1),"-")</f>
        <v>0.61191304794284773</v>
      </c>
      <c r="K291" s="12"/>
      <c r="L291" s="159">
        <v>9.5385690000000007</v>
      </c>
      <c r="M291" s="187" t="s">
        <v>321</v>
      </c>
      <c r="N291" s="187">
        <v>304.56971499999997</v>
      </c>
      <c r="O291" s="186">
        <f t="shared" si="14"/>
        <v>2905.159241837835</v>
      </c>
      <c r="P291" s="186">
        <f t="shared" si="15"/>
        <v>1777.7048464323223</v>
      </c>
      <c r="Q291" s="215">
        <f>IF(P291="-",0,P291/(1+'General inputs'!$H$30)^'MP Calculations'!$C$40)</f>
        <v>3948.7962305288993</v>
      </c>
    </row>
    <row r="292" spans="3:17" x14ac:dyDescent="0.2">
      <c r="C292" s="159"/>
      <c r="D292" s="165" t="s">
        <v>281</v>
      </c>
      <c r="E292" s="162">
        <v>28856</v>
      </c>
      <c r="F292" s="166" t="str">
        <f t="shared" si="13"/>
        <v>Date check - OK</v>
      </c>
      <c r="G292" s="68"/>
      <c r="H292" s="162" t="s">
        <v>279</v>
      </c>
      <c r="I292" s="173">
        <v>38254.502555524108</v>
      </c>
      <c r="J292" s="168">
        <f>IFERROR(MIN('MP Calculations'!$E$30/I292,1),"-")</f>
        <v>0.61191304794284773</v>
      </c>
      <c r="K292" s="12"/>
      <c r="L292" s="159">
        <v>4.4578199999999999</v>
      </c>
      <c r="M292" s="187" t="s">
        <v>321</v>
      </c>
      <c r="N292" s="187">
        <v>304.56971499999997</v>
      </c>
      <c r="O292" s="186">
        <f t="shared" si="14"/>
        <v>1357.7169669212999</v>
      </c>
      <c r="P292" s="186">
        <f t="shared" si="15"/>
        <v>830.80472747253123</v>
      </c>
      <c r="Q292" s="215">
        <f>IF(P292="-",0,P292/(1+'General inputs'!$H$30)^'MP Calculations'!$C$40)</f>
        <v>1845.4574069104431</v>
      </c>
    </row>
    <row r="293" spans="3:17" x14ac:dyDescent="0.2">
      <c r="C293" s="159"/>
      <c r="D293" s="165" t="s">
        <v>281</v>
      </c>
      <c r="E293" s="162">
        <v>28856</v>
      </c>
      <c r="F293" s="166" t="str">
        <f t="shared" si="13"/>
        <v>Date check - OK</v>
      </c>
      <c r="G293" s="68"/>
      <c r="H293" s="162" t="s">
        <v>279</v>
      </c>
      <c r="I293" s="173">
        <v>38254.502555524108</v>
      </c>
      <c r="J293" s="168">
        <f>IFERROR(MIN('MP Calculations'!$E$30/I293,1),"-")</f>
        <v>0.61191304794284773</v>
      </c>
      <c r="K293" s="12"/>
      <c r="L293" s="159">
        <v>7.5647570000000002</v>
      </c>
      <c r="M293" s="187" t="s">
        <v>321</v>
      </c>
      <c r="N293" s="187">
        <v>304.56971499999997</v>
      </c>
      <c r="O293" s="186">
        <f t="shared" si="14"/>
        <v>2303.995883534255</v>
      </c>
      <c r="P293" s="186">
        <f t="shared" si="15"/>
        <v>1409.8451435412203</v>
      </c>
      <c r="Q293" s="215">
        <f>IF(P293="-",0,P293/(1+'General inputs'!$H$30)^'MP Calculations'!$C$40)</f>
        <v>3131.6735169045905</v>
      </c>
    </row>
    <row r="294" spans="3:17" x14ac:dyDescent="0.2">
      <c r="C294" s="159"/>
      <c r="D294" s="165" t="s">
        <v>281</v>
      </c>
      <c r="E294" s="162">
        <v>28856</v>
      </c>
      <c r="F294" s="166" t="str">
        <f t="shared" si="13"/>
        <v>Date check - OK</v>
      </c>
      <c r="G294" s="68"/>
      <c r="H294" s="162" t="s">
        <v>279</v>
      </c>
      <c r="I294" s="173">
        <v>38254.502555524108</v>
      </c>
      <c r="J294" s="168">
        <f>IFERROR(MIN('MP Calculations'!$E$30/I294,1),"-")</f>
        <v>0.61191304794284773</v>
      </c>
      <c r="K294" s="12"/>
      <c r="L294" s="159">
        <v>55.144742000000001</v>
      </c>
      <c r="M294" s="187" t="s">
        <v>321</v>
      </c>
      <c r="N294" s="187">
        <v>304.56971499999997</v>
      </c>
      <c r="O294" s="186">
        <f t="shared" si="14"/>
        <v>16795.418354688529</v>
      </c>
      <c r="P294" s="186">
        <f t="shared" si="15"/>
        <v>10277.335636892707</v>
      </c>
      <c r="Q294" s="215">
        <f>IF(P294="-",0,P294/(1+'General inputs'!$H$30)^'MP Calculations'!$C$40)</f>
        <v>22828.932656784124</v>
      </c>
    </row>
    <row r="295" spans="3:17" x14ac:dyDescent="0.2">
      <c r="C295" s="159"/>
      <c r="D295" s="165" t="s">
        <v>281</v>
      </c>
      <c r="E295" s="162">
        <v>28856</v>
      </c>
      <c r="F295" s="166" t="str">
        <f t="shared" si="13"/>
        <v>Date check - OK</v>
      </c>
      <c r="G295" s="68"/>
      <c r="H295" s="162" t="s">
        <v>279</v>
      </c>
      <c r="I295" s="173">
        <v>38254.502555524108</v>
      </c>
      <c r="J295" s="168">
        <f>IFERROR(MIN('MP Calculations'!$E$30/I295,1),"-")</f>
        <v>0.61191304794284773</v>
      </c>
      <c r="K295" s="12"/>
      <c r="L295" s="159">
        <v>14.080335</v>
      </c>
      <c r="M295" s="187" t="s">
        <v>321</v>
      </c>
      <c r="N295" s="187">
        <v>304.56971499999997</v>
      </c>
      <c r="O295" s="186">
        <f t="shared" si="14"/>
        <v>4288.4436180545244</v>
      </c>
      <c r="P295" s="186">
        <f t="shared" si="15"/>
        <v>2624.1546052547974</v>
      </c>
      <c r="Q295" s="215">
        <f>IF(P295="-",0,P295/(1+'General inputs'!$H$30)^'MP Calculations'!$C$40)</f>
        <v>5829.0057735687733</v>
      </c>
    </row>
    <row r="296" spans="3:17" x14ac:dyDescent="0.2">
      <c r="C296" s="159"/>
      <c r="D296" s="165" t="s">
        <v>281</v>
      </c>
      <c r="E296" s="162">
        <v>28856</v>
      </c>
      <c r="F296" s="166" t="str">
        <f t="shared" si="13"/>
        <v>Date check - OK</v>
      </c>
      <c r="G296" s="68"/>
      <c r="H296" s="162" t="s">
        <v>279</v>
      </c>
      <c r="I296" s="173">
        <v>38254.502555524108</v>
      </c>
      <c r="J296" s="168">
        <f>IFERROR(MIN('MP Calculations'!$E$30/I296,1),"-")</f>
        <v>0.61191304794284773</v>
      </c>
      <c r="K296" s="12"/>
      <c r="L296" s="159">
        <v>7.2970969999999999</v>
      </c>
      <c r="M296" s="187" t="s">
        <v>321</v>
      </c>
      <c r="N296" s="187">
        <v>304.56971499999997</v>
      </c>
      <c r="O296" s="186">
        <f t="shared" si="14"/>
        <v>2222.474753617355</v>
      </c>
      <c r="P296" s="186">
        <f t="shared" si="15"/>
        <v>1359.9613004620253</v>
      </c>
      <c r="Q296" s="215">
        <f>IF(P296="-",0,P296/(1+'General inputs'!$H$30)^'MP Calculations'!$C$40)</f>
        <v>3020.8670847171875</v>
      </c>
    </row>
    <row r="297" spans="3:17" x14ac:dyDescent="0.2">
      <c r="C297" s="159"/>
      <c r="D297" s="165" t="s">
        <v>281</v>
      </c>
      <c r="E297" s="162">
        <v>28856</v>
      </c>
      <c r="F297" s="166" t="str">
        <f t="shared" si="13"/>
        <v>Date check - OK</v>
      </c>
      <c r="G297" s="68"/>
      <c r="H297" s="162" t="s">
        <v>279</v>
      </c>
      <c r="I297" s="173">
        <v>38254.502555524108</v>
      </c>
      <c r="J297" s="168">
        <f>IFERROR(MIN('MP Calculations'!$E$30/I297,1),"-")</f>
        <v>0.61191304794284773</v>
      </c>
      <c r="K297" s="12"/>
      <c r="L297" s="159">
        <v>25.869859999999999</v>
      </c>
      <c r="M297" s="187" t="s">
        <v>321</v>
      </c>
      <c r="N297" s="187">
        <v>304.56971499999997</v>
      </c>
      <c r="O297" s="186">
        <f t="shared" si="14"/>
        <v>7879.175887289899</v>
      </c>
      <c r="P297" s="186">
        <f t="shared" si="15"/>
        <v>4821.3705324693537</v>
      </c>
      <c r="Q297" s="215">
        <f>IF(P297="-",0,P297/(1+'General inputs'!$H$30)^'MP Calculations'!$C$40)</f>
        <v>10709.657355554102</v>
      </c>
    </row>
    <row r="298" spans="3:17" x14ac:dyDescent="0.2">
      <c r="C298" s="159"/>
      <c r="D298" s="165" t="s">
        <v>283</v>
      </c>
      <c r="E298" s="162">
        <v>29221</v>
      </c>
      <c r="F298" s="166" t="str">
        <f t="shared" si="13"/>
        <v>Date check - OK</v>
      </c>
      <c r="G298" s="68"/>
      <c r="H298" s="162" t="s">
        <v>279</v>
      </c>
      <c r="I298" s="173">
        <v>38254.502555524108</v>
      </c>
      <c r="J298" s="168">
        <f>IFERROR(MIN('MP Calculations'!$E$30/I298,1),"-")</f>
        <v>0.61191304794284773</v>
      </c>
      <c r="K298" s="12"/>
      <c r="L298" s="159">
        <v>62.166744999999999</v>
      </c>
      <c r="M298" s="187" t="s">
        <v>321</v>
      </c>
      <c r="N298" s="187">
        <v>480.89954999999998</v>
      </c>
      <c r="O298" s="186">
        <f t="shared" si="14"/>
        <v>29895.95969546475</v>
      </c>
      <c r="P298" s="186">
        <f t="shared" si="15"/>
        <v>18293.727818428364</v>
      </c>
      <c r="Q298" s="215">
        <f>IF(P298="-",0,P298/(1+'General inputs'!$H$30)^'MP Calculations'!$C$40)</f>
        <v>40635.656473967829</v>
      </c>
    </row>
    <row r="299" spans="3:17" x14ac:dyDescent="0.2">
      <c r="C299" s="159"/>
      <c r="D299" s="165" t="s">
        <v>283</v>
      </c>
      <c r="E299" s="162">
        <v>29221</v>
      </c>
      <c r="F299" s="166" t="str">
        <f t="shared" si="13"/>
        <v>Date check - OK</v>
      </c>
      <c r="G299" s="68"/>
      <c r="H299" s="162" t="s">
        <v>279</v>
      </c>
      <c r="I299" s="173">
        <v>38254.502555524108</v>
      </c>
      <c r="J299" s="168">
        <f>IFERROR(MIN('MP Calculations'!$E$30/I299,1),"-")</f>
        <v>0.61191304794284773</v>
      </c>
      <c r="K299" s="12"/>
      <c r="L299" s="159">
        <v>68.440430000000006</v>
      </c>
      <c r="M299" s="187" t="s">
        <v>321</v>
      </c>
      <c r="N299" s="187">
        <v>480.89954999999998</v>
      </c>
      <c r="O299" s="186">
        <f t="shared" si="14"/>
        <v>32912.971988806501</v>
      </c>
      <c r="P299" s="186">
        <f t="shared" si="15"/>
        <v>20139.877006528157</v>
      </c>
      <c r="Q299" s="215">
        <f>IF(P299="-",0,P299/(1+'General inputs'!$H$30)^'MP Calculations'!$C$40)</f>
        <v>44736.487368136171</v>
      </c>
    </row>
    <row r="300" spans="3:17" x14ac:dyDescent="0.2">
      <c r="C300" s="159"/>
      <c r="D300" s="165" t="s">
        <v>283</v>
      </c>
      <c r="E300" s="162">
        <v>29221</v>
      </c>
      <c r="F300" s="166" t="str">
        <f t="shared" si="13"/>
        <v>Date check - OK</v>
      </c>
      <c r="G300" s="68"/>
      <c r="H300" s="162" t="s">
        <v>279</v>
      </c>
      <c r="I300" s="173">
        <v>38254.502555524108</v>
      </c>
      <c r="J300" s="168">
        <f>IFERROR(MIN('MP Calculations'!$E$30/I300,1),"-")</f>
        <v>0.61191304794284773</v>
      </c>
      <c r="K300" s="12"/>
      <c r="L300" s="159">
        <v>117.563254</v>
      </c>
      <c r="M300" s="187" t="s">
        <v>321</v>
      </c>
      <c r="N300" s="187">
        <v>480.89954999999998</v>
      </c>
      <c r="O300" s="186">
        <f t="shared" si="14"/>
        <v>56536.115945135694</v>
      </c>
      <c r="P300" s="186">
        <f t="shared" si="15"/>
        <v>34595.187026838219</v>
      </c>
      <c r="Q300" s="215">
        <f>IF(P300="-",0,P300/(1+'General inputs'!$H$30)^'MP Calculations'!$C$40)</f>
        <v>76845.908588359016</v>
      </c>
    </row>
    <row r="301" spans="3:17" x14ac:dyDescent="0.2">
      <c r="C301" s="159"/>
      <c r="D301" s="165" t="s">
        <v>283</v>
      </c>
      <c r="E301" s="162">
        <v>29221</v>
      </c>
      <c r="F301" s="166" t="str">
        <f t="shared" si="13"/>
        <v>Date check - OK</v>
      </c>
      <c r="G301" s="68"/>
      <c r="H301" s="162" t="s">
        <v>279</v>
      </c>
      <c r="I301" s="173">
        <v>38254.502555524108</v>
      </c>
      <c r="J301" s="168">
        <f>IFERROR(MIN('MP Calculations'!$E$30/I301,1),"-")</f>
        <v>0.61191304794284773</v>
      </c>
      <c r="K301" s="12"/>
      <c r="L301" s="159">
        <v>56.499901999999999</v>
      </c>
      <c r="M301" s="187" t="s">
        <v>321</v>
      </c>
      <c r="N301" s="187">
        <v>480.89954999999998</v>
      </c>
      <c r="O301" s="186">
        <f t="shared" si="14"/>
        <v>27170.777446844098</v>
      </c>
      <c r="P301" s="186">
        <f t="shared" si="15"/>
        <v>16626.15324247516</v>
      </c>
      <c r="Q301" s="215">
        <f>IF(P301="-",0,P301/(1+'General inputs'!$H$30)^'MP Calculations'!$C$40)</f>
        <v>36931.491402434665</v>
      </c>
    </row>
    <row r="302" spans="3:17" x14ac:dyDescent="0.2">
      <c r="C302" s="159"/>
      <c r="D302" s="165" t="s">
        <v>283</v>
      </c>
      <c r="E302" s="162">
        <v>29221</v>
      </c>
      <c r="F302" s="166" t="str">
        <f t="shared" si="13"/>
        <v>Date check - OK</v>
      </c>
      <c r="G302" s="68"/>
      <c r="H302" s="162" t="s">
        <v>279</v>
      </c>
      <c r="I302" s="173">
        <v>38254.502555524108</v>
      </c>
      <c r="J302" s="168">
        <f>IFERROR(MIN('MP Calculations'!$E$30/I302,1),"-")</f>
        <v>0.61191304794284773</v>
      </c>
      <c r="K302" s="12"/>
      <c r="L302" s="159">
        <v>18.945694</v>
      </c>
      <c r="M302" s="187" t="s">
        <v>321</v>
      </c>
      <c r="N302" s="187">
        <v>480.89954999999998</v>
      </c>
      <c r="O302" s="186">
        <f t="shared" si="14"/>
        <v>9110.9757190376986</v>
      </c>
      <c r="P302" s="186">
        <f t="shared" si="15"/>
        <v>5575.1249219696365</v>
      </c>
      <c r="Q302" s="215">
        <f>IF(P302="-",0,P302/(1+'General inputs'!$H$30)^'MP Calculations'!$C$40)</f>
        <v>12383.963693851325</v>
      </c>
    </row>
    <row r="303" spans="3:17" x14ac:dyDescent="0.2">
      <c r="C303" s="159"/>
      <c r="D303" s="165" t="s">
        <v>283</v>
      </c>
      <c r="E303" s="162">
        <v>29221</v>
      </c>
      <c r="F303" s="166" t="str">
        <f t="shared" si="13"/>
        <v>Date check - OK</v>
      </c>
      <c r="G303" s="68"/>
      <c r="H303" s="162" t="s">
        <v>279</v>
      </c>
      <c r="I303" s="173">
        <v>38254.502555524108</v>
      </c>
      <c r="J303" s="168">
        <f>IFERROR(MIN('MP Calculations'!$E$30/I303,1),"-")</f>
        <v>0.61191304794284773</v>
      </c>
      <c r="K303" s="12"/>
      <c r="L303" s="159">
        <v>93.041196999999997</v>
      </c>
      <c r="M303" s="187" t="s">
        <v>321</v>
      </c>
      <c r="N303" s="187">
        <v>480.89954999999998</v>
      </c>
      <c r="O303" s="186">
        <f t="shared" si="14"/>
        <v>44743.469768761344</v>
      </c>
      <c r="P303" s="186">
        <f t="shared" si="15"/>
        <v>27379.112961741419</v>
      </c>
      <c r="Q303" s="215">
        <f>IF(P303="-",0,P303/(1+'General inputs'!$H$30)^'MP Calculations'!$C$40)</f>
        <v>60816.922604179555</v>
      </c>
    </row>
    <row r="304" spans="3:17" x14ac:dyDescent="0.2">
      <c r="C304" s="159"/>
      <c r="D304" s="165" t="s">
        <v>283</v>
      </c>
      <c r="E304" s="162">
        <v>29221</v>
      </c>
      <c r="F304" s="166" t="str">
        <f t="shared" si="13"/>
        <v>Date check - OK</v>
      </c>
      <c r="G304" s="68"/>
      <c r="H304" s="162" t="s">
        <v>279</v>
      </c>
      <c r="I304" s="173">
        <v>38254.502555524108</v>
      </c>
      <c r="J304" s="168">
        <f>IFERROR(MIN('MP Calculations'!$E$30/I304,1),"-")</f>
        <v>0.61191304794284773</v>
      </c>
      <c r="K304" s="12"/>
      <c r="L304" s="159">
        <v>62.703456000000003</v>
      </c>
      <c r="M304" s="187" t="s">
        <v>321</v>
      </c>
      <c r="N304" s="187">
        <v>480.89954999999998</v>
      </c>
      <c r="O304" s="186">
        <f t="shared" si="14"/>
        <v>30154.063773844799</v>
      </c>
      <c r="P304" s="186">
        <f t="shared" si="15"/>
        <v>18451.665071716379</v>
      </c>
      <c r="Q304" s="215">
        <f>IF(P304="-",0,P304/(1+'General inputs'!$H$30)^'MP Calculations'!$C$40)</f>
        <v>40986.480758266451</v>
      </c>
    </row>
    <row r="305" spans="3:17" x14ac:dyDescent="0.2">
      <c r="C305" s="159"/>
      <c r="D305" s="165" t="s">
        <v>285</v>
      </c>
      <c r="E305" s="162">
        <v>29221</v>
      </c>
      <c r="F305" s="166" t="str">
        <f t="shared" si="13"/>
        <v>Date check - OK</v>
      </c>
      <c r="G305" s="68"/>
      <c r="H305" s="162" t="s">
        <v>279</v>
      </c>
      <c r="I305" s="173">
        <v>38254.502555524108</v>
      </c>
      <c r="J305" s="168">
        <f>IFERROR(MIN('MP Calculations'!$E$30/I305,1),"-")</f>
        <v>0.61191304794284773</v>
      </c>
      <c r="K305" s="12"/>
      <c r="L305" s="159">
        <v>46.537317000000002</v>
      </c>
      <c r="M305" s="187" t="s">
        <v>321</v>
      </c>
      <c r="N305" s="187">
        <v>1009.889055</v>
      </c>
      <c r="O305" s="186">
        <f t="shared" si="14"/>
        <v>46997.527087365437</v>
      </c>
      <c r="P305" s="186">
        <f t="shared" si="15"/>
        <v>28758.400045806331</v>
      </c>
      <c r="Q305" s="215">
        <f>IF(P305="-",0,P305/(1+'General inputs'!$H$30)^'MP Calculations'!$C$40)</f>
        <v>63880.717839537858</v>
      </c>
    </row>
    <row r="306" spans="3:17" x14ac:dyDescent="0.2">
      <c r="C306" s="159"/>
      <c r="D306" s="165" t="s">
        <v>282</v>
      </c>
      <c r="E306" s="162">
        <v>29221</v>
      </c>
      <c r="F306" s="166" t="str">
        <f t="shared" si="13"/>
        <v>Date check - OK</v>
      </c>
      <c r="G306" s="68"/>
      <c r="H306" s="162" t="s">
        <v>279</v>
      </c>
      <c r="I306" s="173">
        <v>38254.502555524108</v>
      </c>
      <c r="J306" s="168">
        <f>IFERROR(MIN('MP Calculations'!$E$30/I306,1),"-")</f>
        <v>0.61191304794284773</v>
      </c>
      <c r="K306" s="12"/>
      <c r="L306" s="159">
        <v>4.037782</v>
      </c>
      <c r="M306" s="187" t="s">
        <v>321</v>
      </c>
      <c r="N306" s="187">
        <v>657.22938499999998</v>
      </c>
      <c r="O306" s="186">
        <f t="shared" si="14"/>
        <v>2653.7489806240701</v>
      </c>
      <c r="P306" s="186">
        <f t="shared" si="15"/>
        <v>1623.8636272089</v>
      </c>
      <c r="Q306" s="215">
        <f>IF(P306="-",0,P306/(1+'General inputs'!$H$30)^'MP Calculations'!$C$40)</f>
        <v>3607.0704216644031</v>
      </c>
    </row>
    <row r="307" spans="3:17" x14ac:dyDescent="0.2">
      <c r="C307" s="159"/>
      <c r="D307" s="165" t="s">
        <v>285</v>
      </c>
      <c r="E307" s="162">
        <v>29221</v>
      </c>
      <c r="F307" s="166" t="str">
        <f t="shared" si="13"/>
        <v>Date check - OK</v>
      </c>
      <c r="G307" s="68"/>
      <c r="H307" s="162" t="s">
        <v>279</v>
      </c>
      <c r="I307" s="173">
        <v>38254.502555524108</v>
      </c>
      <c r="J307" s="168">
        <f>IFERROR(MIN('MP Calculations'!$E$30/I307,1),"-")</f>
        <v>0.61191304794284773</v>
      </c>
      <c r="K307" s="12"/>
      <c r="L307" s="159">
        <v>80.606316000000007</v>
      </c>
      <c r="M307" s="187" t="s">
        <v>321</v>
      </c>
      <c r="N307" s="187">
        <v>1009.889055</v>
      </c>
      <c r="O307" s="186">
        <f t="shared" si="14"/>
        <v>81403.436292271392</v>
      </c>
      <c r="P307" s="186">
        <f t="shared" si="15"/>
        <v>49811.824814625215</v>
      </c>
      <c r="Q307" s="215">
        <f>IF(P307="-",0,P307/(1+'General inputs'!$H$30)^'MP Calculations'!$C$40)</f>
        <v>110646.45880811365</v>
      </c>
    </row>
    <row r="308" spans="3:17" x14ac:dyDescent="0.2">
      <c r="C308" s="159"/>
      <c r="D308" s="165" t="s">
        <v>285</v>
      </c>
      <c r="E308" s="162">
        <v>29221</v>
      </c>
      <c r="F308" s="166" t="str">
        <f t="shared" si="13"/>
        <v>Date check - OK</v>
      </c>
      <c r="G308" s="68"/>
      <c r="H308" s="162" t="s">
        <v>279</v>
      </c>
      <c r="I308" s="173">
        <v>38254.502555524108</v>
      </c>
      <c r="J308" s="168">
        <f>IFERROR(MIN('MP Calculations'!$E$30/I308,1),"-")</f>
        <v>0.61191304794284773</v>
      </c>
      <c r="K308" s="12"/>
      <c r="L308" s="159">
        <v>103.604839</v>
      </c>
      <c r="M308" s="187" t="s">
        <v>321</v>
      </c>
      <c r="N308" s="187">
        <v>1009.889055</v>
      </c>
      <c r="O308" s="186">
        <f t="shared" si="14"/>
        <v>104629.39295113714</v>
      </c>
      <c r="P308" s="186">
        <f t="shared" si="15"/>
        <v>64024.090745140238</v>
      </c>
      <c r="Q308" s="215">
        <f>IF(P308="-",0,P308/(1+'General inputs'!$H$30)^'MP Calculations'!$C$40)</f>
        <v>142216.00886380597</v>
      </c>
    </row>
    <row r="309" spans="3:17" x14ac:dyDescent="0.2">
      <c r="C309" s="159"/>
      <c r="D309" s="165" t="s">
        <v>294</v>
      </c>
      <c r="E309" s="162">
        <v>29221</v>
      </c>
      <c r="F309" s="166" t="str">
        <f t="shared" si="13"/>
        <v>Date check - OK</v>
      </c>
      <c r="G309" s="68"/>
      <c r="H309" s="162" t="s">
        <v>279</v>
      </c>
      <c r="I309" s="173">
        <v>38254.502555524108</v>
      </c>
      <c r="J309" s="168">
        <f>IFERROR(MIN('MP Calculations'!$E$30/I309,1),"-")</f>
        <v>0.61191304794284773</v>
      </c>
      <c r="K309" s="12"/>
      <c r="L309" s="159">
        <v>60.150751</v>
      </c>
      <c r="M309" s="187" t="s">
        <v>321</v>
      </c>
      <c r="N309" s="187">
        <v>1186.218891</v>
      </c>
      <c r="O309" s="186">
        <f t="shared" si="14"/>
        <v>71351.957144037136</v>
      </c>
      <c r="P309" s="186">
        <f t="shared" si="15"/>
        <v>43661.193572695214</v>
      </c>
      <c r="Q309" s="215">
        <f>IF(P309="-",0,P309/(1+'General inputs'!$H$30)^'MP Calculations'!$C$40)</f>
        <v>96984.129253098217</v>
      </c>
    </row>
    <row r="310" spans="3:17" x14ac:dyDescent="0.2">
      <c r="C310" s="159"/>
      <c r="D310" s="165" t="s">
        <v>281</v>
      </c>
      <c r="E310" s="162">
        <v>29221</v>
      </c>
      <c r="F310" s="166" t="str">
        <f t="shared" si="13"/>
        <v>Date check - OK</v>
      </c>
      <c r="G310" s="68"/>
      <c r="H310" s="162" t="s">
        <v>279</v>
      </c>
      <c r="I310" s="173">
        <v>38254.502555524108</v>
      </c>
      <c r="J310" s="168">
        <f>IFERROR(MIN('MP Calculations'!$E$30/I310,1),"-")</f>
        <v>0.61191304794284773</v>
      </c>
      <c r="K310" s="12"/>
      <c r="L310" s="159">
        <v>12.969257000000001</v>
      </c>
      <c r="M310" s="187" t="s">
        <v>321</v>
      </c>
      <c r="N310" s="187">
        <v>304.56971499999997</v>
      </c>
      <c r="O310" s="186">
        <f t="shared" si="14"/>
        <v>3950.0429082517549</v>
      </c>
      <c r="P310" s="186">
        <f t="shared" si="15"/>
        <v>2417.0827954933616</v>
      </c>
      <c r="Q310" s="215">
        <f>IF(P310="-",0,P310/(1+'General inputs'!$H$30)^'MP Calculations'!$C$40)</f>
        <v>5369.039439182181</v>
      </c>
    </row>
    <row r="311" spans="3:17" x14ac:dyDescent="0.2">
      <c r="C311" s="159"/>
      <c r="D311" s="165" t="s">
        <v>284</v>
      </c>
      <c r="E311" s="162">
        <v>29221</v>
      </c>
      <c r="F311" s="166" t="str">
        <f t="shared" si="13"/>
        <v>Date check - OK</v>
      </c>
      <c r="G311" s="68"/>
      <c r="H311" s="162" t="s">
        <v>279</v>
      </c>
      <c r="I311" s="173">
        <v>38254.502555524108</v>
      </c>
      <c r="J311" s="168">
        <f>IFERROR(MIN('MP Calculations'!$E$30/I311,1),"-")</f>
        <v>0.61191304794284773</v>
      </c>
      <c r="K311" s="12"/>
      <c r="L311" s="159">
        <v>50.287140000000001</v>
      </c>
      <c r="M311" s="187" t="s">
        <v>321</v>
      </c>
      <c r="N311" s="187">
        <v>1009.889055</v>
      </c>
      <c r="O311" s="186">
        <f t="shared" si="14"/>
        <v>50784.432293252699</v>
      </c>
      <c r="P311" s="186">
        <f t="shared" si="15"/>
        <v>31075.656752611445</v>
      </c>
      <c r="Q311" s="215">
        <f>IF(P311="-",0,P311/(1+'General inputs'!$H$30)^'MP Calculations'!$C$40)</f>
        <v>69028.014685447764</v>
      </c>
    </row>
    <row r="312" spans="3:17" x14ac:dyDescent="0.2">
      <c r="C312" s="159"/>
      <c r="D312" s="165" t="s">
        <v>295</v>
      </c>
      <c r="E312" s="162">
        <v>29402</v>
      </c>
      <c r="F312" s="166" t="str">
        <f t="shared" si="13"/>
        <v>Date check - OK</v>
      </c>
      <c r="G312" s="68"/>
      <c r="H312" s="162" t="s">
        <v>279</v>
      </c>
      <c r="I312" s="173">
        <v>38254.502555524108</v>
      </c>
      <c r="J312" s="168">
        <f>IFERROR(MIN('MP Calculations'!$E$30/I312,1),"-")</f>
        <v>0.61191304794284773</v>
      </c>
      <c r="K312" s="12"/>
      <c r="L312" s="159">
        <v>1</v>
      </c>
      <c r="M312" s="187" t="s">
        <v>322</v>
      </c>
      <c r="N312" s="187">
        <v>51948.242094000001</v>
      </c>
      <c r="O312" s="186">
        <f t="shared" si="14"/>
        <v>51948.242094000001</v>
      </c>
      <c r="P312" s="186">
        <f t="shared" si="15"/>
        <v>31787.807155012484</v>
      </c>
      <c r="Q312" s="215">
        <f>IF(P312="-",0,P312/(1+'General inputs'!$H$30)^'MP Calculations'!$C$40)</f>
        <v>70609.90654461355</v>
      </c>
    </row>
    <row r="313" spans="3:17" x14ac:dyDescent="0.2">
      <c r="C313" s="159"/>
      <c r="D313" s="165" t="s">
        <v>296</v>
      </c>
      <c r="E313" s="162">
        <v>29402</v>
      </c>
      <c r="F313" s="166" t="str">
        <f t="shared" si="13"/>
        <v>Date check - OK</v>
      </c>
      <c r="G313" s="68"/>
      <c r="H313" s="162" t="s">
        <v>279</v>
      </c>
      <c r="I313" s="173">
        <v>38254.502555524108</v>
      </c>
      <c r="J313" s="168">
        <f>IFERROR(MIN('MP Calculations'!$E$30/I313,1),"-")</f>
        <v>0.61191304794284773</v>
      </c>
      <c r="K313" s="12"/>
      <c r="L313" s="159">
        <v>1</v>
      </c>
      <c r="M313" s="187" t="s">
        <v>322</v>
      </c>
      <c r="N313" s="187">
        <v>0</v>
      </c>
      <c r="O313" s="186">
        <f t="shared" si="14"/>
        <v>0</v>
      </c>
      <c r="P313" s="186">
        <f t="shared" si="15"/>
        <v>0</v>
      </c>
      <c r="Q313" s="215">
        <f>IF(P313="-",0,P313/(1+'General inputs'!$H$30)^'MP Calculations'!$C$40)</f>
        <v>0</v>
      </c>
    </row>
    <row r="314" spans="3:17" x14ac:dyDescent="0.2">
      <c r="C314" s="159"/>
      <c r="D314" s="165" t="s">
        <v>281</v>
      </c>
      <c r="E314" s="162">
        <v>29419</v>
      </c>
      <c r="F314" s="166" t="str">
        <f t="shared" si="13"/>
        <v>Date check - OK</v>
      </c>
      <c r="G314" s="68"/>
      <c r="H314" s="162" t="s">
        <v>279</v>
      </c>
      <c r="I314" s="173">
        <v>38254.502555524108</v>
      </c>
      <c r="J314" s="168">
        <f>IFERROR(MIN('MP Calculations'!$E$30/I314,1),"-")</f>
        <v>0.61191304794284773</v>
      </c>
      <c r="K314" s="12"/>
      <c r="L314" s="159">
        <v>5.0005119999999996</v>
      </c>
      <c r="M314" s="187" t="s">
        <v>321</v>
      </c>
      <c r="N314" s="187">
        <v>304.56971499999997</v>
      </c>
      <c r="O314" s="186">
        <f t="shared" si="14"/>
        <v>1523.0045146940797</v>
      </c>
      <c r="P314" s="186">
        <f t="shared" si="15"/>
        <v>931.94633461717194</v>
      </c>
      <c r="Q314" s="215">
        <f>IF(P314="-",0,P314/(1+'General inputs'!$H$30)^'MP Calculations'!$C$40)</f>
        <v>2070.1221468665294</v>
      </c>
    </row>
    <row r="315" spans="3:17" x14ac:dyDescent="0.2">
      <c r="C315" s="159"/>
      <c r="D315" s="165" t="s">
        <v>297</v>
      </c>
      <c r="E315" s="162">
        <v>29587</v>
      </c>
      <c r="F315" s="166" t="str">
        <f t="shared" si="13"/>
        <v>Date check - OK</v>
      </c>
      <c r="G315" s="68"/>
      <c r="H315" s="162" t="s">
        <v>279</v>
      </c>
      <c r="I315" s="173">
        <v>38254.502555524108</v>
      </c>
      <c r="J315" s="168">
        <f>IFERROR(MIN('MP Calculations'!$E$30/I315,1),"-")</f>
        <v>0.61191304794284773</v>
      </c>
      <c r="K315" s="12"/>
      <c r="L315" s="159">
        <v>13.336479000000001</v>
      </c>
      <c r="M315" s="187" t="s">
        <v>321</v>
      </c>
      <c r="N315" s="187">
        <v>2771.406297</v>
      </c>
      <c r="O315" s="186">
        <f t="shared" si="14"/>
        <v>36960.801880408268</v>
      </c>
      <c r="P315" s="186">
        <f t="shared" si="15"/>
        <v>22616.796933052359</v>
      </c>
      <c r="Q315" s="215">
        <f>IF(P315="-",0,P315/(1+'General inputs'!$H$30)^'MP Calculations'!$C$40)</f>
        <v>50238.442368602016</v>
      </c>
    </row>
    <row r="316" spans="3:17" x14ac:dyDescent="0.2">
      <c r="C316" s="159"/>
      <c r="D316" s="165" t="s">
        <v>297</v>
      </c>
      <c r="E316" s="162">
        <v>29587</v>
      </c>
      <c r="F316" s="166" t="str">
        <f t="shared" si="13"/>
        <v>Date check - OK</v>
      </c>
      <c r="G316" s="68"/>
      <c r="H316" s="162" t="s">
        <v>279</v>
      </c>
      <c r="I316" s="173">
        <v>38254.502555524108</v>
      </c>
      <c r="J316" s="168">
        <f>IFERROR(MIN('MP Calculations'!$E$30/I316,1),"-")</f>
        <v>0.61191304794284773</v>
      </c>
      <c r="K316" s="12"/>
      <c r="L316" s="159">
        <v>6.5706860000000002</v>
      </c>
      <c r="M316" s="187" t="s">
        <v>321</v>
      </c>
      <c r="N316" s="187">
        <v>2771.406297</v>
      </c>
      <c r="O316" s="186">
        <f t="shared" si="14"/>
        <v>18210.040556009742</v>
      </c>
      <c r="P316" s="186">
        <f t="shared" si="15"/>
        <v>11142.96141979079</v>
      </c>
      <c r="Q316" s="215">
        <f>IF(P316="-",0,P316/(1+'General inputs'!$H$30)^'MP Calculations'!$C$40)</f>
        <v>24751.737691273695</v>
      </c>
    </row>
    <row r="317" spans="3:17" x14ac:dyDescent="0.2">
      <c r="C317" s="159"/>
      <c r="D317" s="165" t="s">
        <v>298</v>
      </c>
      <c r="E317" s="162">
        <v>29587</v>
      </c>
      <c r="F317" s="166" t="str">
        <f t="shared" si="13"/>
        <v>Date check - OK</v>
      </c>
      <c r="G317" s="68"/>
      <c r="H317" s="162" t="s">
        <v>279</v>
      </c>
      <c r="I317" s="173">
        <v>38254.502555524108</v>
      </c>
      <c r="J317" s="168">
        <f>IFERROR(MIN('MP Calculations'!$E$30/I317,1),"-")</f>
        <v>0.61191304794284773</v>
      </c>
      <c r="K317" s="12"/>
      <c r="L317" s="159">
        <v>215.30504400000001</v>
      </c>
      <c r="M317" s="187" t="s">
        <v>321</v>
      </c>
      <c r="N317" s="187">
        <v>2771.406297</v>
      </c>
      <c r="O317" s="186">
        <f t="shared" si="14"/>
        <v>596697.75471746211</v>
      </c>
      <c r="P317" s="186">
        <f t="shared" si="15"/>
        <v>365127.14178981597</v>
      </c>
      <c r="Q317" s="215">
        <f>IF(P317="-",0,P317/(1+'General inputs'!$H$30)^'MP Calculations'!$C$40)</f>
        <v>811052.90569297352</v>
      </c>
    </row>
    <row r="318" spans="3:17" x14ac:dyDescent="0.2">
      <c r="C318" s="159"/>
      <c r="D318" s="165" t="s">
        <v>298</v>
      </c>
      <c r="E318" s="162">
        <v>29587</v>
      </c>
      <c r="F318" s="166" t="str">
        <f t="shared" si="13"/>
        <v>Date check - OK</v>
      </c>
      <c r="G318" s="68"/>
      <c r="H318" s="162" t="s">
        <v>279</v>
      </c>
      <c r="I318" s="173">
        <v>38254.502555524108</v>
      </c>
      <c r="J318" s="168">
        <f>IFERROR(MIN('MP Calculations'!$E$30/I318,1),"-")</f>
        <v>0.61191304794284773</v>
      </c>
      <c r="K318" s="12"/>
      <c r="L318" s="159">
        <v>9.3256969999999999</v>
      </c>
      <c r="M318" s="187" t="s">
        <v>321</v>
      </c>
      <c r="N318" s="187">
        <v>2771.406297</v>
      </c>
      <c r="O318" s="186">
        <f t="shared" si="14"/>
        <v>25845.295389714007</v>
      </c>
      <c r="P318" s="186">
        <f t="shared" si="15"/>
        <v>15815.073476903128</v>
      </c>
      <c r="Q318" s="215">
        <f>IF(P318="-",0,P318/(1+'General inputs'!$H$30)^'MP Calculations'!$C$40)</f>
        <v>35129.84883652909</v>
      </c>
    </row>
    <row r="319" spans="3:17" x14ac:dyDescent="0.2">
      <c r="C319" s="159"/>
      <c r="D319" s="165" t="s">
        <v>299</v>
      </c>
      <c r="E319" s="162">
        <v>29587</v>
      </c>
      <c r="F319" s="166" t="str">
        <f t="shared" si="13"/>
        <v>Date check - OK</v>
      </c>
      <c r="G319" s="68"/>
      <c r="H319" s="162" t="s">
        <v>279</v>
      </c>
      <c r="I319" s="173">
        <v>38254.502555524108</v>
      </c>
      <c r="J319" s="168">
        <f>IFERROR(MIN('MP Calculations'!$E$30/I319,1),"-")</f>
        <v>0.61191304794284773</v>
      </c>
      <c r="K319" s="12"/>
      <c r="L319" s="159">
        <v>18.176563999999999</v>
      </c>
      <c r="M319" s="187" t="s">
        <v>321</v>
      </c>
      <c r="N319" s="187">
        <v>1715.208396</v>
      </c>
      <c r="O319" s="186">
        <f t="shared" si="14"/>
        <v>31176.595183231344</v>
      </c>
      <c r="P319" s="186">
        <f t="shared" si="15"/>
        <v>19077.365383051398</v>
      </c>
      <c r="Q319" s="215">
        <f>IF(P319="-",0,P319/(1+'General inputs'!$H$30)^'MP Calculations'!$C$40)</f>
        <v>42376.341980616751</v>
      </c>
    </row>
    <row r="320" spans="3:17" x14ac:dyDescent="0.2">
      <c r="C320" s="159"/>
      <c r="D320" s="165" t="s">
        <v>298</v>
      </c>
      <c r="E320" s="162">
        <v>29587</v>
      </c>
      <c r="F320" s="166" t="str">
        <f t="shared" si="13"/>
        <v>Date check - OK</v>
      </c>
      <c r="G320" s="68"/>
      <c r="H320" s="162" t="s">
        <v>279</v>
      </c>
      <c r="I320" s="173">
        <v>38254.502555524108</v>
      </c>
      <c r="J320" s="168">
        <f>IFERROR(MIN('MP Calculations'!$E$30/I320,1),"-")</f>
        <v>0.61191304794284773</v>
      </c>
      <c r="K320" s="12"/>
      <c r="L320" s="159">
        <v>108.304164</v>
      </c>
      <c r="M320" s="187" t="s">
        <v>321</v>
      </c>
      <c r="N320" s="187">
        <v>2771.406297</v>
      </c>
      <c r="O320" s="186">
        <f t="shared" si="14"/>
        <v>300154.84210092068</v>
      </c>
      <c r="P320" s="186">
        <f t="shared" si="15"/>
        <v>183668.66428477856</v>
      </c>
      <c r="Q320" s="215">
        <f>IF(P320="-",0,P320/(1+'General inputs'!$H$30)^'MP Calculations'!$C$40)</f>
        <v>407981.18464353448</v>
      </c>
    </row>
    <row r="321" spans="3:17" x14ac:dyDescent="0.2">
      <c r="C321" s="159"/>
      <c r="D321" s="165" t="s">
        <v>299</v>
      </c>
      <c r="E321" s="162">
        <v>29587</v>
      </c>
      <c r="F321" s="166" t="str">
        <f t="shared" si="13"/>
        <v>Date check - OK</v>
      </c>
      <c r="G321" s="68"/>
      <c r="H321" s="162" t="s">
        <v>279</v>
      </c>
      <c r="I321" s="173">
        <v>38254.502555524108</v>
      </c>
      <c r="J321" s="168">
        <f>IFERROR(MIN('MP Calculations'!$E$30/I321,1),"-")</f>
        <v>0.61191304794284773</v>
      </c>
      <c r="K321" s="12"/>
      <c r="L321" s="159">
        <v>7.3103350000000002</v>
      </c>
      <c r="M321" s="187" t="s">
        <v>321</v>
      </c>
      <c r="N321" s="187">
        <v>1715.208396</v>
      </c>
      <c r="O321" s="186">
        <f t="shared" si="14"/>
        <v>12538.74796957266</v>
      </c>
      <c r="P321" s="186">
        <f t="shared" si="15"/>
        <v>7672.6234874483998</v>
      </c>
      <c r="Q321" s="215">
        <f>IF(P321="-",0,P321/(1+'General inputs'!$H$30)^'MP Calculations'!$C$40)</f>
        <v>17043.114196548475</v>
      </c>
    </row>
    <row r="322" spans="3:17" x14ac:dyDescent="0.2">
      <c r="C322" s="159"/>
      <c r="D322" s="165" t="s">
        <v>297</v>
      </c>
      <c r="E322" s="162">
        <v>29587</v>
      </c>
      <c r="F322" s="166" t="str">
        <f t="shared" si="13"/>
        <v>Date check - OK</v>
      </c>
      <c r="G322" s="68"/>
      <c r="H322" s="162" t="s">
        <v>279</v>
      </c>
      <c r="I322" s="173">
        <v>38254.502555524108</v>
      </c>
      <c r="J322" s="168">
        <f>IFERROR(MIN('MP Calculations'!$E$30/I322,1),"-")</f>
        <v>0.61191304794284773</v>
      </c>
      <c r="K322" s="12"/>
      <c r="L322" s="159">
        <v>206.77478400000001</v>
      </c>
      <c r="M322" s="187" t="s">
        <v>321</v>
      </c>
      <c r="N322" s="187">
        <v>2771.406297</v>
      </c>
      <c r="O322" s="186">
        <f t="shared" si="14"/>
        <v>573056.93843841483</v>
      </c>
      <c r="P322" s="186">
        <f t="shared" si="15"/>
        <v>350661.01784464729</v>
      </c>
      <c r="Q322" s="215">
        <f>IF(P322="-",0,P322/(1+'General inputs'!$H$30)^'MP Calculations'!$C$40)</f>
        <v>778919.46362035512</v>
      </c>
    </row>
    <row r="323" spans="3:17" x14ac:dyDescent="0.2">
      <c r="C323" s="159"/>
      <c r="D323" s="165" t="s">
        <v>283</v>
      </c>
      <c r="E323" s="162">
        <v>29587</v>
      </c>
      <c r="F323" s="166" t="str">
        <f t="shared" si="13"/>
        <v>Date check - OK</v>
      </c>
      <c r="G323" s="68"/>
      <c r="H323" s="162" t="s">
        <v>279</v>
      </c>
      <c r="I323" s="173">
        <v>38254.502555524108</v>
      </c>
      <c r="J323" s="168">
        <f>IFERROR(MIN('MP Calculations'!$E$30/I323,1),"-")</f>
        <v>0.61191304794284773</v>
      </c>
      <c r="K323" s="12"/>
      <c r="L323" s="159">
        <v>14.124355</v>
      </c>
      <c r="M323" s="187" t="s">
        <v>321</v>
      </c>
      <c r="N323" s="187">
        <v>480.89954999999998</v>
      </c>
      <c r="O323" s="186">
        <f t="shared" si="14"/>
        <v>6792.3959635402498</v>
      </c>
      <c r="P323" s="186">
        <f t="shared" si="15"/>
        <v>4156.35571688461</v>
      </c>
      <c r="Q323" s="215">
        <f>IF(P323="-",0,P323/(1+'General inputs'!$H$30)^'MP Calculations'!$C$40)</f>
        <v>9232.467257154447</v>
      </c>
    </row>
    <row r="324" spans="3:17" x14ac:dyDescent="0.2">
      <c r="C324" s="159"/>
      <c r="D324" s="165" t="s">
        <v>297</v>
      </c>
      <c r="E324" s="162">
        <v>29587</v>
      </c>
      <c r="F324" s="166" t="str">
        <f t="shared" si="13"/>
        <v>Date check - OK</v>
      </c>
      <c r="G324" s="68"/>
      <c r="H324" s="162" t="s">
        <v>279</v>
      </c>
      <c r="I324" s="173">
        <v>38254.502555524108</v>
      </c>
      <c r="J324" s="168">
        <f>IFERROR(MIN('MP Calculations'!$E$30/I324,1),"-")</f>
        <v>0.61191304794284773</v>
      </c>
      <c r="K324" s="12"/>
      <c r="L324" s="159">
        <v>117.49846700000001</v>
      </c>
      <c r="M324" s="187" t="s">
        <v>321</v>
      </c>
      <c r="N324" s="187">
        <v>2771.406297</v>
      </c>
      <c r="O324" s="186">
        <f t="shared" si="14"/>
        <v>325635.99133164668</v>
      </c>
      <c r="P324" s="186">
        <f t="shared" si="15"/>
        <v>199260.91197563868</v>
      </c>
      <c r="Q324" s="215">
        <f>IF(P324="-",0,P324/(1+'General inputs'!$H$30)^'MP Calculations'!$C$40)</f>
        <v>442616.07301136875</v>
      </c>
    </row>
    <row r="325" spans="3:17" x14ac:dyDescent="0.2">
      <c r="C325" s="159"/>
      <c r="D325" s="165" t="s">
        <v>297</v>
      </c>
      <c r="E325" s="162">
        <v>29587</v>
      </c>
      <c r="F325" s="166" t="str">
        <f t="shared" si="13"/>
        <v>Date check - OK</v>
      </c>
      <c r="G325" s="68"/>
      <c r="H325" s="162" t="s">
        <v>279</v>
      </c>
      <c r="I325" s="173">
        <v>38254.502555524108</v>
      </c>
      <c r="J325" s="168">
        <f>IFERROR(MIN('MP Calculations'!$E$30/I325,1),"-")</f>
        <v>0.61191304794284773</v>
      </c>
      <c r="K325" s="12"/>
      <c r="L325" s="159">
        <v>1.0585580000000001</v>
      </c>
      <c r="M325" s="187" t="s">
        <v>321</v>
      </c>
      <c r="N325" s="187">
        <v>2771.406297</v>
      </c>
      <c r="O325" s="186">
        <f t="shared" si="14"/>
        <v>2933.6943069397262</v>
      </c>
      <c r="P325" s="186">
        <f t="shared" si="15"/>
        <v>1795.1658250920682</v>
      </c>
      <c r="Q325" s="215">
        <f>IF(P325="-",0,P325/(1+'General inputs'!$H$30)^'MP Calculations'!$C$40)</f>
        <v>3987.5821104522879</v>
      </c>
    </row>
    <row r="326" spans="3:17" x14ac:dyDescent="0.2">
      <c r="C326" s="159"/>
      <c r="D326" s="165" t="s">
        <v>297</v>
      </c>
      <c r="E326" s="162">
        <v>29587</v>
      </c>
      <c r="F326" s="166" t="str">
        <f t="shared" si="13"/>
        <v>Date check - OK</v>
      </c>
      <c r="G326" s="68"/>
      <c r="H326" s="162" t="s">
        <v>279</v>
      </c>
      <c r="I326" s="173">
        <v>38254.502555524108</v>
      </c>
      <c r="J326" s="168">
        <f>IFERROR(MIN('MP Calculations'!$E$30/I326,1),"-")</f>
        <v>0.61191304794284773</v>
      </c>
      <c r="K326" s="12"/>
      <c r="L326" s="159">
        <v>69.747332</v>
      </c>
      <c r="M326" s="187" t="s">
        <v>321</v>
      </c>
      <c r="N326" s="187">
        <v>2771.406297</v>
      </c>
      <c r="O326" s="186">
        <f t="shared" si="14"/>
        <v>193298.1951037496</v>
      </c>
      <c r="P326" s="186">
        <f t="shared" si="15"/>
        <v>118281.68772778666</v>
      </c>
      <c r="Q326" s="215">
        <f>IF(P326="-",0,P326/(1+'General inputs'!$H$30)^'MP Calculations'!$C$40)</f>
        <v>262737.81251001492</v>
      </c>
    </row>
    <row r="327" spans="3:17" x14ac:dyDescent="0.2">
      <c r="C327" s="159"/>
      <c r="D327" s="165" t="s">
        <v>297</v>
      </c>
      <c r="E327" s="162">
        <v>29587</v>
      </c>
      <c r="F327" s="166" t="str">
        <f t="shared" si="13"/>
        <v>Date check - OK</v>
      </c>
      <c r="G327" s="68"/>
      <c r="H327" s="162" t="s">
        <v>279</v>
      </c>
      <c r="I327" s="173">
        <v>38254.502555524108</v>
      </c>
      <c r="J327" s="168">
        <f>IFERROR(MIN('MP Calculations'!$E$30/I327,1),"-")</f>
        <v>0.61191304794284773</v>
      </c>
      <c r="K327" s="12"/>
      <c r="L327" s="159">
        <v>110.71022499999999</v>
      </c>
      <c r="M327" s="187" t="s">
        <v>321</v>
      </c>
      <c r="N327" s="187">
        <v>2771.406297</v>
      </c>
      <c r="O327" s="186">
        <f t="shared" si="14"/>
        <v>306823.01470728678</v>
      </c>
      <c r="P327" s="186">
        <f t="shared" si="15"/>
        <v>187749.00610854905</v>
      </c>
      <c r="Q327" s="215">
        <f>IF(P327="-",0,P327/(1+'General inputs'!$H$30)^'MP Calculations'!$C$40)</f>
        <v>417044.80307564395</v>
      </c>
    </row>
    <row r="328" spans="3:17" x14ac:dyDescent="0.2">
      <c r="C328" s="159"/>
      <c r="D328" s="165" t="s">
        <v>297</v>
      </c>
      <c r="E328" s="162">
        <v>29587</v>
      </c>
      <c r="F328" s="166" t="str">
        <f t="shared" si="13"/>
        <v>Date check - OK</v>
      </c>
      <c r="G328" s="68"/>
      <c r="H328" s="162" t="s">
        <v>279</v>
      </c>
      <c r="I328" s="173">
        <v>38254.502555524108</v>
      </c>
      <c r="J328" s="168">
        <f>IFERROR(MIN('MP Calculations'!$E$30/I328,1),"-")</f>
        <v>0.61191304794284773</v>
      </c>
      <c r="K328" s="12"/>
      <c r="L328" s="159">
        <v>138.1371</v>
      </c>
      <c r="M328" s="187" t="s">
        <v>321</v>
      </c>
      <c r="N328" s="187">
        <v>2771.406297</v>
      </c>
      <c r="O328" s="186">
        <f t="shared" si="14"/>
        <v>382834.02878931869</v>
      </c>
      <c r="P328" s="186">
        <f t="shared" si="15"/>
        <v>234261.13741271192</v>
      </c>
      <c r="Q328" s="215">
        <f>IF(P328="-",0,P328/(1+'General inputs'!$H$30)^'MP Calculations'!$C$40)</f>
        <v>520361.68896721641</v>
      </c>
    </row>
    <row r="329" spans="3:17" x14ac:dyDescent="0.2">
      <c r="C329" s="159"/>
      <c r="D329" s="165" t="s">
        <v>299</v>
      </c>
      <c r="E329" s="162">
        <v>29587</v>
      </c>
      <c r="F329" s="166" t="str">
        <f t="shared" si="13"/>
        <v>Date check - OK</v>
      </c>
      <c r="G329" s="68"/>
      <c r="H329" s="162" t="s">
        <v>279</v>
      </c>
      <c r="I329" s="173">
        <v>38254.502555524108</v>
      </c>
      <c r="J329" s="168">
        <f>IFERROR(MIN('MP Calculations'!$E$30/I329,1),"-")</f>
        <v>0.61191304794284773</v>
      </c>
      <c r="K329" s="12"/>
      <c r="L329" s="159">
        <v>13.333513</v>
      </c>
      <c r="M329" s="187" t="s">
        <v>321</v>
      </c>
      <c r="N329" s="187">
        <v>1715.208396</v>
      </c>
      <c r="O329" s="186">
        <f t="shared" si="14"/>
        <v>22869.753445775146</v>
      </c>
      <c r="P329" s="186">
        <f t="shared" si="15"/>
        <v>13994.300536705714</v>
      </c>
      <c r="Q329" s="215">
        <f>IF(P329="-",0,P329/(1+'General inputs'!$H$30)^'MP Calculations'!$C$40)</f>
        <v>31085.385922828929</v>
      </c>
    </row>
    <row r="330" spans="3:17" x14ac:dyDescent="0.2">
      <c r="C330" s="159"/>
      <c r="D330" s="165" t="s">
        <v>297</v>
      </c>
      <c r="E330" s="162">
        <v>29587</v>
      </c>
      <c r="F330" s="166" t="str">
        <f t="shared" si="13"/>
        <v>Date check - OK</v>
      </c>
      <c r="G330" s="68"/>
      <c r="H330" s="162" t="s">
        <v>279</v>
      </c>
      <c r="I330" s="173">
        <v>38254.502555524108</v>
      </c>
      <c r="J330" s="168">
        <f>IFERROR(MIN('MP Calculations'!$E$30/I330,1),"-")</f>
        <v>0.61191304794284773</v>
      </c>
      <c r="K330" s="12"/>
      <c r="L330" s="159">
        <v>217.29589799999999</v>
      </c>
      <c r="M330" s="187" t="s">
        <v>321</v>
      </c>
      <c r="N330" s="187">
        <v>2771.406297</v>
      </c>
      <c r="O330" s="186">
        <f t="shared" si="14"/>
        <v>602215.2200294697</v>
      </c>
      <c r="P330" s="186">
        <f t="shared" si="15"/>
        <v>368503.35080580547</v>
      </c>
      <c r="Q330" s="215">
        <f>IF(P330="-",0,P330/(1+'General inputs'!$H$30)^'MP Calculations'!$C$40)</f>
        <v>818552.4416606978</v>
      </c>
    </row>
    <row r="331" spans="3:17" x14ac:dyDescent="0.2">
      <c r="C331" s="159"/>
      <c r="D331" s="165" t="s">
        <v>297</v>
      </c>
      <c r="E331" s="162">
        <v>29587</v>
      </c>
      <c r="F331" s="166" t="str">
        <f t="shared" si="13"/>
        <v>Date check - OK</v>
      </c>
      <c r="G331" s="68"/>
      <c r="H331" s="162" t="s">
        <v>279</v>
      </c>
      <c r="I331" s="173">
        <v>38254.502555524108</v>
      </c>
      <c r="J331" s="168">
        <f>IFERROR(MIN('MP Calculations'!$E$30/I331,1),"-")</f>
        <v>0.61191304794284773</v>
      </c>
      <c r="K331" s="12"/>
      <c r="L331" s="159">
        <v>3.659456</v>
      </c>
      <c r="M331" s="187" t="s">
        <v>321</v>
      </c>
      <c r="N331" s="187">
        <v>2771.406297</v>
      </c>
      <c r="O331" s="186">
        <f t="shared" si="14"/>
        <v>10141.839401994432</v>
      </c>
      <c r="P331" s="186">
        <f t="shared" si="15"/>
        <v>6205.9238602212808</v>
      </c>
      <c r="Q331" s="215">
        <f>IF(P331="-",0,P331/(1+'General inputs'!$H$30)^'MP Calculations'!$C$40)</f>
        <v>13785.150440115031</v>
      </c>
    </row>
    <row r="332" spans="3:17" x14ac:dyDescent="0.2">
      <c r="C332" s="159"/>
      <c r="D332" s="165" t="s">
        <v>283</v>
      </c>
      <c r="E332" s="162">
        <v>29587</v>
      </c>
      <c r="F332" s="166" t="str">
        <f t="shared" si="13"/>
        <v>Date check - OK</v>
      </c>
      <c r="G332" s="68"/>
      <c r="H332" s="162" t="s">
        <v>279</v>
      </c>
      <c r="I332" s="173">
        <v>38254.502555524108</v>
      </c>
      <c r="J332" s="168">
        <f>IFERROR(MIN('MP Calculations'!$E$30/I332,1),"-")</f>
        <v>0.61191304794284773</v>
      </c>
      <c r="K332" s="12"/>
      <c r="L332" s="159">
        <v>26.284905999999999</v>
      </c>
      <c r="M332" s="187" t="s">
        <v>321</v>
      </c>
      <c r="N332" s="187">
        <v>480.89954999999998</v>
      </c>
      <c r="O332" s="186">
        <f t="shared" si="14"/>
        <v>12640.399467192299</v>
      </c>
      <c r="P332" s="186">
        <f t="shared" si="15"/>
        <v>7734.8253651847881</v>
      </c>
      <c r="Q332" s="215">
        <f>IF(P332="-",0,P332/(1+'General inputs'!$H$30)^'MP Calculations'!$C$40)</f>
        <v>17181.282543690133</v>
      </c>
    </row>
    <row r="333" spans="3:17" x14ac:dyDescent="0.2">
      <c r="C333" s="159"/>
      <c r="D333" s="165" t="s">
        <v>283</v>
      </c>
      <c r="E333" s="162">
        <v>29587</v>
      </c>
      <c r="F333" s="166" t="str">
        <f t="shared" si="13"/>
        <v>Date check - OK</v>
      </c>
      <c r="G333" s="68"/>
      <c r="H333" s="162" t="s">
        <v>279</v>
      </c>
      <c r="I333" s="173">
        <v>38254.502555524108</v>
      </c>
      <c r="J333" s="168">
        <f>IFERROR(MIN('MP Calculations'!$E$30/I333,1),"-")</f>
        <v>0.61191304794284773</v>
      </c>
      <c r="K333" s="12"/>
      <c r="L333" s="159">
        <v>9.9978770000000008</v>
      </c>
      <c r="M333" s="187" t="s">
        <v>321</v>
      </c>
      <c r="N333" s="187">
        <v>480.89954999999998</v>
      </c>
      <c r="O333" s="186">
        <f t="shared" si="14"/>
        <v>4807.9745502553506</v>
      </c>
      <c r="P333" s="186">
        <f t="shared" si="15"/>
        <v>2942.062361478394</v>
      </c>
      <c r="Q333" s="215">
        <f>IF(P333="-",0,P333/(1+'General inputs'!$H$30)^'MP Calculations'!$C$40)</f>
        <v>6535.1707772537256</v>
      </c>
    </row>
    <row r="334" spans="3:17" x14ac:dyDescent="0.2">
      <c r="C334" s="159"/>
      <c r="D334" s="165" t="s">
        <v>283</v>
      </c>
      <c r="E334" s="162">
        <v>29587</v>
      </c>
      <c r="F334" s="166" t="str">
        <f t="shared" si="13"/>
        <v>Date check - OK</v>
      </c>
      <c r="G334" s="68"/>
      <c r="H334" s="162" t="s">
        <v>279</v>
      </c>
      <c r="I334" s="173">
        <v>38254.502555524108</v>
      </c>
      <c r="J334" s="168">
        <f>IFERROR(MIN('MP Calculations'!$E$30/I334,1),"-")</f>
        <v>0.61191304794284773</v>
      </c>
      <c r="K334" s="12"/>
      <c r="L334" s="159">
        <v>7.746829</v>
      </c>
      <c r="M334" s="187" t="s">
        <v>321</v>
      </c>
      <c r="N334" s="187">
        <v>480.89954999999998</v>
      </c>
      <c r="O334" s="186">
        <f t="shared" si="14"/>
        <v>3725.44658002695</v>
      </c>
      <c r="P334" s="186">
        <f t="shared" si="15"/>
        <v>2279.6493717325493</v>
      </c>
      <c r="Q334" s="215">
        <f>IF(P334="-",0,P334/(1+'General inputs'!$H$30)^'MP Calculations'!$C$40)</f>
        <v>5063.7600859844242</v>
      </c>
    </row>
    <row r="335" spans="3:17" x14ac:dyDescent="0.2">
      <c r="C335" s="159"/>
      <c r="D335" s="165" t="s">
        <v>283</v>
      </c>
      <c r="E335" s="162">
        <v>29587</v>
      </c>
      <c r="F335" s="166" t="str">
        <f t="shared" si="13"/>
        <v>Date check - OK</v>
      </c>
      <c r="G335" s="68"/>
      <c r="H335" s="162" t="s">
        <v>279</v>
      </c>
      <c r="I335" s="173">
        <v>38254.502555524108</v>
      </c>
      <c r="J335" s="168">
        <f>IFERROR(MIN('MP Calculations'!$E$30/I335,1),"-")</f>
        <v>0.61191304794284773</v>
      </c>
      <c r="K335" s="12"/>
      <c r="L335" s="159">
        <v>14.167574999999999</v>
      </c>
      <c r="M335" s="187" t="s">
        <v>321</v>
      </c>
      <c r="N335" s="187">
        <v>480.89954999999998</v>
      </c>
      <c r="O335" s="186">
        <f t="shared" si="14"/>
        <v>6813.1804420912495</v>
      </c>
      <c r="P335" s="186">
        <f t="shared" si="15"/>
        <v>4169.0740105046552</v>
      </c>
      <c r="Q335" s="215">
        <f>IF(P335="-",0,P335/(1+'General inputs'!$H$30)^'MP Calculations'!$C$40)</f>
        <v>9260.7182629422659</v>
      </c>
    </row>
    <row r="336" spans="3:17" x14ac:dyDescent="0.2">
      <c r="C336" s="159"/>
      <c r="D336" s="165" t="s">
        <v>283</v>
      </c>
      <c r="E336" s="162">
        <v>29587</v>
      </c>
      <c r="F336" s="166" t="str">
        <f t="shared" si="13"/>
        <v>Date check - OK</v>
      </c>
      <c r="G336" s="68"/>
      <c r="H336" s="162" t="s">
        <v>279</v>
      </c>
      <c r="I336" s="173">
        <v>38254.502555524108</v>
      </c>
      <c r="J336" s="168">
        <f>IFERROR(MIN('MP Calculations'!$E$30/I336,1),"-")</f>
        <v>0.61191304794284773</v>
      </c>
      <c r="K336" s="12"/>
      <c r="L336" s="159">
        <v>12.305605</v>
      </c>
      <c r="M336" s="187" t="s">
        <v>321</v>
      </c>
      <c r="N336" s="187">
        <v>480.89954999999998</v>
      </c>
      <c r="O336" s="186">
        <f t="shared" si="14"/>
        <v>5917.7599069777498</v>
      </c>
      <c r="P336" s="186">
        <f t="shared" si="15"/>
        <v>3621.1545016727378</v>
      </c>
      <c r="Q336" s="215">
        <f>IF(P336="-",0,P336/(1+'General inputs'!$H$30)^'MP Calculations'!$C$40)</f>
        <v>8043.630682036528</v>
      </c>
    </row>
    <row r="337" spans="3:17" x14ac:dyDescent="0.2">
      <c r="C337" s="159"/>
      <c r="D337" s="165" t="s">
        <v>283</v>
      </c>
      <c r="E337" s="162">
        <v>29587</v>
      </c>
      <c r="F337" s="166" t="str">
        <f t="shared" si="13"/>
        <v>Date check - OK</v>
      </c>
      <c r="G337" s="68"/>
      <c r="H337" s="162" t="s">
        <v>279</v>
      </c>
      <c r="I337" s="173">
        <v>38254.502555524108</v>
      </c>
      <c r="J337" s="168">
        <f>IFERROR(MIN('MP Calculations'!$E$30/I337,1),"-")</f>
        <v>0.61191304794284773</v>
      </c>
      <c r="K337" s="12"/>
      <c r="L337" s="159">
        <v>39.232528000000002</v>
      </c>
      <c r="M337" s="187" t="s">
        <v>321</v>
      </c>
      <c r="N337" s="187">
        <v>480.89954999999998</v>
      </c>
      <c r="O337" s="186">
        <f t="shared" si="14"/>
        <v>18866.9050605624</v>
      </c>
      <c r="P337" s="186">
        <f t="shared" si="15"/>
        <v>11544.905380857077</v>
      </c>
      <c r="Q337" s="215">
        <f>IF(P337="-",0,P337/(1+'General inputs'!$H$30)^'MP Calculations'!$C$40)</f>
        <v>25644.571392845555</v>
      </c>
    </row>
    <row r="338" spans="3:17" x14ac:dyDescent="0.2">
      <c r="C338" s="159"/>
      <c r="D338" s="165" t="s">
        <v>281</v>
      </c>
      <c r="E338" s="162">
        <v>29587</v>
      </c>
      <c r="F338" s="166" t="str">
        <f t="shared" si="13"/>
        <v>Date check - OK</v>
      </c>
      <c r="G338" s="68"/>
      <c r="H338" s="162" t="s">
        <v>279</v>
      </c>
      <c r="I338" s="173">
        <v>38254.502555524108</v>
      </c>
      <c r="J338" s="168">
        <f>IFERROR(MIN('MP Calculations'!$E$30/I338,1),"-")</f>
        <v>0.61191304794284773</v>
      </c>
      <c r="K338" s="12"/>
      <c r="L338" s="159">
        <v>49.919293000000003</v>
      </c>
      <c r="M338" s="187" t="s">
        <v>321</v>
      </c>
      <c r="N338" s="187">
        <v>304.56971499999997</v>
      </c>
      <c r="O338" s="186">
        <f t="shared" si="14"/>
        <v>15203.904842011494</v>
      </c>
      <c r="P338" s="186">
        <f t="shared" si="15"/>
        <v>9303.4677525082734</v>
      </c>
      <c r="Q338" s="215">
        <f>IF(P338="-",0,P338/(1+'General inputs'!$H$30)^'MP Calculations'!$C$40)</f>
        <v>20665.690632323112</v>
      </c>
    </row>
    <row r="339" spans="3:17" x14ac:dyDescent="0.2">
      <c r="C339" s="159"/>
      <c r="D339" s="165" t="s">
        <v>281</v>
      </c>
      <c r="E339" s="162">
        <v>29587</v>
      </c>
      <c r="F339" s="166" t="str">
        <f t="shared" si="13"/>
        <v>Date check - OK</v>
      </c>
      <c r="G339" s="68"/>
      <c r="H339" s="162" t="s">
        <v>279</v>
      </c>
      <c r="I339" s="173">
        <v>38254.502555524108</v>
      </c>
      <c r="J339" s="168">
        <f>IFERROR(MIN('MP Calculations'!$E$30/I339,1),"-")</f>
        <v>0.61191304794284773</v>
      </c>
      <c r="K339" s="12"/>
      <c r="L339" s="159">
        <v>50.349663</v>
      </c>
      <c r="M339" s="187" t="s">
        <v>321</v>
      </c>
      <c r="N339" s="187">
        <v>304.56971499999997</v>
      </c>
      <c r="O339" s="186">
        <f t="shared" si="14"/>
        <v>15334.982510256044</v>
      </c>
      <c r="P339" s="186">
        <f t="shared" si="15"/>
        <v>9383.6758880010384</v>
      </c>
      <c r="Q339" s="215">
        <f>IF(P339="-",0,P339/(1+'General inputs'!$H$30)^'MP Calculations'!$C$40)</f>
        <v>20843.856081850474</v>
      </c>
    </row>
    <row r="340" spans="3:17" x14ac:dyDescent="0.2">
      <c r="C340" s="159"/>
      <c r="D340" s="165" t="s">
        <v>281</v>
      </c>
      <c r="E340" s="162">
        <v>29587</v>
      </c>
      <c r="F340" s="166" t="str">
        <f t="shared" si="13"/>
        <v>Date check - OK</v>
      </c>
      <c r="G340" s="68"/>
      <c r="H340" s="162" t="s">
        <v>279</v>
      </c>
      <c r="I340" s="173">
        <v>38254.502555524108</v>
      </c>
      <c r="J340" s="168">
        <f>IFERROR(MIN('MP Calculations'!$E$30/I340,1),"-")</f>
        <v>0.61191304794284773</v>
      </c>
      <c r="K340" s="12"/>
      <c r="L340" s="159">
        <v>45.588614999999997</v>
      </c>
      <c r="M340" s="187" t="s">
        <v>321</v>
      </c>
      <c r="N340" s="187">
        <v>304.56971499999997</v>
      </c>
      <c r="O340" s="186">
        <f t="shared" si="14"/>
        <v>13884.911477794723</v>
      </c>
      <c r="P340" s="186">
        <f t="shared" si="15"/>
        <v>8496.3585027939989</v>
      </c>
      <c r="Q340" s="215">
        <f>IF(P340="-",0,P340/(1+'General inputs'!$H$30)^'MP Calculations'!$C$40)</f>
        <v>18872.867729638816</v>
      </c>
    </row>
    <row r="341" spans="3:17" x14ac:dyDescent="0.2">
      <c r="C341" s="159"/>
      <c r="D341" s="165" t="s">
        <v>281</v>
      </c>
      <c r="E341" s="162">
        <v>29587</v>
      </c>
      <c r="F341" s="166" t="str">
        <f t="shared" si="13"/>
        <v>Date check - OK</v>
      </c>
      <c r="G341" s="68"/>
      <c r="H341" s="162" t="s">
        <v>279</v>
      </c>
      <c r="I341" s="173">
        <v>38254.502555524108</v>
      </c>
      <c r="J341" s="168">
        <f>IFERROR(MIN('MP Calculations'!$E$30/I341,1),"-")</f>
        <v>0.61191304794284773</v>
      </c>
      <c r="K341" s="12"/>
      <c r="L341" s="159">
        <v>25.896583</v>
      </c>
      <c r="M341" s="187" t="s">
        <v>321</v>
      </c>
      <c r="N341" s="187">
        <v>304.56971499999997</v>
      </c>
      <c r="O341" s="186">
        <f t="shared" si="14"/>
        <v>7887.3149037838439</v>
      </c>
      <c r="P341" s="186">
        <f t="shared" si="15"/>
        <v>4826.3509028594208</v>
      </c>
      <c r="Q341" s="215">
        <f>IF(P341="-",0,P341/(1+'General inputs'!$H$30)^'MP Calculations'!$C$40)</f>
        <v>10720.720197545224</v>
      </c>
    </row>
    <row r="342" spans="3:17" x14ac:dyDescent="0.2">
      <c r="C342" s="159"/>
      <c r="D342" s="165" t="s">
        <v>298</v>
      </c>
      <c r="E342" s="162">
        <v>29587</v>
      </c>
      <c r="F342" s="166" t="str">
        <f t="shared" si="13"/>
        <v>Date check - OK</v>
      </c>
      <c r="G342" s="68"/>
      <c r="H342" s="162" t="s">
        <v>279</v>
      </c>
      <c r="I342" s="173">
        <v>38254.502555524108</v>
      </c>
      <c r="J342" s="168">
        <f>IFERROR(MIN('MP Calculations'!$E$30/I342,1),"-")</f>
        <v>0.61191304794284773</v>
      </c>
      <c r="K342" s="12"/>
      <c r="L342" s="159">
        <v>19.640325000000001</v>
      </c>
      <c r="M342" s="187" t="s">
        <v>321</v>
      </c>
      <c r="N342" s="187">
        <v>2771.406297</v>
      </c>
      <c r="O342" s="186">
        <f t="shared" si="14"/>
        <v>54431.320380126526</v>
      </c>
      <c r="P342" s="186">
        <f t="shared" si="15"/>
        <v>33307.235157356867</v>
      </c>
      <c r="Q342" s="215">
        <f>IF(P342="-",0,P342/(1+'General inputs'!$H$30)^'MP Calculations'!$C$40)</f>
        <v>73984.995260976561</v>
      </c>
    </row>
    <row r="343" spans="3:17" x14ac:dyDescent="0.2">
      <c r="C343" s="159"/>
      <c r="D343" s="165" t="s">
        <v>283</v>
      </c>
      <c r="E343" s="162">
        <v>29587</v>
      </c>
      <c r="F343" s="166" t="str">
        <f t="shared" ref="F343:F406" si="16">IF(E343="","-",IF(OR(E343&lt;$E$15,E343&gt;$E$16),"ERROR - date outside of range","Date check - OK"))</f>
        <v>Date check - OK</v>
      </c>
      <c r="G343" s="68"/>
      <c r="H343" s="162" t="s">
        <v>279</v>
      </c>
      <c r="I343" s="173">
        <v>38254.502555524108</v>
      </c>
      <c r="J343" s="168">
        <f>IFERROR(MIN('MP Calculations'!$E$30/I343,1),"-")</f>
        <v>0.61191304794284773</v>
      </c>
      <c r="K343" s="12"/>
      <c r="L343" s="159">
        <v>6.9981920000000004</v>
      </c>
      <c r="M343" s="187" t="s">
        <v>321</v>
      </c>
      <c r="N343" s="187">
        <v>480.89954999999998</v>
      </c>
      <c r="O343" s="186">
        <f t="shared" ref="O343:O406" si="17">IF(N343="","-",L343*N343)</f>
        <v>3365.4273836135999</v>
      </c>
      <c r="P343" s="186">
        <f t="shared" ref="P343:P406" si="18">IF(O343="-","-",IF(OR(E343&lt;$E$15,E343&gt;$E$16),0,O343*J343))</f>
        <v>2059.3489279373212</v>
      </c>
      <c r="Q343" s="215">
        <f>IF(P343="-",0,P343/(1+'General inputs'!$H$30)^'MP Calculations'!$C$40)</f>
        <v>4574.4091322598579</v>
      </c>
    </row>
    <row r="344" spans="3:17" x14ac:dyDescent="0.2">
      <c r="C344" s="159"/>
      <c r="D344" s="165" t="s">
        <v>298</v>
      </c>
      <c r="E344" s="162">
        <v>29587</v>
      </c>
      <c r="F344" s="166" t="str">
        <f t="shared" si="16"/>
        <v>Date check - OK</v>
      </c>
      <c r="G344" s="68"/>
      <c r="H344" s="162" t="s">
        <v>279</v>
      </c>
      <c r="I344" s="173">
        <v>38254.502555524108</v>
      </c>
      <c r="J344" s="168">
        <f>IFERROR(MIN('MP Calculations'!$E$30/I344,1),"-")</f>
        <v>0.61191304794284773</v>
      </c>
      <c r="K344" s="12"/>
      <c r="L344" s="159">
        <v>4.5000159999999996</v>
      </c>
      <c r="M344" s="187" t="s">
        <v>321</v>
      </c>
      <c r="N344" s="187">
        <v>2771.406297</v>
      </c>
      <c r="O344" s="186">
        <f t="shared" si="17"/>
        <v>12471.372679000751</v>
      </c>
      <c r="P344" s="186">
        <f t="shared" si="18"/>
        <v>7631.3956680385081</v>
      </c>
      <c r="Q344" s="215">
        <f>IF(P344="-",0,P344/(1+'General inputs'!$H$30)^'MP Calculations'!$C$40)</f>
        <v>16951.53529456965</v>
      </c>
    </row>
    <row r="345" spans="3:17" x14ac:dyDescent="0.2">
      <c r="C345" s="159"/>
      <c r="D345" s="165" t="s">
        <v>298</v>
      </c>
      <c r="E345" s="162">
        <v>29587</v>
      </c>
      <c r="F345" s="166" t="str">
        <f t="shared" si="16"/>
        <v>Date check - OK</v>
      </c>
      <c r="G345" s="68"/>
      <c r="H345" s="162" t="s">
        <v>279</v>
      </c>
      <c r="I345" s="173">
        <v>38254.502555524108</v>
      </c>
      <c r="J345" s="168">
        <f>IFERROR(MIN('MP Calculations'!$E$30/I345,1),"-")</f>
        <v>0.61191304794284773</v>
      </c>
      <c r="K345" s="12"/>
      <c r="L345" s="159">
        <v>0.210088</v>
      </c>
      <c r="M345" s="187" t="s">
        <v>321</v>
      </c>
      <c r="N345" s="187">
        <v>2771.406297</v>
      </c>
      <c r="O345" s="186">
        <f t="shared" si="17"/>
        <v>582.23920612413599</v>
      </c>
      <c r="P345" s="186">
        <f t="shared" si="18"/>
        <v>356.27976725124404</v>
      </c>
      <c r="Q345" s="215">
        <f>IF(P345="-",0,P345/(1+'General inputs'!$H$30)^'MP Calculations'!$C$40)</f>
        <v>791.40032990228235</v>
      </c>
    </row>
    <row r="346" spans="3:17" x14ac:dyDescent="0.2">
      <c r="C346" s="159"/>
      <c r="D346" s="165" t="s">
        <v>282</v>
      </c>
      <c r="E346" s="162">
        <v>29676</v>
      </c>
      <c r="F346" s="166" t="str">
        <f t="shared" si="16"/>
        <v>Date check - OK</v>
      </c>
      <c r="G346" s="68"/>
      <c r="H346" s="162" t="s">
        <v>279</v>
      </c>
      <c r="I346" s="173">
        <v>38254.502555524108</v>
      </c>
      <c r="J346" s="168">
        <f>IFERROR(MIN('MP Calculations'!$E$30/I346,1),"-")</f>
        <v>0.61191304794284773</v>
      </c>
      <c r="K346" s="12"/>
      <c r="L346" s="159">
        <v>7.597855</v>
      </c>
      <c r="M346" s="187" t="s">
        <v>321</v>
      </c>
      <c r="N346" s="187">
        <v>657.22938499999998</v>
      </c>
      <c r="O346" s="186">
        <f t="shared" si="17"/>
        <v>4993.5335689691747</v>
      </c>
      <c r="P346" s="186">
        <f t="shared" si="18"/>
        <v>3055.6083461928542</v>
      </c>
      <c r="Q346" s="215">
        <f>IF(P346="-",0,P346/(1+'General inputs'!$H$30)^'MP Calculations'!$C$40)</f>
        <v>6787.3892247265931</v>
      </c>
    </row>
    <row r="347" spans="3:17" x14ac:dyDescent="0.2">
      <c r="C347" s="159"/>
      <c r="D347" s="165" t="s">
        <v>282</v>
      </c>
      <c r="E347" s="162">
        <v>29676</v>
      </c>
      <c r="F347" s="166" t="str">
        <f t="shared" si="16"/>
        <v>Date check - OK</v>
      </c>
      <c r="G347" s="68"/>
      <c r="H347" s="162" t="s">
        <v>279</v>
      </c>
      <c r="I347" s="173">
        <v>38254.502555524108</v>
      </c>
      <c r="J347" s="168">
        <f>IFERROR(MIN('MP Calculations'!$E$30/I347,1),"-")</f>
        <v>0.61191304794284773</v>
      </c>
      <c r="K347" s="12"/>
      <c r="L347" s="159">
        <v>10.997571000000001</v>
      </c>
      <c r="M347" s="187" t="s">
        <v>321</v>
      </c>
      <c r="N347" s="187">
        <v>657.22938499999998</v>
      </c>
      <c r="O347" s="186">
        <f t="shared" si="17"/>
        <v>7227.926824823835</v>
      </c>
      <c r="P347" s="186">
        <f t="shared" si="18"/>
        <v>4422.8627336858226</v>
      </c>
      <c r="Q347" s="215">
        <f>IF(P347="-",0,P347/(1+'General inputs'!$H$30)^'MP Calculations'!$C$40)</f>
        <v>9824.4563634822807</v>
      </c>
    </row>
    <row r="348" spans="3:17" x14ac:dyDescent="0.2">
      <c r="C348" s="159"/>
      <c r="D348" s="165" t="s">
        <v>300</v>
      </c>
      <c r="E348" s="162">
        <v>29798</v>
      </c>
      <c r="F348" s="166" t="str">
        <f t="shared" si="16"/>
        <v>Date check - OK</v>
      </c>
      <c r="G348" s="68"/>
      <c r="H348" s="162" t="s">
        <v>279</v>
      </c>
      <c r="I348" s="173">
        <v>38254.502555524108</v>
      </c>
      <c r="J348" s="168">
        <f>IFERROR(MIN('MP Calculations'!$E$30/I348,1),"-")</f>
        <v>0.61191304794284773</v>
      </c>
      <c r="K348" s="12"/>
      <c r="L348" s="159">
        <v>4.7676769999999999</v>
      </c>
      <c r="M348" s="187" t="s">
        <v>321</v>
      </c>
      <c r="N348" s="187">
        <v>765.87706100000003</v>
      </c>
      <c r="O348" s="186">
        <f t="shared" si="17"/>
        <v>3651.4544485572969</v>
      </c>
      <c r="P348" s="186">
        <f t="shared" si="18"/>
        <v>2234.372621041166</v>
      </c>
      <c r="Q348" s="215">
        <f>IF(P348="-",0,P348/(1+'General inputs'!$H$30)^'MP Calculations'!$C$40)</f>
        <v>4963.1873374657134</v>
      </c>
    </row>
    <row r="349" spans="3:17" x14ac:dyDescent="0.2">
      <c r="C349" s="159"/>
      <c r="D349" s="165" t="s">
        <v>300</v>
      </c>
      <c r="E349" s="162">
        <v>29798</v>
      </c>
      <c r="F349" s="166" t="str">
        <f t="shared" si="16"/>
        <v>Date check - OK</v>
      </c>
      <c r="G349" s="68"/>
      <c r="H349" s="162" t="s">
        <v>279</v>
      </c>
      <c r="I349" s="173">
        <v>38254.502555524108</v>
      </c>
      <c r="J349" s="168">
        <f>IFERROR(MIN('MP Calculations'!$E$30/I349,1),"-")</f>
        <v>0.61191304794284773</v>
      </c>
      <c r="K349" s="12"/>
      <c r="L349" s="159">
        <v>1.7532080000000001</v>
      </c>
      <c r="M349" s="187" t="s">
        <v>321</v>
      </c>
      <c r="N349" s="187">
        <v>765.87706100000003</v>
      </c>
      <c r="O349" s="186">
        <f t="shared" si="17"/>
        <v>1342.7417903616881</v>
      </c>
      <c r="P349" s="186">
        <f t="shared" si="18"/>
        <v>821.64122154045685</v>
      </c>
      <c r="Q349" s="215">
        <f>IF(P349="-",0,P349/(1+'General inputs'!$H$30)^'MP Calculations'!$C$40)</f>
        <v>1825.1026119310493</v>
      </c>
    </row>
    <row r="350" spans="3:17" x14ac:dyDescent="0.2">
      <c r="C350" s="159"/>
      <c r="D350" s="165" t="s">
        <v>301</v>
      </c>
      <c r="E350" s="162">
        <v>29798</v>
      </c>
      <c r="F350" s="166" t="str">
        <f t="shared" si="16"/>
        <v>Date check - OK</v>
      </c>
      <c r="G350" s="68"/>
      <c r="H350" s="162" t="s">
        <v>279</v>
      </c>
      <c r="I350" s="173">
        <v>38254.502555524108</v>
      </c>
      <c r="J350" s="168">
        <f>IFERROR(MIN('MP Calculations'!$E$30/I350,1),"-")</f>
        <v>0.61191304794284773</v>
      </c>
      <c r="K350" s="12"/>
      <c r="L350" s="159">
        <v>0.33860000000000001</v>
      </c>
      <c r="M350" s="187" t="s">
        <v>321</v>
      </c>
      <c r="N350" s="187">
        <v>1022.356822</v>
      </c>
      <c r="O350" s="186">
        <f t="shared" si="17"/>
        <v>346.17001992920001</v>
      </c>
      <c r="P350" s="186">
        <f t="shared" si="18"/>
        <v>211.82595200131311</v>
      </c>
      <c r="Q350" s="215">
        <f>IF(P350="-",0,P350/(1+'General inputs'!$H$30)^'MP Calculations'!$C$40)</f>
        <v>470.52665827494832</v>
      </c>
    </row>
    <row r="351" spans="3:17" x14ac:dyDescent="0.2">
      <c r="C351" s="159"/>
      <c r="D351" s="165" t="s">
        <v>301</v>
      </c>
      <c r="E351" s="162">
        <v>29798</v>
      </c>
      <c r="F351" s="166" t="str">
        <f t="shared" si="16"/>
        <v>Date check - OK</v>
      </c>
      <c r="G351" s="68"/>
      <c r="H351" s="162" t="s">
        <v>279</v>
      </c>
      <c r="I351" s="173">
        <v>38254.502555524108</v>
      </c>
      <c r="J351" s="168">
        <f>IFERROR(MIN('MP Calculations'!$E$30/I351,1),"-")</f>
        <v>0.61191304794284773</v>
      </c>
      <c r="K351" s="12"/>
      <c r="L351" s="159">
        <v>3.2404449999999998</v>
      </c>
      <c r="M351" s="187" t="s">
        <v>321</v>
      </c>
      <c r="N351" s="187">
        <v>1022.356822</v>
      </c>
      <c r="O351" s="186">
        <f t="shared" si="17"/>
        <v>3312.8910520657896</v>
      </c>
      <c r="P351" s="186">
        <f t="shared" si="18"/>
        <v>2027.2012611721648</v>
      </c>
      <c r="Q351" s="215">
        <f>IF(P351="-",0,P351/(1+'General inputs'!$H$30)^'MP Calculations'!$C$40)</f>
        <v>4502.9998735196832</v>
      </c>
    </row>
    <row r="352" spans="3:17" x14ac:dyDescent="0.2">
      <c r="C352" s="159"/>
      <c r="D352" s="165" t="s">
        <v>301</v>
      </c>
      <c r="E352" s="162">
        <v>29798</v>
      </c>
      <c r="F352" s="166" t="str">
        <f t="shared" si="16"/>
        <v>Date check - OK</v>
      </c>
      <c r="G352" s="68"/>
      <c r="H352" s="162" t="s">
        <v>279</v>
      </c>
      <c r="I352" s="173">
        <v>38254.502555524108</v>
      </c>
      <c r="J352" s="168">
        <f>IFERROR(MIN('MP Calculations'!$E$30/I352,1),"-")</f>
        <v>0.61191304794284773</v>
      </c>
      <c r="K352" s="12"/>
      <c r="L352" s="159">
        <v>2.4926789999999999</v>
      </c>
      <c r="M352" s="187" t="s">
        <v>321</v>
      </c>
      <c r="N352" s="187">
        <v>1022.356822</v>
      </c>
      <c r="O352" s="186">
        <f t="shared" si="17"/>
        <v>2548.4073807061377</v>
      </c>
      <c r="P352" s="186">
        <f t="shared" si="18"/>
        <v>1559.4037277279419</v>
      </c>
      <c r="Q352" s="215">
        <f>IF(P352="-",0,P352/(1+'General inputs'!$H$30)^'MP Calculations'!$C$40)</f>
        <v>3463.8863556471938</v>
      </c>
    </row>
    <row r="353" spans="3:17" x14ac:dyDescent="0.2">
      <c r="C353" s="159"/>
      <c r="D353" s="165" t="s">
        <v>300</v>
      </c>
      <c r="E353" s="162">
        <v>29798</v>
      </c>
      <c r="F353" s="166" t="str">
        <f t="shared" si="16"/>
        <v>Date check - OK</v>
      </c>
      <c r="G353" s="68"/>
      <c r="H353" s="162" t="s">
        <v>279</v>
      </c>
      <c r="I353" s="173">
        <v>38254.502555524108</v>
      </c>
      <c r="J353" s="168">
        <f>IFERROR(MIN('MP Calculations'!$E$30/I353,1),"-")</f>
        <v>0.61191304794284773</v>
      </c>
      <c r="K353" s="12"/>
      <c r="L353" s="159">
        <v>438.40766200000002</v>
      </c>
      <c r="M353" s="187" t="s">
        <v>321</v>
      </c>
      <c r="N353" s="187">
        <v>765.87706100000003</v>
      </c>
      <c r="O353" s="186">
        <f t="shared" si="17"/>
        <v>335766.3716924414</v>
      </c>
      <c r="P353" s="186">
        <f t="shared" si="18"/>
        <v>205459.82389903293</v>
      </c>
      <c r="Q353" s="215">
        <f>IF(P353="-",0,P353/(1+'General inputs'!$H$30)^'MP Calculations'!$C$40)</f>
        <v>456385.64791330212</v>
      </c>
    </row>
    <row r="354" spans="3:17" x14ac:dyDescent="0.2">
      <c r="C354" s="159"/>
      <c r="D354" s="165" t="s">
        <v>301</v>
      </c>
      <c r="E354" s="162">
        <v>29798</v>
      </c>
      <c r="F354" s="166" t="str">
        <f t="shared" si="16"/>
        <v>Date check - OK</v>
      </c>
      <c r="G354" s="68"/>
      <c r="H354" s="162" t="s">
        <v>279</v>
      </c>
      <c r="I354" s="173">
        <v>38254.502555524108</v>
      </c>
      <c r="J354" s="168">
        <f>IFERROR(MIN('MP Calculations'!$E$30/I354,1),"-")</f>
        <v>0.61191304794284773</v>
      </c>
      <c r="K354" s="12"/>
      <c r="L354" s="159">
        <v>58.990817999999997</v>
      </c>
      <c r="M354" s="187" t="s">
        <v>321</v>
      </c>
      <c r="N354" s="187">
        <v>1022.356822</v>
      </c>
      <c r="O354" s="186">
        <f t="shared" si="17"/>
        <v>60309.665217660389</v>
      </c>
      <c r="P354" s="186">
        <f t="shared" si="18"/>
        <v>36904.271063751316</v>
      </c>
      <c r="Q354" s="215">
        <f>IF(P354="-",0,P354/(1+'General inputs'!$H$30)^'MP Calculations'!$C$40)</f>
        <v>81975.051572491619</v>
      </c>
    </row>
    <row r="355" spans="3:17" x14ac:dyDescent="0.2">
      <c r="C355" s="159"/>
      <c r="D355" s="165" t="s">
        <v>300</v>
      </c>
      <c r="E355" s="162">
        <v>29798</v>
      </c>
      <c r="F355" s="166" t="str">
        <f t="shared" si="16"/>
        <v>Date check - OK</v>
      </c>
      <c r="G355" s="68"/>
      <c r="H355" s="162" t="s">
        <v>279</v>
      </c>
      <c r="I355" s="173">
        <v>38254.502555524108</v>
      </c>
      <c r="J355" s="168">
        <f>IFERROR(MIN('MP Calculations'!$E$30/I355,1),"-")</f>
        <v>0.61191304794284773</v>
      </c>
      <c r="K355" s="12"/>
      <c r="L355" s="159">
        <v>115.929186</v>
      </c>
      <c r="M355" s="187" t="s">
        <v>321</v>
      </c>
      <c r="N355" s="187">
        <v>765.87706100000003</v>
      </c>
      <c r="O355" s="186">
        <f t="shared" si="17"/>
        <v>88787.504257802357</v>
      </c>
      <c r="P355" s="186">
        <f t="shared" si="18"/>
        <v>54330.232349630409</v>
      </c>
      <c r="Q355" s="215">
        <f>IF(P355="-",0,P355/(1+'General inputs'!$H$30)^'MP Calculations'!$C$40)</f>
        <v>120683.14778830603</v>
      </c>
    </row>
    <row r="356" spans="3:17" x14ac:dyDescent="0.2">
      <c r="C356" s="159"/>
      <c r="D356" s="165" t="s">
        <v>284</v>
      </c>
      <c r="E356" s="162">
        <v>29952</v>
      </c>
      <c r="F356" s="166" t="str">
        <f t="shared" si="16"/>
        <v>Date check - OK</v>
      </c>
      <c r="G356" s="68"/>
      <c r="H356" s="162" t="s">
        <v>279</v>
      </c>
      <c r="I356" s="173">
        <v>38254.502555524108</v>
      </c>
      <c r="J356" s="168">
        <f>IFERROR(MIN('MP Calculations'!$E$30/I356,1),"-")</f>
        <v>0.61191304794284773</v>
      </c>
      <c r="K356" s="12"/>
      <c r="L356" s="159">
        <v>84.016598000000002</v>
      </c>
      <c r="M356" s="187" t="s">
        <v>321</v>
      </c>
      <c r="N356" s="187">
        <v>1009.889055</v>
      </c>
      <c r="O356" s="186">
        <f t="shared" si="17"/>
        <v>84847.442758534889</v>
      </c>
      <c r="P356" s="186">
        <f t="shared" si="18"/>
        <v>51919.257308531385</v>
      </c>
      <c r="Q356" s="215">
        <f>IF(P356="-",0,P356/(1+'General inputs'!$H$30)^'MP Calculations'!$C$40)</f>
        <v>115327.67543680871</v>
      </c>
    </row>
    <row r="357" spans="3:17" x14ac:dyDescent="0.2">
      <c r="C357" s="159"/>
      <c r="D357" s="165" t="s">
        <v>284</v>
      </c>
      <c r="E357" s="162">
        <v>29952</v>
      </c>
      <c r="F357" s="166" t="str">
        <f t="shared" si="16"/>
        <v>Date check - OK</v>
      </c>
      <c r="G357" s="68"/>
      <c r="H357" s="162" t="s">
        <v>279</v>
      </c>
      <c r="I357" s="173">
        <v>38254.502555524108</v>
      </c>
      <c r="J357" s="168">
        <f>IFERROR(MIN('MP Calculations'!$E$30/I357,1),"-")</f>
        <v>0.61191304794284773</v>
      </c>
      <c r="K357" s="12"/>
      <c r="L357" s="159">
        <v>75.226528999999999</v>
      </c>
      <c r="M357" s="187" t="s">
        <v>321</v>
      </c>
      <c r="N357" s="187">
        <v>1009.889055</v>
      </c>
      <c r="O357" s="186">
        <f t="shared" si="17"/>
        <v>75970.448282740093</v>
      </c>
      <c r="P357" s="186">
        <f t="shared" si="18"/>
        <v>46487.308562275975</v>
      </c>
      <c r="Q357" s="215">
        <f>IF(P357="-",0,P357/(1+'General inputs'!$H$30)^'MP Calculations'!$C$40)</f>
        <v>103261.74740793098</v>
      </c>
    </row>
    <row r="358" spans="3:17" x14ac:dyDescent="0.2">
      <c r="C358" s="159"/>
      <c r="D358" s="165" t="s">
        <v>284</v>
      </c>
      <c r="E358" s="162">
        <v>29952</v>
      </c>
      <c r="F358" s="166" t="str">
        <f t="shared" si="16"/>
        <v>Date check - OK</v>
      </c>
      <c r="G358" s="68"/>
      <c r="H358" s="162" t="s">
        <v>279</v>
      </c>
      <c r="I358" s="173">
        <v>38254.502555524108</v>
      </c>
      <c r="J358" s="168">
        <f>IFERROR(MIN('MP Calculations'!$E$30/I358,1),"-")</f>
        <v>0.61191304794284773</v>
      </c>
      <c r="K358" s="12"/>
      <c r="L358" s="159">
        <v>3.9415330000000002</v>
      </c>
      <c r="M358" s="187" t="s">
        <v>321</v>
      </c>
      <c r="N358" s="187">
        <v>1009.889055</v>
      </c>
      <c r="O358" s="186">
        <f t="shared" si="17"/>
        <v>3980.5110366213153</v>
      </c>
      <c r="P358" s="186">
        <f t="shared" si="18"/>
        <v>2435.7266407890934</v>
      </c>
      <c r="Q358" s="215">
        <f>IF(P358="-",0,P358/(1+'General inputs'!$H$30)^'MP Calculations'!$C$40)</f>
        <v>5410.4528077591403</v>
      </c>
    </row>
    <row r="359" spans="3:17" x14ac:dyDescent="0.2">
      <c r="C359" s="159"/>
      <c r="D359" s="165" t="s">
        <v>302</v>
      </c>
      <c r="E359" s="162">
        <v>30132</v>
      </c>
      <c r="F359" s="166" t="str">
        <f t="shared" si="16"/>
        <v>Date check - OK</v>
      </c>
      <c r="G359" s="68"/>
      <c r="H359" s="162" t="s">
        <v>279</v>
      </c>
      <c r="I359" s="173">
        <v>38254.502555524108</v>
      </c>
      <c r="J359" s="168">
        <f>IFERROR(MIN('MP Calculations'!$E$30/I359,1),"-")</f>
        <v>0.61191304794284773</v>
      </c>
      <c r="K359" s="12"/>
      <c r="L359" s="159">
        <v>1</v>
      </c>
      <c r="M359" s="187" t="s">
        <v>322</v>
      </c>
      <c r="N359" s="187">
        <v>55707.472752000001</v>
      </c>
      <c r="O359" s="186">
        <f t="shared" si="17"/>
        <v>55707.472752000001</v>
      </c>
      <c r="P359" s="186">
        <f t="shared" si="18"/>
        <v>34088.129444869461</v>
      </c>
      <c r="Q359" s="215">
        <f>IF(P359="-",0,P359/(1+'General inputs'!$H$30)^'MP Calculations'!$C$40)</f>
        <v>75719.587156340829</v>
      </c>
    </row>
    <row r="360" spans="3:17" x14ac:dyDescent="0.2">
      <c r="C360" s="159"/>
      <c r="D360" s="165" t="s">
        <v>283</v>
      </c>
      <c r="E360" s="162">
        <v>30317</v>
      </c>
      <c r="F360" s="166" t="str">
        <f t="shared" si="16"/>
        <v>Date check - OK</v>
      </c>
      <c r="G360" s="68"/>
      <c r="H360" s="162" t="s">
        <v>279</v>
      </c>
      <c r="I360" s="173">
        <v>38254.502555524108</v>
      </c>
      <c r="J360" s="168">
        <f>IFERROR(MIN('MP Calculations'!$E$30/I360,1),"-")</f>
        <v>0.61191304794284773</v>
      </c>
      <c r="K360" s="12"/>
      <c r="L360" s="159">
        <v>16.245806999999999</v>
      </c>
      <c r="M360" s="187" t="s">
        <v>321</v>
      </c>
      <c r="N360" s="187">
        <v>480.89954999999998</v>
      </c>
      <c r="O360" s="186">
        <f t="shared" si="17"/>
        <v>7812.6012756868495</v>
      </c>
      <c r="P360" s="186">
        <f t="shared" si="18"/>
        <v>4780.6326589677201</v>
      </c>
      <c r="Q360" s="215">
        <f>IF(P360="-",0,P360/(1+'General inputs'!$H$30)^'MP Calculations'!$C$40)</f>
        <v>10619.166765034615</v>
      </c>
    </row>
    <row r="361" spans="3:17" x14ac:dyDescent="0.2">
      <c r="C361" s="159"/>
      <c r="D361" s="165" t="s">
        <v>284</v>
      </c>
      <c r="E361" s="162">
        <v>30317</v>
      </c>
      <c r="F361" s="166" t="str">
        <f t="shared" si="16"/>
        <v>Date check - OK</v>
      </c>
      <c r="G361" s="68"/>
      <c r="H361" s="162" t="s">
        <v>279</v>
      </c>
      <c r="I361" s="173">
        <v>38254.502555524108</v>
      </c>
      <c r="J361" s="168">
        <f>IFERROR(MIN('MP Calculations'!$E$30/I361,1),"-")</f>
        <v>0.61191304794284773</v>
      </c>
      <c r="K361" s="12"/>
      <c r="L361" s="159">
        <v>140.56967900000001</v>
      </c>
      <c r="M361" s="187" t="s">
        <v>321</v>
      </c>
      <c r="N361" s="187">
        <v>1009.889055</v>
      </c>
      <c r="O361" s="186">
        <f t="shared" si="17"/>
        <v>141959.78028696336</v>
      </c>
      <c r="P361" s="186">
        <f t="shared" si="18"/>
        <v>86867.041840692735</v>
      </c>
      <c r="Q361" s="215">
        <f>IF(P361="-",0,P361/(1+'General inputs'!$H$30)^'MP Calculations'!$C$40)</f>
        <v>192956.80498713345</v>
      </c>
    </row>
    <row r="362" spans="3:17" x14ac:dyDescent="0.2">
      <c r="C362" s="159"/>
      <c r="D362" s="165" t="s">
        <v>283</v>
      </c>
      <c r="E362" s="162">
        <v>30317</v>
      </c>
      <c r="F362" s="166" t="str">
        <f t="shared" si="16"/>
        <v>Date check - OK</v>
      </c>
      <c r="G362" s="68"/>
      <c r="H362" s="162" t="s">
        <v>279</v>
      </c>
      <c r="I362" s="173">
        <v>38254.502555524108</v>
      </c>
      <c r="J362" s="168">
        <f>IFERROR(MIN('MP Calculations'!$E$30/I362,1),"-")</f>
        <v>0.61191304794284773</v>
      </c>
      <c r="K362" s="12"/>
      <c r="L362" s="159">
        <v>16.508980999999999</v>
      </c>
      <c r="M362" s="187" t="s">
        <v>321</v>
      </c>
      <c r="N362" s="187">
        <v>480.89954999999998</v>
      </c>
      <c r="O362" s="186">
        <f t="shared" si="17"/>
        <v>7939.1615338585489</v>
      </c>
      <c r="P362" s="186">
        <f t="shared" si="18"/>
        <v>4858.0765322939988</v>
      </c>
      <c r="Q362" s="215">
        <f>IF(P362="-",0,P362/(1+'General inputs'!$H$30)^'MP Calculations'!$C$40)</f>
        <v>10791.191989403045</v>
      </c>
    </row>
    <row r="363" spans="3:17" x14ac:dyDescent="0.2">
      <c r="C363" s="159"/>
      <c r="D363" s="165" t="s">
        <v>283</v>
      </c>
      <c r="E363" s="162">
        <v>30317</v>
      </c>
      <c r="F363" s="166" t="str">
        <f t="shared" si="16"/>
        <v>Date check - OK</v>
      </c>
      <c r="G363" s="68"/>
      <c r="H363" s="162" t="s">
        <v>279</v>
      </c>
      <c r="I363" s="173">
        <v>38254.502555524108</v>
      </c>
      <c r="J363" s="168">
        <f>IFERROR(MIN('MP Calculations'!$E$30/I363,1),"-")</f>
        <v>0.61191304794284773</v>
      </c>
      <c r="K363" s="12"/>
      <c r="L363" s="159">
        <v>58.627439000000003</v>
      </c>
      <c r="M363" s="187" t="s">
        <v>321</v>
      </c>
      <c r="N363" s="187">
        <v>480.89954999999998</v>
      </c>
      <c r="O363" s="186">
        <f t="shared" si="17"/>
        <v>28193.90903275245</v>
      </c>
      <c r="P363" s="186">
        <f t="shared" si="18"/>
        <v>17252.220809654937</v>
      </c>
      <c r="Q363" s="215">
        <f>IF(P363="-",0,P363/(1+'General inputs'!$H$30)^'MP Calculations'!$C$40)</f>
        <v>38322.168406155157</v>
      </c>
    </row>
    <row r="364" spans="3:17" x14ac:dyDescent="0.2">
      <c r="C364" s="159"/>
      <c r="D364" s="165" t="s">
        <v>283</v>
      </c>
      <c r="E364" s="162">
        <v>30317</v>
      </c>
      <c r="F364" s="166" t="str">
        <f t="shared" si="16"/>
        <v>Date check - OK</v>
      </c>
      <c r="G364" s="68"/>
      <c r="H364" s="162" t="s">
        <v>279</v>
      </c>
      <c r="I364" s="173">
        <v>38254.502555524108</v>
      </c>
      <c r="J364" s="168">
        <f>IFERROR(MIN('MP Calculations'!$E$30/I364,1),"-")</f>
        <v>0.61191304794284773</v>
      </c>
      <c r="K364" s="12"/>
      <c r="L364" s="159">
        <v>31.468968</v>
      </c>
      <c r="M364" s="187" t="s">
        <v>321</v>
      </c>
      <c r="N364" s="187">
        <v>480.89954999999998</v>
      </c>
      <c r="O364" s="186">
        <f t="shared" si="17"/>
        <v>15133.412550164399</v>
      </c>
      <c r="P364" s="186">
        <f t="shared" si="18"/>
        <v>9260.332599347641</v>
      </c>
      <c r="Q364" s="215">
        <f>IF(P364="-",0,P364/(1+'General inputs'!$H$30)^'MP Calculations'!$C$40)</f>
        <v>20569.874990853816</v>
      </c>
    </row>
    <row r="365" spans="3:17" x14ac:dyDescent="0.2">
      <c r="C365" s="159"/>
      <c r="D365" s="165" t="s">
        <v>283</v>
      </c>
      <c r="E365" s="162">
        <v>30317</v>
      </c>
      <c r="F365" s="166" t="str">
        <f t="shared" si="16"/>
        <v>Date check - OK</v>
      </c>
      <c r="G365" s="68"/>
      <c r="H365" s="162" t="s">
        <v>279</v>
      </c>
      <c r="I365" s="173">
        <v>38254.502555524108</v>
      </c>
      <c r="J365" s="168">
        <f>IFERROR(MIN('MP Calculations'!$E$30/I365,1),"-")</f>
        <v>0.61191304794284773</v>
      </c>
      <c r="K365" s="12"/>
      <c r="L365" s="159">
        <v>10.498434</v>
      </c>
      <c r="M365" s="187" t="s">
        <v>321</v>
      </c>
      <c r="N365" s="187">
        <v>480.89954999999998</v>
      </c>
      <c r="O365" s="186">
        <f t="shared" si="17"/>
        <v>5048.6921863046991</v>
      </c>
      <c r="P365" s="186">
        <f t="shared" si="18"/>
        <v>3089.3606238469479</v>
      </c>
      <c r="Q365" s="215">
        <f>IF(P365="-",0,P365/(1+'General inputs'!$H$30)^'MP Calculations'!$C$40)</f>
        <v>6862.3627879925825</v>
      </c>
    </row>
    <row r="366" spans="3:17" x14ac:dyDescent="0.2">
      <c r="C366" s="159"/>
      <c r="D366" s="165" t="s">
        <v>283</v>
      </c>
      <c r="E366" s="162">
        <v>30317</v>
      </c>
      <c r="F366" s="166" t="str">
        <f t="shared" si="16"/>
        <v>Date check - OK</v>
      </c>
      <c r="G366" s="68"/>
      <c r="H366" s="162" t="s">
        <v>279</v>
      </c>
      <c r="I366" s="173">
        <v>38254.502555524108</v>
      </c>
      <c r="J366" s="168">
        <f>IFERROR(MIN('MP Calculations'!$E$30/I366,1),"-")</f>
        <v>0.61191304794284773</v>
      </c>
      <c r="K366" s="12"/>
      <c r="L366" s="159">
        <v>38.647725999999999</v>
      </c>
      <c r="M366" s="187" t="s">
        <v>321</v>
      </c>
      <c r="N366" s="187">
        <v>480.89954999999998</v>
      </c>
      <c r="O366" s="186">
        <f t="shared" si="17"/>
        <v>18585.674041923299</v>
      </c>
      <c r="P366" s="186">
        <f t="shared" si="18"/>
        <v>11372.816451065552</v>
      </c>
      <c r="Q366" s="215">
        <f>IF(P366="-",0,P366/(1+'General inputs'!$H$30)^'MP Calculations'!$C$40)</f>
        <v>25262.312145119304</v>
      </c>
    </row>
    <row r="367" spans="3:17" x14ac:dyDescent="0.2">
      <c r="C367" s="159"/>
      <c r="D367" s="165" t="s">
        <v>283</v>
      </c>
      <c r="E367" s="162">
        <v>30317</v>
      </c>
      <c r="F367" s="166" t="str">
        <f t="shared" si="16"/>
        <v>Date check - OK</v>
      </c>
      <c r="G367" s="68"/>
      <c r="H367" s="162" t="s">
        <v>279</v>
      </c>
      <c r="I367" s="173">
        <v>38254.502555524108</v>
      </c>
      <c r="J367" s="168">
        <f>IFERROR(MIN('MP Calculations'!$E$30/I367,1),"-")</f>
        <v>0.61191304794284773</v>
      </c>
      <c r="K367" s="12"/>
      <c r="L367" s="159">
        <v>36.227927999999999</v>
      </c>
      <c r="M367" s="187" t="s">
        <v>321</v>
      </c>
      <c r="N367" s="187">
        <v>480.89954999999998</v>
      </c>
      <c r="O367" s="186">
        <f t="shared" si="17"/>
        <v>17421.994272632397</v>
      </c>
      <c r="P367" s="186">
        <f t="shared" si="18"/>
        <v>10660.745616609327</v>
      </c>
      <c r="Q367" s="215">
        <f>IF(P367="-",0,P367/(1+'General inputs'!$H$30)^'MP Calculations'!$C$40)</f>
        <v>23680.597029354525</v>
      </c>
    </row>
    <row r="368" spans="3:17" x14ac:dyDescent="0.2">
      <c r="C368" s="159"/>
      <c r="D368" s="165" t="s">
        <v>283</v>
      </c>
      <c r="E368" s="162">
        <v>30317</v>
      </c>
      <c r="F368" s="166" t="str">
        <f t="shared" si="16"/>
        <v>Date check - OK</v>
      </c>
      <c r="G368" s="68"/>
      <c r="H368" s="162" t="s">
        <v>279</v>
      </c>
      <c r="I368" s="173">
        <v>38254.502555524108</v>
      </c>
      <c r="J368" s="168">
        <f>IFERROR(MIN('MP Calculations'!$E$30/I368,1),"-")</f>
        <v>0.61191304794284773</v>
      </c>
      <c r="K368" s="12"/>
      <c r="L368" s="159">
        <v>8.0034840000000003</v>
      </c>
      <c r="M368" s="187" t="s">
        <v>321</v>
      </c>
      <c r="N368" s="187">
        <v>480.89954999999998</v>
      </c>
      <c r="O368" s="186">
        <f t="shared" si="17"/>
        <v>3848.8718540321997</v>
      </c>
      <c r="P368" s="186">
        <f t="shared" si="18"/>
        <v>2355.1749073422825</v>
      </c>
      <c r="Q368" s="215">
        <f>IF(P368="-",0,P368/(1+'General inputs'!$H$30)^'MP Calculations'!$C$40)</f>
        <v>5231.5241278741223</v>
      </c>
    </row>
    <row r="369" spans="3:17" x14ac:dyDescent="0.2">
      <c r="C369" s="159"/>
      <c r="D369" s="165" t="s">
        <v>282</v>
      </c>
      <c r="E369" s="162">
        <v>30317</v>
      </c>
      <c r="F369" s="166" t="str">
        <f t="shared" si="16"/>
        <v>Date check - OK</v>
      </c>
      <c r="G369" s="68"/>
      <c r="H369" s="162" t="s">
        <v>279</v>
      </c>
      <c r="I369" s="173">
        <v>38254.502555524108</v>
      </c>
      <c r="J369" s="168">
        <f>IFERROR(MIN('MP Calculations'!$E$30/I369,1),"-")</f>
        <v>0.61191304794284773</v>
      </c>
      <c r="K369" s="12"/>
      <c r="L369" s="159">
        <v>9.2039629999999999</v>
      </c>
      <c r="M369" s="187" t="s">
        <v>321</v>
      </c>
      <c r="N369" s="187">
        <v>657.22938499999998</v>
      </c>
      <c r="O369" s="186">
        <f t="shared" si="17"/>
        <v>6049.1149420527545</v>
      </c>
      <c r="P369" s="186">
        <f t="shared" si="18"/>
        <v>3701.5323615481238</v>
      </c>
      <c r="Q369" s="215">
        <f>IF(P369="-",0,P369/(1+'General inputs'!$H$30)^'MP Calculations'!$C$40)</f>
        <v>8222.1731384689811</v>
      </c>
    </row>
    <row r="370" spans="3:17" x14ac:dyDescent="0.2">
      <c r="C370" s="159"/>
      <c r="D370" s="165" t="s">
        <v>283</v>
      </c>
      <c r="E370" s="162">
        <v>30317</v>
      </c>
      <c r="F370" s="166" t="str">
        <f t="shared" si="16"/>
        <v>Date check - OK</v>
      </c>
      <c r="G370" s="68"/>
      <c r="H370" s="162" t="s">
        <v>279</v>
      </c>
      <c r="I370" s="173">
        <v>38254.502555524108</v>
      </c>
      <c r="J370" s="168">
        <f>IFERROR(MIN('MP Calculations'!$E$30/I370,1),"-")</f>
        <v>0.61191304794284773</v>
      </c>
      <c r="K370" s="12"/>
      <c r="L370" s="159">
        <v>18.801576000000001</v>
      </c>
      <c r="M370" s="187" t="s">
        <v>321</v>
      </c>
      <c r="N370" s="187">
        <v>480.89954999999998</v>
      </c>
      <c r="O370" s="186">
        <f t="shared" si="17"/>
        <v>9041.6694376907999</v>
      </c>
      <c r="P370" s="186">
        <f t="shared" si="18"/>
        <v>5532.7155041090718</v>
      </c>
      <c r="Q370" s="215">
        <f>IF(P370="-",0,P370/(1+'General inputs'!$H$30)^'MP Calculations'!$C$40)</f>
        <v>12289.760120225023</v>
      </c>
    </row>
    <row r="371" spans="3:17" x14ac:dyDescent="0.2">
      <c r="C371" s="159"/>
      <c r="D371" s="165" t="s">
        <v>284</v>
      </c>
      <c r="E371" s="162">
        <v>30317</v>
      </c>
      <c r="F371" s="166" t="str">
        <f t="shared" si="16"/>
        <v>Date check - OK</v>
      </c>
      <c r="G371" s="68"/>
      <c r="H371" s="162" t="s">
        <v>279</v>
      </c>
      <c r="I371" s="173">
        <v>38254.502555524108</v>
      </c>
      <c r="J371" s="168">
        <f>IFERROR(MIN('MP Calculations'!$E$30/I371,1),"-")</f>
        <v>0.61191304794284773</v>
      </c>
      <c r="K371" s="12"/>
      <c r="L371" s="159">
        <v>129.80517800000001</v>
      </c>
      <c r="M371" s="187" t="s">
        <v>321</v>
      </c>
      <c r="N371" s="187">
        <v>1009.889055</v>
      </c>
      <c r="O371" s="186">
        <f t="shared" si="17"/>
        <v>131088.8285445268</v>
      </c>
      <c r="P371" s="186">
        <f t="shared" si="18"/>
        <v>80214.964625938766</v>
      </c>
      <c r="Q371" s="215">
        <f>IF(P371="-",0,P371/(1+'General inputs'!$H$30)^'MP Calculations'!$C$40)</f>
        <v>178180.61900579673</v>
      </c>
    </row>
    <row r="372" spans="3:17" x14ac:dyDescent="0.2">
      <c r="C372" s="159"/>
      <c r="D372" s="165" t="s">
        <v>283</v>
      </c>
      <c r="E372" s="162">
        <v>30317</v>
      </c>
      <c r="F372" s="166" t="str">
        <f t="shared" si="16"/>
        <v>Date check - OK</v>
      </c>
      <c r="G372" s="68"/>
      <c r="H372" s="162" t="s">
        <v>279</v>
      </c>
      <c r="I372" s="173">
        <v>38254.502555524108</v>
      </c>
      <c r="J372" s="168">
        <f>IFERROR(MIN('MP Calculations'!$E$30/I372,1),"-")</f>
        <v>0.61191304794284773</v>
      </c>
      <c r="K372" s="12"/>
      <c r="L372" s="159">
        <v>30.086338999999999</v>
      </c>
      <c r="M372" s="187" t="s">
        <v>321</v>
      </c>
      <c r="N372" s="187">
        <v>480.89954999999998</v>
      </c>
      <c r="O372" s="186">
        <f t="shared" si="17"/>
        <v>14468.506886247449</v>
      </c>
      <c r="P372" s="186">
        <f t="shared" si="18"/>
        <v>8853.4681479457577</v>
      </c>
      <c r="Q372" s="215">
        <f>IF(P372="-",0,P372/(1+'General inputs'!$H$30)^'MP Calculations'!$C$40)</f>
        <v>19666.11145819748</v>
      </c>
    </row>
    <row r="373" spans="3:17" x14ac:dyDescent="0.2">
      <c r="C373" s="159"/>
      <c r="D373" s="165" t="s">
        <v>283</v>
      </c>
      <c r="E373" s="162">
        <v>30317</v>
      </c>
      <c r="F373" s="166" t="str">
        <f t="shared" si="16"/>
        <v>Date check - OK</v>
      </c>
      <c r="G373" s="68"/>
      <c r="H373" s="162" t="s">
        <v>279</v>
      </c>
      <c r="I373" s="173">
        <v>38254.502555524108</v>
      </c>
      <c r="J373" s="168">
        <f>IFERROR(MIN('MP Calculations'!$E$30/I373,1),"-")</f>
        <v>0.61191304794284773</v>
      </c>
      <c r="K373" s="12"/>
      <c r="L373" s="159">
        <v>14.246719000000001</v>
      </c>
      <c r="M373" s="187" t="s">
        <v>321</v>
      </c>
      <c r="N373" s="187">
        <v>480.89954999999998</v>
      </c>
      <c r="O373" s="186">
        <f t="shared" si="17"/>
        <v>6851.2407560764495</v>
      </c>
      <c r="P373" s="186">
        <f t="shared" si="18"/>
        <v>4192.3636132410011</v>
      </c>
      <c r="Q373" s="215">
        <f>IF(P373="-",0,P373/(1+'General inputs'!$H$30)^'MP Calculations'!$C$40)</f>
        <v>9312.4512014446082</v>
      </c>
    </row>
    <row r="374" spans="3:17" x14ac:dyDescent="0.2">
      <c r="C374" s="159"/>
      <c r="D374" s="165" t="s">
        <v>283</v>
      </c>
      <c r="E374" s="162">
        <v>30317</v>
      </c>
      <c r="F374" s="166" t="str">
        <f t="shared" si="16"/>
        <v>Date check - OK</v>
      </c>
      <c r="G374" s="68"/>
      <c r="H374" s="162" t="s">
        <v>279</v>
      </c>
      <c r="I374" s="173">
        <v>38254.502555524108</v>
      </c>
      <c r="J374" s="168">
        <f>IFERROR(MIN('MP Calculations'!$E$30/I374,1),"-")</f>
        <v>0.61191304794284773</v>
      </c>
      <c r="K374" s="12"/>
      <c r="L374" s="159">
        <v>21.395340000000001</v>
      </c>
      <c r="M374" s="187" t="s">
        <v>321</v>
      </c>
      <c r="N374" s="187">
        <v>480.89954999999998</v>
      </c>
      <c r="O374" s="186">
        <f t="shared" si="17"/>
        <v>10289.009378097</v>
      </c>
      <c r="P374" s="186">
        <f t="shared" si="18"/>
        <v>6295.97908886388</v>
      </c>
      <c r="Q374" s="215">
        <f>IF(P374="-",0,P374/(1+'General inputs'!$H$30)^'MP Calculations'!$C$40)</f>
        <v>13985.189129392942</v>
      </c>
    </row>
    <row r="375" spans="3:17" x14ac:dyDescent="0.2">
      <c r="C375" s="159"/>
      <c r="D375" s="165" t="s">
        <v>283</v>
      </c>
      <c r="E375" s="162">
        <v>30317</v>
      </c>
      <c r="F375" s="166" t="str">
        <f t="shared" si="16"/>
        <v>Date check - OK</v>
      </c>
      <c r="G375" s="68"/>
      <c r="H375" s="162" t="s">
        <v>279</v>
      </c>
      <c r="I375" s="173">
        <v>38254.502555524108</v>
      </c>
      <c r="J375" s="168">
        <f>IFERROR(MIN('MP Calculations'!$E$30/I375,1),"-")</f>
        <v>0.61191304794284773</v>
      </c>
      <c r="K375" s="12"/>
      <c r="L375" s="159">
        <v>3.3463599999999998</v>
      </c>
      <c r="M375" s="187" t="s">
        <v>321</v>
      </c>
      <c r="N375" s="187">
        <v>480.89954999999998</v>
      </c>
      <c r="O375" s="186">
        <f t="shared" si="17"/>
        <v>1609.2630181379998</v>
      </c>
      <c r="P375" s="186">
        <f t="shared" si="18"/>
        <v>984.72903837052968</v>
      </c>
      <c r="Q375" s="215">
        <f>IF(P375="-",0,P375/(1+'General inputs'!$H$30)^'MP Calculations'!$C$40)</f>
        <v>2187.3677863981293</v>
      </c>
    </row>
    <row r="376" spans="3:17" x14ac:dyDescent="0.2">
      <c r="C376" s="159"/>
      <c r="D376" s="165" t="s">
        <v>283</v>
      </c>
      <c r="E376" s="162">
        <v>30317</v>
      </c>
      <c r="F376" s="166" t="str">
        <f t="shared" si="16"/>
        <v>Date check - OK</v>
      </c>
      <c r="G376" s="68"/>
      <c r="H376" s="162" t="s">
        <v>279</v>
      </c>
      <c r="I376" s="173">
        <v>38254.502555524108</v>
      </c>
      <c r="J376" s="168">
        <f>IFERROR(MIN('MP Calculations'!$E$30/I376,1),"-")</f>
        <v>0.61191304794284773</v>
      </c>
      <c r="K376" s="12"/>
      <c r="L376" s="159">
        <v>9.5989830000000005</v>
      </c>
      <c r="M376" s="187" t="s">
        <v>321</v>
      </c>
      <c r="N376" s="187">
        <v>480.89954999999998</v>
      </c>
      <c r="O376" s="186">
        <f t="shared" si="17"/>
        <v>4616.1466051576499</v>
      </c>
      <c r="P376" s="186">
        <f t="shared" si="18"/>
        <v>2824.6803389130469</v>
      </c>
      <c r="Q376" s="215">
        <f>IF(P376="-",0,P376/(1+'General inputs'!$H$30)^'MP Calculations'!$C$40)</f>
        <v>6274.4313810777321</v>
      </c>
    </row>
    <row r="377" spans="3:17" x14ac:dyDescent="0.2">
      <c r="C377" s="159"/>
      <c r="D377" s="165" t="s">
        <v>281</v>
      </c>
      <c r="E377" s="162">
        <v>30317</v>
      </c>
      <c r="F377" s="166" t="str">
        <f t="shared" si="16"/>
        <v>Date check - OK</v>
      </c>
      <c r="G377" s="68"/>
      <c r="H377" s="162" t="s">
        <v>279</v>
      </c>
      <c r="I377" s="173">
        <v>38254.502555524108</v>
      </c>
      <c r="J377" s="168">
        <f>IFERROR(MIN('MP Calculations'!$E$30/I377,1),"-")</f>
        <v>0.61191304794284773</v>
      </c>
      <c r="K377" s="12"/>
      <c r="L377" s="159">
        <v>36.876528999999998</v>
      </c>
      <c r="M377" s="187" t="s">
        <v>321</v>
      </c>
      <c r="N377" s="187">
        <v>304.56971499999997</v>
      </c>
      <c r="O377" s="186">
        <f t="shared" si="17"/>
        <v>11231.473927719233</v>
      </c>
      <c r="P377" s="186">
        <f t="shared" si="18"/>
        <v>6872.685444001303</v>
      </c>
      <c r="Q377" s="215">
        <f>IF(P377="-",0,P377/(1+'General inputs'!$H$30)^'MP Calculations'!$C$40)</f>
        <v>15266.220615502138</v>
      </c>
    </row>
    <row r="378" spans="3:17" x14ac:dyDescent="0.2">
      <c r="C378" s="159"/>
      <c r="D378" s="165" t="s">
        <v>283</v>
      </c>
      <c r="E378" s="162">
        <v>30317</v>
      </c>
      <c r="F378" s="166" t="str">
        <f t="shared" si="16"/>
        <v>Date check - OK</v>
      </c>
      <c r="G378" s="68"/>
      <c r="H378" s="162" t="s">
        <v>279</v>
      </c>
      <c r="I378" s="173">
        <v>38254.502555524108</v>
      </c>
      <c r="J378" s="168">
        <f>IFERROR(MIN('MP Calculations'!$E$30/I378,1),"-")</f>
        <v>0.61191304794284773</v>
      </c>
      <c r="K378" s="12"/>
      <c r="L378" s="159">
        <v>40.719763999999998</v>
      </c>
      <c r="M378" s="187" t="s">
        <v>321</v>
      </c>
      <c r="N378" s="187">
        <v>480.89954999999998</v>
      </c>
      <c r="O378" s="186">
        <f t="shared" si="17"/>
        <v>19582.116183706199</v>
      </c>
      <c r="P378" s="186">
        <f t="shared" si="18"/>
        <v>11982.552399142625</v>
      </c>
      <c r="Q378" s="215">
        <f>IF(P378="-",0,P378/(1+'General inputs'!$H$30)^'MP Calculations'!$C$40)</f>
        <v>26616.711902883802</v>
      </c>
    </row>
    <row r="379" spans="3:17" x14ac:dyDescent="0.2">
      <c r="C379" s="159"/>
      <c r="D379" s="165" t="s">
        <v>283</v>
      </c>
      <c r="E379" s="162">
        <v>30317</v>
      </c>
      <c r="F379" s="166" t="str">
        <f t="shared" si="16"/>
        <v>Date check - OK</v>
      </c>
      <c r="G379" s="68"/>
      <c r="H379" s="162" t="s">
        <v>279</v>
      </c>
      <c r="I379" s="173">
        <v>38254.502555524108</v>
      </c>
      <c r="J379" s="168">
        <f>IFERROR(MIN('MP Calculations'!$E$30/I379,1),"-")</f>
        <v>0.61191304794284773</v>
      </c>
      <c r="K379" s="12"/>
      <c r="L379" s="159">
        <v>34.488681999999997</v>
      </c>
      <c r="M379" s="187" t="s">
        <v>321</v>
      </c>
      <c r="N379" s="187">
        <v>480.89954999999998</v>
      </c>
      <c r="O379" s="186">
        <f t="shared" si="17"/>
        <v>16585.591653893098</v>
      </c>
      <c r="P379" s="186">
        <f t="shared" si="18"/>
        <v>10148.939940869182</v>
      </c>
      <c r="Q379" s="215">
        <f>IF(P379="-",0,P379/(1+'General inputs'!$H$30)^'MP Calculations'!$C$40)</f>
        <v>22543.728708844541</v>
      </c>
    </row>
    <row r="380" spans="3:17" x14ac:dyDescent="0.2">
      <c r="C380" s="159"/>
      <c r="D380" s="165" t="s">
        <v>283</v>
      </c>
      <c r="E380" s="162">
        <v>30317</v>
      </c>
      <c r="F380" s="166" t="str">
        <f t="shared" si="16"/>
        <v>Date check - OK</v>
      </c>
      <c r="G380" s="68"/>
      <c r="H380" s="162" t="s">
        <v>279</v>
      </c>
      <c r="I380" s="173">
        <v>38254.502555524108</v>
      </c>
      <c r="J380" s="168">
        <f>IFERROR(MIN('MP Calculations'!$E$30/I380,1),"-")</f>
        <v>0.61191304794284773</v>
      </c>
      <c r="K380" s="12"/>
      <c r="L380" s="159">
        <v>19.997827999999998</v>
      </c>
      <c r="M380" s="187" t="s">
        <v>321</v>
      </c>
      <c r="N380" s="187">
        <v>480.89954999999998</v>
      </c>
      <c r="O380" s="186">
        <f t="shared" si="17"/>
        <v>9616.9464861773995</v>
      </c>
      <c r="P380" s="186">
        <f t="shared" si="18"/>
        <v>5884.7350362600719</v>
      </c>
      <c r="Q380" s="215">
        <f>IF(P380="-",0,P380/(1+'General inputs'!$H$30)^'MP Calculations'!$C$40)</f>
        <v>13071.697236737988</v>
      </c>
    </row>
    <row r="381" spans="3:17" x14ac:dyDescent="0.2">
      <c r="C381" s="159"/>
      <c r="D381" s="165" t="s">
        <v>283</v>
      </c>
      <c r="E381" s="162">
        <v>30317</v>
      </c>
      <c r="F381" s="166" t="str">
        <f t="shared" si="16"/>
        <v>Date check - OK</v>
      </c>
      <c r="G381" s="68"/>
      <c r="H381" s="162" t="s">
        <v>279</v>
      </c>
      <c r="I381" s="173">
        <v>38254.502555524108</v>
      </c>
      <c r="J381" s="168">
        <f>IFERROR(MIN('MP Calculations'!$E$30/I381,1),"-")</f>
        <v>0.61191304794284773</v>
      </c>
      <c r="K381" s="12"/>
      <c r="L381" s="159">
        <v>6.9981770000000001</v>
      </c>
      <c r="M381" s="187" t="s">
        <v>321</v>
      </c>
      <c r="N381" s="187">
        <v>480.89954999999998</v>
      </c>
      <c r="O381" s="186">
        <f t="shared" si="17"/>
        <v>3365.4201701203497</v>
      </c>
      <c r="P381" s="186">
        <f t="shared" si="18"/>
        <v>2059.3445139066803</v>
      </c>
      <c r="Q381" s="215">
        <f>IF(P381="-",0,P381/(1+'General inputs'!$H$30)^'MP Calculations'!$C$40)</f>
        <v>4574.3993274221248</v>
      </c>
    </row>
    <row r="382" spans="3:17" x14ac:dyDescent="0.2">
      <c r="C382" s="159"/>
      <c r="D382" s="165" t="s">
        <v>282</v>
      </c>
      <c r="E382" s="162">
        <v>30317</v>
      </c>
      <c r="F382" s="166" t="str">
        <f t="shared" si="16"/>
        <v>Date check - OK</v>
      </c>
      <c r="G382" s="68"/>
      <c r="H382" s="162" t="s">
        <v>279</v>
      </c>
      <c r="I382" s="173">
        <v>38254.502555524108</v>
      </c>
      <c r="J382" s="168">
        <f>IFERROR(MIN('MP Calculations'!$E$30/I382,1),"-")</f>
        <v>0.61191304794284773</v>
      </c>
      <c r="K382" s="12"/>
      <c r="L382" s="159">
        <v>45.42783</v>
      </c>
      <c r="M382" s="187" t="s">
        <v>321</v>
      </c>
      <c r="N382" s="187">
        <v>657.22938499999998</v>
      </c>
      <c r="O382" s="186">
        <f t="shared" si="17"/>
        <v>29856.504772784549</v>
      </c>
      <c r="P382" s="186">
        <f t="shared" si="18"/>
        <v>18269.584836434773</v>
      </c>
      <c r="Q382" s="215">
        <f>IF(P382="-",0,P382/(1+'General inputs'!$H$30)^'MP Calculations'!$C$40)</f>
        <v>40582.027933503792</v>
      </c>
    </row>
    <row r="383" spans="3:17" x14ac:dyDescent="0.2">
      <c r="C383" s="159"/>
      <c r="D383" s="165" t="s">
        <v>283</v>
      </c>
      <c r="E383" s="162">
        <v>30317</v>
      </c>
      <c r="F383" s="166" t="str">
        <f t="shared" si="16"/>
        <v>Date check - OK</v>
      </c>
      <c r="G383" s="68"/>
      <c r="H383" s="162" t="s">
        <v>279</v>
      </c>
      <c r="I383" s="173">
        <v>38254.502555524108</v>
      </c>
      <c r="J383" s="168">
        <f>IFERROR(MIN('MP Calculations'!$E$30/I383,1),"-")</f>
        <v>0.61191304794284773</v>
      </c>
      <c r="K383" s="12"/>
      <c r="L383" s="159">
        <v>93.167169000000001</v>
      </c>
      <c r="M383" s="187" t="s">
        <v>321</v>
      </c>
      <c r="N383" s="187">
        <v>480.89954999999998</v>
      </c>
      <c r="O383" s="186">
        <f t="shared" si="17"/>
        <v>44804.049646873951</v>
      </c>
      <c r="P383" s="186">
        <f t="shared" si="18"/>
        <v>27416.182579601311</v>
      </c>
      <c r="Q383" s="215">
        <f>IF(P383="-",0,P383/(1+'General inputs'!$H$30)^'MP Calculations'!$C$40)</f>
        <v>60899.264938772416</v>
      </c>
    </row>
    <row r="384" spans="3:17" x14ac:dyDescent="0.2">
      <c r="C384" s="159"/>
      <c r="D384" s="165" t="s">
        <v>281</v>
      </c>
      <c r="E384" s="162">
        <v>30317</v>
      </c>
      <c r="F384" s="166" t="str">
        <f t="shared" si="16"/>
        <v>Date check - OK</v>
      </c>
      <c r="G384" s="68"/>
      <c r="H384" s="162" t="s">
        <v>279</v>
      </c>
      <c r="I384" s="173">
        <v>38254.502555524108</v>
      </c>
      <c r="J384" s="168">
        <f>IFERROR(MIN('MP Calculations'!$E$30/I384,1),"-")</f>
        <v>0.61191304794284773</v>
      </c>
      <c r="K384" s="12"/>
      <c r="L384" s="159">
        <v>5.9998750000000003</v>
      </c>
      <c r="M384" s="187" t="s">
        <v>321</v>
      </c>
      <c r="N384" s="187">
        <v>304.56971499999997</v>
      </c>
      <c r="O384" s="186">
        <f t="shared" si="17"/>
        <v>1827.3802187856249</v>
      </c>
      <c r="P384" s="186">
        <f t="shared" si="18"/>
        <v>1118.1977994275796</v>
      </c>
      <c r="Q384" s="215">
        <f>IF(P384="-",0,P384/(1+'General inputs'!$H$30)^'MP Calculations'!$C$40)</f>
        <v>2483.8404779212246</v>
      </c>
    </row>
    <row r="385" spans="3:17" x14ac:dyDescent="0.2">
      <c r="C385" s="159"/>
      <c r="D385" s="165" t="s">
        <v>283</v>
      </c>
      <c r="E385" s="162">
        <v>30317</v>
      </c>
      <c r="F385" s="166" t="str">
        <f t="shared" si="16"/>
        <v>Date check - OK</v>
      </c>
      <c r="G385" s="68"/>
      <c r="H385" s="162" t="s">
        <v>279</v>
      </c>
      <c r="I385" s="173">
        <v>38254.502555524108</v>
      </c>
      <c r="J385" s="168">
        <f>IFERROR(MIN('MP Calculations'!$E$30/I385,1),"-")</f>
        <v>0.61191304794284773</v>
      </c>
      <c r="K385" s="12"/>
      <c r="L385" s="159">
        <v>36.770645000000002</v>
      </c>
      <c r="M385" s="187" t="s">
        <v>321</v>
      </c>
      <c r="N385" s="187">
        <v>480.89954999999998</v>
      </c>
      <c r="O385" s="186">
        <f t="shared" si="17"/>
        <v>17682.986633709748</v>
      </c>
      <c r="P385" s="186">
        <f t="shared" si="18"/>
        <v>10820.450247765968</v>
      </c>
      <c r="Q385" s="215">
        <f>IF(P385="-",0,P385/(1+'General inputs'!$H$30)^'MP Calculations'!$C$40)</f>
        <v>24035.347170681409</v>
      </c>
    </row>
    <row r="386" spans="3:17" x14ac:dyDescent="0.2">
      <c r="C386" s="159"/>
      <c r="D386" s="165" t="s">
        <v>283</v>
      </c>
      <c r="E386" s="162">
        <v>30317</v>
      </c>
      <c r="F386" s="166" t="str">
        <f t="shared" si="16"/>
        <v>Date check - OK</v>
      </c>
      <c r="G386" s="68"/>
      <c r="H386" s="162" t="s">
        <v>279</v>
      </c>
      <c r="I386" s="173">
        <v>38254.502555524108</v>
      </c>
      <c r="J386" s="168">
        <f>IFERROR(MIN('MP Calculations'!$E$30/I386,1),"-")</f>
        <v>0.61191304794284773</v>
      </c>
      <c r="K386" s="12"/>
      <c r="L386" s="159">
        <v>23.910820000000001</v>
      </c>
      <c r="M386" s="187" t="s">
        <v>321</v>
      </c>
      <c r="N386" s="187">
        <v>480.89954999999998</v>
      </c>
      <c r="O386" s="186">
        <f t="shared" si="17"/>
        <v>11498.702578131</v>
      </c>
      <c r="P386" s="186">
        <f t="shared" si="18"/>
        <v>7036.2061419724214</v>
      </c>
      <c r="Q386" s="215">
        <f>IF(P386="-",0,P386/(1+'General inputs'!$H$30)^'MP Calculations'!$C$40)</f>
        <v>15629.447344088541</v>
      </c>
    </row>
    <row r="387" spans="3:17" x14ac:dyDescent="0.2">
      <c r="C387" s="159"/>
      <c r="D387" s="165" t="s">
        <v>283</v>
      </c>
      <c r="E387" s="162">
        <v>30317</v>
      </c>
      <c r="F387" s="166" t="str">
        <f t="shared" si="16"/>
        <v>Date check - OK</v>
      </c>
      <c r="G387" s="68"/>
      <c r="H387" s="162" t="s">
        <v>279</v>
      </c>
      <c r="I387" s="173">
        <v>38254.502555524108</v>
      </c>
      <c r="J387" s="168">
        <f>IFERROR(MIN('MP Calculations'!$E$30/I387,1),"-")</f>
        <v>0.61191304794284773</v>
      </c>
      <c r="K387" s="12"/>
      <c r="L387" s="159">
        <v>20.146495000000002</v>
      </c>
      <c r="M387" s="187" t="s">
        <v>321</v>
      </c>
      <c r="N387" s="187">
        <v>480.89954999999998</v>
      </c>
      <c r="O387" s="186">
        <f t="shared" si="17"/>
        <v>9688.4403795772505</v>
      </c>
      <c r="P387" s="186">
        <f t="shared" si="18"/>
        <v>5928.4830824796763</v>
      </c>
      <c r="Q387" s="215">
        <f>IF(P387="-",0,P387/(1+'General inputs'!$H$30)^'MP Calculations'!$C$40)</f>
        <v>13168.874290820771</v>
      </c>
    </row>
    <row r="388" spans="3:17" x14ac:dyDescent="0.2">
      <c r="C388" s="159"/>
      <c r="D388" s="165" t="s">
        <v>282</v>
      </c>
      <c r="E388" s="162">
        <v>30317</v>
      </c>
      <c r="F388" s="166" t="str">
        <f t="shared" si="16"/>
        <v>Date check - OK</v>
      </c>
      <c r="G388" s="68"/>
      <c r="H388" s="162" t="s">
        <v>279</v>
      </c>
      <c r="I388" s="173">
        <v>38254.502555524108</v>
      </c>
      <c r="J388" s="168">
        <f>IFERROR(MIN('MP Calculations'!$E$30/I388,1),"-")</f>
        <v>0.61191304794284773</v>
      </c>
      <c r="K388" s="12"/>
      <c r="L388" s="159">
        <v>64.295681000000002</v>
      </c>
      <c r="M388" s="187" t="s">
        <v>321</v>
      </c>
      <c r="N388" s="187">
        <v>657.22938499999998</v>
      </c>
      <c r="O388" s="186">
        <f t="shared" si="17"/>
        <v>42257.010881786184</v>
      </c>
      <c r="P388" s="186">
        <f t="shared" si="18"/>
        <v>25857.616325627867</v>
      </c>
      <c r="Q388" s="215">
        <f>IF(P388="-",0,P388/(1+'General inputs'!$H$30)^'MP Calculations'!$C$40)</f>
        <v>57437.238854368545</v>
      </c>
    </row>
    <row r="389" spans="3:17" x14ac:dyDescent="0.2">
      <c r="C389" s="159"/>
      <c r="D389" s="165" t="s">
        <v>283</v>
      </c>
      <c r="E389" s="162">
        <v>30317</v>
      </c>
      <c r="F389" s="166" t="str">
        <f t="shared" si="16"/>
        <v>Date check - OK</v>
      </c>
      <c r="G389" s="68"/>
      <c r="H389" s="162" t="s">
        <v>279</v>
      </c>
      <c r="I389" s="173">
        <v>38254.502555524108</v>
      </c>
      <c r="J389" s="168">
        <f>IFERROR(MIN('MP Calculations'!$E$30/I389,1),"-")</f>
        <v>0.61191304794284773</v>
      </c>
      <c r="K389" s="12"/>
      <c r="L389" s="159">
        <v>24.430378999999999</v>
      </c>
      <c r="M389" s="187" t="s">
        <v>321</v>
      </c>
      <c r="N389" s="187">
        <v>480.89954999999998</v>
      </c>
      <c r="O389" s="186">
        <f t="shared" si="17"/>
        <v>11748.558267429449</v>
      </c>
      <c r="P389" s="186">
        <f t="shared" si="18"/>
        <v>7189.0960983568966</v>
      </c>
      <c r="Q389" s="215">
        <f>IF(P389="-",0,P389/(1+'General inputs'!$H$30)^'MP Calculations'!$C$40)</f>
        <v>15969.060123267476</v>
      </c>
    </row>
    <row r="390" spans="3:17" x14ac:dyDescent="0.2">
      <c r="C390" s="159"/>
      <c r="D390" s="165" t="s">
        <v>283</v>
      </c>
      <c r="E390" s="162">
        <v>30317</v>
      </c>
      <c r="F390" s="166" t="str">
        <f t="shared" si="16"/>
        <v>Date check - OK</v>
      </c>
      <c r="G390" s="68"/>
      <c r="H390" s="162" t="s">
        <v>279</v>
      </c>
      <c r="I390" s="173">
        <v>38254.502555524108</v>
      </c>
      <c r="J390" s="168">
        <f>IFERROR(MIN('MP Calculations'!$E$30/I390,1),"-")</f>
        <v>0.61191304794284773</v>
      </c>
      <c r="K390" s="12"/>
      <c r="L390" s="159">
        <v>25.858955000000002</v>
      </c>
      <c r="M390" s="187" t="s">
        <v>321</v>
      </c>
      <c r="N390" s="187">
        <v>480.89954999999998</v>
      </c>
      <c r="O390" s="186">
        <f t="shared" si="17"/>
        <v>12435.55982297025</v>
      </c>
      <c r="P390" s="186">
        <f t="shared" si="18"/>
        <v>7609.481314149346</v>
      </c>
      <c r="Q390" s="215">
        <f>IF(P390="-",0,P390/(1+'General inputs'!$H$30)^'MP Calculations'!$C$40)</f>
        <v>16902.857181211482</v>
      </c>
    </row>
    <row r="391" spans="3:17" x14ac:dyDescent="0.2">
      <c r="C391" s="159"/>
      <c r="D391" s="165" t="s">
        <v>281</v>
      </c>
      <c r="E391" s="162">
        <v>30317</v>
      </c>
      <c r="F391" s="166" t="str">
        <f t="shared" si="16"/>
        <v>Date check - OK</v>
      </c>
      <c r="G391" s="68"/>
      <c r="H391" s="162" t="s">
        <v>279</v>
      </c>
      <c r="I391" s="173">
        <v>38254.502555524108</v>
      </c>
      <c r="J391" s="168">
        <f>IFERROR(MIN('MP Calculations'!$E$30/I391,1),"-")</f>
        <v>0.61191304794284773</v>
      </c>
      <c r="K391" s="12"/>
      <c r="L391" s="159">
        <v>53.225659999999998</v>
      </c>
      <c r="M391" s="187" t="s">
        <v>321</v>
      </c>
      <c r="N391" s="187">
        <v>304.56971499999997</v>
      </c>
      <c r="O391" s="186">
        <f t="shared" si="17"/>
        <v>16210.924096886898</v>
      </c>
      <c r="P391" s="186">
        <f t="shared" si="18"/>
        <v>9919.6759740962189</v>
      </c>
      <c r="Q391" s="215">
        <f>IF(P391="-",0,P391/(1+'General inputs'!$H$30)^'MP Calculations'!$C$40)</f>
        <v>22034.467180078354</v>
      </c>
    </row>
    <row r="392" spans="3:17" x14ac:dyDescent="0.2">
      <c r="C392" s="159"/>
      <c r="D392" s="165" t="s">
        <v>283</v>
      </c>
      <c r="E392" s="162">
        <v>30317</v>
      </c>
      <c r="F392" s="166" t="str">
        <f t="shared" si="16"/>
        <v>Date check - OK</v>
      </c>
      <c r="G392" s="68"/>
      <c r="H392" s="162" t="s">
        <v>279</v>
      </c>
      <c r="I392" s="173">
        <v>38254.502555524108</v>
      </c>
      <c r="J392" s="168">
        <f>IFERROR(MIN('MP Calculations'!$E$30/I392,1),"-")</f>
        <v>0.61191304794284773</v>
      </c>
      <c r="K392" s="12"/>
      <c r="L392" s="159">
        <v>27.595526</v>
      </c>
      <c r="M392" s="187" t="s">
        <v>321</v>
      </c>
      <c r="N392" s="187">
        <v>480.89954999999998</v>
      </c>
      <c r="O392" s="186">
        <f t="shared" si="17"/>
        <v>13270.676035413298</v>
      </c>
      <c r="P392" s="186">
        <f t="shared" si="18"/>
        <v>8120.4998210918584</v>
      </c>
      <c r="Q392" s="215">
        <f>IF(P392="-",0,P392/(1+'General inputs'!$H$30)^'MP Calculations'!$C$40)</f>
        <v>18037.97697232576</v>
      </c>
    </row>
    <row r="393" spans="3:17" x14ac:dyDescent="0.2">
      <c r="C393" s="159"/>
      <c r="D393" s="165" t="s">
        <v>281</v>
      </c>
      <c r="E393" s="162">
        <v>30317</v>
      </c>
      <c r="F393" s="166" t="str">
        <f t="shared" si="16"/>
        <v>Date check - OK</v>
      </c>
      <c r="G393" s="68"/>
      <c r="H393" s="162" t="s">
        <v>279</v>
      </c>
      <c r="I393" s="173">
        <v>38254.502555524108</v>
      </c>
      <c r="J393" s="168">
        <f>IFERROR(MIN('MP Calculations'!$E$30/I393,1),"-")</f>
        <v>0.61191304794284773</v>
      </c>
      <c r="K393" s="12"/>
      <c r="L393" s="159">
        <v>33.263486</v>
      </c>
      <c r="M393" s="187" t="s">
        <v>321</v>
      </c>
      <c r="N393" s="187">
        <v>304.56971499999997</v>
      </c>
      <c r="O393" s="186">
        <f t="shared" si="17"/>
        <v>10131.050450926488</v>
      </c>
      <c r="P393" s="186">
        <f t="shared" si="18"/>
        <v>6199.3219602891895</v>
      </c>
      <c r="Q393" s="215">
        <f>IF(P393="-",0,P393/(1+'General inputs'!$H$30)^'MP Calculations'!$C$40)</f>
        <v>13770.485712380001</v>
      </c>
    </row>
    <row r="394" spans="3:17" x14ac:dyDescent="0.2">
      <c r="C394" s="159"/>
      <c r="D394" s="165" t="s">
        <v>283</v>
      </c>
      <c r="E394" s="162">
        <v>30317</v>
      </c>
      <c r="F394" s="166" t="str">
        <f t="shared" si="16"/>
        <v>Date check - OK</v>
      </c>
      <c r="G394" s="68"/>
      <c r="H394" s="162" t="s">
        <v>279</v>
      </c>
      <c r="I394" s="173">
        <v>38254.502555524108</v>
      </c>
      <c r="J394" s="168">
        <f>IFERROR(MIN('MP Calculations'!$E$30/I394,1),"-")</f>
        <v>0.61191304794284773</v>
      </c>
      <c r="K394" s="12"/>
      <c r="L394" s="159">
        <v>5.6025900000000002</v>
      </c>
      <c r="M394" s="187" t="s">
        <v>321</v>
      </c>
      <c r="N394" s="187">
        <v>480.89954999999998</v>
      </c>
      <c r="O394" s="186">
        <f t="shared" si="17"/>
        <v>2694.2830098344998</v>
      </c>
      <c r="P394" s="186">
        <f t="shared" si="18"/>
        <v>1648.6669285684584</v>
      </c>
      <c r="Q394" s="215">
        <f>IF(P394="-",0,P394/(1+'General inputs'!$H$30)^'MP Calculations'!$C$40)</f>
        <v>3662.1657222762337</v>
      </c>
    </row>
    <row r="395" spans="3:17" x14ac:dyDescent="0.2">
      <c r="C395" s="159"/>
      <c r="D395" s="165" t="s">
        <v>283</v>
      </c>
      <c r="E395" s="162">
        <v>30317</v>
      </c>
      <c r="F395" s="166" t="str">
        <f t="shared" si="16"/>
        <v>Date check - OK</v>
      </c>
      <c r="G395" s="68"/>
      <c r="H395" s="162" t="s">
        <v>279</v>
      </c>
      <c r="I395" s="173">
        <v>38254.502555524108</v>
      </c>
      <c r="J395" s="168">
        <f>IFERROR(MIN('MP Calculations'!$E$30/I395,1),"-")</f>
        <v>0.61191304794284773</v>
      </c>
      <c r="K395" s="12"/>
      <c r="L395" s="159">
        <v>21.294411</v>
      </c>
      <c r="M395" s="187" t="s">
        <v>321</v>
      </c>
      <c r="N395" s="187">
        <v>480.89954999999998</v>
      </c>
      <c r="O395" s="186">
        <f t="shared" si="17"/>
        <v>10240.47266741505</v>
      </c>
      <c r="P395" s="186">
        <f t="shared" si="18"/>
        <v>6266.2788422933672</v>
      </c>
      <c r="Q395" s="215">
        <f>IF(P395="-",0,P395/(1+'General inputs'!$H$30)^'MP Calculations'!$C$40)</f>
        <v>13919.216298223138</v>
      </c>
    </row>
    <row r="396" spans="3:17" x14ac:dyDescent="0.2">
      <c r="C396" s="159"/>
      <c r="D396" s="165" t="s">
        <v>283</v>
      </c>
      <c r="E396" s="162">
        <v>30317</v>
      </c>
      <c r="F396" s="166" t="str">
        <f t="shared" si="16"/>
        <v>Date check - OK</v>
      </c>
      <c r="G396" s="68"/>
      <c r="H396" s="162" t="s">
        <v>279</v>
      </c>
      <c r="I396" s="173">
        <v>38254.502555524108</v>
      </c>
      <c r="J396" s="168">
        <f>IFERROR(MIN('MP Calculations'!$E$30/I396,1),"-")</f>
        <v>0.61191304794284773</v>
      </c>
      <c r="K396" s="12"/>
      <c r="L396" s="159">
        <v>20.497886000000001</v>
      </c>
      <c r="M396" s="187" t="s">
        <v>321</v>
      </c>
      <c r="N396" s="187">
        <v>480.89954999999998</v>
      </c>
      <c r="O396" s="186">
        <f t="shared" si="17"/>
        <v>9857.4241533512995</v>
      </c>
      <c r="P396" s="186">
        <f t="shared" si="18"/>
        <v>6031.886458542639</v>
      </c>
      <c r="Q396" s="215">
        <f>IF(P396="-",0,P396/(1+'General inputs'!$H$30)^'MP Calculations'!$C$40)</f>
        <v>13398.563073208266</v>
      </c>
    </row>
    <row r="397" spans="3:17" x14ac:dyDescent="0.2">
      <c r="C397" s="159"/>
      <c r="D397" s="165" t="s">
        <v>283</v>
      </c>
      <c r="E397" s="162">
        <v>30317</v>
      </c>
      <c r="F397" s="166" t="str">
        <f t="shared" si="16"/>
        <v>Date check - OK</v>
      </c>
      <c r="G397" s="68"/>
      <c r="H397" s="162" t="s">
        <v>279</v>
      </c>
      <c r="I397" s="173">
        <v>38254.502555524108</v>
      </c>
      <c r="J397" s="168">
        <f>IFERROR(MIN('MP Calculations'!$E$30/I397,1),"-")</f>
        <v>0.61191304794284773</v>
      </c>
      <c r="K397" s="12"/>
      <c r="L397" s="159">
        <v>6.1572709999999997</v>
      </c>
      <c r="M397" s="187" t="s">
        <v>321</v>
      </c>
      <c r="N397" s="187">
        <v>480.89954999999998</v>
      </c>
      <c r="O397" s="186">
        <f t="shared" si="17"/>
        <v>2961.0288531280498</v>
      </c>
      <c r="P397" s="186">
        <f t="shared" si="18"/>
        <v>1811.8921905642999</v>
      </c>
      <c r="Q397" s="215">
        <f>IF(P397="-",0,P397/(1+'General inputs'!$H$30)^'MP Calculations'!$C$40)</f>
        <v>4024.7362021789045</v>
      </c>
    </row>
    <row r="398" spans="3:17" x14ac:dyDescent="0.2">
      <c r="C398" s="159"/>
      <c r="D398" s="165" t="s">
        <v>281</v>
      </c>
      <c r="E398" s="162">
        <v>30317</v>
      </c>
      <c r="F398" s="166" t="str">
        <f t="shared" si="16"/>
        <v>Date check - OK</v>
      </c>
      <c r="G398" s="68"/>
      <c r="H398" s="162" t="s">
        <v>279</v>
      </c>
      <c r="I398" s="173">
        <v>38254.502555524108</v>
      </c>
      <c r="J398" s="168">
        <f>IFERROR(MIN('MP Calculations'!$E$30/I398,1),"-")</f>
        <v>0.61191304794284773</v>
      </c>
      <c r="K398" s="12"/>
      <c r="L398" s="159">
        <v>27.024739</v>
      </c>
      <c r="M398" s="187" t="s">
        <v>321</v>
      </c>
      <c r="N398" s="187">
        <v>304.56971499999997</v>
      </c>
      <c r="O398" s="186">
        <f t="shared" si="17"/>
        <v>8230.917055179385</v>
      </c>
      <c r="P398" s="186">
        <f t="shared" si="18"/>
        <v>5036.6055425995864</v>
      </c>
      <c r="Q398" s="215">
        <f>IF(P398="-",0,P398/(1+'General inputs'!$H$30)^'MP Calculations'!$C$40)</f>
        <v>11187.75651717017</v>
      </c>
    </row>
    <row r="399" spans="3:17" x14ac:dyDescent="0.2">
      <c r="C399" s="159"/>
      <c r="D399" s="165" t="s">
        <v>281</v>
      </c>
      <c r="E399" s="162">
        <v>30317</v>
      </c>
      <c r="F399" s="166" t="str">
        <f t="shared" si="16"/>
        <v>Date check - OK</v>
      </c>
      <c r="G399" s="68"/>
      <c r="H399" s="162" t="s">
        <v>279</v>
      </c>
      <c r="I399" s="173">
        <v>38254.502555524108</v>
      </c>
      <c r="J399" s="168">
        <f>IFERROR(MIN('MP Calculations'!$E$30/I399,1),"-")</f>
        <v>0.61191304794284773</v>
      </c>
      <c r="K399" s="12"/>
      <c r="L399" s="159">
        <v>9.9994340000000008</v>
      </c>
      <c r="M399" s="187" t="s">
        <v>321</v>
      </c>
      <c r="N399" s="187">
        <v>304.56971499999997</v>
      </c>
      <c r="O399" s="186">
        <f t="shared" si="17"/>
        <v>3045.5247635413098</v>
      </c>
      <c r="P399" s="186">
        <f t="shared" si="18"/>
        <v>1863.5963406439835</v>
      </c>
      <c r="Q399" s="215">
        <f>IF(P399="-",0,P399/(1+'General inputs'!$H$30)^'MP Calculations'!$C$40)</f>
        <v>4139.5860622932551</v>
      </c>
    </row>
    <row r="400" spans="3:17" x14ac:dyDescent="0.2">
      <c r="C400" s="159"/>
      <c r="D400" s="165" t="s">
        <v>282</v>
      </c>
      <c r="E400" s="162">
        <v>30317</v>
      </c>
      <c r="F400" s="166" t="str">
        <f t="shared" si="16"/>
        <v>Date check - OK</v>
      </c>
      <c r="G400" s="68"/>
      <c r="H400" s="162" t="s">
        <v>279</v>
      </c>
      <c r="I400" s="173">
        <v>38254.502555524108</v>
      </c>
      <c r="J400" s="168">
        <f>IFERROR(MIN('MP Calculations'!$E$30/I400,1),"-")</f>
        <v>0.61191304794284773</v>
      </c>
      <c r="K400" s="12"/>
      <c r="L400" s="159">
        <v>40.020479000000002</v>
      </c>
      <c r="M400" s="187" t="s">
        <v>321</v>
      </c>
      <c r="N400" s="187">
        <v>657.22938499999998</v>
      </c>
      <c r="O400" s="186">
        <f t="shared" si="17"/>
        <v>26302.634800575415</v>
      </c>
      <c r="P400" s="186">
        <f t="shared" si="18"/>
        <v>16094.92542974772</v>
      </c>
      <c r="Q400" s="215">
        <f>IF(P400="-",0,P400/(1+'General inputs'!$H$30)^'MP Calculations'!$C$40)</f>
        <v>35751.480902570118</v>
      </c>
    </row>
    <row r="401" spans="3:17" x14ac:dyDescent="0.2">
      <c r="C401" s="159"/>
      <c r="D401" s="165" t="s">
        <v>283</v>
      </c>
      <c r="E401" s="162">
        <v>30317</v>
      </c>
      <c r="F401" s="166" t="str">
        <f t="shared" si="16"/>
        <v>Date check - OK</v>
      </c>
      <c r="G401" s="68"/>
      <c r="H401" s="162" t="s">
        <v>279</v>
      </c>
      <c r="I401" s="173">
        <v>38254.502555524108</v>
      </c>
      <c r="J401" s="168">
        <f>IFERROR(MIN('MP Calculations'!$E$30/I401,1),"-")</f>
        <v>0.61191304794284773</v>
      </c>
      <c r="K401" s="12"/>
      <c r="L401" s="159">
        <v>31.11223</v>
      </c>
      <c r="M401" s="187" t="s">
        <v>321</v>
      </c>
      <c r="N401" s="187">
        <v>480.89954999999998</v>
      </c>
      <c r="O401" s="186">
        <f t="shared" si="17"/>
        <v>14961.8574064965</v>
      </c>
      <c r="P401" s="186">
        <f t="shared" si="18"/>
        <v>9155.3557684955431</v>
      </c>
      <c r="Q401" s="215">
        <f>IF(P401="-",0,P401/(1+'General inputs'!$H$30)^'MP Calculations'!$C$40)</f>
        <v>20336.691110642452</v>
      </c>
    </row>
    <row r="402" spans="3:17" x14ac:dyDescent="0.2">
      <c r="C402" s="159"/>
      <c r="D402" s="165" t="s">
        <v>283</v>
      </c>
      <c r="E402" s="162">
        <v>30317</v>
      </c>
      <c r="F402" s="166" t="str">
        <f t="shared" si="16"/>
        <v>Date check - OK</v>
      </c>
      <c r="G402" s="68"/>
      <c r="H402" s="162" t="s">
        <v>279</v>
      </c>
      <c r="I402" s="173">
        <v>38254.502555524108</v>
      </c>
      <c r="J402" s="168">
        <f>IFERROR(MIN('MP Calculations'!$E$30/I402,1),"-")</f>
        <v>0.61191304794284773</v>
      </c>
      <c r="K402" s="12"/>
      <c r="L402" s="159">
        <v>41.877302</v>
      </c>
      <c r="M402" s="187" t="s">
        <v>321</v>
      </c>
      <c r="N402" s="187">
        <v>480.89954999999998</v>
      </c>
      <c r="O402" s="186">
        <f t="shared" si="17"/>
        <v>20138.775687014098</v>
      </c>
      <c r="P402" s="186">
        <f t="shared" si="18"/>
        <v>12323.179612478114</v>
      </c>
      <c r="Q402" s="215">
        <f>IF(P402="-",0,P402/(1+'General inputs'!$H$30)^'MP Calculations'!$C$40)</f>
        <v>27373.343386863926</v>
      </c>
    </row>
    <row r="403" spans="3:17" x14ac:dyDescent="0.2">
      <c r="C403" s="159"/>
      <c r="D403" s="165" t="s">
        <v>283</v>
      </c>
      <c r="E403" s="162">
        <v>30317</v>
      </c>
      <c r="F403" s="166" t="str">
        <f t="shared" si="16"/>
        <v>Date check - OK</v>
      </c>
      <c r="G403" s="68"/>
      <c r="H403" s="162" t="s">
        <v>279</v>
      </c>
      <c r="I403" s="173">
        <v>38254.502555524108</v>
      </c>
      <c r="J403" s="168">
        <f>IFERROR(MIN('MP Calculations'!$E$30/I403,1),"-")</f>
        <v>0.61191304794284773</v>
      </c>
      <c r="K403" s="12"/>
      <c r="L403" s="159">
        <v>4.5849789999999997</v>
      </c>
      <c r="M403" s="187" t="s">
        <v>321</v>
      </c>
      <c r="N403" s="187">
        <v>480.89954999999998</v>
      </c>
      <c r="O403" s="186">
        <f t="shared" si="17"/>
        <v>2204.9143378594499</v>
      </c>
      <c r="P403" s="186">
        <f t="shared" si="18"/>
        <v>1349.215852932462</v>
      </c>
      <c r="Q403" s="215">
        <f>IF(P403="-",0,P403/(1+'General inputs'!$H$30)^'MP Calculations'!$C$40)</f>
        <v>2996.9983402598377</v>
      </c>
    </row>
    <row r="404" spans="3:17" x14ac:dyDescent="0.2">
      <c r="C404" s="159"/>
      <c r="D404" s="165" t="s">
        <v>283</v>
      </c>
      <c r="E404" s="162">
        <v>30317</v>
      </c>
      <c r="F404" s="166" t="str">
        <f t="shared" si="16"/>
        <v>Date check - OK</v>
      </c>
      <c r="G404" s="68"/>
      <c r="H404" s="162" t="s">
        <v>279</v>
      </c>
      <c r="I404" s="173">
        <v>38254.502555524108</v>
      </c>
      <c r="J404" s="168">
        <f>IFERROR(MIN('MP Calculations'!$E$30/I404,1),"-")</f>
        <v>0.61191304794284773</v>
      </c>
      <c r="K404" s="12"/>
      <c r="L404" s="159">
        <v>6.499225</v>
      </c>
      <c r="M404" s="187" t="s">
        <v>321</v>
      </c>
      <c r="N404" s="187">
        <v>480.89954999999998</v>
      </c>
      <c r="O404" s="186">
        <f t="shared" si="17"/>
        <v>3125.47437784875</v>
      </c>
      <c r="P404" s="186">
        <f t="shared" si="18"/>
        <v>1912.5185528167044</v>
      </c>
      <c r="Q404" s="215">
        <f>IF(P404="-",0,P404/(1+'General inputs'!$H$30)^'MP Calculations'!$C$40)</f>
        <v>4248.2564343206905</v>
      </c>
    </row>
    <row r="405" spans="3:17" x14ac:dyDescent="0.2">
      <c r="C405" s="159"/>
      <c r="D405" s="165" t="s">
        <v>281</v>
      </c>
      <c r="E405" s="162">
        <v>30317</v>
      </c>
      <c r="F405" s="166" t="str">
        <f t="shared" si="16"/>
        <v>Date check - OK</v>
      </c>
      <c r="G405" s="68"/>
      <c r="H405" s="162" t="s">
        <v>279</v>
      </c>
      <c r="I405" s="173">
        <v>38254.502555524108</v>
      </c>
      <c r="J405" s="168">
        <f>IFERROR(MIN('MP Calculations'!$E$30/I405,1),"-")</f>
        <v>0.61191304794284773</v>
      </c>
      <c r="K405" s="12"/>
      <c r="L405" s="159">
        <v>72.069198</v>
      </c>
      <c r="M405" s="187" t="s">
        <v>321</v>
      </c>
      <c r="N405" s="187">
        <v>304.56971499999997</v>
      </c>
      <c r="O405" s="186">
        <f t="shared" si="17"/>
        <v>21950.095095138568</v>
      </c>
      <c r="P405" s="186">
        <f t="shared" si="18"/>
        <v>13431.549592301593</v>
      </c>
      <c r="Q405" s="215">
        <f>IF(P405="-",0,P405/(1+'General inputs'!$H$30)^'MP Calculations'!$C$40)</f>
        <v>29835.353437149835</v>
      </c>
    </row>
    <row r="406" spans="3:17" x14ac:dyDescent="0.2">
      <c r="C406" s="159"/>
      <c r="D406" s="165" t="s">
        <v>283</v>
      </c>
      <c r="E406" s="162">
        <v>30317</v>
      </c>
      <c r="F406" s="166" t="str">
        <f t="shared" si="16"/>
        <v>Date check - OK</v>
      </c>
      <c r="G406" s="68"/>
      <c r="H406" s="162" t="s">
        <v>279</v>
      </c>
      <c r="I406" s="173">
        <v>38254.502555524108</v>
      </c>
      <c r="J406" s="168">
        <f>IFERROR(MIN('MP Calculations'!$E$30/I406,1),"-")</f>
        <v>0.61191304794284773</v>
      </c>
      <c r="K406" s="12"/>
      <c r="L406" s="159">
        <v>12.486471999999999</v>
      </c>
      <c r="M406" s="187" t="s">
        <v>321</v>
      </c>
      <c r="N406" s="187">
        <v>480.89954999999998</v>
      </c>
      <c r="O406" s="186">
        <f t="shared" si="17"/>
        <v>6004.7387658875996</v>
      </c>
      <c r="P406" s="186">
        <f t="shared" si="18"/>
        <v>3674.3780003348552</v>
      </c>
      <c r="Q406" s="215">
        <f>IF(P406="-",0,P406/(1+'General inputs'!$H$30)^'MP Calculations'!$C$40)</f>
        <v>8161.8554544526669</v>
      </c>
    </row>
    <row r="407" spans="3:17" x14ac:dyDescent="0.2">
      <c r="C407" s="159"/>
      <c r="D407" s="165" t="s">
        <v>283</v>
      </c>
      <c r="E407" s="162">
        <v>30317</v>
      </c>
      <c r="F407" s="166" t="str">
        <f t="shared" ref="F407:F470" si="19">IF(E407="","-",IF(OR(E407&lt;$E$15,E407&gt;$E$16),"ERROR - date outside of range","Date check - OK"))</f>
        <v>Date check - OK</v>
      </c>
      <c r="G407" s="68"/>
      <c r="H407" s="162" t="s">
        <v>279</v>
      </c>
      <c r="I407" s="173">
        <v>38254.502555524108</v>
      </c>
      <c r="J407" s="168">
        <f>IFERROR(MIN('MP Calculations'!$E$30/I407,1),"-")</f>
        <v>0.61191304794284773</v>
      </c>
      <c r="K407" s="12"/>
      <c r="L407" s="159">
        <v>25.494774</v>
      </c>
      <c r="M407" s="187" t="s">
        <v>321</v>
      </c>
      <c r="N407" s="187">
        <v>480.89954999999998</v>
      </c>
      <c r="O407" s="186">
        <f t="shared" ref="O407:O470" si="20">IF(N407="","-",L407*N407)</f>
        <v>12260.4253439517</v>
      </c>
      <c r="P407" s="186">
        <f t="shared" ref="P407:P470" si="21">IF(O407="-","-",IF(OR(E407&lt;$E$15,E407&gt;$E$16),0,O407*J407))</f>
        <v>7502.314241293222</v>
      </c>
      <c r="Q407" s="215">
        <f>IF(P407="-",0,P407/(1+'General inputs'!$H$30)^'MP Calculations'!$C$40)</f>
        <v>16664.808140517038</v>
      </c>
    </row>
    <row r="408" spans="3:17" x14ac:dyDescent="0.2">
      <c r="C408" s="159"/>
      <c r="D408" s="165" t="s">
        <v>283</v>
      </c>
      <c r="E408" s="162">
        <v>30317</v>
      </c>
      <c r="F408" s="166" t="str">
        <f t="shared" si="19"/>
        <v>Date check - OK</v>
      </c>
      <c r="G408" s="68"/>
      <c r="H408" s="162" t="s">
        <v>279</v>
      </c>
      <c r="I408" s="173">
        <v>38254.502555524108</v>
      </c>
      <c r="J408" s="168">
        <f>IFERROR(MIN('MP Calculations'!$E$30/I408,1),"-")</f>
        <v>0.61191304794284773</v>
      </c>
      <c r="K408" s="12"/>
      <c r="L408" s="159">
        <v>5.6986800000000004</v>
      </c>
      <c r="M408" s="187" t="s">
        <v>321</v>
      </c>
      <c r="N408" s="187">
        <v>480.89954999999998</v>
      </c>
      <c r="O408" s="186">
        <f t="shared" si="20"/>
        <v>2740.4926475940001</v>
      </c>
      <c r="P408" s="186">
        <f t="shared" si="21"/>
        <v>1676.9432088542092</v>
      </c>
      <c r="Q408" s="215">
        <f>IF(P408="-",0,P408/(1+'General inputs'!$H$30)^'MP Calculations'!$C$40)</f>
        <v>3724.9755127933918</v>
      </c>
    </row>
    <row r="409" spans="3:17" x14ac:dyDescent="0.2">
      <c r="C409" s="159"/>
      <c r="D409" s="165" t="s">
        <v>284</v>
      </c>
      <c r="E409" s="162">
        <v>30317</v>
      </c>
      <c r="F409" s="166" t="str">
        <f t="shared" si="19"/>
        <v>Date check - OK</v>
      </c>
      <c r="G409" s="68"/>
      <c r="H409" s="162" t="s">
        <v>279</v>
      </c>
      <c r="I409" s="173">
        <v>38254.502555524108</v>
      </c>
      <c r="J409" s="168">
        <f>IFERROR(MIN('MP Calculations'!$E$30/I409,1),"-")</f>
        <v>0.61191304794284773</v>
      </c>
      <c r="K409" s="12"/>
      <c r="L409" s="159">
        <v>134.61793499999999</v>
      </c>
      <c r="M409" s="187" t="s">
        <v>321</v>
      </c>
      <c r="N409" s="187">
        <v>1009.889055</v>
      </c>
      <c r="O409" s="186">
        <f t="shared" si="20"/>
        <v>135949.17916320142</v>
      </c>
      <c r="P409" s="186">
        <f t="shared" si="21"/>
        <v>83189.076587082862</v>
      </c>
      <c r="Q409" s="215">
        <f>IF(P409="-",0,P409/(1+'General inputs'!$H$30)^'MP Calculations'!$C$40)</f>
        <v>184786.98120642081</v>
      </c>
    </row>
    <row r="410" spans="3:17" x14ac:dyDescent="0.2">
      <c r="C410" s="159"/>
      <c r="D410" s="165" t="s">
        <v>284</v>
      </c>
      <c r="E410" s="162">
        <v>30317</v>
      </c>
      <c r="F410" s="166" t="str">
        <f t="shared" si="19"/>
        <v>Date check - OK</v>
      </c>
      <c r="G410" s="68"/>
      <c r="H410" s="162" t="s">
        <v>279</v>
      </c>
      <c r="I410" s="173">
        <v>38254.502555524108</v>
      </c>
      <c r="J410" s="168">
        <f>IFERROR(MIN('MP Calculations'!$E$30/I410,1),"-")</f>
        <v>0.61191304794284773</v>
      </c>
      <c r="K410" s="12"/>
      <c r="L410" s="159">
        <v>79.745925999999997</v>
      </c>
      <c r="M410" s="187" t="s">
        <v>321</v>
      </c>
      <c r="N410" s="187">
        <v>1009.889055</v>
      </c>
      <c r="O410" s="186">
        <f t="shared" si="20"/>
        <v>80534.537848239925</v>
      </c>
      <c r="P410" s="186">
        <f t="shared" si="21"/>
        <v>49280.134519385123</v>
      </c>
      <c r="Q410" s="215">
        <f>IF(P410="-",0,P410/(1+'General inputs'!$H$30)^'MP Calculations'!$C$40)</f>
        <v>109465.42100092847</v>
      </c>
    </row>
    <row r="411" spans="3:17" x14ac:dyDescent="0.2">
      <c r="C411" s="159"/>
      <c r="D411" s="165" t="s">
        <v>284</v>
      </c>
      <c r="E411" s="162">
        <v>30317</v>
      </c>
      <c r="F411" s="166" t="str">
        <f t="shared" si="19"/>
        <v>Date check - OK</v>
      </c>
      <c r="G411" s="68"/>
      <c r="H411" s="162" t="s">
        <v>279</v>
      </c>
      <c r="I411" s="173">
        <v>38254.502555524108</v>
      </c>
      <c r="J411" s="168">
        <f>IFERROR(MIN('MP Calculations'!$E$30/I411,1),"-")</f>
        <v>0.61191304794284773</v>
      </c>
      <c r="K411" s="12"/>
      <c r="L411" s="159">
        <v>64.470613999999998</v>
      </c>
      <c r="M411" s="187" t="s">
        <v>321</v>
      </c>
      <c r="N411" s="187">
        <v>1009.889055</v>
      </c>
      <c r="O411" s="186">
        <f t="shared" si="20"/>
        <v>65108.167447729764</v>
      </c>
      <c r="P411" s="186">
        <f t="shared" si="21"/>
        <v>39840.537188913622</v>
      </c>
      <c r="Q411" s="215">
        <f>IF(P411="-",0,P411/(1+'General inputs'!$H$30)^'MP Calculations'!$C$40)</f>
        <v>88497.347233742737</v>
      </c>
    </row>
    <row r="412" spans="3:17" x14ac:dyDescent="0.2">
      <c r="C412" s="159"/>
      <c r="D412" s="165" t="s">
        <v>284</v>
      </c>
      <c r="E412" s="162">
        <v>30317</v>
      </c>
      <c r="F412" s="166" t="str">
        <f t="shared" si="19"/>
        <v>Date check - OK</v>
      </c>
      <c r="G412" s="68"/>
      <c r="H412" s="162" t="s">
        <v>279</v>
      </c>
      <c r="I412" s="173">
        <v>38254.502555524108</v>
      </c>
      <c r="J412" s="168">
        <f>IFERROR(MIN('MP Calculations'!$E$30/I412,1),"-")</f>
        <v>0.61191304794284773</v>
      </c>
      <c r="K412" s="12"/>
      <c r="L412" s="159">
        <v>16.996244999999998</v>
      </c>
      <c r="M412" s="187" t="s">
        <v>321</v>
      </c>
      <c r="N412" s="187">
        <v>1009.889055</v>
      </c>
      <c r="O412" s="186">
        <f t="shared" si="20"/>
        <v>17164.321801598471</v>
      </c>
      <c r="P412" s="186">
        <f t="shared" si="21"/>
        <v>10503.072469487992</v>
      </c>
      <c r="Q412" s="215">
        <f>IF(P412="-",0,P412/(1+'General inputs'!$H$30)^'MP Calculations'!$C$40)</f>
        <v>23330.35940118026</v>
      </c>
    </row>
    <row r="413" spans="3:17" x14ac:dyDescent="0.2">
      <c r="C413" s="159"/>
      <c r="D413" s="165" t="s">
        <v>284</v>
      </c>
      <c r="E413" s="162">
        <v>30317</v>
      </c>
      <c r="F413" s="166" t="str">
        <f t="shared" si="19"/>
        <v>Date check - OK</v>
      </c>
      <c r="G413" s="68"/>
      <c r="H413" s="162" t="s">
        <v>279</v>
      </c>
      <c r="I413" s="173">
        <v>38254.502555524108</v>
      </c>
      <c r="J413" s="168">
        <f>IFERROR(MIN('MP Calculations'!$E$30/I413,1),"-")</f>
        <v>0.61191304794284773</v>
      </c>
      <c r="K413" s="12"/>
      <c r="L413" s="159">
        <v>48.991467999999998</v>
      </c>
      <c r="M413" s="187" t="s">
        <v>321</v>
      </c>
      <c r="N413" s="187">
        <v>1009.889055</v>
      </c>
      <c r="O413" s="186">
        <f t="shared" si="20"/>
        <v>49475.947321582738</v>
      </c>
      <c r="P413" s="186">
        <f t="shared" si="21"/>
        <v>30274.977725409466</v>
      </c>
      <c r="Q413" s="215">
        <f>IF(P413="-",0,P413/(1+'General inputs'!$H$30)^'MP Calculations'!$C$40)</f>
        <v>67249.475165333395</v>
      </c>
    </row>
    <row r="414" spans="3:17" x14ac:dyDescent="0.2">
      <c r="C414" s="159"/>
      <c r="D414" s="165" t="s">
        <v>284</v>
      </c>
      <c r="E414" s="162">
        <v>30317</v>
      </c>
      <c r="F414" s="166" t="str">
        <f t="shared" si="19"/>
        <v>Date check - OK</v>
      </c>
      <c r="G414" s="68"/>
      <c r="H414" s="162" t="s">
        <v>279</v>
      </c>
      <c r="I414" s="173">
        <v>38254.502555524108</v>
      </c>
      <c r="J414" s="168">
        <f>IFERROR(MIN('MP Calculations'!$E$30/I414,1),"-")</f>
        <v>0.61191304794284773</v>
      </c>
      <c r="K414" s="12"/>
      <c r="L414" s="159">
        <v>43.994881999999997</v>
      </c>
      <c r="M414" s="187" t="s">
        <v>321</v>
      </c>
      <c r="N414" s="187">
        <v>1009.889055</v>
      </c>
      <c r="O414" s="186">
        <f t="shared" si="20"/>
        <v>44429.949807816505</v>
      </c>
      <c r="P414" s="186">
        <f t="shared" si="21"/>
        <v>27187.266006848738</v>
      </c>
      <c r="Q414" s="215">
        <f>IF(P414="-",0,P414/(1+'General inputs'!$H$30)^'MP Calculations'!$C$40)</f>
        <v>60390.775072524331</v>
      </c>
    </row>
    <row r="415" spans="3:17" x14ac:dyDescent="0.2">
      <c r="C415" s="159"/>
      <c r="D415" s="165" t="s">
        <v>284</v>
      </c>
      <c r="E415" s="162">
        <v>30317</v>
      </c>
      <c r="F415" s="166" t="str">
        <f t="shared" si="19"/>
        <v>Date check - OK</v>
      </c>
      <c r="G415" s="68"/>
      <c r="H415" s="162" t="s">
        <v>279</v>
      </c>
      <c r="I415" s="173">
        <v>38254.502555524108</v>
      </c>
      <c r="J415" s="168">
        <f>IFERROR(MIN('MP Calculations'!$E$30/I415,1),"-")</f>
        <v>0.61191304794284773</v>
      </c>
      <c r="K415" s="12"/>
      <c r="L415" s="159">
        <v>105.592455</v>
      </c>
      <c r="M415" s="187" t="s">
        <v>321</v>
      </c>
      <c r="N415" s="187">
        <v>1009.889055</v>
      </c>
      <c r="O415" s="186">
        <f t="shared" si="20"/>
        <v>106636.66459508003</v>
      </c>
      <c r="P415" s="186">
        <f t="shared" si="21"/>
        <v>65252.366454834577</v>
      </c>
      <c r="Q415" s="215">
        <f>IF(P415="-",0,P415/(1+'General inputs'!$H$30)^'MP Calculations'!$C$40)</f>
        <v>144944.36419355887</v>
      </c>
    </row>
    <row r="416" spans="3:17" x14ac:dyDescent="0.2">
      <c r="C416" s="159"/>
      <c r="D416" s="165" t="s">
        <v>284</v>
      </c>
      <c r="E416" s="162">
        <v>30317</v>
      </c>
      <c r="F416" s="166" t="str">
        <f t="shared" si="19"/>
        <v>Date check - OK</v>
      </c>
      <c r="G416" s="68"/>
      <c r="H416" s="162" t="s">
        <v>279</v>
      </c>
      <c r="I416" s="173">
        <v>38254.502555524108</v>
      </c>
      <c r="J416" s="168">
        <f>IFERROR(MIN('MP Calculations'!$E$30/I416,1),"-")</f>
        <v>0.61191304794284773</v>
      </c>
      <c r="K416" s="12"/>
      <c r="L416" s="159">
        <v>6.9988919999999997</v>
      </c>
      <c r="M416" s="187" t="s">
        <v>321</v>
      </c>
      <c r="N416" s="187">
        <v>1009.889055</v>
      </c>
      <c r="O416" s="186">
        <f t="shared" si="20"/>
        <v>7068.10442792706</v>
      </c>
      <c r="P416" s="186">
        <f t="shared" si="21"/>
        <v>4325.0653236711851</v>
      </c>
      <c r="Q416" s="215">
        <f>IF(P416="-",0,P416/(1+'General inputs'!$H$30)^'MP Calculations'!$C$40)</f>
        <v>9607.2200518435293</v>
      </c>
    </row>
    <row r="417" spans="3:17" x14ac:dyDescent="0.2">
      <c r="C417" s="159"/>
      <c r="D417" s="165" t="s">
        <v>284</v>
      </c>
      <c r="E417" s="162">
        <v>30317</v>
      </c>
      <c r="F417" s="166" t="str">
        <f t="shared" si="19"/>
        <v>Date check - OK</v>
      </c>
      <c r="G417" s="68"/>
      <c r="H417" s="162" t="s">
        <v>279</v>
      </c>
      <c r="I417" s="173">
        <v>38254.502555524108</v>
      </c>
      <c r="J417" s="168">
        <f>IFERROR(MIN('MP Calculations'!$E$30/I417,1),"-")</f>
        <v>0.61191304794284773</v>
      </c>
      <c r="K417" s="12"/>
      <c r="L417" s="159">
        <v>6.9980180000000001</v>
      </c>
      <c r="M417" s="187" t="s">
        <v>321</v>
      </c>
      <c r="N417" s="187">
        <v>1009.889055</v>
      </c>
      <c r="O417" s="186">
        <f t="shared" si="20"/>
        <v>7067.2217848929904</v>
      </c>
      <c r="P417" s="186">
        <f t="shared" si="21"/>
        <v>4324.5252228819627</v>
      </c>
      <c r="Q417" s="215">
        <f>IF(P417="-",0,P417/(1+'General inputs'!$H$30)^'MP Calculations'!$C$40)</f>
        <v>9606.0203318985295</v>
      </c>
    </row>
    <row r="418" spans="3:17" x14ac:dyDescent="0.2">
      <c r="C418" s="159"/>
      <c r="D418" s="165" t="s">
        <v>284</v>
      </c>
      <c r="E418" s="162">
        <v>30317</v>
      </c>
      <c r="F418" s="166" t="str">
        <f t="shared" si="19"/>
        <v>Date check - OK</v>
      </c>
      <c r="G418" s="68"/>
      <c r="H418" s="162" t="s">
        <v>279</v>
      </c>
      <c r="I418" s="173">
        <v>38254.502555524108</v>
      </c>
      <c r="J418" s="168">
        <f>IFERROR(MIN('MP Calculations'!$E$30/I418,1),"-")</f>
        <v>0.61191304794284773</v>
      </c>
      <c r="K418" s="12"/>
      <c r="L418" s="159">
        <v>13.145452000000001</v>
      </c>
      <c r="M418" s="187" t="s">
        <v>321</v>
      </c>
      <c r="N418" s="187">
        <v>1009.889055</v>
      </c>
      <c r="O418" s="186">
        <f t="shared" si="20"/>
        <v>13275.448097827861</v>
      </c>
      <c r="P418" s="186">
        <f t="shared" si="21"/>
        <v>8123.4199083489266</v>
      </c>
      <c r="Q418" s="215">
        <f>IF(P418="-",0,P418/(1+'General inputs'!$H$30)^'MP Calculations'!$C$40)</f>
        <v>18044.46333004519</v>
      </c>
    </row>
    <row r="419" spans="3:17" x14ac:dyDescent="0.2">
      <c r="C419" s="159"/>
      <c r="D419" s="165" t="s">
        <v>284</v>
      </c>
      <c r="E419" s="162">
        <v>30317</v>
      </c>
      <c r="F419" s="166" t="str">
        <f t="shared" si="19"/>
        <v>Date check - OK</v>
      </c>
      <c r="G419" s="68"/>
      <c r="H419" s="162" t="s">
        <v>279</v>
      </c>
      <c r="I419" s="173">
        <v>38254.502555524108</v>
      </c>
      <c r="J419" s="168">
        <f>IFERROR(MIN('MP Calculations'!$E$30/I419,1),"-")</f>
        <v>0.61191304794284773</v>
      </c>
      <c r="K419" s="12"/>
      <c r="L419" s="159">
        <v>53.528212000000003</v>
      </c>
      <c r="M419" s="187" t="s">
        <v>321</v>
      </c>
      <c r="N419" s="187">
        <v>1009.889055</v>
      </c>
      <c r="O419" s="186">
        <f t="shared" si="20"/>
        <v>54057.555432519664</v>
      </c>
      <c r="P419" s="186">
        <f t="shared" si="21"/>
        <v>33078.523509052553</v>
      </c>
      <c r="Q419" s="215">
        <f>IF(P419="-",0,P419/(1+'General inputs'!$H$30)^'MP Calculations'!$C$40)</f>
        <v>73476.960591152354</v>
      </c>
    </row>
    <row r="420" spans="3:17" x14ac:dyDescent="0.2">
      <c r="C420" s="159"/>
      <c r="D420" s="165" t="s">
        <v>284</v>
      </c>
      <c r="E420" s="162">
        <v>30317</v>
      </c>
      <c r="F420" s="166" t="str">
        <f t="shared" si="19"/>
        <v>Date check - OK</v>
      </c>
      <c r="G420" s="68"/>
      <c r="H420" s="162" t="s">
        <v>279</v>
      </c>
      <c r="I420" s="173">
        <v>38254.502555524108</v>
      </c>
      <c r="J420" s="168">
        <f>IFERROR(MIN('MP Calculations'!$E$30/I420,1),"-")</f>
        <v>0.61191304794284773</v>
      </c>
      <c r="K420" s="12"/>
      <c r="L420" s="159">
        <v>47.250850999999997</v>
      </c>
      <c r="M420" s="187" t="s">
        <v>321</v>
      </c>
      <c r="N420" s="187">
        <v>1009.889055</v>
      </c>
      <c r="O420" s="186">
        <f t="shared" si="20"/>
        <v>47718.1172643358</v>
      </c>
      <c r="P420" s="186">
        <f t="shared" si="21"/>
        <v>29199.338577313942</v>
      </c>
      <c r="Q420" s="215">
        <f>IF(P420="-",0,P420/(1+'General inputs'!$H$30)^'MP Calculations'!$C$40)</f>
        <v>64860.169751707966</v>
      </c>
    </row>
    <row r="421" spans="3:17" x14ac:dyDescent="0.2">
      <c r="C421" s="159"/>
      <c r="D421" s="165" t="s">
        <v>284</v>
      </c>
      <c r="E421" s="162">
        <v>30317</v>
      </c>
      <c r="F421" s="166" t="str">
        <f t="shared" si="19"/>
        <v>Date check - OK</v>
      </c>
      <c r="G421" s="68"/>
      <c r="H421" s="162" t="s">
        <v>279</v>
      </c>
      <c r="I421" s="173">
        <v>38254.502555524108</v>
      </c>
      <c r="J421" s="168">
        <f>IFERROR(MIN('MP Calculations'!$E$30/I421,1),"-")</f>
        <v>0.61191304794284773</v>
      </c>
      <c r="K421" s="12"/>
      <c r="L421" s="159">
        <v>62.644934999999997</v>
      </c>
      <c r="M421" s="187" t="s">
        <v>321</v>
      </c>
      <c r="N421" s="187">
        <v>1009.889055</v>
      </c>
      <c r="O421" s="186">
        <f t="shared" si="20"/>
        <v>63264.43420768642</v>
      </c>
      <c r="P421" s="186">
        <f t="shared" si="21"/>
        <v>38712.332762405153</v>
      </c>
      <c r="Q421" s="215">
        <f>IF(P421="-",0,P421/(1+'General inputs'!$H$30)^'MP Calculations'!$C$40)</f>
        <v>85991.279145103894</v>
      </c>
    </row>
    <row r="422" spans="3:17" x14ac:dyDescent="0.2">
      <c r="C422" s="159"/>
      <c r="D422" s="165" t="s">
        <v>284</v>
      </c>
      <c r="E422" s="162">
        <v>30317</v>
      </c>
      <c r="F422" s="166" t="str">
        <f t="shared" si="19"/>
        <v>Date check - OK</v>
      </c>
      <c r="G422" s="68"/>
      <c r="H422" s="162" t="s">
        <v>279</v>
      </c>
      <c r="I422" s="173">
        <v>38254.502555524108</v>
      </c>
      <c r="J422" s="168">
        <f>IFERROR(MIN('MP Calculations'!$E$30/I422,1),"-")</f>
        <v>0.61191304794284773</v>
      </c>
      <c r="K422" s="12"/>
      <c r="L422" s="159">
        <v>15.997329000000001</v>
      </c>
      <c r="M422" s="187" t="s">
        <v>321</v>
      </c>
      <c r="N422" s="187">
        <v>1009.889055</v>
      </c>
      <c r="O422" s="186">
        <f t="shared" si="20"/>
        <v>16155.527466334095</v>
      </c>
      <c r="P422" s="186">
        <f t="shared" si="21"/>
        <v>9885.778053048889</v>
      </c>
      <c r="Q422" s="215">
        <f>IF(P422="-",0,P422/(1+'General inputs'!$H$30)^'MP Calculations'!$C$40)</f>
        <v>21959.170100744235</v>
      </c>
    </row>
    <row r="423" spans="3:17" x14ac:dyDescent="0.2">
      <c r="C423" s="159"/>
      <c r="D423" s="165" t="s">
        <v>281</v>
      </c>
      <c r="E423" s="162">
        <v>30317</v>
      </c>
      <c r="F423" s="166" t="str">
        <f t="shared" si="19"/>
        <v>Date check - OK</v>
      </c>
      <c r="G423" s="68"/>
      <c r="H423" s="162" t="s">
        <v>279</v>
      </c>
      <c r="I423" s="173">
        <v>38254.502555524108</v>
      </c>
      <c r="J423" s="168">
        <f>IFERROR(MIN('MP Calculations'!$E$30/I423,1),"-")</f>
        <v>0.61191304794284773</v>
      </c>
      <c r="K423" s="12"/>
      <c r="L423" s="159">
        <v>30.780384999999999</v>
      </c>
      <c r="M423" s="187" t="s">
        <v>321</v>
      </c>
      <c r="N423" s="187">
        <v>304.56971499999997</v>
      </c>
      <c r="O423" s="186">
        <f t="shared" si="20"/>
        <v>9374.7730870402738</v>
      </c>
      <c r="P423" s="186">
        <f t="shared" si="21"/>
        <v>5736.5459734633941</v>
      </c>
      <c r="Q423" s="215">
        <f>IF(P423="-",0,P423/(1+'General inputs'!$H$30)^'MP Calculations'!$C$40)</f>
        <v>12742.526500801983</v>
      </c>
    </row>
    <row r="424" spans="3:17" x14ac:dyDescent="0.2">
      <c r="C424" s="159"/>
      <c r="D424" s="165" t="s">
        <v>281</v>
      </c>
      <c r="E424" s="162">
        <v>30317</v>
      </c>
      <c r="F424" s="166" t="str">
        <f t="shared" si="19"/>
        <v>Date check - OK</v>
      </c>
      <c r="G424" s="68"/>
      <c r="H424" s="162" t="s">
        <v>279</v>
      </c>
      <c r="I424" s="173">
        <v>38254.502555524108</v>
      </c>
      <c r="J424" s="168">
        <f>IFERROR(MIN('MP Calculations'!$E$30/I424,1),"-")</f>
        <v>0.61191304794284773</v>
      </c>
      <c r="K424" s="12"/>
      <c r="L424" s="159">
        <v>9.4870280000000005</v>
      </c>
      <c r="M424" s="187" t="s">
        <v>321</v>
      </c>
      <c r="N424" s="187">
        <v>304.56971499999997</v>
      </c>
      <c r="O424" s="186">
        <f t="shared" si="20"/>
        <v>2889.46141415702</v>
      </c>
      <c r="P424" s="186">
        <f t="shared" si="21"/>
        <v>1768.0991408500731</v>
      </c>
      <c r="Q424" s="215">
        <f>IF(P424="-",0,P424/(1+'General inputs'!$H$30)^'MP Calculations'!$C$40)</f>
        <v>3927.4591823283054</v>
      </c>
    </row>
    <row r="425" spans="3:17" x14ac:dyDescent="0.2">
      <c r="C425" s="159"/>
      <c r="D425" s="165" t="s">
        <v>282</v>
      </c>
      <c r="E425" s="162">
        <v>30317</v>
      </c>
      <c r="F425" s="166" t="str">
        <f t="shared" si="19"/>
        <v>Date check - OK</v>
      </c>
      <c r="G425" s="68"/>
      <c r="H425" s="162" t="s">
        <v>279</v>
      </c>
      <c r="I425" s="173">
        <v>38254.502555524108</v>
      </c>
      <c r="J425" s="168">
        <f>IFERROR(MIN('MP Calculations'!$E$30/I425,1),"-")</f>
        <v>0.61191304794284773</v>
      </c>
      <c r="K425" s="12"/>
      <c r="L425" s="159">
        <v>109.00364399999999</v>
      </c>
      <c r="M425" s="187" t="s">
        <v>321</v>
      </c>
      <c r="N425" s="187">
        <v>657.22938499999998</v>
      </c>
      <c r="O425" s="186">
        <f t="shared" si="20"/>
        <v>71640.397908878935</v>
      </c>
      <c r="P425" s="186">
        <f t="shared" si="21"/>
        <v>43837.694240260527</v>
      </c>
      <c r="Q425" s="215">
        <f>IF(P425="-",0,P425/(1+'General inputs'!$H$30)^'MP Calculations'!$C$40)</f>
        <v>97376.188245436846</v>
      </c>
    </row>
    <row r="426" spans="3:17" x14ac:dyDescent="0.2">
      <c r="C426" s="159"/>
      <c r="D426" s="165" t="s">
        <v>283</v>
      </c>
      <c r="E426" s="162">
        <v>30317</v>
      </c>
      <c r="F426" s="166" t="str">
        <f t="shared" si="19"/>
        <v>Date check - OK</v>
      </c>
      <c r="G426" s="68"/>
      <c r="H426" s="162" t="s">
        <v>279</v>
      </c>
      <c r="I426" s="173">
        <v>38254.502555524108</v>
      </c>
      <c r="J426" s="168">
        <f>IFERROR(MIN('MP Calculations'!$E$30/I426,1),"-")</f>
        <v>0.61191304794284773</v>
      </c>
      <c r="K426" s="12"/>
      <c r="L426" s="159">
        <v>41.884273</v>
      </c>
      <c r="M426" s="187" t="s">
        <v>321</v>
      </c>
      <c r="N426" s="187">
        <v>480.89954999999998</v>
      </c>
      <c r="O426" s="186">
        <f t="shared" si="20"/>
        <v>20142.128037777151</v>
      </c>
      <c r="P426" s="186">
        <f t="shared" si="21"/>
        <v>12325.230959651308</v>
      </c>
      <c r="Q426" s="215">
        <f>IF(P426="-",0,P426/(1+'General inputs'!$H$30)^'MP Calculations'!$C$40)</f>
        <v>27377.900021786347</v>
      </c>
    </row>
    <row r="427" spans="3:17" x14ac:dyDescent="0.2">
      <c r="C427" s="159"/>
      <c r="D427" s="165" t="s">
        <v>282</v>
      </c>
      <c r="E427" s="162">
        <v>30317</v>
      </c>
      <c r="F427" s="166" t="str">
        <f t="shared" si="19"/>
        <v>Date check - OK</v>
      </c>
      <c r="G427" s="68"/>
      <c r="H427" s="162" t="s">
        <v>279</v>
      </c>
      <c r="I427" s="173">
        <v>38254.502555524108</v>
      </c>
      <c r="J427" s="168">
        <f>IFERROR(MIN('MP Calculations'!$E$30/I427,1),"-")</f>
        <v>0.61191304794284773</v>
      </c>
      <c r="K427" s="12"/>
      <c r="L427" s="159">
        <v>3.9054959999999999</v>
      </c>
      <c r="M427" s="187" t="s">
        <v>321</v>
      </c>
      <c r="N427" s="187">
        <v>657.22938499999998</v>
      </c>
      <c r="O427" s="186">
        <f t="shared" si="20"/>
        <v>2566.8067341999599</v>
      </c>
      <c r="P427" s="186">
        <f t="shared" si="21"/>
        <v>1570.6625322045245</v>
      </c>
      <c r="Q427" s="215">
        <f>IF(P427="-",0,P427/(1+'General inputs'!$H$30)^'MP Calculations'!$C$40)</f>
        <v>3488.8954142468906</v>
      </c>
    </row>
    <row r="428" spans="3:17" x14ac:dyDescent="0.2">
      <c r="C428" s="159"/>
      <c r="D428" s="165" t="s">
        <v>303</v>
      </c>
      <c r="E428" s="162">
        <v>30317</v>
      </c>
      <c r="F428" s="166" t="str">
        <f t="shared" si="19"/>
        <v>Date check - OK</v>
      </c>
      <c r="G428" s="68"/>
      <c r="H428" s="162" t="s">
        <v>279</v>
      </c>
      <c r="I428" s="173">
        <v>38254.502555524108</v>
      </c>
      <c r="J428" s="168">
        <f>IFERROR(MIN('MP Calculations'!$E$30/I428,1),"-")</f>
        <v>0.61191304794284773</v>
      </c>
      <c r="K428" s="12"/>
      <c r="L428" s="159">
        <v>6.9999289999999998</v>
      </c>
      <c r="M428" s="187" t="s">
        <v>321</v>
      </c>
      <c r="N428" s="187">
        <v>833.55921999999998</v>
      </c>
      <c r="O428" s="186">
        <f t="shared" si="20"/>
        <v>5834.8553572953797</v>
      </c>
      <c r="P428" s="186">
        <f t="shared" si="21"/>
        <v>3570.4241259882697</v>
      </c>
      <c r="Q428" s="215">
        <f>IF(P428="-",0,P428/(1+'General inputs'!$H$30)^'MP Calculations'!$C$40)</f>
        <v>7930.9438562801752</v>
      </c>
    </row>
    <row r="429" spans="3:17" x14ac:dyDescent="0.2">
      <c r="C429" s="159"/>
      <c r="D429" s="165" t="s">
        <v>287</v>
      </c>
      <c r="E429" s="162">
        <v>30317</v>
      </c>
      <c r="F429" s="166" t="str">
        <f t="shared" si="19"/>
        <v>Date check - OK</v>
      </c>
      <c r="G429" s="68"/>
      <c r="H429" s="162" t="s">
        <v>279</v>
      </c>
      <c r="I429" s="173">
        <v>38254.502555524108</v>
      </c>
      <c r="J429" s="168">
        <f>IFERROR(MIN('MP Calculations'!$E$30/I429,1),"-")</f>
        <v>0.61191304794284773</v>
      </c>
      <c r="K429" s="12"/>
      <c r="L429" s="159">
        <v>224.96964299999999</v>
      </c>
      <c r="M429" s="187" t="s">
        <v>321</v>
      </c>
      <c r="N429" s="187">
        <v>276.07196399999998</v>
      </c>
      <c r="O429" s="186">
        <f t="shared" si="20"/>
        <v>62107.811183388847</v>
      </c>
      <c r="P429" s="186">
        <f t="shared" si="21"/>
        <v>38004.580042286354</v>
      </c>
      <c r="Q429" s="215">
        <f>IF(P429="-",0,P429/(1+'General inputs'!$H$30)^'MP Calculations'!$C$40)</f>
        <v>84419.155809241638</v>
      </c>
    </row>
    <row r="430" spans="3:17" x14ac:dyDescent="0.2">
      <c r="C430" s="159"/>
      <c r="D430" s="165" t="s">
        <v>287</v>
      </c>
      <c r="E430" s="162">
        <v>30317</v>
      </c>
      <c r="F430" s="166" t="str">
        <f t="shared" si="19"/>
        <v>Date check - OK</v>
      </c>
      <c r="G430" s="68"/>
      <c r="H430" s="162" t="s">
        <v>279</v>
      </c>
      <c r="I430" s="173">
        <v>38254.502555524108</v>
      </c>
      <c r="J430" s="168">
        <f>IFERROR(MIN('MP Calculations'!$E$30/I430,1),"-")</f>
        <v>0.61191304794284773</v>
      </c>
      <c r="K430" s="12"/>
      <c r="L430" s="159">
        <v>3.6694279999999999</v>
      </c>
      <c r="M430" s="187" t="s">
        <v>321</v>
      </c>
      <c r="N430" s="187">
        <v>276.07196399999998</v>
      </c>
      <c r="O430" s="186">
        <f t="shared" si="20"/>
        <v>1013.0261947165919</v>
      </c>
      <c r="P430" s="186">
        <f t="shared" si="21"/>
        <v>619.88394645497453</v>
      </c>
      <c r="Q430" s="215">
        <f>IF(P430="-",0,P430/(1+'General inputs'!$H$30)^'MP Calculations'!$C$40)</f>
        <v>1376.941394989874</v>
      </c>
    </row>
    <row r="431" spans="3:17" x14ac:dyDescent="0.2">
      <c r="C431" s="159"/>
      <c r="D431" s="165" t="s">
        <v>287</v>
      </c>
      <c r="E431" s="162">
        <v>30317</v>
      </c>
      <c r="F431" s="166" t="str">
        <f t="shared" si="19"/>
        <v>Date check - OK</v>
      </c>
      <c r="G431" s="68"/>
      <c r="H431" s="162" t="s">
        <v>279</v>
      </c>
      <c r="I431" s="173">
        <v>38254.502555524108</v>
      </c>
      <c r="J431" s="168">
        <f>IFERROR(MIN('MP Calculations'!$E$30/I431,1),"-")</f>
        <v>0.61191304794284773</v>
      </c>
      <c r="K431" s="12"/>
      <c r="L431" s="159">
        <v>4.0350999999999999</v>
      </c>
      <c r="M431" s="187" t="s">
        <v>321</v>
      </c>
      <c r="N431" s="187">
        <v>276.07196399999998</v>
      </c>
      <c r="O431" s="186">
        <f t="shared" si="20"/>
        <v>1113.9779819363998</v>
      </c>
      <c r="P431" s="186">
        <f t="shared" si="21"/>
        <v>681.65766226792505</v>
      </c>
      <c r="Q431" s="215">
        <f>IF(P431="-",0,P431/(1+'General inputs'!$H$30)^'MP Calculations'!$C$40)</f>
        <v>1514.1586707583961</v>
      </c>
    </row>
    <row r="432" spans="3:17" x14ac:dyDescent="0.2">
      <c r="C432" s="159"/>
      <c r="D432" s="165" t="s">
        <v>287</v>
      </c>
      <c r="E432" s="162">
        <v>30317</v>
      </c>
      <c r="F432" s="166" t="str">
        <f t="shared" si="19"/>
        <v>Date check - OK</v>
      </c>
      <c r="G432" s="68"/>
      <c r="H432" s="162" t="s">
        <v>279</v>
      </c>
      <c r="I432" s="173">
        <v>38254.502555524108</v>
      </c>
      <c r="J432" s="168">
        <f>IFERROR(MIN('MP Calculations'!$E$30/I432,1),"-")</f>
        <v>0.61191304794284773</v>
      </c>
      <c r="K432" s="12"/>
      <c r="L432" s="159">
        <v>6.040146</v>
      </c>
      <c r="M432" s="187" t="s">
        <v>321</v>
      </c>
      <c r="N432" s="187">
        <v>276.07196399999998</v>
      </c>
      <c r="O432" s="186">
        <f t="shared" si="20"/>
        <v>1667.5149690667438</v>
      </c>
      <c r="P432" s="186">
        <f t="shared" si="21"/>
        <v>1020.3741672119546</v>
      </c>
      <c r="Q432" s="215">
        <f>IF(P432="-",0,P432/(1+'General inputs'!$H$30)^'MP Calculations'!$C$40)</f>
        <v>2266.5459191957184</v>
      </c>
    </row>
    <row r="433" spans="3:17" x14ac:dyDescent="0.2">
      <c r="C433" s="159"/>
      <c r="D433" s="165" t="s">
        <v>287</v>
      </c>
      <c r="E433" s="162">
        <v>30317</v>
      </c>
      <c r="F433" s="166" t="str">
        <f t="shared" si="19"/>
        <v>Date check - OK</v>
      </c>
      <c r="G433" s="68"/>
      <c r="H433" s="162" t="s">
        <v>279</v>
      </c>
      <c r="I433" s="173">
        <v>38254.502555524108</v>
      </c>
      <c r="J433" s="168">
        <f>IFERROR(MIN('MP Calculations'!$E$30/I433,1),"-")</f>
        <v>0.61191304794284773</v>
      </c>
      <c r="K433" s="12"/>
      <c r="L433" s="159">
        <v>6.1328750000000003</v>
      </c>
      <c r="M433" s="187" t="s">
        <v>321</v>
      </c>
      <c r="N433" s="187">
        <v>276.07196399999998</v>
      </c>
      <c r="O433" s="186">
        <f t="shared" si="20"/>
        <v>1693.1148462164999</v>
      </c>
      <c r="P433" s="186">
        <f t="shared" si="21"/>
        <v>1036.0390660656244</v>
      </c>
      <c r="Q433" s="215">
        <f>IF(P433="-",0,P433/(1+'General inputs'!$H$30)^'MP Calculations'!$C$40)</f>
        <v>2301.3421867927436</v>
      </c>
    </row>
    <row r="434" spans="3:17" x14ac:dyDescent="0.2">
      <c r="C434" s="159"/>
      <c r="D434" s="165" t="s">
        <v>287</v>
      </c>
      <c r="E434" s="162">
        <v>30317</v>
      </c>
      <c r="F434" s="166" t="str">
        <f t="shared" si="19"/>
        <v>Date check - OK</v>
      </c>
      <c r="G434" s="68"/>
      <c r="H434" s="162" t="s">
        <v>279</v>
      </c>
      <c r="I434" s="173">
        <v>38254.502555524108</v>
      </c>
      <c r="J434" s="168">
        <f>IFERROR(MIN('MP Calculations'!$E$30/I434,1),"-")</f>
        <v>0.61191304794284773</v>
      </c>
      <c r="K434" s="12"/>
      <c r="L434" s="159">
        <v>1.1573549999999999</v>
      </c>
      <c r="M434" s="187" t="s">
        <v>321</v>
      </c>
      <c r="N434" s="187">
        <v>276.07196399999998</v>
      </c>
      <c r="O434" s="186">
        <f t="shared" si="20"/>
        <v>319.51326789521994</v>
      </c>
      <c r="P434" s="186">
        <f t="shared" si="21"/>
        <v>195.51433761594367</v>
      </c>
      <c r="Q434" s="215">
        <f>IF(P434="-",0,P434/(1+'General inputs'!$H$30)^'MP Calculations'!$C$40)</f>
        <v>434.29384857762716</v>
      </c>
    </row>
    <row r="435" spans="3:17" x14ac:dyDescent="0.2">
      <c r="C435" s="159"/>
      <c r="D435" s="165" t="s">
        <v>287</v>
      </c>
      <c r="E435" s="162">
        <v>30317</v>
      </c>
      <c r="F435" s="166" t="str">
        <f t="shared" si="19"/>
        <v>Date check - OK</v>
      </c>
      <c r="G435" s="68"/>
      <c r="H435" s="162" t="s">
        <v>279</v>
      </c>
      <c r="I435" s="173">
        <v>38254.502555524108</v>
      </c>
      <c r="J435" s="168">
        <f>IFERROR(MIN('MP Calculations'!$E$30/I435,1),"-")</f>
        <v>0.61191304794284773</v>
      </c>
      <c r="K435" s="12"/>
      <c r="L435" s="159">
        <v>1.1711370000000001</v>
      </c>
      <c r="M435" s="187" t="s">
        <v>321</v>
      </c>
      <c r="N435" s="187">
        <v>276.07196399999998</v>
      </c>
      <c r="O435" s="186">
        <f t="shared" si="20"/>
        <v>323.31809170306798</v>
      </c>
      <c r="P435" s="186">
        <f t="shared" si="21"/>
        <v>197.84255894908947</v>
      </c>
      <c r="Q435" s="215">
        <f>IF(P435="-",0,P435/(1+'General inputs'!$H$30)^'MP Calculations'!$C$40)</f>
        <v>439.46550102747784</v>
      </c>
    </row>
    <row r="436" spans="3:17" x14ac:dyDescent="0.2">
      <c r="C436" s="159"/>
      <c r="D436" s="165" t="s">
        <v>291</v>
      </c>
      <c r="E436" s="162">
        <v>30337</v>
      </c>
      <c r="F436" s="166" t="str">
        <f t="shared" si="19"/>
        <v>Date check - OK</v>
      </c>
      <c r="G436" s="68"/>
      <c r="H436" s="162" t="s">
        <v>279</v>
      </c>
      <c r="I436" s="173">
        <v>38254.502555524108</v>
      </c>
      <c r="J436" s="168">
        <f>IFERROR(MIN('MP Calculations'!$E$30/I436,1),"-")</f>
        <v>0.61191304794284773</v>
      </c>
      <c r="K436" s="12"/>
      <c r="L436" s="159">
        <v>5.9373170000000002</v>
      </c>
      <c r="M436" s="187" t="s">
        <v>321</v>
      </c>
      <c r="N436" s="187">
        <v>612.70164899999997</v>
      </c>
      <c r="O436" s="186">
        <f t="shared" si="20"/>
        <v>3637.8039165357332</v>
      </c>
      <c r="P436" s="186">
        <f t="shared" si="21"/>
        <v>2226.0196823858091</v>
      </c>
      <c r="Q436" s="215">
        <f>IF(P436="-",0,P436/(1+'General inputs'!$H$30)^'MP Calculations'!$C$40)</f>
        <v>4944.6330466663676</v>
      </c>
    </row>
    <row r="437" spans="3:17" x14ac:dyDescent="0.2">
      <c r="C437" s="159"/>
      <c r="D437" s="165" t="s">
        <v>304</v>
      </c>
      <c r="E437" s="162">
        <v>30497</v>
      </c>
      <c r="F437" s="166" t="str">
        <f t="shared" si="19"/>
        <v>Date check - OK</v>
      </c>
      <c r="G437" s="68"/>
      <c r="H437" s="162" t="s">
        <v>279</v>
      </c>
      <c r="I437" s="173">
        <v>38254.502555524108</v>
      </c>
      <c r="J437" s="168">
        <f>IFERROR(MIN('MP Calculations'!$E$30/I437,1),"-")</f>
        <v>0.61191304794284773</v>
      </c>
      <c r="K437" s="12"/>
      <c r="L437" s="159">
        <v>1</v>
      </c>
      <c r="M437" s="187" t="s">
        <v>322</v>
      </c>
      <c r="N437" s="187">
        <v>224967.54152999999</v>
      </c>
      <c r="O437" s="186">
        <f t="shared" si="20"/>
        <v>224967.54152999999</v>
      </c>
      <c r="P437" s="186">
        <f t="shared" si="21"/>
        <v>137660.57402583148</v>
      </c>
      <c r="Q437" s="215">
        <f>IF(P437="-",0,P437/(1+'General inputs'!$H$30)^'MP Calculations'!$C$40)</f>
        <v>305783.91958405596</v>
      </c>
    </row>
    <row r="438" spans="3:17" x14ac:dyDescent="0.2">
      <c r="C438" s="159"/>
      <c r="D438" s="165" t="s">
        <v>305</v>
      </c>
      <c r="E438" s="162">
        <v>30497</v>
      </c>
      <c r="F438" s="166" t="str">
        <f t="shared" si="19"/>
        <v>Date check - OK</v>
      </c>
      <c r="G438" s="68"/>
      <c r="H438" s="162" t="s">
        <v>279</v>
      </c>
      <c r="I438" s="173">
        <v>38254.502555524108</v>
      </c>
      <c r="J438" s="168">
        <f>IFERROR(MIN('MP Calculations'!$E$30/I438,1),"-")</f>
        <v>0.61191304794284773</v>
      </c>
      <c r="K438" s="12"/>
      <c r="L438" s="159">
        <v>1</v>
      </c>
      <c r="M438" s="187" t="s">
        <v>322</v>
      </c>
      <c r="N438" s="187">
        <v>55573.635383000001</v>
      </c>
      <c r="O438" s="186">
        <f t="shared" si="20"/>
        <v>55573.635383000001</v>
      </c>
      <c r="P438" s="186">
        <f t="shared" si="21"/>
        <v>34006.232612476022</v>
      </c>
      <c r="Q438" s="215">
        <f>IF(P438="-",0,P438/(1+'General inputs'!$H$30)^'MP Calculations'!$C$40)</f>
        <v>75537.670622954261</v>
      </c>
    </row>
    <row r="439" spans="3:17" x14ac:dyDescent="0.2">
      <c r="C439" s="159"/>
      <c r="D439" s="165" t="s">
        <v>306</v>
      </c>
      <c r="E439" s="162">
        <v>30497</v>
      </c>
      <c r="F439" s="166" t="str">
        <f t="shared" si="19"/>
        <v>Date check - OK</v>
      </c>
      <c r="G439" s="68"/>
      <c r="H439" s="162" t="s">
        <v>279</v>
      </c>
      <c r="I439" s="173">
        <v>38254.502555524108</v>
      </c>
      <c r="J439" s="168">
        <f>IFERROR(MIN('MP Calculations'!$E$30/I439,1),"-")</f>
        <v>0.61191304794284773</v>
      </c>
      <c r="K439" s="12"/>
      <c r="L439" s="159">
        <v>1</v>
      </c>
      <c r="M439" s="187" t="s">
        <v>322</v>
      </c>
      <c r="N439" s="187">
        <v>34764.531705000001</v>
      </c>
      <c r="O439" s="186">
        <f t="shared" si="20"/>
        <v>34764.531705000001</v>
      </c>
      <c r="P439" s="186">
        <f t="shared" si="21"/>
        <v>21272.870555912315</v>
      </c>
      <c r="Q439" s="215">
        <f>IF(P439="-",0,P439/(1+'General inputs'!$H$30)^'MP Calculations'!$C$40)</f>
        <v>47253.193482765106</v>
      </c>
    </row>
    <row r="440" spans="3:17" x14ac:dyDescent="0.2">
      <c r="C440" s="159"/>
      <c r="D440" s="165" t="s">
        <v>307</v>
      </c>
      <c r="E440" s="162">
        <v>30497</v>
      </c>
      <c r="F440" s="166" t="str">
        <f t="shared" si="19"/>
        <v>Date check - OK</v>
      </c>
      <c r="G440" s="68"/>
      <c r="H440" s="162" t="s">
        <v>279</v>
      </c>
      <c r="I440" s="173">
        <v>38254.502555524108</v>
      </c>
      <c r="J440" s="168">
        <f>IFERROR(MIN('MP Calculations'!$E$30/I440,1),"-")</f>
        <v>0.61191304794284773</v>
      </c>
      <c r="K440" s="12"/>
      <c r="L440" s="159">
        <v>1</v>
      </c>
      <c r="M440" s="187" t="s">
        <v>322</v>
      </c>
      <c r="N440" s="187">
        <v>199227.073772</v>
      </c>
      <c r="O440" s="186">
        <f t="shared" si="20"/>
        <v>199227.073772</v>
      </c>
      <c r="P440" s="186">
        <f t="shared" si="21"/>
        <v>121909.6459445591</v>
      </c>
      <c r="Q440" s="215">
        <f>IF(P440="-",0,P440/(1+'General inputs'!$H$30)^'MP Calculations'!$C$40)</f>
        <v>270796.55620959942</v>
      </c>
    </row>
    <row r="441" spans="3:17" x14ac:dyDescent="0.2">
      <c r="C441" s="159"/>
      <c r="D441" s="165" t="s">
        <v>308</v>
      </c>
      <c r="E441" s="162">
        <v>30497</v>
      </c>
      <c r="F441" s="166" t="str">
        <f t="shared" si="19"/>
        <v>Date check - OK</v>
      </c>
      <c r="G441" s="68"/>
      <c r="H441" s="162" t="s">
        <v>279</v>
      </c>
      <c r="I441" s="173">
        <v>38254.502555524108</v>
      </c>
      <c r="J441" s="168">
        <f>IFERROR(MIN('MP Calculations'!$E$30/I441,1),"-")</f>
        <v>0.61191304794284773</v>
      </c>
      <c r="K441" s="12"/>
      <c r="L441" s="159">
        <v>1</v>
      </c>
      <c r="M441" s="187" t="s">
        <v>322</v>
      </c>
      <c r="N441" s="187">
        <v>51948.242094000001</v>
      </c>
      <c r="O441" s="186">
        <f t="shared" si="20"/>
        <v>51948.242094000001</v>
      </c>
      <c r="P441" s="186">
        <f t="shared" si="21"/>
        <v>31787.807155012484</v>
      </c>
      <c r="Q441" s="215">
        <f>IF(P441="-",0,P441/(1+'General inputs'!$H$30)^'MP Calculations'!$C$40)</f>
        <v>70609.90654461355</v>
      </c>
    </row>
    <row r="442" spans="3:17" x14ac:dyDescent="0.2">
      <c r="C442" s="159"/>
      <c r="D442" s="165" t="s">
        <v>281</v>
      </c>
      <c r="E442" s="162">
        <v>30682</v>
      </c>
      <c r="F442" s="166" t="str">
        <f t="shared" si="19"/>
        <v>Date check - OK</v>
      </c>
      <c r="G442" s="68"/>
      <c r="H442" s="162" t="s">
        <v>279</v>
      </c>
      <c r="I442" s="173">
        <v>38254.502555524108</v>
      </c>
      <c r="J442" s="168">
        <f>IFERROR(MIN('MP Calculations'!$E$30/I442,1),"-")</f>
        <v>0.61191304794284773</v>
      </c>
      <c r="K442" s="12"/>
      <c r="L442" s="159">
        <v>42.535539999999997</v>
      </c>
      <c r="M442" s="187" t="s">
        <v>321</v>
      </c>
      <c r="N442" s="187">
        <v>304.56971499999997</v>
      </c>
      <c r="O442" s="186">
        <f t="shared" si="20"/>
        <v>12955.037295171098</v>
      </c>
      <c r="P442" s="186">
        <f t="shared" si="21"/>
        <v>7927.3563575014123</v>
      </c>
      <c r="Q442" s="215">
        <f>IF(P442="-",0,P442/(1+'General inputs'!$H$30)^'MP Calculations'!$C$40)</f>
        <v>17608.949520154561</v>
      </c>
    </row>
    <row r="443" spans="3:17" x14ac:dyDescent="0.2">
      <c r="C443" s="159"/>
      <c r="D443" s="165" t="s">
        <v>281</v>
      </c>
      <c r="E443" s="162">
        <v>30682</v>
      </c>
      <c r="F443" s="166" t="str">
        <f t="shared" si="19"/>
        <v>Date check - OK</v>
      </c>
      <c r="G443" s="68"/>
      <c r="H443" s="162" t="s">
        <v>279</v>
      </c>
      <c r="I443" s="173">
        <v>38254.502555524108</v>
      </c>
      <c r="J443" s="168">
        <f>IFERROR(MIN('MP Calculations'!$E$30/I443,1),"-")</f>
        <v>0.61191304794284773</v>
      </c>
      <c r="K443" s="12"/>
      <c r="L443" s="159">
        <v>40.027512999999999</v>
      </c>
      <c r="M443" s="187" t="s">
        <v>321</v>
      </c>
      <c r="N443" s="187">
        <v>304.56971499999997</v>
      </c>
      <c r="O443" s="186">
        <f t="shared" si="20"/>
        <v>12191.168226568794</v>
      </c>
      <c r="P443" s="186">
        <f t="shared" si="21"/>
        <v>7459.9349075037126</v>
      </c>
      <c r="Q443" s="215">
        <f>IF(P443="-",0,P443/(1+'General inputs'!$H$30)^'MP Calculations'!$C$40)</f>
        <v>16570.671392307013</v>
      </c>
    </row>
    <row r="444" spans="3:17" x14ac:dyDescent="0.2">
      <c r="C444" s="159"/>
      <c r="D444" s="165" t="s">
        <v>281</v>
      </c>
      <c r="E444" s="162">
        <v>30682</v>
      </c>
      <c r="F444" s="166" t="str">
        <f t="shared" si="19"/>
        <v>Date check - OK</v>
      </c>
      <c r="G444" s="68"/>
      <c r="H444" s="162" t="s">
        <v>279</v>
      </c>
      <c r="I444" s="173">
        <v>38254.502555524108</v>
      </c>
      <c r="J444" s="168">
        <f>IFERROR(MIN('MP Calculations'!$E$30/I444,1),"-")</f>
        <v>0.61191304794284773</v>
      </c>
      <c r="K444" s="12"/>
      <c r="L444" s="159">
        <v>72.219161999999997</v>
      </c>
      <c r="M444" s="187" t="s">
        <v>321</v>
      </c>
      <c r="N444" s="187">
        <v>304.56971499999997</v>
      </c>
      <c r="O444" s="186">
        <f t="shared" si="20"/>
        <v>21995.769587878829</v>
      </c>
      <c r="P444" s="186">
        <f t="shared" si="21"/>
        <v>13459.498410367531</v>
      </c>
      <c r="Q444" s="215">
        <f>IF(P444="-",0,P444/(1+'General inputs'!$H$30)^'MP Calculations'!$C$40)</f>
        <v>29897.435839438382</v>
      </c>
    </row>
    <row r="445" spans="3:17" x14ac:dyDescent="0.2">
      <c r="C445" s="159"/>
      <c r="D445" s="165" t="s">
        <v>281</v>
      </c>
      <c r="E445" s="162">
        <v>30682</v>
      </c>
      <c r="F445" s="166" t="str">
        <f t="shared" si="19"/>
        <v>Date check - OK</v>
      </c>
      <c r="G445" s="68"/>
      <c r="H445" s="162" t="s">
        <v>279</v>
      </c>
      <c r="I445" s="173">
        <v>38254.502555524108</v>
      </c>
      <c r="J445" s="168">
        <f>IFERROR(MIN('MP Calculations'!$E$30/I445,1),"-")</f>
        <v>0.61191304794284773</v>
      </c>
      <c r="K445" s="12"/>
      <c r="L445" s="159">
        <v>85.572665000000001</v>
      </c>
      <c r="M445" s="187" t="s">
        <v>321</v>
      </c>
      <c r="N445" s="187">
        <v>304.56971499999997</v>
      </c>
      <c r="O445" s="186">
        <f t="shared" si="20"/>
        <v>26062.842190840474</v>
      </c>
      <c r="P445" s="186">
        <f t="shared" si="21"/>
        <v>15948.193203050641</v>
      </c>
      <c r="Q445" s="215">
        <f>IF(P445="-",0,P445/(1+'General inputs'!$H$30)^'MP Calculations'!$C$40)</f>
        <v>35425.546220645076</v>
      </c>
    </row>
    <row r="446" spans="3:17" x14ac:dyDescent="0.2">
      <c r="C446" s="159"/>
      <c r="D446" s="165" t="s">
        <v>281</v>
      </c>
      <c r="E446" s="162">
        <v>30682</v>
      </c>
      <c r="F446" s="166" t="str">
        <f t="shared" si="19"/>
        <v>Date check - OK</v>
      </c>
      <c r="G446" s="68"/>
      <c r="H446" s="162" t="s">
        <v>279</v>
      </c>
      <c r="I446" s="173">
        <v>38254.502555524108</v>
      </c>
      <c r="J446" s="168">
        <f>IFERROR(MIN('MP Calculations'!$E$30/I446,1),"-")</f>
        <v>0.61191304794284773</v>
      </c>
      <c r="K446" s="12"/>
      <c r="L446" s="159">
        <v>10.698226999999999</v>
      </c>
      <c r="M446" s="187" t="s">
        <v>321</v>
      </c>
      <c r="N446" s="187">
        <v>304.56971499999997</v>
      </c>
      <c r="O446" s="186">
        <f t="shared" si="20"/>
        <v>3258.3559483953045</v>
      </c>
      <c r="P446" s="186">
        <f t="shared" si="21"/>
        <v>1993.8305196652791</v>
      </c>
      <c r="Q446" s="215">
        <f>IF(P446="-",0,P446/(1+'General inputs'!$H$30)^'MP Calculations'!$C$40)</f>
        <v>4428.8738123027142</v>
      </c>
    </row>
    <row r="447" spans="3:17" x14ac:dyDescent="0.2">
      <c r="C447" s="159"/>
      <c r="D447" s="165" t="s">
        <v>281</v>
      </c>
      <c r="E447" s="162">
        <v>30682</v>
      </c>
      <c r="F447" s="166" t="str">
        <f t="shared" si="19"/>
        <v>Date check - OK</v>
      </c>
      <c r="G447" s="68"/>
      <c r="H447" s="162" t="s">
        <v>279</v>
      </c>
      <c r="I447" s="173">
        <v>38254.502555524108</v>
      </c>
      <c r="J447" s="168">
        <f>IFERROR(MIN('MP Calculations'!$E$30/I447,1),"-")</f>
        <v>0.61191304794284773</v>
      </c>
      <c r="K447" s="12"/>
      <c r="L447" s="159">
        <v>30.458853999999999</v>
      </c>
      <c r="M447" s="187" t="s">
        <v>321</v>
      </c>
      <c r="N447" s="187">
        <v>304.56971499999997</v>
      </c>
      <c r="O447" s="186">
        <f t="shared" si="20"/>
        <v>9276.8444820066088</v>
      </c>
      <c r="P447" s="186">
        <f t="shared" si="21"/>
        <v>5676.6221822764528</v>
      </c>
      <c r="Q447" s="215">
        <f>IF(P447="-",0,P447/(1+'General inputs'!$H$30)^'MP Calculations'!$C$40)</f>
        <v>12609.418442266347</v>
      </c>
    </row>
    <row r="448" spans="3:17" x14ac:dyDescent="0.2">
      <c r="C448" s="159"/>
      <c r="D448" s="165" t="s">
        <v>281</v>
      </c>
      <c r="E448" s="162">
        <v>30682</v>
      </c>
      <c r="F448" s="166" t="str">
        <f t="shared" si="19"/>
        <v>Date check - OK</v>
      </c>
      <c r="G448" s="68"/>
      <c r="H448" s="162" t="s">
        <v>279</v>
      </c>
      <c r="I448" s="173">
        <v>38254.502555524108</v>
      </c>
      <c r="J448" s="168">
        <f>IFERROR(MIN('MP Calculations'!$E$30/I448,1),"-")</f>
        <v>0.61191304794284773</v>
      </c>
      <c r="K448" s="12"/>
      <c r="L448" s="159">
        <v>1.9411659999999999</v>
      </c>
      <c r="M448" s="187" t="s">
        <v>321</v>
      </c>
      <c r="N448" s="187">
        <v>304.56971499999997</v>
      </c>
      <c r="O448" s="186">
        <f t="shared" si="20"/>
        <v>591.22037538768996</v>
      </c>
      <c r="P448" s="186">
        <f t="shared" si="21"/>
        <v>361.77546190939597</v>
      </c>
      <c r="Q448" s="215">
        <f>IF(P448="-",0,P448/(1+'General inputs'!$H$30)^'MP Calculations'!$C$40)</f>
        <v>803.60785602440581</v>
      </c>
    </row>
    <row r="449" spans="3:17" x14ac:dyDescent="0.2">
      <c r="C449" s="159"/>
      <c r="D449" s="165" t="s">
        <v>281</v>
      </c>
      <c r="E449" s="162">
        <v>30682</v>
      </c>
      <c r="F449" s="166" t="str">
        <f t="shared" si="19"/>
        <v>Date check - OK</v>
      </c>
      <c r="G449" s="68"/>
      <c r="H449" s="162" t="s">
        <v>279</v>
      </c>
      <c r="I449" s="173">
        <v>38254.502555524108</v>
      </c>
      <c r="J449" s="168">
        <f>IFERROR(MIN('MP Calculations'!$E$30/I449,1),"-")</f>
        <v>0.61191304794284773</v>
      </c>
      <c r="K449" s="12"/>
      <c r="L449" s="159">
        <v>20.495512000000002</v>
      </c>
      <c r="M449" s="187" t="s">
        <v>321</v>
      </c>
      <c r="N449" s="187">
        <v>304.56971499999997</v>
      </c>
      <c r="O449" s="186">
        <f t="shared" si="20"/>
        <v>6242.3122486190796</v>
      </c>
      <c r="P449" s="186">
        <f t="shared" si="21"/>
        <v>3819.7523142634723</v>
      </c>
      <c r="Q449" s="215">
        <f>IF(P449="-",0,P449/(1+'General inputs'!$H$30)^'MP Calculations'!$C$40)</f>
        <v>8484.7738196746086</v>
      </c>
    </row>
    <row r="450" spans="3:17" x14ac:dyDescent="0.2">
      <c r="C450" s="159"/>
      <c r="D450" s="165" t="s">
        <v>281</v>
      </c>
      <c r="E450" s="162">
        <v>30682</v>
      </c>
      <c r="F450" s="166" t="str">
        <f t="shared" si="19"/>
        <v>Date check - OK</v>
      </c>
      <c r="G450" s="68"/>
      <c r="H450" s="162" t="s">
        <v>279</v>
      </c>
      <c r="I450" s="173">
        <v>38254.502555524108</v>
      </c>
      <c r="J450" s="168">
        <f>IFERROR(MIN('MP Calculations'!$E$30/I450,1),"-")</f>
        <v>0.61191304794284773</v>
      </c>
      <c r="K450" s="12"/>
      <c r="L450" s="159">
        <v>38.855260000000001</v>
      </c>
      <c r="M450" s="187" t="s">
        <v>321</v>
      </c>
      <c r="N450" s="187">
        <v>304.56971499999997</v>
      </c>
      <c r="O450" s="186">
        <f t="shared" si="20"/>
        <v>11834.135464450899</v>
      </c>
      <c r="P450" s="186">
        <f t="shared" si="21"/>
        <v>7241.4619018206977</v>
      </c>
      <c r="Q450" s="215">
        <f>IF(P450="-",0,P450/(1+'General inputs'!$H$30)^'MP Calculations'!$C$40)</f>
        <v>16085.379706769465</v>
      </c>
    </row>
    <row r="451" spans="3:17" x14ac:dyDescent="0.2">
      <c r="C451" s="159"/>
      <c r="D451" s="165" t="s">
        <v>281</v>
      </c>
      <c r="E451" s="162">
        <v>30682</v>
      </c>
      <c r="F451" s="166" t="str">
        <f t="shared" si="19"/>
        <v>Date check - OK</v>
      </c>
      <c r="G451" s="68"/>
      <c r="H451" s="162" t="s">
        <v>279</v>
      </c>
      <c r="I451" s="173">
        <v>38254.502555524108</v>
      </c>
      <c r="J451" s="168">
        <f>IFERROR(MIN('MP Calculations'!$E$30/I451,1),"-")</f>
        <v>0.61191304794284773</v>
      </c>
      <c r="K451" s="12"/>
      <c r="L451" s="159">
        <v>28.893574000000001</v>
      </c>
      <c r="M451" s="187" t="s">
        <v>321</v>
      </c>
      <c r="N451" s="187">
        <v>304.56971499999997</v>
      </c>
      <c r="O451" s="186">
        <f t="shared" si="20"/>
        <v>8800.1075985114094</v>
      </c>
      <c r="P451" s="186">
        <f t="shared" si="21"/>
        <v>5384.9006628301304</v>
      </c>
      <c r="Q451" s="215">
        <f>IF(P451="-",0,P451/(1+'General inputs'!$H$30)^'MP Calculations'!$C$40)</f>
        <v>11961.420638432011</v>
      </c>
    </row>
    <row r="452" spans="3:17" x14ac:dyDescent="0.2">
      <c r="C452" s="159"/>
      <c r="D452" s="165" t="s">
        <v>281</v>
      </c>
      <c r="E452" s="162">
        <v>30682</v>
      </c>
      <c r="F452" s="166" t="str">
        <f t="shared" si="19"/>
        <v>Date check - OK</v>
      </c>
      <c r="G452" s="68"/>
      <c r="H452" s="162" t="s">
        <v>279</v>
      </c>
      <c r="I452" s="173">
        <v>38254.502555524108</v>
      </c>
      <c r="J452" s="168">
        <f>IFERROR(MIN('MP Calculations'!$E$30/I452,1),"-")</f>
        <v>0.61191304794284773</v>
      </c>
      <c r="K452" s="12"/>
      <c r="L452" s="159">
        <v>100.563185</v>
      </c>
      <c r="M452" s="187" t="s">
        <v>321</v>
      </c>
      <c r="N452" s="187">
        <v>304.56971499999997</v>
      </c>
      <c r="O452" s="186">
        <f t="shared" si="20"/>
        <v>30628.500594942274</v>
      </c>
      <c r="P452" s="186">
        <f t="shared" si="21"/>
        <v>18741.979152970453</v>
      </c>
      <c r="Q452" s="215">
        <f>IF(P452="-",0,P452/(1+'General inputs'!$H$30)^'MP Calculations'!$C$40)</f>
        <v>41631.35223511832</v>
      </c>
    </row>
    <row r="453" spans="3:17" x14ac:dyDescent="0.2">
      <c r="C453" s="159"/>
      <c r="D453" s="165" t="s">
        <v>281</v>
      </c>
      <c r="E453" s="162">
        <v>30682</v>
      </c>
      <c r="F453" s="166" t="str">
        <f t="shared" si="19"/>
        <v>Date check - OK</v>
      </c>
      <c r="G453" s="68"/>
      <c r="H453" s="162" t="s">
        <v>279</v>
      </c>
      <c r="I453" s="173">
        <v>38254.502555524108</v>
      </c>
      <c r="J453" s="168">
        <f>IFERROR(MIN('MP Calculations'!$E$30/I453,1),"-")</f>
        <v>0.61191304794284773</v>
      </c>
      <c r="K453" s="12"/>
      <c r="L453" s="159">
        <v>48.184652</v>
      </c>
      <c r="M453" s="187" t="s">
        <v>321</v>
      </c>
      <c r="N453" s="187">
        <v>304.56971499999997</v>
      </c>
      <c r="O453" s="186">
        <f t="shared" si="20"/>
        <v>14675.585727014179</v>
      </c>
      <c r="P453" s="186">
        <f t="shared" si="21"/>
        <v>8980.1823925637982</v>
      </c>
      <c r="Q453" s="215">
        <f>IF(P453="-",0,P453/(1+'General inputs'!$H$30)^'MP Calculations'!$C$40)</f>
        <v>19947.58041661666</v>
      </c>
    </row>
    <row r="454" spans="3:17" x14ac:dyDescent="0.2">
      <c r="C454" s="159"/>
      <c r="D454" s="165" t="s">
        <v>281</v>
      </c>
      <c r="E454" s="162">
        <v>30682</v>
      </c>
      <c r="F454" s="166" t="str">
        <f t="shared" si="19"/>
        <v>Date check - OK</v>
      </c>
      <c r="G454" s="68"/>
      <c r="H454" s="162" t="s">
        <v>279</v>
      </c>
      <c r="I454" s="173">
        <v>38254.502555524108</v>
      </c>
      <c r="J454" s="168">
        <f>IFERROR(MIN('MP Calculations'!$E$30/I454,1),"-")</f>
        <v>0.61191304794284773</v>
      </c>
      <c r="K454" s="12"/>
      <c r="L454" s="159">
        <v>98.099068000000003</v>
      </c>
      <c r="M454" s="187" t="s">
        <v>321</v>
      </c>
      <c r="N454" s="187">
        <v>304.56971499999997</v>
      </c>
      <c r="O454" s="186">
        <f t="shared" si="20"/>
        <v>29878.00518252562</v>
      </c>
      <c r="P454" s="186">
        <f t="shared" si="21"/>
        <v>18282.741217691451</v>
      </c>
      <c r="Q454" s="215">
        <f>IF(P454="-",0,P454/(1+'General inputs'!$H$30)^'MP Calculations'!$C$40)</f>
        <v>40611.252058542341</v>
      </c>
    </row>
    <row r="455" spans="3:17" x14ac:dyDescent="0.2">
      <c r="C455" s="159"/>
      <c r="D455" s="165" t="s">
        <v>283</v>
      </c>
      <c r="E455" s="162">
        <v>30682</v>
      </c>
      <c r="F455" s="166" t="str">
        <f t="shared" si="19"/>
        <v>Date check - OK</v>
      </c>
      <c r="G455" s="68"/>
      <c r="H455" s="162" t="s">
        <v>279</v>
      </c>
      <c r="I455" s="173">
        <v>38254.502555524108</v>
      </c>
      <c r="J455" s="168">
        <f>IFERROR(MIN('MP Calculations'!$E$30/I455,1),"-")</f>
        <v>0.61191304794284773</v>
      </c>
      <c r="K455" s="12"/>
      <c r="L455" s="159">
        <v>42.640385000000002</v>
      </c>
      <c r="M455" s="187" t="s">
        <v>321</v>
      </c>
      <c r="N455" s="187">
        <v>480.89954999999998</v>
      </c>
      <c r="O455" s="186">
        <f t="shared" si="20"/>
        <v>20505.741958326751</v>
      </c>
      <c r="P455" s="186">
        <f t="shared" si="21"/>
        <v>12547.731062049261</v>
      </c>
      <c r="Q455" s="215">
        <f>IF(P455="-",0,P455/(1+'General inputs'!$H$30)^'MP Calculations'!$C$40)</f>
        <v>27872.137052981154</v>
      </c>
    </row>
    <row r="456" spans="3:17" x14ac:dyDescent="0.2">
      <c r="C456" s="159"/>
      <c r="D456" s="165" t="s">
        <v>281</v>
      </c>
      <c r="E456" s="162">
        <v>30682</v>
      </c>
      <c r="F456" s="166" t="str">
        <f t="shared" si="19"/>
        <v>Date check - OK</v>
      </c>
      <c r="G456" s="68"/>
      <c r="H456" s="162" t="s">
        <v>279</v>
      </c>
      <c r="I456" s="173">
        <v>38254.502555524108</v>
      </c>
      <c r="J456" s="168">
        <f>IFERROR(MIN('MP Calculations'!$E$30/I456,1),"-")</f>
        <v>0.61191304794284773</v>
      </c>
      <c r="K456" s="12"/>
      <c r="L456" s="159">
        <v>28.200932999999999</v>
      </c>
      <c r="M456" s="187" t="s">
        <v>321</v>
      </c>
      <c r="N456" s="187">
        <v>304.56971499999997</v>
      </c>
      <c r="O456" s="186">
        <f t="shared" si="20"/>
        <v>8589.1501265440947</v>
      </c>
      <c r="P456" s="186">
        <f t="shared" si="21"/>
        <v>5255.8130331722932</v>
      </c>
      <c r="Q456" s="215">
        <f>IF(P456="-",0,P456/(1+'General inputs'!$H$30)^'MP Calculations'!$C$40)</f>
        <v>11674.679705917946</v>
      </c>
    </row>
    <row r="457" spans="3:17" x14ac:dyDescent="0.2">
      <c r="C457" s="159"/>
      <c r="D457" s="165" t="s">
        <v>281</v>
      </c>
      <c r="E457" s="162">
        <v>30682</v>
      </c>
      <c r="F457" s="166" t="str">
        <f t="shared" si="19"/>
        <v>Date check - OK</v>
      </c>
      <c r="G457" s="68"/>
      <c r="H457" s="162" t="s">
        <v>279</v>
      </c>
      <c r="I457" s="173">
        <v>38254.502555524108</v>
      </c>
      <c r="J457" s="168">
        <f>IFERROR(MIN('MP Calculations'!$E$30/I457,1),"-")</f>
        <v>0.61191304794284773</v>
      </c>
      <c r="K457" s="12"/>
      <c r="L457" s="159">
        <v>9.9974430000000005</v>
      </c>
      <c r="M457" s="187" t="s">
        <v>321</v>
      </c>
      <c r="N457" s="187">
        <v>304.56971499999997</v>
      </c>
      <c r="O457" s="186">
        <f t="shared" si="20"/>
        <v>3044.9183652387451</v>
      </c>
      <c r="P457" s="186">
        <f t="shared" si="21"/>
        <v>1863.2252776103937</v>
      </c>
      <c r="Q457" s="215">
        <f>IF(P457="-",0,P457/(1+'General inputs'!$H$30)^'MP Calculations'!$C$40)</f>
        <v>4138.7618240563688</v>
      </c>
    </row>
    <row r="458" spans="3:17" x14ac:dyDescent="0.2">
      <c r="C458" s="159"/>
      <c r="D458" s="165" t="s">
        <v>283</v>
      </c>
      <c r="E458" s="162">
        <v>30682</v>
      </c>
      <c r="F458" s="166" t="str">
        <f t="shared" si="19"/>
        <v>Date check - OK</v>
      </c>
      <c r="G458" s="68"/>
      <c r="H458" s="162" t="s">
        <v>279</v>
      </c>
      <c r="I458" s="173">
        <v>38254.502555524108</v>
      </c>
      <c r="J458" s="168">
        <f>IFERROR(MIN('MP Calculations'!$E$30/I458,1),"-")</f>
        <v>0.61191304794284773</v>
      </c>
      <c r="K458" s="12"/>
      <c r="L458" s="159">
        <v>11.029514000000001</v>
      </c>
      <c r="M458" s="187" t="s">
        <v>321</v>
      </c>
      <c r="N458" s="187">
        <v>480.89954999999998</v>
      </c>
      <c r="O458" s="186">
        <f t="shared" si="20"/>
        <v>5304.0883193187001</v>
      </c>
      <c r="P458" s="186">
        <f t="shared" si="21"/>
        <v>3245.6408500323623</v>
      </c>
      <c r="Q458" s="215">
        <f>IF(P458="-",0,P458/(1+'General inputs'!$H$30)^'MP Calculations'!$C$40)</f>
        <v>7209.5063362062601</v>
      </c>
    </row>
    <row r="459" spans="3:17" x14ac:dyDescent="0.2">
      <c r="C459" s="159"/>
      <c r="D459" s="165" t="s">
        <v>281</v>
      </c>
      <c r="E459" s="162">
        <v>30682</v>
      </c>
      <c r="F459" s="166" t="str">
        <f t="shared" si="19"/>
        <v>Date check - OK</v>
      </c>
      <c r="G459" s="68"/>
      <c r="H459" s="162" t="s">
        <v>279</v>
      </c>
      <c r="I459" s="173">
        <v>38254.502555524108</v>
      </c>
      <c r="J459" s="168">
        <f>IFERROR(MIN('MP Calculations'!$E$30/I459,1),"-")</f>
        <v>0.61191304794284773</v>
      </c>
      <c r="K459" s="12"/>
      <c r="L459" s="159">
        <v>33.003504</v>
      </c>
      <c r="M459" s="187" t="s">
        <v>321</v>
      </c>
      <c r="N459" s="187">
        <v>304.56971499999997</v>
      </c>
      <c r="O459" s="186">
        <f t="shared" si="20"/>
        <v>10051.867807281358</v>
      </c>
      <c r="P459" s="186">
        <f t="shared" si="21"/>
        <v>6150.8690674721256</v>
      </c>
      <c r="Q459" s="215">
        <f>IF(P459="-",0,P459/(1+'General inputs'!$H$30)^'MP Calculations'!$C$40)</f>
        <v>13662.857834277387</v>
      </c>
    </row>
    <row r="460" spans="3:17" x14ac:dyDescent="0.2">
      <c r="C460" s="159"/>
      <c r="D460" s="165" t="s">
        <v>281</v>
      </c>
      <c r="E460" s="162">
        <v>30682</v>
      </c>
      <c r="F460" s="166" t="str">
        <f t="shared" si="19"/>
        <v>Date check - OK</v>
      </c>
      <c r="G460" s="68"/>
      <c r="H460" s="162" t="s">
        <v>279</v>
      </c>
      <c r="I460" s="173">
        <v>38254.502555524108</v>
      </c>
      <c r="J460" s="168">
        <f>IFERROR(MIN('MP Calculations'!$E$30/I460,1),"-")</f>
        <v>0.61191304794284773</v>
      </c>
      <c r="K460" s="12"/>
      <c r="L460" s="159">
        <v>36.460495000000002</v>
      </c>
      <c r="M460" s="187" t="s">
        <v>321</v>
      </c>
      <c r="N460" s="187">
        <v>304.56971499999997</v>
      </c>
      <c r="O460" s="186">
        <f t="shared" si="20"/>
        <v>11104.762570908924</v>
      </c>
      <c r="P460" s="186">
        <f t="shared" si="21"/>
        <v>6795.1491114465334</v>
      </c>
      <c r="Q460" s="215">
        <f>IF(P460="-",0,P460/(1+'General inputs'!$H$30)^'MP Calculations'!$C$40)</f>
        <v>15093.990012465996</v>
      </c>
    </row>
    <row r="461" spans="3:17" x14ac:dyDescent="0.2">
      <c r="C461" s="159"/>
      <c r="D461" s="165" t="s">
        <v>281</v>
      </c>
      <c r="E461" s="162">
        <v>30682</v>
      </c>
      <c r="F461" s="166" t="str">
        <f t="shared" si="19"/>
        <v>Date check - OK</v>
      </c>
      <c r="G461" s="68"/>
      <c r="H461" s="162" t="s">
        <v>279</v>
      </c>
      <c r="I461" s="173">
        <v>38254.502555524108</v>
      </c>
      <c r="J461" s="168">
        <f>IFERROR(MIN('MP Calculations'!$E$30/I461,1),"-")</f>
        <v>0.61191304794284773</v>
      </c>
      <c r="K461" s="12"/>
      <c r="L461" s="159">
        <v>15.035367000000001</v>
      </c>
      <c r="M461" s="187" t="s">
        <v>321</v>
      </c>
      <c r="N461" s="187">
        <v>304.56971499999997</v>
      </c>
      <c r="O461" s="186">
        <f t="shared" si="20"/>
        <v>4579.317442110405</v>
      </c>
      <c r="P461" s="186">
        <f t="shared" si="21"/>
        <v>2802.1440934996231</v>
      </c>
      <c r="Q461" s="215">
        <f>IF(P461="-",0,P461/(1+'General inputs'!$H$30)^'MP Calculations'!$C$40)</f>
        <v>6224.3718669140626</v>
      </c>
    </row>
    <row r="462" spans="3:17" x14ac:dyDescent="0.2">
      <c r="C462" s="159"/>
      <c r="D462" s="165" t="s">
        <v>281</v>
      </c>
      <c r="E462" s="162">
        <v>30682</v>
      </c>
      <c r="F462" s="166" t="str">
        <f t="shared" si="19"/>
        <v>Date check - OK</v>
      </c>
      <c r="G462" s="68"/>
      <c r="H462" s="162" t="s">
        <v>279</v>
      </c>
      <c r="I462" s="173">
        <v>38254.502555524108</v>
      </c>
      <c r="J462" s="168">
        <f>IFERROR(MIN('MP Calculations'!$E$30/I462,1),"-")</f>
        <v>0.61191304794284773</v>
      </c>
      <c r="K462" s="12"/>
      <c r="L462" s="159">
        <v>73.943059000000005</v>
      </c>
      <c r="M462" s="187" t="s">
        <v>321</v>
      </c>
      <c r="N462" s="187">
        <v>304.56971499999997</v>
      </c>
      <c r="O462" s="186">
        <f t="shared" si="20"/>
        <v>22520.816405858186</v>
      </c>
      <c r="P462" s="186">
        <f t="shared" si="21"/>
        <v>13780.781409069972</v>
      </c>
      <c r="Q462" s="215">
        <f>IF(P462="-",0,P462/(1+'General inputs'!$H$30)^'MP Calculations'!$C$40)</f>
        <v>30611.098232132725</v>
      </c>
    </row>
    <row r="463" spans="3:17" x14ac:dyDescent="0.2">
      <c r="C463" s="159"/>
      <c r="D463" s="165" t="s">
        <v>281</v>
      </c>
      <c r="E463" s="162">
        <v>30682</v>
      </c>
      <c r="F463" s="166" t="str">
        <f t="shared" si="19"/>
        <v>Date check - OK</v>
      </c>
      <c r="G463" s="68"/>
      <c r="H463" s="162" t="s">
        <v>279</v>
      </c>
      <c r="I463" s="173">
        <v>38254.502555524108</v>
      </c>
      <c r="J463" s="168">
        <f>IFERROR(MIN('MP Calculations'!$E$30/I463,1),"-")</f>
        <v>0.61191304794284773</v>
      </c>
      <c r="K463" s="12"/>
      <c r="L463" s="159">
        <v>57.379866</v>
      </c>
      <c r="M463" s="187" t="s">
        <v>321</v>
      </c>
      <c r="N463" s="187">
        <v>304.56971499999997</v>
      </c>
      <c r="O463" s="186">
        <f t="shared" si="20"/>
        <v>17476.169434358188</v>
      </c>
      <c r="P463" s="186">
        <f t="shared" si="21"/>
        <v>10693.896104943751</v>
      </c>
      <c r="Q463" s="215">
        <f>IF(P463="-",0,P463/(1+'General inputs'!$H$30)^'MP Calculations'!$C$40)</f>
        <v>23754.233844621063</v>
      </c>
    </row>
    <row r="464" spans="3:17" x14ac:dyDescent="0.2">
      <c r="C464" s="159"/>
      <c r="D464" s="165" t="s">
        <v>281</v>
      </c>
      <c r="E464" s="162">
        <v>30682</v>
      </c>
      <c r="F464" s="166" t="str">
        <f t="shared" si="19"/>
        <v>Date check - OK</v>
      </c>
      <c r="G464" s="68"/>
      <c r="H464" s="162" t="s">
        <v>279</v>
      </c>
      <c r="I464" s="173">
        <v>38254.502555524108</v>
      </c>
      <c r="J464" s="168">
        <f>IFERROR(MIN('MP Calculations'!$E$30/I464,1),"-")</f>
        <v>0.61191304794284773</v>
      </c>
      <c r="K464" s="12"/>
      <c r="L464" s="159">
        <v>23.442740000000001</v>
      </c>
      <c r="M464" s="187" t="s">
        <v>321</v>
      </c>
      <c r="N464" s="187">
        <v>304.56971499999997</v>
      </c>
      <c r="O464" s="186">
        <f t="shared" si="20"/>
        <v>7139.9486406190999</v>
      </c>
      <c r="P464" s="186">
        <f t="shared" si="21"/>
        <v>4369.0277348366262</v>
      </c>
      <c r="Q464" s="215">
        <f>IF(P464="-",0,P464/(1+'General inputs'!$H$30)^'MP Calculations'!$C$40)</f>
        <v>9704.8732724236779</v>
      </c>
    </row>
    <row r="465" spans="3:17" x14ac:dyDescent="0.2">
      <c r="C465" s="159"/>
      <c r="D465" s="165" t="s">
        <v>283</v>
      </c>
      <c r="E465" s="162">
        <v>30682</v>
      </c>
      <c r="F465" s="166" t="str">
        <f t="shared" si="19"/>
        <v>Date check - OK</v>
      </c>
      <c r="G465" s="68"/>
      <c r="H465" s="162" t="s">
        <v>279</v>
      </c>
      <c r="I465" s="173">
        <v>38254.502555524108</v>
      </c>
      <c r="J465" s="168">
        <f>IFERROR(MIN('MP Calculations'!$E$30/I465,1),"-")</f>
        <v>0.61191304794284773</v>
      </c>
      <c r="K465" s="12"/>
      <c r="L465" s="159">
        <v>56.295059999999999</v>
      </c>
      <c r="M465" s="187" t="s">
        <v>321</v>
      </c>
      <c r="N465" s="187">
        <v>480.89954999999998</v>
      </c>
      <c r="O465" s="186">
        <f t="shared" si="20"/>
        <v>27072.269021222997</v>
      </c>
      <c r="P465" s="186">
        <f t="shared" si="21"/>
        <v>16565.874651505299</v>
      </c>
      <c r="Q465" s="215">
        <f>IF(P465="-",0,P465/(1+'General inputs'!$H$30)^'MP Calculations'!$C$40)</f>
        <v>36797.595231042054</v>
      </c>
    </row>
    <row r="466" spans="3:17" x14ac:dyDescent="0.2">
      <c r="C466" s="159"/>
      <c r="D466" s="165" t="s">
        <v>281</v>
      </c>
      <c r="E466" s="162">
        <v>30682</v>
      </c>
      <c r="F466" s="166" t="str">
        <f t="shared" si="19"/>
        <v>Date check - OK</v>
      </c>
      <c r="G466" s="68"/>
      <c r="H466" s="162" t="s">
        <v>279</v>
      </c>
      <c r="I466" s="173">
        <v>38254.502555524108</v>
      </c>
      <c r="J466" s="168">
        <f>IFERROR(MIN('MP Calculations'!$E$30/I466,1),"-")</f>
        <v>0.61191304794284773</v>
      </c>
      <c r="K466" s="12"/>
      <c r="L466" s="159">
        <v>59.987924</v>
      </c>
      <c r="M466" s="187" t="s">
        <v>321</v>
      </c>
      <c r="N466" s="187">
        <v>304.56971499999997</v>
      </c>
      <c r="O466" s="186">
        <f t="shared" si="20"/>
        <v>18270.504916121659</v>
      </c>
      <c r="P466" s="186">
        <f t="shared" si="21"/>
        <v>11179.960350678788</v>
      </c>
      <c r="Q466" s="215">
        <f>IF(P466="-",0,P466/(1+'General inputs'!$H$30)^'MP Calculations'!$C$40)</f>
        <v>24833.923009673053</v>
      </c>
    </row>
    <row r="467" spans="3:17" x14ac:dyDescent="0.2">
      <c r="C467" s="159"/>
      <c r="D467" s="165" t="s">
        <v>283</v>
      </c>
      <c r="E467" s="162">
        <v>30682</v>
      </c>
      <c r="F467" s="166" t="str">
        <f t="shared" si="19"/>
        <v>Date check - OK</v>
      </c>
      <c r="G467" s="68"/>
      <c r="H467" s="162" t="s">
        <v>279</v>
      </c>
      <c r="I467" s="173">
        <v>38254.502555524108</v>
      </c>
      <c r="J467" s="168">
        <f>IFERROR(MIN('MP Calculations'!$E$30/I467,1),"-")</f>
        <v>0.61191304794284773</v>
      </c>
      <c r="K467" s="12"/>
      <c r="L467" s="159">
        <v>54.423969</v>
      </c>
      <c r="M467" s="187" t="s">
        <v>321</v>
      </c>
      <c r="N467" s="187">
        <v>480.89954999999998</v>
      </c>
      <c r="O467" s="186">
        <f t="shared" si="20"/>
        <v>26172.462201313949</v>
      </c>
      <c r="P467" s="186">
        <f t="shared" si="21"/>
        <v>16015.271117774992</v>
      </c>
      <c r="Q467" s="215">
        <f>IF(P467="-",0,P467/(1+'General inputs'!$H$30)^'MP Calculations'!$C$40)</f>
        <v>35574.545655138842</v>
      </c>
    </row>
    <row r="468" spans="3:17" x14ac:dyDescent="0.2">
      <c r="C468" s="159"/>
      <c r="D468" s="165" t="s">
        <v>283</v>
      </c>
      <c r="E468" s="162">
        <v>30682</v>
      </c>
      <c r="F468" s="166" t="str">
        <f t="shared" si="19"/>
        <v>Date check - OK</v>
      </c>
      <c r="G468" s="68"/>
      <c r="H468" s="162" t="s">
        <v>279</v>
      </c>
      <c r="I468" s="173">
        <v>38254.502555524108</v>
      </c>
      <c r="J468" s="168">
        <f>IFERROR(MIN('MP Calculations'!$E$30/I468,1),"-")</f>
        <v>0.61191304794284773</v>
      </c>
      <c r="K468" s="12"/>
      <c r="L468" s="159">
        <v>105.537522</v>
      </c>
      <c r="M468" s="187" t="s">
        <v>321</v>
      </c>
      <c r="N468" s="187">
        <v>480.89954999999998</v>
      </c>
      <c r="O468" s="186">
        <f t="shared" si="20"/>
        <v>50752.946837915093</v>
      </c>
      <c r="P468" s="186">
        <f t="shared" si="21"/>
        <v>31056.390391669942</v>
      </c>
      <c r="Q468" s="215">
        <f>IF(P468="-",0,P468/(1+'General inputs'!$H$30)^'MP Calculations'!$C$40)</f>
        <v>68985.218529711055</v>
      </c>
    </row>
    <row r="469" spans="3:17" x14ac:dyDescent="0.2">
      <c r="C469" s="159"/>
      <c r="D469" s="165" t="s">
        <v>281</v>
      </c>
      <c r="E469" s="162">
        <v>30682</v>
      </c>
      <c r="F469" s="166" t="str">
        <f t="shared" si="19"/>
        <v>Date check - OK</v>
      </c>
      <c r="G469" s="68"/>
      <c r="H469" s="162" t="s">
        <v>279</v>
      </c>
      <c r="I469" s="173">
        <v>38254.502555524108</v>
      </c>
      <c r="J469" s="168">
        <f>IFERROR(MIN('MP Calculations'!$E$30/I469,1),"-")</f>
        <v>0.61191304794284773</v>
      </c>
      <c r="K469" s="12"/>
      <c r="L469" s="159">
        <v>36.140248999999997</v>
      </c>
      <c r="M469" s="187" t="s">
        <v>321</v>
      </c>
      <c r="N469" s="187">
        <v>304.56971499999997</v>
      </c>
      <c r="O469" s="186">
        <f t="shared" si="20"/>
        <v>11007.225337959033</v>
      </c>
      <c r="P469" s="186">
        <f t="shared" si="21"/>
        <v>6735.4648059442543</v>
      </c>
      <c r="Q469" s="215">
        <f>IF(P469="-",0,P469/(1+'General inputs'!$H$30)^'MP Calculations'!$C$40)</f>
        <v>14961.413920848694</v>
      </c>
    </row>
    <row r="470" spans="3:17" x14ac:dyDescent="0.2">
      <c r="C470" s="159"/>
      <c r="D470" s="165" t="s">
        <v>281</v>
      </c>
      <c r="E470" s="162">
        <v>30682</v>
      </c>
      <c r="F470" s="166" t="str">
        <f t="shared" si="19"/>
        <v>Date check - OK</v>
      </c>
      <c r="G470" s="68"/>
      <c r="H470" s="162" t="s">
        <v>279</v>
      </c>
      <c r="I470" s="173">
        <v>38254.502555524108</v>
      </c>
      <c r="J470" s="168">
        <f>IFERROR(MIN('MP Calculations'!$E$30/I470,1),"-")</f>
        <v>0.61191304794284773</v>
      </c>
      <c r="K470" s="12"/>
      <c r="L470" s="159">
        <v>40.634886999999999</v>
      </c>
      <c r="M470" s="187" t="s">
        <v>321</v>
      </c>
      <c r="N470" s="187">
        <v>304.56971499999997</v>
      </c>
      <c r="O470" s="186">
        <f t="shared" si="20"/>
        <v>12376.155952647203</v>
      </c>
      <c r="P470" s="186">
        <f t="shared" si="21"/>
        <v>7573.1313108003678</v>
      </c>
      <c r="Q470" s="215">
        <f>IF(P470="-",0,P470/(1+'General inputs'!$H$30)^'MP Calculations'!$C$40)</f>
        <v>16822.113318419957</v>
      </c>
    </row>
    <row r="471" spans="3:17" x14ac:dyDescent="0.2">
      <c r="C471" s="159"/>
      <c r="D471" s="165" t="s">
        <v>288</v>
      </c>
      <c r="E471" s="162">
        <v>30682</v>
      </c>
      <c r="F471" s="166" t="str">
        <f t="shared" ref="F471:F534" si="22">IF(E471="","-",IF(OR(E471&lt;$E$15,E471&gt;$E$16),"ERROR - date outside of range","Date check - OK"))</f>
        <v>Date check - OK</v>
      </c>
      <c r="G471" s="68"/>
      <c r="H471" s="162" t="s">
        <v>279</v>
      </c>
      <c r="I471" s="173">
        <v>38254.502555524108</v>
      </c>
      <c r="J471" s="168">
        <f>IFERROR(MIN('MP Calculations'!$E$30/I471,1),"-")</f>
        <v>0.61191304794284773</v>
      </c>
      <c r="K471" s="12"/>
      <c r="L471" s="159">
        <v>65.979241000000002</v>
      </c>
      <c r="M471" s="187" t="s">
        <v>321</v>
      </c>
      <c r="N471" s="187">
        <v>480.89954999999998</v>
      </c>
      <c r="O471" s="186">
        <f t="shared" ref="O471:O534" si="23">IF(N471="","-",L471*N471)</f>
        <v>31729.387306241548</v>
      </c>
      <c r="P471" s="186">
        <f t="shared" ref="P471:P534" si="24">IF(O471="-","-",IF(OR(E471&lt;$E$15,E471&gt;$E$16),0,O471*J471))</f>
        <v>19415.626095921369</v>
      </c>
      <c r="Q471" s="215">
        <f>IF(P471="-",0,P471/(1+'General inputs'!$H$30)^'MP Calculations'!$C$40)</f>
        <v>43127.716783131138</v>
      </c>
    </row>
    <row r="472" spans="3:17" x14ac:dyDescent="0.2">
      <c r="C472" s="159"/>
      <c r="D472" s="165" t="s">
        <v>283</v>
      </c>
      <c r="E472" s="162">
        <v>30682</v>
      </c>
      <c r="F472" s="166" t="str">
        <f t="shared" si="22"/>
        <v>Date check - OK</v>
      </c>
      <c r="G472" s="68"/>
      <c r="H472" s="162" t="s">
        <v>279</v>
      </c>
      <c r="I472" s="173">
        <v>38254.502555524108</v>
      </c>
      <c r="J472" s="168">
        <f>IFERROR(MIN('MP Calculations'!$E$30/I472,1),"-")</f>
        <v>0.61191304794284773</v>
      </c>
      <c r="K472" s="12"/>
      <c r="L472" s="159">
        <v>31.934549000000001</v>
      </c>
      <c r="M472" s="187" t="s">
        <v>321</v>
      </c>
      <c r="N472" s="187">
        <v>480.89954999999998</v>
      </c>
      <c r="O472" s="186">
        <f t="shared" si="23"/>
        <v>15357.310243552949</v>
      </c>
      <c r="P472" s="186">
        <f t="shared" si="24"/>
        <v>9397.3385193364029</v>
      </c>
      <c r="Q472" s="215">
        <f>IF(P472="-",0,P472/(1+'General inputs'!$H$30)^'MP Calculations'!$C$40)</f>
        <v>20874.204734622876</v>
      </c>
    </row>
    <row r="473" spans="3:17" x14ac:dyDescent="0.2">
      <c r="C473" s="159"/>
      <c r="D473" s="165" t="s">
        <v>283</v>
      </c>
      <c r="E473" s="162">
        <v>30682</v>
      </c>
      <c r="F473" s="166" t="str">
        <f t="shared" si="22"/>
        <v>Date check - OK</v>
      </c>
      <c r="G473" s="68"/>
      <c r="H473" s="162" t="s">
        <v>279</v>
      </c>
      <c r="I473" s="173">
        <v>38254.502555524108</v>
      </c>
      <c r="J473" s="168">
        <f>IFERROR(MIN('MP Calculations'!$E$30/I473,1),"-")</f>
        <v>0.61191304794284773</v>
      </c>
      <c r="K473" s="12"/>
      <c r="L473" s="159">
        <v>56.941367</v>
      </c>
      <c r="M473" s="187" t="s">
        <v>321</v>
      </c>
      <c r="N473" s="187">
        <v>480.89954999999998</v>
      </c>
      <c r="O473" s="186">
        <f t="shared" si="23"/>
        <v>27383.077766684848</v>
      </c>
      <c r="P473" s="186">
        <f t="shared" si="24"/>
        <v>16756.062578268153</v>
      </c>
      <c r="Q473" s="215">
        <f>IF(P473="-",0,P473/(1+'General inputs'!$H$30)^'MP Calculations'!$C$40)</f>
        <v>37220.057581752561</v>
      </c>
    </row>
    <row r="474" spans="3:17" x14ac:dyDescent="0.2">
      <c r="C474" s="159"/>
      <c r="D474" s="165" t="s">
        <v>281</v>
      </c>
      <c r="E474" s="162">
        <v>30682</v>
      </c>
      <c r="F474" s="166" t="str">
        <f t="shared" si="22"/>
        <v>Date check - OK</v>
      </c>
      <c r="G474" s="68"/>
      <c r="H474" s="162" t="s">
        <v>279</v>
      </c>
      <c r="I474" s="173">
        <v>38254.502555524108</v>
      </c>
      <c r="J474" s="168">
        <f>IFERROR(MIN('MP Calculations'!$E$30/I474,1),"-")</f>
        <v>0.61191304794284773</v>
      </c>
      <c r="K474" s="12"/>
      <c r="L474" s="159">
        <v>31.516302</v>
      </c>
      <c r="M474" s="187" t="s">
        <v>321</v>
      </c>
      <c r="N474" s="187">
        <v>304.56971499999997</v>
      </c>
      <c r="O474" s="186">
        <f t="shared" si="23"/>
        <v>9598.9111179939282</v>
      </c>
      <c r="P474" s="186">
        <f t="shared" si="24"/>
        <v>5873.6989591441525</v>
      </c>
      <c r="Q474" s="215">
        <f>IF(P474="-",0,P474/(1+'General inputs'!$H$30)^'MP Calculations'!$C$40)</f>
        <v>13047.182919975772</v>
      </c>
    </row>
    <row r="475" spans="3:17" x14ac:dyDescent="0.2">
      <c r="C475" s="159"/>
      <c r="D475" s="165" t="s">
        <v>281</v>
      </c>
      <c r="E475" s="162">
        <v>30682</v>
      </c>
      <c r="F475" s="166" t="str">
        <f t="shared" si="22"/>
        <v>Date check - OK</v>
      </c>
      <c r="G475" s="68"/>
      <c r="H475" s="162" t="s">
        <v>279</v>
      </c>
      <c r="I475" s="173">
        <v>38254.502555524108</v>
      </c>
      <c r="J475" s="168">
        <f>IFERROR(MIN('MP Calculations'!$E$30/I475,1),"-")</f>
        <v>0.61191304794284773</v>
      </c>
      <c r="K475" s="12"/>
      <c r="L475" s="159">
        <v>28.264996</v>
      </c>
      <c r="M475" s="187" t="s">
        <v>321</v>
      </c>
      <c r="N475" s="187">
        <v>304.56971499999997</v>
      </c>
      <c r="O475" s="186">
        <f t="shared" si="23"/>
        <v>8608.6617761961388</v>
      </c>
      <c r="P475" s="186">
        <f t="shared" si="24"/>
        <v>5267.7524661812686</v>
      </c>
      <c r="Q475" s="215">
        <f>IF(P475="-",0,P475/(1+'General inputs'!$H$30)^'MP Calculations'!$C$40)</f>
        <v>11701.200637193524</v>
      </c>
    </row>
    <row r="476" spans="3:17" x14ac:dyDescent="0.2">
      <c r="C476" s="159"/>
      <c r="D476" s="165" t="s">
        <v>281</v>
      </c>
      <c r="E476" s="162">
        <v>30682</v>
      </c>
      <c r="F476" s="166" t="str">
        <f t="shared" si="22"/>
        <v>Date check - OK</v>
      </c>
      <c r="G476" s="68"/>
      <c r="H476" s="162" t="s">
        <v>279</v>
      </c>
      <c r="I476" s="173">
        <v>38254.502555524108</v>
      </c>
      <c r="J476" s="168">
        <f>IFERROR(MIN('MP Calculations'!$E$30/I476,1),"-")</f>
        <v>0.61191304794284773</v>
      </c>
      <c r="K476" s="12"/>
      <c r="L476" s="159">
        <v>31.608388000000001</v>
      </c>
      <c r="M476" s="187" t="s">
        <v>321</v>
      </c>
      <c r="N476" s="187">
        <v>304.56971499999997</v>
      </c>
      <c r="O476" s="186">
        <f t="shared" si="23"/>
        <v>9626.9577247694197</v>
      </c>
      <c r="P476" s="186">
        <f t="shared" si="24"/>
        <v>5890.8610437805983</v>
      </c>
      <c r="Q476" s="215">
        <f>IF(P476="-",0,P476/(1+'General inputs'!$H$30)^'MP Calculations'!$C$40)</f>
        <v>13085.304869891374</v>
      </c>
    </row>
    <row r="477" spans="3:17" x14ac:dyDescent="0.2">
      <c r="C477" s="159"/>
      <c r="D477" s="165" t="s">
        <v>283</v>
      </c>
      <c r="E477" s="162">
        <v>30682</v>
      </c>
      <c r="F477" s="166" t="str">
        <f t="shared" si="22"/>
        <v>Date check - OK</v>
      </c>
      <c r="G477" s="68"/>
      <c r="H477" s="162" t="s">
        <v>279</v>
      </c>
      <c r="I477" s="173">
        <v>38254.502555524108</v>
      </c>
      <c r="J477" s="168">
        <f>IFERROR(MIN('MP Calculations'!$E$30/I477,1),"-")</f>
        <v>0.61191304794284773</v>
      </c>
      <c r="K477" s="12"/>
      <c r="L477" s="159">
        <v>38.176032999999997</v>
      </c>
      <c r="M477" s="187" t="s">
        <v>321</v>
      </c>
      <c r="N477" s="187">
        <v>480.89954999999998</v>
      </c>
      <c r="O477" s="186">
        <f t="shared" si="23"/>
        <v>18358.837090485147</v>
      </c>
      <c r="P477" s="186">
        <f t="shared" si="24"/>
        <v>11234.011960724969</v>
      </c>
      <c r="Q477" s="215">
        <f>IF(P477="-",0,P477/(1+'General inputs'!$H$30)^'MP Calculations'!$C$40)</f>
        <v>24953.987256802</v>
      </c>
    </row>
    <row r="478" spans="3:17" x14ac:dyDescent="0.2">
      <c r="C478" s="159"/>
      <c r="D478" s="165" t="s">
        <v>281</v>
      </c>
      <c r="E478" s="162">
        <v>30682</v>
      </c>
      <c r="F478" s="166" t="str">
        <f t="shared" si="22"/>
        <v>Date check - OK</v>
      </c>
      <c r="G478" s="68"/>
      <c r="H478" s="162" t="s">
        <v>279</v>
      </c>
      <c r="I478" s="173">
        <v>38254.502555524108</v>
      </c>
      <c r="J478" s="168">
        <f>IFERROR(MIN('MP Calculations'!$E$30/I478,1),"-")</f>
        <v>0.61191304794284773</v>
      </c>
      <c r="K478" s="12"/>
      <c r="L478" s="159">
        <v>83.335126000000002</v>
      </c>
      <c r="M478" s="187" t="s">
        <v>321</v>
      </c>
      <c r="N478" s="187">
        <v>304.56971499999997</v>
      </c>
      <c r="O478" s="186">
        <f t="shared" si="23"/>
        <v>25381.355575309088</v>
      </c>
      <c r="P478" s="186">
        <f t="shared" si="24"/>
        <v>15531.182651008576</v>
      </c>
      <c r="Q478" s="215">
        <f>IF(P478="-",0,P478/(1+'General inputs'!$H$30)^'MP Calculations'!$C$40)</f>
        <v>34499.245266187289</v>
      </c>
    </row>
    <row r="479" spans="3:17" x14ac:dyDescent="0.2">
      <c r="C479" s="159"/>
      <c r="D479" s="165" t="s">
        <v>283</v>
      </c>
      <c r="E479" s="162">
        <v>30682</v>
      </c>
      <c r="F479" s="166" t="str">
        <f t="shared" si="22"/>
        <v>Date check - OK</v>
      </c>
      <c r="G479" s="68"/>
      <c r="H479" s="162" t="s">
        <v>279</v>
      </c>
      <c r="I479" s="173">
        <v>38254.502555524108</v>
      </c>
      <c r="J479" s="168">
        <f>IFERROR(MIN('MP Calculations'!$E$30/I479,1),"-")</f>
        <v>0.61191304794284773</v>
      </c>
      <c r="K479" s="12"/>
      <c r="L479" s="159">
        <v>113.99951799999999</v>
      </c>
      <c r="M479" s="187" t="s">
        <v>321</v>
      </c>
      <c r="N479" s="187">
        <v>480.89954999999998</v>
      </c>
      <c r="O479" s="186">
        <f t="shared" si="23"/>
        <v>54822.316906416898</v>
      </c>
      <c r="P479" s="186">
        <f t="shared" si="24"/>
        <v>33546.491033494276</v>
      </c>
      <c r="Q479" s="215">
        <f>IF(P479="-",0,P479/(1+'General inputs'!$H$30)^'MP Calculations'!$C$40)</f>
        <v>74516.451708158638</v>
      </c>
    </row>
    <row r="480" spans="3:17" x14ac:dyDescent="0.2">
      <c r="C480" s="159"/>
      <c r="D480" s="165" t="s">
        <v>281</v>
      </c>
      <c r="E480" s="162">
        <v>30682</v>
      </c>
      <c r="F480" s="166" t="str">
        <f t="shared" si="22"/>
        <v>Date check - OK</v>
      </c>
      <c r="G480" s="68"/>
      <c r="H480" s="162" t="s">
        <v>279</v>
      </c>
      <c r="I480" s="173">
        <v>38254.502555524108</v>
      </c>
      <c r="J480" s="168">
        <f>IFERROR(MIN('MP Calculations'!$E$30/I480,1),"-")</f>
        <v>0.61191304794284773</v>
      </c>
      <c r="K480" s="12"/>
      <c r="L480" s="159">
        <v>37.740343000000003</v>
      </c>
      <c r="M480" s="187" t="s">
        <v>321</v>
      </c>
      <c r="N480" s="187">
        <v>304.56971499999997</v>
      </c>
      <c r="O480" s="186">
        <f t="shared" si="23"/>
        <v>11494.565511512244</v>
      </c>
      <c r="P480" s="186">
        <f t="shared" si="24"/>
        <v>7033.674616928196</v>
      </c>
      <c r="Q480" s="215">
        <f>IF(P480="-",0,P480/(1+'General inputs'!$H$30)^'MP Calculations'!$C$40)</f>
        <v>15623.824095340477</v>
      </c>
    </row>
    <row r="481" spans="3:17" x14ac:dyDescent="0.2">
      <c r="C481" s="159"/>
      <c r="D481" s="165" t="s">
        <v>281</v>
      </c>
      <c r="E481" s="162">
        <v>30682</v>
      </c>
      <c r="F481" s="166" t="str">
        <f t="shared" si="22"/>
        <v>Date check - OK</v>
      </c>
      <c r="G481" s="68"/>
      <c r="H481" s="162" t="s">
        <v>279</v>
      </c>
      <c r="I481" s="173">
        <v>38254.502555524108</v>
      </c>
      <c r="J481" s="168">
        <f>IFERROR(MIN('MP Calculations'!$E$30/I481,1),"-")</f>
        <v>0.61191304794284773</v>
      </c>
      <c r="K481" s="12"/>
      <c r="L481" s="159">
        <v>44.704850999999998</v>
      </c>
      <c r="M481" s="187" t="s">
        <v>321</v>
      </c>
      <c r="N481" s="187">
        <v>304.56971499999997</v>
      </c>
      <c r="O481" s="186">
        <f t="shared" si="23"/>
        <v>13615.743728187463</v>
      </c>
      <c r="P481" s="186">
        <f t="shared" si="24"/>
        <v>8331.6512447239038</v>
      </c>
      <c r="Q481" s="215">
        <f>IF(P481="-",0,P481/(1+'General inputs'!$H$30)^'MP Calculations'!$C$40)</f>
        <v>18507.00530815011</v>
      </c>
    </row>
    <row r="482" spans="3:17" x14ac:dyDescent="0.2">
      <c r="C482" s="159"/>
      <c r="D482" s="165" t="s">
        <v>281</v>
      </c>
      <c r="E482" s="162">
        <v>30682</v>
      </c>
      <c r="F482" s="166" t="str">
        <f t="shared" si="22"/>
        <v>Date check - OK</v>
      </c>
      <c r="G482" s="68"/>
      <c r="H482" s="162" t="s">
        <v>279</v>
      </c>
      <c r="I482" s="173">
        <v>38254.502555524108</v>
      </c>
      <c r="J482" s="168">
        <f>IFERROR(MIN('MP Calculations'!$E$30/I482,1),"-")</f>
        <v>0.61191304794284773</v>
      </c>
      <c r="K482" s="12"/>
      <c r="L482" s="159">
        <v>24.172868999999999</v>
      </c>
      <c r="M482" s="187" t="s">
        <v>321</v>
      </c>
      <c r="N482" s="187">
        <v>304.56971499999997</v>
      </c>
      <c r="O482" s="186">
        <f t="shared" si="23"/>
        <v>7362.3238220623343</v>
      </c>
      <c r="P482" s="186">
        <f t="shared" si="24"/>
        <v>4505.102009900399</v>
      </c>
      <c r="Q482" s="215">
        <f>IF(P482="-",0,P482/(1+'General inputs'!$H$30)^'MP Calculations'!$C$40)</f>
        <v>10007.133563563766</v>
      </c>
    </row>
    <row r="483" spans="3:17" x14ac:dyDescent="0.2">
      <c r="C483" s="159"/>
      <c r="D483" s="165" t="s">
        <v>283</v>
      </c>
      <c r="E483" s="162">
        <v>30682</v>
      </c>
      <c r="F483" s="166" t="str">
        <f t="shared" si="22"/>
        <v>Date check - OK</v>
      </c>
      <c r="G483" s="68"/>
      <c r="H483" s="162" t="s">
        <v>279</v>
      </c>
      <c r="I483" s="173">
        <v>38254.502555524108</v>
      </c>
      <c r="J483" s="168">
        <f>IFERROR(MIN('MP Calculations'!$E$30/I483,1),"-")</f>
        <v>0.61191304794284773</v>
      </c>
      <c r="K483" s="12"/>
      <c r="L483" s="159">
        <v>43.243004999999997</v>
      </c>
      <c r="M483" s="187" t="s">
        <v>321</v>
      </c>
      <c r="N483" s="187">
        <v>480.89954999999998</v>
      </c>
      <c r="O483" s="186">
        <f t="shared" si="23"/>
        <v>20795.541645147747</v>
      </c>
      <c r="P483" s="186">
        <f t="shared" si="24"/>
        <v>12725.063271704779</v>
      </c>
      <c r="Q483" s="215">
        <f>IF(P483="-",0,P483/(1+'General inputs'!$H$30)^'MP Calculations'!$C$40)</f>
        <v>28266.04314062242</v>
      </c>
    </row>
    <row r="484" spans="3:17" x14ac:dyDescent="0.2">
      <c r="C484" s="159"/>
      <c r="D484" s="165" t="s">
        <v>281</v>
      </c>
      <c r="E484" s="162">
        <v>30682</v>
      </c>
      <c r="F484" s="166" t="str">
        <f t="shared" si="22"/>
        <v>Date check - OK</v>
      </c>
      <c r="G484" s="68"/>
      <c r="H484" s="162" t="s">
        <v>279</v>
      </c>
      <c r="I484" s="173">
        <v>38254.502555524108</v>
      </c>
      <c r="J484" s="168">
        <f>IFERROR(MIN('MP Calculations'!$E$30/I484,1),"-")</f>
        <v>0.61191304794284773</v>
      </c>
      <c r="K484" s="12"/>
      <c r="L484" s="159">
        <v>27.143424</v>
      </c>
      <c r="M484" s="187" t="s">
        <v>321</v>
      </c>
      <c r="N484" s="187">
        <v>304.56971499999997</v>
      </c>
      <c r="O484" s="186">
        <f t="shared" si="23"/>
        <v>8267.0649118041583</v>
      </c>
      <c r="P484" s="186">
        <f t="shared" si="24"/>
        <v>5058.7248877234524</v>
      </c>
      <c r="Q484" s="215">
        <f>IF(P484="-",0,P484/(1+'General inputs'!$H$30)^'MP Calculations'!$C$40)</f>
        <v>11236.889975304224</v>
      </c>
    </row>
    <row r="485" spans="3:17" x14ac:dyDescent="0.2">
      <c r="C485" s="159"/>
      <c r="D485" s="165" t="s">
        <v>283</v>
      </c>
      <c r="E485" s="162">
        <v>30682</v>
      </c>
      <c r="F485" s="166" t="str">
        <f t="shared" si="22"/>
        <v>Date check - OK</v>
      </c>
      <c r="G485" s="68"/>
      <c r="H485" s="162" t="s">
        <v>279</v>
      </c>
      <c r="I485" s="173">
        <v>38254.502555524108</v>
      </c>
      <c r="J485" s="168">
        <f>IFERROR(MIN('MP Calculations'!$E$30/I485,1),"-")</f>
        <v>0.61191304794284773</v>
      </c>
      <c r="K485" s="12"/>
      <c r="L485" s="159">
        <v>88.370153999999999</v>
      </c>
      <c r="M485" s="187" t="s">
        <v>321</v>
      </c>
      <c r="N485" s="187">
        <v>480.89954999999998</v>
      </c>
      <c r="O485" s="186">
        <f t="shared" si="23"/>
        <v>42497.167292030696</v>
      </c>
      <c r="P485" s="186">
        <f t="shared" si="24"/>
        <v>26004.5711666036</v>
      </c>
      <c r="Q485" s="215">
        <f>IF(P485="-",0,P485/(1+'General inputs'!$H$30)^'MP Calculations'!$C$40)</f>
        <v>57763.668026943255</v>
      </c>
    </row>
    <row r="486" spans="3:17" x14ac:dyDescent="0.2">
      <c r="C486" s="159"/>
      <c r="D486" s="165" t="s">
        <v>281</v>
      </c>
      <c r="E486" s="162">
        <v>30682</v>
      </c>
      <c r="F486" s="166" t="str">
        <f t="shared" si="22"/>
        <v>Date check - OK</v>
      </c>
      <c r="G486" s="68"/>
      <c r="H486" s="162" t="s">
        <v>279</v>
      </c>
      <c r="I486" s="173">
        <v>38254.502555524108</v>
      </c>
      <c r="J486" s="168">
        <f>IFERROR(MIN('MP Calculations'!$E$30/I486,1),"-")</f>
        <v>0.61191304794284773</v>
      </c>
      <c r="K486" s="12"/>
      <c r="L486" s="159">
        <v>2.7974739999999998</v>
      </c>
      <c r="M486" s="187" t="s">
        <v>321</v>
      </c>
      <c r="N486" s="187">
        <v>304.56971499999997</v>
      </c>
      <c r="O486" s="186">
        <f t="shared" si="23"/>
        <v>852.02585889990985</v>
      </c>
      <c r="P486" s="186">
        <f t="shared" si="24"/>
        <v>521.3657402455666</v>
      </c>
      <c r="Q486" s="215">
        <f>IF(P486="-",0,P486/(1+'General inputs'!$H$30)^'MP Calculations'!$C$40)</f>
        <v>1158.1039866884225</v>
      </c>
    </row>
    <row r="487" spans="3:17" x14ac:dyDescent="0.2">
      <c r="C487" s="159"/>
      <c r="D487" s="165" t="s">
        <v>281</v>
      </c>
      <c r="E487" s="162">
        <v>30682</v>
      </c>
      <c r="F487" s="166" t="str">
        <f t="shared" si="22"/>
        <v>Date check - OK</v>
      </c>
      <c r="G487" s="68"/>
      <c r="H487" s="162" t="s">
        <v>279</v>
      </c>
      <c r="I487" s="173">
        <v>38254.502555524108</v>
      </c>
      <c r="J487" s="168">
        <f>IFERROR(MIN('MP Calculations'!$E$30/I487,1),"-")</f>
        <v>0.61191304794284773</v>
      </c>
      <c r="K487" s="12"/>
      <c r="L487" s="159">
        <v>69.121707000000001</v>
      </c>
      <c r="M487" s="187" t="s">
        <v>321</v>
      </c>
      <c r="N487" s="187">
        <v>304.56971499999997</v>
      </c>
      <c r="O487" s="186">
        <f t="shared" si="23"/>
        <v>21052.378601303502</v>
      </c>
      <c r="P487" s="186">
        <f t="shared" si="24"/>
        <v>12882.225156370412</v>
      </c>
      <c r="Q487" s="215">
        <f>IF(P487="-",0,P487/(1+'General inputs'!$H$30)^'MP Calculations'!$C$40)</f>
        <v>28615.145107124874</v>
      </c>
    </row>
    <row r="488" spans="3:17" x14ac:dyDescent="0.2">
      <c r="C488" s="159"/>
      <c r="D488" s="165" t="s">
        <v>288</v>
      </c>
      <c r="E488" s="162">
        <v>30682</v>
      </c>
      <c r="F488" s="166" t="str">
        <f t="shared" si="22"/>
        <v>Date check - OK</v>
      </c>
      <c r="G488" s="68"/>
      <c r="H488" s="162" t="s">
        <v>279</v>
      </c>
      <c r="I488" s="173">
        <v>38254.502555524108</v>
      </c>
      <c r="J488" s="168">
        <f>IFERROR(MIN('MP Calculations'!$E$30/I488,1),"-")</f>
        <v>0.61191304794284773</v>
      </c>
      <c r="K488" s="12"/>
      <c r="L488" s="159">
        <v>3.4010590000000001</v>
      </c>
      <c r="M488" s="187" t="s">
        <v>321</v>
      </c>
      <c r="N488" s="187">
        <v>480.89954999999998</v>
      </c>
      <c r="O488" s="186">
        <f t="shared" si="23"/>
        <v>1635.5677426234499</v>
      </c>
      <c r="P488" s="186">
        <f t="shared" si="24"/>
        <v>1000.8252425057184</v>
      </c>
      <c r="Q488" s="215">
        <f>IF(P488="-",0,P488/(1+'General inputs'!$H$30)^'MP Calculations'!$C$40)</f>
        <v>2223.1221076750371</v>
      </c>
    </row>
    <row r="489" spans="3:17" x14ac:dyDescent="0.2">
      <c r="C489" s="159"/>
      <c r="D489" s="165" t="s">
        <v>281</v>
      </c>
      <c r="E489" s="162">
        <v>30682</v>
      </c>
      <c r="F489" s="166" t="str">
        <f t="shared" si="22"/>
        <v>Date check - OK</v>
      </c>
      <c r="G489" s="68"/>
      <c r="H489" s="162" t="s">
        <v>279</v>
      </c>
      <c r="I489" s="173">
        <v>38254.502555524108</v>
      </c>
      <c r="J489" s="168">
        <f>IFERROR(MIN('MP Calculations'!$E$30/I489,1),"-")</f>
        <v>0.61191304794284773</v>
      </c>
      <c r="K489" s="12"/>
      <c r="L489" s="159">
        <v>27.743866000000001</v>
      </c>
      <c r="M489" s="187" t="s">
        <v>321</v>
      </c>
      <c r="N489" s="187">
        <v>304.56971499999997</v>
      </c>
      <c r="O489" s="186">
        <f t="shared" si="23"/>
        <v>8449.9413606181897</v>
      </c>
      <c r="P489" s="186">
        <f t="shared" si="24"/>
        <v>5170.6293729142108</v>
      </c>
      <c r="Q489" s="215">
        <f>IF(P489="-",0,P489/(1+'General inputs'!$H$30)^'MP Calculations'!$C$40)</f>
        <v>11485.462177932444</v>
      </c>
    </row>
    <row r="490" spans="3:17" x14ac:dyDescent="0.2">
      <c r="C490" s="159"/>
      <c r="D490" s="165" t="s">
        <v>281</v>
      </c>
      <c r="E490" s="162">
        <v>30682</v>
      </c>
      <c r="F490" s="166" t="str">
        <f t="shared" si="22"/>
        <v>Date check - OK</v>
      </c>
      <c r="G490" s="68"/>
      <c r="H490" s="162" t="s">
        <v>279</v>
      </c>
      <c r="I490" s="173">
        <v>38254.502555524108</v>
      </c>
      <c r="J490" s="168">
        <f>IFERROR(MIN('MP Calculations'!$E$30/I490,1),"-")</f>
        <v>0.61191304794284773</v>
      </c>
      <c r="K490" s="12"/>
      <c r="L490" s="159">
        <v>10.986101</v>
      </c>
      <c r="M490" s="187" t="s">
        <v>321</v>
      </c>
      <c r="N490" s="187">
        <v>304.56971499999997</v>
      </c>
      <c r="O490" s="186">
        <f t="shared" si="23"/>
        <v>3346.0336505312148</v>
      </c>
      <c r="P490" s="186">
        <f t="shared" si="24"/>
        <v>2047.481649615889</v>
      </c>
      <c r="Q490" s="215">
        <f>IF(P490="-",0,P490/(1+'General inputs'!$H$30)^'MP Calculations'!$C$40)</f>
        <v>4548.0484773984199</v>
      </c>
    </row>
    <row r="491" spans="3:17" x14ac:dyDescent="0.2">
      <c r="C491" s="159"/>
      <c r="D491" s="165" t="s">
        <v>283</v>
      </c>
      <c r="E491" s="162">
        <v>30682</v>
      </c>
      <c r="F491" s="166" t="str">
        <f t="shared" si="22"/>
        <v>Date check - OK</v>
      </c>
      <c r="G491" s="68"/>
      <c r="H491" s="162" t="s">
        <v>279</v>
      </c>
      <c r="I491" s="173">
        <v>38254.502555524108</v>
      </c>
      <c r="J491" s="168">
        <f>IFERROR(MIN('MP Calculations'!$E$30/I491,1),"-")</f>
        <v>0.61191304794284773</v>
      </c>
      <c r="K491" s="12"/>
      <c r="L491" s="159">
        <v>69.113927000000004</v>
      </c>
      <c r="M491" s="187" t="s">
        <v>321</v>
      </c>
      <c r="N491" s="187">
        <v>480.89954999999998</v>
      </c>
      <c r="O491" s="186">
        <f t="shared" si="23"/>
        <v>33236.856393032853</v>
      </c>
      <c r="P491" s="186">
        <f t="shared" si="24"/>
        <v>20338.066099499458</v>
      </c>
      <c r="Q491" s="215">
        <f>IF(P491="-",0,P491/(1+'General inputs'!$H$30)^'MP Calculations'!$C$40)</f>
        <v>45176.722621377245</v>
      </c>
    </row>
    <row r="492" spans="3:17" x14ac:dyDescent="0.2">
      <c r="C492" s="159"/>
      <c r="D492" s="165" t="s">
        <v>281</v>
      </c>
      <c r="E492" s="162">
        <v>30682</v>
      </c>
      <c r="F492" s="166" t="str">
        <f t="shared" si="22"/>
        <v>Date check - OK</v>
      </c>
      <c r="G492" s="68"/>
      <c r="H492" s="162" t="s">
        <v>279</v>
      </c>
      <c r="I492" s="173">
        <v>38254.502555524108</v>
      </c>
      <c r="J492" s="168">
        <f>IFERROR(MIN('MP Calculations'!$E$30/I492,1),"-")</f>
        <v>0.61191304794284773</v>
      </c>
      <c r="K492" s="12"/>
      <c r="L492" s="159">
        <v>32.466287999999999</v>
      </c>
      <c r="M492" s="187" t="s">
        <v>321</v>
      </c>
      <c r="N492" s="187">
        <v>304.56971499999997</v>
      </c>
      <c r="O492" s="186">
        <f t="shared" si="23"/>
        <v>9888.2480832679194</v>
      </c>
      <c r="P492" s="186">
        <f t="shared" si="24"/>
        <v>6050.7480234474942</v>
      </c>
      <c r="Q492" s="215">
        <f>IF(P492="-",0,P492/(1+'General inputs'!$H$30)^'MP Calculations'!$C$40)</f>
        <v>13440.460059959269</v>
      </c>
    </row>
    <row r="493" spans="3:17" x14ac:dyDescent="0.2">
      <c r="C493" s="159"/>
      <c r="D493" s="165" t="s">
        <v>281</v>
      </c>
      <c r="E493" s="162">
        <v>30682</v>
      </c>
      <c r="F493" s="166" t="str">
        <f t="shared" si="22"/>
        <v>Date check - OK</v>
      </c>
      <c r="G493" s="68"/>
      <c r="H493" s="162" t="s">
        <v>279</v>
      </c>
      <c r="I493" s="173">
        <v>38254.502555524108</v>
      </c>
      <c r="J493" s="168">
        <f>IFERROR(MIN('MP Calculations'!$E$30/I493,1),"-")</f>
        <v>0.61191304794284773</v>
      </c>
      <c r="K493" s="12"/>
      <c r="L493" s="159">
        <v>59.241529</v>
      </c>
      <c r="M493" s="187" t="s">
        <v>321</v>
      </c>
      <c r="N493" s="187">
        <v>304.56971499999997</v>
      </c>
      <c r="O493" s="186">
        <f t="shared" si="23"/>
        <v>18043.175603694235</v>
      </c>
      <c r="P493" s="186">
        <f t="shared" si="24"/>
        <v>11040.854578224571</v>
      </c>
      <c r="Q493" s="215">
        <f>IF(P493="-",0,P493/(1+'General inputs'!$H$30)^'MP Calculations'!$C$40)</f>
        <v>24524.928886709156</v>
      </c>
    </row>
    <row r="494" spans="3:17" x14ac:dyDescent="0.2">
      <c r="C494" s="159"/>
      <c r="D494" s="165" t="s">
        <v>281</v>
      </c>
      <c r="E494" s="162">
        <v>30682</v>
      </c>
      <c r="F494" s="166" t="str">
        <f t="shared" si="22"/>
        <v>Date check - OK</v>
      </c>
      <c r="G494" s="68"/>
      <c r="H494" s="162" t="s">
        <v>279</v>
      </c>
      <c r="I494" s="173">
        <v>38254.502555524108</v>
      </c>
      <c r="J494" s="168">
        <f>IFERROR(MIN('MP Calculations'!$E$30/I494,1),"-")</f>
        <v>0.61191304794284773</v>
      </c>
      <c r="K494" s="12"/>
      <c r="L494" s="159">
        <v>94.503086999999994</v>
      </c>
      <c r="M494" s="187" t="s">
        <v>321</v>
      </c>
      <c r="N494" s="187">
        <v>304.56971499999997</v>
      </c>
      <c r="O494" s="186">
        <f t="shared" si="23"/>
        <v>28782.778274210199</v>
      </c>
      <c r="P494" s="186">
        <f t="shared" si="24"/>
        <v>17612.557582035141</v>
      </c>
      <c r="Q494" s="215">
        <f>IF(P494="-",0,P494/(1+'General inputs'!$H$30)^'MP Calculations'!$C$40)</f>
        <v>39122.580516945942</v>
      </c>
    </row>
    <row r="495" spans="3:17" x14ac:dyDescent="0.2">
      <c r="C495" s="159"/>
      <c r="D495" s="165" t="s">
        <v>281</v>
      </c>
      <c r="E495" s="162">
        <v>30682</v>
      </c>
      <c r="F495" s="166" t="str">
        <f t="shared" si="22"/>
        <v>Date check - OK</v>
      </c>
      <c r="G495" s="68"/>
      <c r="H495" s="162" t="s">
        <v>279</v>
      </c>
      <c r="I495" s="173">
        <v>38254.502555524108</v>
      </c>
      <c r="J495" s="168">
        <f>IFERROR(MIN('MP Calculations'!$E$30/I495,1),"-")</f>
        <v>0.61191304794284773</v>
      </c>
      <c r="K495" s="12"/>
      <c r="L495" s="159">
        <v>80.608119000000002</v>
      </c>
      <c r="M495" s="187" t="s">
        <v>321</v>
      </c>
      <c r="N495" s="187">
        <v>304.56971499999997</v>
      </c>
      <c r="O495" s="186">
        <f t="shared" si="23"/>
        <v>24550.791830516082</v>
      </c>
      <c r="P495" s="186">
        <f t="shared" si="24"/>
        <v>15022.949858421462</v>
      </c>
      <c r="Q495" s="215">
        <f>IF(P495="-",0,P495/(1+'General inputs'!$H$30)^'MP Calculations'!$C$40)</f>
        <v>33370.313351743316</v>
      </c>
    </row>
    <row r="496" spans="3:17" x14ac:dyDescent="0.2">
      <c r="C496" s="159"/>
      <c r="D496" s="165" t="s">
        <v>281</v>
      </c>
      <c r="E496" s="162">
        <v>30682</v>
      </c>
      <c r="F496" s="166" t="str">
        <f t="shared" si="22"/>
        <v>Date check - OK</v>
      </c>
      <c r="G496" s="68"/>
      <c r="H496" s="162" t="s">
        <v>279</v>
      </c>
      <c r="I496" s="173">
        <v>38254.502555524108</v>
      </c>
      <c r="J496" s="168">
        <f>IFERROR(MIN('MP Calculations'!$E$30/I496,1),"-")</f>
        <v>0.61191304794284773</v>
      </c>
      <c r="K496" s="12"/>
      <c r="L496" s="159">
        <v>82.112500999999995</v>
      </c>
      <c r="M496" s="187" t="s">
        <v>321</v>
      </c>
      <c r="N496" s="187">
        <v>304.56971499999997</v>
      </c>
      <c r="O496" s="186">
        <f t="shared" si="23"/>
        <v>25008.981027507212</v>
      </c>
      <c r="P496" s="186">
        <f t="shared" si="24"/>
        <v>15303.321806486791</v>
      </c>
      <c r="Q496" s="215">
        <f>IF(P496="-",0,P496/(1+'General inputs'!$H$30)^'MP Calculations'!$C$40)</f>
        <v>33993.100477451117</v>
      </c>
    </row>
    <row r="497" spans="3:17" x14ac:dyDescent="0.2">
      <c r="C497" s="159"/>
      <c r="D497" s="165" t="s">
        <v>281</v>
      </c>
      <c r="E497" s="162">
        <v>30682</v>
      </c>
      <c r="F497" s="166" t="str">
        <f t="shared" si="22"/>
        <v>Date check - OK</v>
      </c>
      <c r="G497" s="68"/>
      <c r="H497" s="162" t="s">
        <v>279</v>
      </c>
      <c r="I497" s="173">
        <v>38254.502555524108</v>
      </c>
      <c r="J497" s="168">
        <f>IFERROR(MIN('MP Calculations'!$E$30/I497,1),"-")</f>
        <v>0.61191304794284773</v>
      </c>
      <c r="K497" s="12"/>
      <c r="L497" s="159">
        <v>86.055834000000004</v>
      </c>
      <c r="M497" s="187" t="s">
        <v>321</v>
      </c>
      <c r="N497" s="187">
        <v>304.56971499999997</v>
      </c>
      <c r="O497" s="186">
        <f t="shared" si="23"/>
        <v>26210.000835467308</v>
      </c>
      <c r="P497" s="186">
        <f t="shared" si="24"/>
        <v>16038.241497815387</v>
      </c>
      <c r="Q497" s="215">
        <f>IF(P497="-",0,P497/(1+'General inputs'!$H$30)^'MP Calculations'!$C$40)</f>
        <v>35625.569507776345</v>
      </c>
    </row>
    <row r="498" spans="3:17" x14ac:dyDescent="0.2">
      <c r="C498" s="159"/>
      <c r="D498" s="165" t="s">
        <v>281</v>
      </c>
      <c r="E498" s="162">
        <v>30682</v>
      </c>
      <c r="F498" s="166" t="str">
        <f t="shared" si="22"/>
        <v>Date check - OK</v>
      </c>
      <c r="G498" s="68"/>
      <c r="H498" s="162" t="s">
        <v>279</v>
      </c>
      <c r="I498" s="173">
        <v>38254.502555524108</v>
      </c>
      <c r="J498" s="168">
        <f>IFERROR(MIN('MP Calculations'!$E$30/I498,1),"-")</f>
        <v>0.61191304794284773</v>
      </c>
      <c r="K498" s="12"/>
      <c r="L498" s="159">
        <v>28.742643999999999</v>
      </c>
      <c r="M498" s="187" t="s">
        <v>321</v>
      </c>
      <c r="N498" s="187">
        <v>304.56971499999997</v>
      </c>
      <c r="O498" s="186">
        <f t="shared" si="23"/>
        <v>8754.1388914264589</v>
      </c>
      <c r="P498" s="186">
        <f t="shared" si="24"/>
        <v>5356.7718111677868</v>
      </c>
      <c r="Q498" s="215">
        <f>IF(P498="-",0,P498/(1+'General inputs'!$H$30)^'MP Calculations'!$C$40)</f>
        <v>11898.938329495135</v>
      </c>
    </row>
    <row r="499" spans="3:17" x14ac:dyDescent="0.2">
      <c r="C499" s="159"/>
      <c r="D499" s="165" t="s">
        <v>283</v>
      </c>
      <c r="E499" s="162">
        <v>30682</v>
      </c>
      <c r="F499" s="166" t="str">
        <f t="shared" si="22"/>
        <v>Date check - OK</v>
      </c>
      <c r="G499" s="68"/>
      <c r="H499" s="162" t="s">
        <v>279</v>
      </c>
      <c r="I499" s="173">
        <v>38254.502555524108</v>
      </c>
      <c r="J499" s="168">
        <f>IFERROR(MIN('MP Calculations'!$E$30/I499,1),"-")</f>
        <v>0.61191304794284773</v>
      </c>
      <c r="K499" s="12"/>
      <c r="L499" s="159">
        <v>78.210052000000005</v>
      </c>
      <c r="M499" s="187" t="s">
        <v>321</v>
      </c>
      <c r="N499" s="187">
        <v>480.89954999999998</v>
      </c>
      <c r="O499" s="186">
        <f t="shared" si="23"/>
        <v>37611.178812276601</v>
      </c>
      <c r="P499" s="186">
        <f t="shared" si="24"/>
        <v>23014.771063743632</v>
      </c>
      <c r="Q499" s="215">
        <f>IF(P499="-",0,P499/(1+'General inputs'!$H$30)^'MP Calculations'!$C$40)</f>
        <v>51122.457929607881</v>
      </c>
    </row>
    <row r="500" spans="3:17" x14ac:dyDescent="0.2">
      <c r="C500" s="159"/>
      <c r="D500" s="165" t="s">
        <v>283</v>
      </c>
      <c r="E500" s="162">
        <v>30682</v>
      </c>
      <c r="F500" s="166" t="str">
        <f t="shared" si="22"/>
        <v>Date check - OK</v>
      </c>
      <c r="G500" s="68"/>
      <c r="H500" s="162" t="s">
        <v>279</v>
      </c>
      <c r="I500" s="173">
        <v>38254.502555524108</v>
      </c>
      <c r="J500" s="168">
        <f>IFERROR(MIN('MP Calculations'!$E$30/I500,1),"-")</f>
        <v>0.61191304794284773</v>
      </c>
      <c r="K500" s="12"/>
      <c r="L500" s="159">
        <v>5.8996680000000001</v>
      </c>
      <c r="M500" s="187" t="s">
        <v>321</v>
      </c>
      <c r="N500" s="187">
        <v>480.89954999999998</v>
      </c>
      <c r="O500" s="186">
        <f t="shared" si="23"/>
        <v>2837.1476863493999</v>
      </c>
      <c r="P500" s="186">
        <f t="shared" si="24"/>
        <v>1736.0876882180598</v>
      </c>
      <c r="Q500" s="215">
        <f>IF(P500="-",0,P500/(1+'General inputs'!$H$30)^'MP Calculations'!$C$40)</f>
        <v>3856.3524945444842</v>
      </c>
    </row>
    <row r="501" spans="3:17" x14ac:dyDescent="0.2">
      <c r="C501" s="159"/>
      <c r="D501" s="165" t="s">
        <v>281</v>
      </c>
      <c r="E501" s="162">
        <v>30682</v>
      </c>
      <c r="F501" s="166" t="str">
        <f t="shared" si="22"/>
        <v>Date check - OK</v>
      </c>
      <c r="G501" s="68"/>
      <c r="H501" s="162" t="s">
        <v>279</v>
      </c>
      <c r="I501" s="173">
        <v>38254.502555524108</v>
      </c>
      <c r="J501" s="168">
        <f>IFERROR(MIN('MP Calculations'!$E$30/I501,1),"-")</f>
        <v>0.61191304794284773</v>
      </c>
      <c r="K501" s="12"/>
      <c r="L501" s="159">
        <v>112.137479</v>
      </c>
      <c r="M501" s="187" t="s">
        <v>321</v>
      </c>
      <c r="N501" s="187">
        <v>304.56971499999997</v>
      </c>
      <c r="O501" s="186">
        <f t="shared" si="23"/>
        <v>34153.680019848485</v>
      </c>
      <c r="P501" s="186">
        <f t="shared" si="24"/>
        <v>20899.082439410227</v>
      </c>
      <c r="Q501" s="215">
        <f>IF(P501="-",0,P501/(1+'General inputs'!$H$30)^'MP Calculations'!$C$40)</f>
        <v>46422.902049166245</v>
      </c>
    </row>
    <row r="502" spans="3:17" x14ac:dyDescent="0.2">
      <c r="C502" s="159"/>
      <c r="D502" s="165" t="s">
        <v>281</v>
      </c>
      <c r="E502" s="162">
        <v>30682</v>
      </c>
      <c r="F502" s="166" t="str">
        <f t="shared" si="22"/>
        <v>Date check - OK</v>
      </c>
      <c r="G502" s="68"/>
      <c r="H502" s="162" t="s">
        <v>279</v>
      </c>
      <c r="I502" s="173">
        <v>38254.502555524108</v>
      </c>
      <c r="J502" s="168">
        <f>IFERROR(MIN('MP Calculations'!$E$30/I502,1),"-")</f>
        <v>0.61191304794284773</v>
      </c>
      <c r="K502" s="12"/>
      <c r="L502" s="159">
        <v>31.107444000000001</v>
      </c>
      <c r="M502" s="187" t="s">
        <v>321</v>
      </c>
      <c r="N502" s="187">
        <v>304.56971499999997</v>
      </c>
      <c r="O502" s="186">
        <f t="shared" si="23"/>
        <v>9474.3853534584596</v>
      </c>
      <c r="P502" s="186">
        <f t="shared" si="24"/>
        <v>5797.5000190198407</v>
      </c>
      <c r="Q502" s="215">
        <f>IF(P502="-",0,P502/(1+'General inputs'!$H$30)^'MP Calculations'!$C$40)</f>
        <v>12877.92305204154</v>
      </c>
    </row>
    <row r="503" spans="3:17" x14ac:dyDescent="0.2">
      <c r="C503" s="159"/>
      <c r="D503" s="165" t="s">
        <v>281</v>
      </c>
      <c r="E503" s="162">
        <v>30682</v>
      </c>
      <c r="F503" s="166" t="str">
        <f t="shared" si="22"/>
        <v>Date check - OK</v>
      </c>
      <c r="G503" s="68"/>
      <c r="H503" s="162" t="s">
        <v>279</v>
      </c>
      <c r="I503" s="173">
        <v>38254.502555524108</v>
      </c>
      <c r="J503" s="168">
        <f>IFERROR(MIN('MP Calculations'!$E$30/I503,1),"-")</f>
        <v>0.61191304794284773</v>
      </c>
      <c r="K503" s="12"/>
      <c r="L503" s="159">
        <v>50.653964999999999</v>
      </c>
      <c r="M503" s="187" t="s">
        <v>321</v>
      </c>
      <c r="N503" s="187">
        <v>304.56971499999997</v>
      </c>
      <c r="O503" s="186">
        <f t="shared" si="23"/>
        <v>15427.663683669973</v>
      </c>
      <c r="P503" s="186">
        <f t="shared" si="24"/>
        <v>9440.3887073116748</v>
      </c>
      <c r="Q503" s="215">
        <f>IF(P503="-",0,P503/(1+'General inputs'!$H$30)^'MP Calculations'!$C$40)</f>
        <v>20969.831643860078</v>
      </c>
    </row>
    <row r="504" spans="3:17" x14ac:dyDescent="0.2">
      <c r="C504" s="159"/>
      <c r="D504" s="165" t="s">
        <v>281</v>
      </c>
      <c r="E504" s="162">
        <v>30682</v>
      </c>
      <c r="F504" s="166" t="str">
        <f t="shared" si="22"/>
        <v>Date check - OK</v>
      </c>
      <c r="G504" s="68"/>
      <c r="H504" s="162" t="s">
        <v>279</v>
      </c>
      <c r="I504" s="173">
        <v>38254.502555524108</v>
      </c>
      <c r="J504" s="168">
        <f>IFERROR(MIN('MP Calculations'!$E$30/I504,1),"-")</f>
        <v>0.61191304794284773</v>
      </c>
      <c r="K504" s="12"/>
      <c r="L504" s="159">
        <v>19.988688</v>
      </c>
      <c r="M504" s="187" t="s">
        <v>321</v>
      </c>
      <c r="N504" s="187">
        <v>304.56971499999997</v>
      </c>
      <c r="O504" s="186">
        <f t="shared" si="23"/>
        <v>6087.9490073839197</v>
      </c>
      <c r="P504" s="186">
        <f t="shared" si="24"/>
        <v>3725.2954328289288</v>
      </c>
      <c r="Q504" s="215">
        <f>IF(P504="-",0,P504/(1+'General inputs'!$H$30)^'MP Calculations'!$C$40)</f>
        <v>8274.9577874436127</v>
      </c>
    </row>
    <row r="505" spans="3:17" x14ac:dyDescent="0.2">
      <c r="C505" s="159"/>
      <c r="D505" s="165" t="s">
        <v>283</v>
      </c>
      <c r="E505" s="162">
        <v>30682</v>
      </c>
      <c r="F505" s="166" t="str">
        <f t="shared" si="22"/>
        <v>Date check - OK</v>
      </c>
      <c r="G505" s="68"/>
      <c r="H505" s="162" t="s">
        <v>279</v>
      </c>
      <c r="I505" s="173">
        <v>38254.502555524108</v>
      </c>
      <c r="J505" s="168">
        <f>IFERROR(MIN('MP Calculations'!$E$30/I505,1),"-")</f>
        <v>0.61191304794284773</v>
      </c>
      <c r="K505" s="12"/>
      <c r="L505" s="159">
        <v>0.76499099999999998</v>
      </c>
      <c r="M505" s="187" t="s">
        <v>321</v>
      </c>
      <c r="N505" s="187">
        <v>480.89954999999998</v>
      </c>
      <c r="O505" s="186">
        <f t="shared" si="23"/>
        <v>367.88382765404998</v>
      </c>
      <c r="P505" s="186">
        <f t="shared" si="24"/>
        <v>225.11291426867101</v>
      </c>
      <c r="Q505" s="215">
        <f>IF(P505="-",0,P505/(1+'General inputs'!$H$30)^'MP Calculations'!$C$40)</f>
        <v>500.04084147685592</v>
      </c>
    </row>
    <row r="506" spans="3:17" x14ac:dyDescent="0.2">
      <c r="C506" s="159"/>
      <c r="D506" s="165" t="s">
        <v>309</v>
      </c>
      <c r="E506" s="162">
        <v>30682</v>
      </c>
      <c r="F506" s="166" t="str">
        <f t="shared" si="22"/>
        <v>Date check - OK</v>
      </c>
      <c r="G506" s="68"/>
      <c r="H506" s="162" t="s">
        <v>279</v>
      </c>
      <c r="I506" s="173">
        <v>38254.502555524108</v>
      </c>
      <c r="J506" s="168">
        <f>IFERROR(MIN('MP Calculations'!$E$30/I506,1),"-")</f>
        <v>0.61191304794284773</v>
      </c>
      <c r="K506" s="12"/>
      <c r="L506" s="159">
        <v>272.40205099999997</v>
      </c>
      <c r="M506" s="187" t="s">
        <v>321</v>
      </c>
      <c r="N506" s="187">
        <v>178.11094499999999</v>
      </c>
      <c r="O506" s="186">
        <f t="shared" si="23"/>
        <v>48517.78672354819</v>
      </c>
      <c r="P506" s="186">
        <f t="shared" si="24"/>
        <v>29688.666753447404</v>
      </c>
      <c r="Q506" s="215">
        <f>IF(P506="-",0,P506/(1+'General inputs'!$H$30)^'MP Calculations'!$C$40)</f>
        <v>65947.109049468927</v>
      </c>
    </row>
    <row r="507" spans="3:17" x14ac:dyDescent="0.2">
      <c r="C507" s="159"/>
      <c r="D507" s="165" t="s">
        <v>309</v>
      </c>
      <c r="E507" s="162">
        <v>30682</v>
      </c>
      <c r="F507" s="166" t="str">
        <f t="shared" si="22"/>
        <v>Date check - OK</v>
      </c>
      <c r="G507" s="68"/>
      <c r="H507" s="162" t="s">
        <v>279</v>
      </c>
      <c r="I507" s="173">
        <v>38254.502555524108</v>
      </c>
      <c r="J507" s="168">
        <f>IFERROR(MIN('MP Calculations'!$E$30/I507,1),"-")</f>
        <v>0.61191304794284773</v>
      </c>
      <c r="K507" s="12"/>
      <c r="L507" s="159">
        <v>1.728588</v>
      </c>
      <c r="M507" s="187" t="s">
        <v>321</v>
      </c>
      <c r="N507" s="187">
        <v>178.11094499999999</v>
      </c>
      <c r="O507" s="186">
        <f t="shared" si="23"/>
        <v>307.88044219565995</v>
      </c>
      <c r="P507" s="186">
        <f t="shared" si="24"/>
        <v>188.39605978593804</v>
      </c>
      <c r="Q507" s="215">
        <f>IF(P507="-",0,P507/(1+'General inputs'!$H$30)^'MP Calculations'!$C$40)</f>
        <v>418.48209629524189</v>
      </c>
    </row>
    <row r="508" spans="3:17" x14ac:dyDescent="0.2">
      <c r="C508" s="159"/>
      <c r="D508" s="165" t="s">
        <v>309</v>
      </c>
      <c r="E508" s="162">
        <v>30682</v>
      </c>
      <c r="F508" s="166" t="str">
        <f t="shared" si="22"/>
        <v>Date check - OK</v>
      </c>
      <c r="G508" s="68"/>
      <c r="H508" s="162" t="s">
        <v>279</v>
      </c>
      <c r="I508" s="173">
        <v>38254.502555524108</v>
      </c>
      <c r="J508" s="168">
        <f>IFERROR(MIN('MP Calculations'!$E$30/I508,1),"-")</f>
        <v>0.61191304794284773</v>
      </c>
      <c r="K508" s="12"/>
      <c r="L508" s="159">
        <v>4.9778570000000002</v>
      </c>
      <c r="M508" s="187" t="s">
        <v>321</v>
      </c>
      <c r="N508" s="187">
        <v>178.11094499999999</v>
      </c>
      <c r="O508" s="186">
        <f t="shared" si="23"/>
        <v>886.61081434486493</v>
      </c>
      <c r="P508" s="186">
        <f t="shared" si="24"/>
        <v>542.52872574485662</v>
      </c>
      <c r="Q508" s="215">
        <f>IF(P508="-",0,P508/(1+'General inputs'!$H$30)^'MP Calculations'!$C$40)</f>
        <v>1205.1130937030362</v>
      </c>
    </row>
    <row r="509" spans="3:17" x14ac:dyDescent="0.2">
      <c r="C509" s="159"/>
      <c r="D509" s="165" t="s">
        <v>309</v>
      </c>
      <c r="E509" s="162">
        <v>30682</v>
      </c>
      <c r="F509" s="166" t="str">
        <f t="shared" si="22"/>
        <v>Date check - OK</v>
      </c>
      <c r="G509" s="68"/>
      <c r="H509" s="162" t="s">
        <v>279</v>
      </c>
      <c r="I509" s="173">
        <v>38254.502555524108</v>
      </c>
      <c r="J509" s="168">
        <f>IFERROR(MIN('MP Calculations'!$E$30/I509,1),"-")</f>
        <v>0.61191304794284773</v>
      </c>
      <c r="K509" s="12"/>
      <c r="L509" s="159">
        <v>2.0201570000000002</v>
      </c>
      <c r="M509" s="187" t="s">
        <v>321</v>
      </c>
      <c r="N509" s="187">
        <v>178.11094499999999</v>
      </c>
      <c r="O509" s="186">
        <f t="shared" si="23"/>
        <v>359.81207231836498</v>
      </c>
      <c r="P509" s="186">
        <f t="shared" si="24"/>
        <v>220.17370185896306</v>
      </c>
      <c r="Q509" s="215">
        <f>IF(P509="-",0,P509/(1+'General inputs'!$H$30)^'MP Calculations'!$C$40)</f>
        <v>489.06942325499597</v>
      </c>
    </row>
    <row r="510" spans="3:17" x14ac:dyDescent="0.2">
      <c r="C510" s="159"/>
      <c r="D510" s="165" t="s">
        <v>309</v>
      </c>
      <c r="E510" s="162">
        <v>30682</v>
      </c>
      <c r="F510" s="166" t="str">
        <f t="shared" si="22"/>
        <v>Date check - OK</v>
      </c>
      <c r="G510" s="68"/>
      <c r="H510" s="162" t="s">
        <v>279</v>
      </c>
      <c r="I510" s="173">
        <v>38254.502555524108</v>
      </c>
      <c r="J510" s="168">
        <f>IFERROR(MIN('MP Calculations'!$E$30/I510,1),"-")</f>
        <v>0.61191304794284773</v>
      </c>
      <c r="K510" s="12"/>
      <c r="L510" s="159">
        <v>4.6473829999999996</v>
      </c>
      <c r="M510" s="187" t="s">
        <v>321</v>
      </c>
      <c r="N510" s="187">
        <v>178.11094499999999</v>
      </c>
      <c r="O510" s="186">
        <f t="shared" si="23"/>
        <v>827.74977790693492</v>
      </c>
      <c r="P510" s="186">
        <f t="shared" si="24"/>
        <v>506.51088953304782</v>
      </c>
      <c r="Q510" s="215">
        <f>IF(P510="-",0,P510/(1+'General inputs'!$H$30)^'MP Calculations'!$C$40)</f>
        <v>1125.1070701213187</v>
      </c>
    </row>
    <row r="511" spans="3:17" x14ac:dyDescent="0.2">
      <c r="C511" s="159"/>
      <c r="D511" s="165" t="s">
        <v>309</v>
      </c>
      <c r="E511" s="162">
        <v>30682</v>
      </c>
      <c r="F511" s="166" t="str">
        <f t="shared" si="22"/>
        <v>Date check - OK</v>
      </c>
      <c r="G511" s="68"/>
      <c r="H511" s="162" t="s">
        <v>279</v>
      </c>
      <c r="I511" s="173">
        <v>38254.502555524108</v>
      </c>
      <c r="J511" s="168">
        <f>IFERROR(MIN('MP Calculations'!$E$30/I511,1),"-")</f>
        <v>0.61191304794284773</v>
      </c>
      <c r="K511" s="12"/>
      <c r="L511" s="159">
        <v>0.30102299999999999</v>
      </c>
      <c r="M511" s="187" t="s">
        <v>321</v>
      </c>
      <c r="N511" s="187">
        <v>178.11094499999999</v>
      </c>
      <c r="O511" s="186">
        <f t="shared" si="23"/>
        <v>53.615490996734991</v>
      </c>
      <c r="P511" s="186">
        <f t="shared" si="24"/>
        <v>32.80801851276442</v>
      </c>
      <c r="Q511" s="215">
        <f>IF(P511="-",0,P511/(1+'General inputs'!$H$30)^'MP Calculations'!$C$40)</f>
        <v>72.876090816945734</v>
      </c>
    </row>
    <row r="512" spans="3:17" x14ac:dyDescent="0.2">
      <c r="C512" s="159"/>
      <c r="D512" s="165" t="s">
        <v>309</v>
      </c>
      <c r="E512" s="162">
        <v>30682</v>
      </c>
      <c r="F512" s="166" t="str">
        <f t="shared" si="22"/>
        <v>Date check - OK</v>
      </c>
      <c r="G512" s="68"/>
      <c r="H512" s="162" t="s">
        <v>279</v>
      </c>
      <c r="I512" s="173">
        <v>38254.502555524108</v>
      </c>
      <c r="J512" s="168">
        <f>IFERROR(MIN('MP Calculations'!$E$30/I512,1),"-")</f>
        <v>0.61191304794284773</v>
      </c>
      <c r="K512" s="12"/>
      <c r="L512" s="159">
        <v>0.27953899999999998</v>
      </c>
      <c r="M512" s="187" t="s">
        <v>321</v>
      </c>
      <c r="N512" s="187">
        <v>178.11094499999999</v>
      </c>
      <c r="O512" s="186">
        <f t="shared" si="23"/>
        <v>49.788955454354991</v>
      </c>
      <c r="P512" s="186">
        <f t="shared" si="24"/>
        <v>30.466511485965036</v>
      </c>
      <c r="Q512" s="215">
        <f>IF(P512="-",0,P512/(1+'General inputs'!$H$30)^'MP Calculations'!$C$40)</f>
        <v>67.674927001851003</v>
      </c>
    </row>
    <row r="513" spans="3:17" x14ac:dyDescent="0.2">
      <c r="C513" s="159"/>
      <c r="D513" s="165" t="s">
        <v>281</v>
      </c>
      <c r="E513" s="162">
        <v>31048</v>
      </c>
      <c r="F513" s="166" t="str">
        <f t="shared" si="22"/>
        <v>Date check - OK</v>
      </c>
      <c r="G513" s="68"/>
      <c r="H513" s="162" t="s">
        <v>279</v>
      </c>
      <c r="I513" s="173">
        <v>38254.502555524108</v>
      </c>
      <c r="J513" s="168">
        <f>IFERROR(MIN('MP Calculations'!$E$30/I513,1),"-")</f>
        <v>0.61191304794284773</v>
      </c>
      <c r="K513" s="12"/>
      <c r="L513" s="159">
        <v>20.648444000000001</v>
      </c>
      <c r="M513" s="187" t="s">
        <v>321</v>
      </c>
      <c r="N513" s="187">
        <v>304.56971499999997</v>
      </c>
      <c r="O513" s="186">
        <f t="shared" si="23"/>
        <v>6288.89070427346</v>
      </c>
      <c r="P513" s="186">
        <f t="shared" si="24"/>
        <v>3848.2542790314151</v>
      </c>
      <c r="Q513" s="215">
        <f>IF(P513="-",0,P513/(1+'General inputs'!$H$30)^'MP Calculations'!$C$40)</f>
        <v>8548.0849206507883</v>
      </c>
    </row>
    <row r="514" spans="3:17" x14ac:dyDescent="0.2">
      <c r="C514" s="159"/>
      <c r="D514" s="165" t="s">
        <v>281</v>
      </c>
      <c r="E514" s="162">
        <v>31413</v>
      </c>
      <c r="F514" s="166" t="str">
        <f t="shared" si="22"/>
        <v>Date check - OK</v>
      </c>
      <c r="G514" s="68"/>
      <c r="H514" s="162" t="s">
        <v>279</v>
      </c>
      <c r="I514" s="173">
        <v>38254.502555524108</v>
      </c>
      <c r="J514" s="168">
        <f>IFERROR(MIN('MP Calculations'!$E$30/I514,1),"-")</f>
        <v>0.61191304794284773</v>
      </c>
      <c r="K514" s="12"/>
      <c r="L514" s="159">
        <v>15.995419999999999</v>
      </c>
      <c r="M514" s="187" t="s">
        <v>321</v>
      </c>
      <c r="N514" s="187">
        <v>304.56971499999997</v>
      </c>
      <c r="O514" s="186">
        <f t="shared" si="23"/>
        <v>4871.7205107052996</v>
      </c>
      <c r="P514" s="186">
        <f t="shared" si="24"/>
        <v>2981.0693464313667</v>
      </c>
      <c r="Q514" s="215">
        <f>IF(P514="-",0,P514/(1+'General inputs'!$H$30)^'MP Calculations'!$C$40)</f>
        <v>6621.8165640702045</v>
      </c>
    </row>
    <row r="515" spans="3:17" x14ac:dyDescent="0.2">
      <c r="C515" s="159"/>
      <c r="D515" s="165" t="s">
        <v>282</v>
      </c>
      <c r="E515" s="162">
        <v>31778</v>
      </c>
      <c r="F515" s="166" t="str">
        <f t="shared" si="22"/>
        <v>Date check - OK</v>
      </c>
      <c r="G515" s="68"/>
      <c r="H515" s="162" t="s">
        <v>279</v>
      </c>
      <c r="I515" s="173">
        <v>38254.502555524108</v>
      </c>
      <c r="J515" s="168">
        <f>IFERROR(MIN('MP Calculations'!$E$30/I515,1),"-")</f>
        <v>0.61191304794284773</v>
      </c>
      <c r="K515" s="12"/>
      <c r="L515" s="159">
        <v>19.996326</v>
      </c>
      <c r="M515" s="187" t="s">
        <v>321</v>
      </c>
      <c r="N515" s="187">
        <v>657.22938499999998</v>
      </c>
      <c r="O515" s="186">
        <f t="shared" si="23"/>
        <v>13142.173039239509</v>
      </c>
      <c r="P515" s="186">
        <f t="shared" si="24"/>
        <v>8041.8671610333668</v>
      </c>
      <c r="Q515" s="215">
        <f>IF(P515="-",0,P515/(1+'General inputs'!$H$30)^'MP Calculations'!$C$40)</f>
        <v>17863.311109059097</v>
      </c>
    </row>
    <row r="516" spans="3:17" x14ac:dyDescent="0.2">
      <c r="C516" s="159"/>
      <c r="D516" s="165" t="s">
        <v>283</v>
      </c>
      <c r="E516" s="162">
        <v>31778</v>
      </c>
      <c r="F516" s="166" t="str">
        <f t="shared" si="22"/>
        <v>Date check - OK</v>
      </c>
      <c r="G516" s="68"/>
      <c r="H516" s="162" t="s">
        <v>279</v>
      </c>
      <c r="I516" s="173">
        <v>38254.502555524108</v>
      </c>
      <c r="J516" s="168">
        <f>IFERROR(MIN('MP Calculations'!$E$30/I516,1),"-")</f>
        <v>0.61191304794284773</v>
      </c>
      <c r="K516" s="12"/>
      <c r="L516" s="159">
        <v>9.2972809999999999</v>
      </c>
      <c r="M516" s="187" t="s">
        <v>321</v>
      </c>
      <c r="N516" s="187">
        <v>480.89954999999998</v>
      </c>
      <c r="O516" s="186">
        <f t="shared" si="23"/>
        <v>4471.05824912355</v>
      </c>
      <c r="P516" s="186">
        <f t="shared" si="24"/>
        <v>2735.8988807512037</v>
      </c>
      <c r="Q516" s="215">
        <f>IF(P516="-",0,P516/(1+'General inputs'!$H$30)^'MP Calculations'!$C$40)</f>
        <v>6077.2221041643425</v>
      </c>
    </row>
    <row r="517" spans="3:17" x14ac:dyDescent="0.2">
      <c r="C517" s="159"/>
      <c r="D517" s="165" t="s">
        <v>310</v>
      </c>
      <c r="E517" s="162">
        <v>31958</v>
      </c>
      <c r="F517" s="166" t="str">
        <f t="shared" si="22"/>
        <v>Date check - OK</v>
      </c>
      <c r="G517" s="68"/>
      <c r="H517" s="162" t="s">
        <v>279</v>
      </c>
      <c r="I517" s="173">
        <v>38254.502555524108</v>
      </c>
      <c r="J517" s="168">
        <f>IFERROR(MIN('MP Calculations'!$E$30/I517,1),"-")</f>
        <v>0.61191304794284773</v>
      </c>
      <c r="K517" s="12"/>
      <c r="L517" s="159">
        <v>1</v>
      </c>
      <c r="M517" s="187" t="s">
        <v>322</v>
      </c>
      <c r="N517" s="187">
        <v>45649.179060000002</v>
      </c>
      <c r="O517" s="186">
        <f t="shared" si="23"/>
        <v>45649.179060000002</v>
      </c>
      <c r="P517" s="186">
        <f t="shared" si="24"/>
        <v>27933.328294693423</v>
      </c>
      <c r="Q517" s="215">
        <f>IF(P517="-",0,P517/(1+'General inputs'!$H$30)^'MP Calculations'!$C$40)</f>
        <v>62047.995029984246</v>
      </c>
    </row>
    <row r="518" spans="3:17" x14ac:dyDescent="0.2">
      <c r="C518" s="159"/>
      <c r="D518" s="165" t="s">
        <v>283</v>
      </c>
      <c r="E518" s="162">
        <v>32143</v>
      </c>
      <c r="F518" s="166" t="str">
        <f t="shared" si="22"/>
        <v>Date check - OK</v>
      </c>
      <c r="G518" s="68"/>
      <c r="H518" s="162" t="s">
        <v>279</v>
      </c>
      <c r="I518" s="173">
        <v>38254.502555524108</v>
      </c>
      <c r="J518" s="168">
        <f>IFERROR(MIN('MP Calculations'!$E$30/I518,1),"-")</f>
        <v>0.61191304794284773</v>
      </c>
      <c r="K518" s="12"/>
      <c r="L518" s="159">
        <v>28.166694</v>
      </c>
      <c r="M518" s="187" t="s">
        <v>321</v>
      </c>
      <c r="N518" s="187">
        <v>480.89954999999998</v>
      </c>
      <c r="O518" s="186">
        <f t="shared" si="23"/>
        <v>13545.3504695877</v>
      </c>
      <c r="P518" s="186">
        <f t="shared" si="24"/>
        <v>8288.5766912994932</v>
      </c>
      <c r="Q518" s="215">
        <f>IF(P518="-",0,P518/(1+'General inputs'!$H$30)^'MP Calculations'!$C$40)</f>
        <v>18411.324276208623</v>
      </c>
    </row>
    <row r="519" spans="3:17" x14ac:dyDescent="0.2">
      <c r="C519" s="159"/>
      <c r="D519" s="165" t="s">
        <v>283</v>
      </c>
      <c r="E519" s="162">
        <v>32143</v>
      </c>
      <c r="F519" s="166" t="str">
        <f t="shared" si="22"/>
        <v>Date check - OK</v>
      </c>
      <c r="G519" s="68"/>
      <c r="H519" s="162" t="s">
        <v>279</v>
      </c>
      <c r="I519" s="173">
        <v>38254.502555524108</v>
      </c>
      <c r="J519" s="168">
        <f>IFERROR(MIN('MP Calculations'!$E$30/I519,1),"-")</f>
        <v>0.61191304794284773</v>
      </c>
      <c r="K519" s="12"/>
      <c r="L519" s="159">
        <v>21.987791000000001</v>
      </c>
      <c r="M519" s="187" t="s">
        <v>321</v>
      </c>
      <c r="N519" s="187">
        <v>480.89954999999998</v>
      </c>
      <c r="O519" s="186">
        <f t="shared" si="23"/>
        <v>10573.91879739405</v>
      </c>
      <c r="P519" s="186">
        <f t="shared" si="24"/>
        <v>6470.318880013564</v>
      </c>
      <c r="Q519" s="215">
        <f>IF(P519="-",0,P519/(1+'General inputs'!$H$30)^'MP Calculations'!$C$40)</f>
        <v>14372.448190707131</v>
      </c>
    </row>
    <row r="520" spans="3:17" x14ac:dyDescent="0.2">
      <c r="C520" s="159"/>
      <c r="D520" s="165" t="s">
        <v>281</v>
      </c>
      <c r="E520" s="162">
        <v>32509</v>
      </c>
      <c r="F520" s="166" t="str">
        <f t="shared" si="22"/>
        <v>Date check - OK</v>
      </c>
      <c r="G520" s="68"/>
      <c r="H520" s="162" t="s">
        <v>279</v>
      </c>
      <c r="I520" s="173">
        <v>38254.502555524108</v>
      </c>
      <c r="J520" s="168">
        <f>IFERROR(MIN('MP Calculations'!$E$30/I520,1),"-")</f>
        <v>0.61191304794284773</v>
      </c>
      <c r="K520" s="12"/>
      <c r="L520" s="159">
        <v>33.492668999999999</v>
      </c>
      <c r="M520" s="187" t="s">
        <v>321</v>
      </c>
      <c r="N520" s="187">
        <v>304.56971499999997</v>
      </c>
      <c r="O520" s="186">
        <f t="shared" si="23"/>
        <v>10200.852651919335</v>
      </c>
      <c r="P520" s="186">
        <f t="shared" si="24"/>
        <v>6242.0348378518411</v>
      </c>
      <c r="Q520" s="215">
        <f>IF(P520="-",0,P520/(1+'General inputs'!$H$30)^'MP Calculations'!$C$40)</f>
        <v>13865.363357706183</v>
      </c>
    </row>
    <row r="521" spans="3:17" x14ac:dyDescent="0.2">
      <c r="C521" s="159"/>
      <c r="D521" s="165" t="s">
        <v>281</v>
      </c>
      <c r="E521" s="162">
        <v>32748</v>
      </c>
      <c r="F521" s="166" t="str">
        <f t="shared" si="22"/>
        <v>Date check - OK</v>
      </c>
      <c r="G521" s="68"/>
      <c r="H521" s="162" t="s">
        <v>279</v>
      </c>
      <c r="I521" s="173">
        <v>38254.502555524108</v>
      </c>
      <c r="J521" s="168">
        <f>IFERROR(MIN('MP Calculations'!$E$30/I521,1),"-")</f>
        <v>0.61191304794284773</v>
      </c>
      <c r="K521" s="12"/>
      <c r="L521" s="159">
        <v>38.65034</v>
      </c>
      <c r="M521" s="187" t="s">
        <v>321</v>
      </c>
      <c r="N521" s="187">
        <v>304.56971499999997</v>
      </c>
      <c r="O521" s="186">
        <f t="shared" si="23"/>
        <v>11771.723038453099</v>
      </c>
      <c r="P521" s="186">
        <f t="shared" si="24"/>
        <v>7203.2709239988762</v>
      </c>
      <c r="Q521" s="215">
        <f>IF(P521="-",0,P521/(1+'General inputs'!$H$30)^'MP Calculations'!$C$40)</f>
        <v>16000.546507621879</v>
      </c>
    </row>
    <row r="522" spans="3:17" x14ac:dyDescent="0.2">
      <c r="C522" s="159"/>
      <c r="D522" s="165" t="s">
        <v>281</v>
      </c>
      <c r="E522" s="162">
        <v>32863</v>
      </c>
      <c r="F522" s="166" t="str">
        <f t="shared" si="22"/>
        <v>Date check - OK</v>
      </c>
      <c r="G522" s="68"/>
      <c r="H522" s="162" t="s">
        <v>279</v>
      </c>
      <c r="I522" s="173">
        <v>38254.502555524108</v>
      </c>
      <c r="J522" s="168">
        <f>IFERROR(MIN('MP Calculations'!$E$30/I522,1),"-")</f>
        <v>0.61191304794284773</v>
      </c>
      <c r="K522" s="12"/>
      <c r="L522" s="159">
        <v>57.270412</v>
      </c>
      <c r="M522" s="187" t="s">
        <v>321</v>
      </c>
      <c r="N522" s="187">
        <v>304.56971499999997</v>
      </c>
      <c r="O522" s="186">
        <f t="shared" si="23"/>
        <v>17442.83306077258</v>
      </c>
      <c r="P522" s="186">
        <f t="shared" si="24"/>
        <v>10673.497142975621</v>
      </c>
      <c r="Q522" s="215">
        <f>IF(P522="-",0,P522/(1+'General inputs'!$H$30)^'MP Calculations'!$C$40)</f>
        <v>23708.921854676213</v>
      </c>
    </row>
    <row r="523" spans="3:17" x14ac:dyDescent="0.2">
      <c r="C523" s="159"/>
      <c r="D523" s="165" t="s">
        <v>281</v>
      </c>
      <c r="E523" s="162">
        <v>32863</v>
      </c>
      <c r="F523" s="166" t="str">
        <f t="shared" si="22"/>
        <v>Date check - OK</v>
      </c>
      <c r="G523" s="68"/>
      <c r="H523" s="162" t="s">
        <v>279</v>
      </c>
      <c r="I523" s="173">
        <v>38254.502555524108</v>
      </c>
      <c r="J523" s="168">
        <f>IFERROR(MIN('MP Calculations'!$E$30/I523,1),"-")</f>
        <v>0.61191304794284773</v>
      </c>
      <c r="K523" s="12"/>
      <c r="L523" s="159">
        <v>71.255471</v>
      </c>
      <c r="M523" s="187" t="s">
        <v>321</v>
      </c>
      <c r="N523" s="187">
        <v>304.56971499999997</v>
      </c>
      <c r="O523" s="186">
        <f t="shared" si="23"/>
        <v>21702.258494660764</v>
      </c>
      <c r="P523" s="186">
        <f t="shared" si="24"/>
        <v>13279.895142711426</v>
      </c>
      <c r="Q523" s="215">
        <f>IF(P523="-",0,P523/(1+'General inputs'!$H$30)^'MP Calculations'!$C$40)</f>
        <v>29498.485075629404</v>
      </c>
    </row>
    <row r="524" spans="3:17" x14ac:dyDescent="0.2">
      <c r="C524" s="159"/>
      <c r="D524" s="165" t="s">
        <v>281</v>
      </c>
      <c r="E524" s="162">
        <v>32863</v>
      </c>
      <c r="F524" s="166" t="str">
        <f t="shared" si="22"/>
        <v>Date check - OK</v>
      </c>
      <c r="G524" s="68"/>
      <c r="H524" s="162" t="s">
        <v>279</v>
      </c>
      <c r="I524" s="173">
        <v>38254.502555524108</v>
      </c>
      <c r="J524" s="168">
        <f>IFERROR(MIN('MP Calculations'!$E$30/I524,1),"-")</f>
        <v>0.61191304794284773</v>
      </c>
      <c r="K524" s="12"/>
      <c r="L524" s="159">
        <v>81.456541000000001</v>
      </c>
      <c r="M524" s="187" t="s">
        <v>321</v>
      </c>
      <c r="N524" s="187">
        <v>304.56971499999997</v>
      </c>
      <c r="O524" s="186">
        <f t="shared" si="23"/>
        <v>24809.195477255813</v>
      </c>
      <c r="P524" s="186">
        <f t="shared" si="24"/>
        <v>15181.070421497518</v>
      </c>
      <c r="Q524" s="215">
        <f>IF(P524="-",0,P524/(1+'General inputs'!$H$30)^'MP Calculations'!$C$40)</f>
        <v>33721.54482005872</v>
      </c>
    </row>
    <row r="525" spans="3:17" x14ac:dyDescent="0.2">
      <c r="C525" s="159"/>
      <c r="D525" s="165" t="s">
        <v>281</v>
      </c>
      <c r="E525" s="162">
        <v>32863</v>
      </c>
      <c r="F525" s="166" t="str">
        <f t="shared" si="22"/>
        <v>Date check - OK</v>
      </c>
      <c r="G525" s="68"/>
      <c r="H525" s="162" t="s">
        <v>279</v>
      </c>
      <c r="I525" s="173">
        <v>38254.502555524108</v>
      </c>
      <c r="J525" s="168">
        <f>IFERROR(MIN('MP Calculations'!$E$30/I525,1),"-")</f>
        <v>0.61191304794284773</v>
      </c>
      <c r="K525" s="12"/>
      <c r="L525" s="159">
        <v>32.864441999999997</v>
      </c>
      <c r="M525" s="187" t="s">
        <v>321</v>
      </c>
      <c r="N525" s="187">
        <v>304.56971499999997</v>
      </c>
      <c r="O525" s="186">
        <f t="shared" si="23"/>
        <v>10009.513733574027</v>
      </c>
      <c r="P525" s="186">
        <f t="shared" si="24"/>
        <v>6124.9520571370767</v>
      </c>
      <c r="Q525" s="215">
        <f>IF(P525="-",0,P525/(1+'General inputs'!$H$30)^'MP Calculations'!$C$40)</f>
        <v>13605.288664162896</v>
      </c>
    </row>
    <row r="526" spans="3:17" x14ac:dyDescent="0.2">
      <c r="C526" s="159"/>
      <c r="D526" s="165" t="s">
        <v>281</v>
      </c>
      <c r="E526" s="162">
        <v>32863</v>
      </c>
      <c r="F526" s="166" t="str">
        <f t="shared" si="22"/>
        <v>Date check - OK</v>
      </c>
      <c r="G526" s="68"/>
      <c r="H526" s="162" t="s">
        <v>279</v>
      </c>
      <c r="I526" s="173">
        <v>38254.502555524108</v>
      </c>
      <c r="J526" s="168">
        <f>IFERROR(MIN('MP Calculations'!$E$30/I526,1),"-")</f>
        <v>0.61191304794284773</v>
      </c>
      <c r="K526" s="12"/>
      <c r="L526" s="159">
        <v>67.247983000000005</v>
      </c>
      <c r="M526" s="187" t="s">
        <v>321</v>
      </c>
      <c r="N526" s="187">
        <v>304.56971499999997</v>
      </c>
      <c r="O526" s="186">
        <f t="shared" si="23"/>
        <v>20481.699016634844</v>
      </c>
      <c r="P526" s="186">
        <f t="shared" si="24"/>
        <v>12533.018872317054</v>
      </c>
      <c r="Q526" s="215">
        <f>IF(P526="-",0,P526/(1+'General inputs'!$H$30)^'MP Calculations'!$C$40)</f>
        <v>27839.457027681143</v>
      </c>
    </row>
    <row r="527" spans="3:17" x14ac:dyDescent="0.2">
      <c r="C527" s="159"/>
      <c r="D527" s="165" t="s">
        <v>281</v>
      </c>
      <c r="E527" s="162">
        <v>32863</v>
      </c>
      <c r="F527" s="166" t="str">
        <f t="shared" si="22"/>
        <v>Date check - OK</v>
      </c>
      <c r="G527" s="68"/>
      <c r="H527" s="162" t="s">
        <v>279</v>
      </c>
      <c r="I527" s="173">
        <v>38254.502555524108</v>
      </c>
      <c r="J527" s="168">
        <f>IFERROR(MIN('MP Calculations'!$E$30/I527,1),"-")</f>
        <v>0.61191304794284773</v>
      </c>
      <c r="K527" s="12"/>
      <c r="L527" s="159">
        <v>51.038879000000001</v>
      </c>
      <c r="M527" s="187" t="s">
        <v>321</v>
      </c>
      <c r="N527" s="187">
        <v>304.56971499999997</v>
      </c>
      <c r="O527" s="186">
        <f t="shared" si="23"/>
        <v>15544.896830949485</v>
      </c>
      <c r="P527" s="186">
        <f t="shared" si="24"/>
        <v>9512.1251997834133</v>
      </c>
      <c r="Q527" s="215">
        <f>IF(P527="-",0,P527/(1+'General inputs'!$H$30)^'MP Calculations'!$C$40)</f>
        <v>21129.179125885716</v>
      </c>
    </row>
    <row r="528" spans="3:17" x14ac:dyDescent="0.2">
      <c r="C528" s="159"/>
      <c r="D528" s="165" t="s">
        <v>281</v>
      </c>
      <c r="E528" s="162">
        <v>32863</v>
      </c>
      <c r="F528" s="166" t="str">
        <f t="shared" si="22"/>
        <v>Date check - OK</v>
      </c>
      <c r="G528" s="68"/>
      <c r="H528" s="162" t="s">
        <v>279</v>
      </c>
      <c r="I528" s="173">
        <v>38254.502555524108</v>
      </c>
      <c r="J528" s="168">
        <f>IFERROR(MIN('MP Calculations'!$E$30/I528,1),"-")</f>
        <v>0.61191304794284773</v>
      </c>
      <c r="K528" s="12"/>
      <c r="L528" s="159">
        <v>60.545817</v>
      </c>
      <c r="M528" s="187" t="s">
        <v>321</v>
      </c>
      <c r="N528" s="187">
        <v>304.56971499999997</v>
      </c>
      <c r="O528" s="186">
        <f t="shared" si="23"/>
        <v>18440.422228132153</v>
      </c>
      <c r="P528" s="186">
        <f t="shared" si="24"/>
        <v>11283.934970969385</v>
      </c>
      <c r="Q528" s="215">
        <f>IF(P528="-",0,P528/(1+'General inputs'!$H$30)^'MP Calculations'!$C$40)</f>
        <v>25064.880690582886</v>
      </c>
    </row>
    <row r="529" spans="3:17" x14ac:dyDescent="0.2">
      <c r="C529" s="159"/>
      <c r="D529" s="165" t="s">
        <v>281</v>
      </c>
      <c r="E529" s="162">
        <v>32863</v>
      </c>
      <c r="F529" s="166" t="str">
        <f t="shared" si="22"/>
        <v>Date check - OK</v>
      </c>
      <c r="G529" s="68"/>
      <c r="H529" s="162" t="s">
        <v>279</v>
      </c>
      <c r="I529" s="173">
        <v>38254.502555524108</v>
      </c>
      <c r="J529" s="168">
        <f>IFERROR(MIN('MP Calculations'!$E$30/I529,1),"-")</f>
        <v>0.61191304794284773</v>
      </c>
      <c r="K529" s="12"/>
      <c r="L529" s="159">
        <v>119.561583</v>
      </c>
      <c r="M529" s="187" t="s">
        <v>321</v>
      </c>
      <c r="N529" s="187">
        <v>304.56971499999997</v>
      </c>
      <c r="O529" s="186">
        <f t="shared" si="23"/>
        <v>36414.837259258842</v>
      </c>
      <c r="P529" s="186">
        <f t="shared" si="24"/>
        <v>22282.714057655852</v>
      </c>
      <c r="Q529" s="215">
        <f>IF(P529="-",0,P529/(1+'General inputs'!$H$30)^'MP Calculations'!$C$40)</f>
        <v>49496.347750534493</v>
      </c>
    </row>
    <row r="530" spans="3:17" x14ac:dyDescent="0.2">
      <c r="C530" s="159"/>
      <c r="D530" s="165" t="s">
        <v>281</v>
      </c>
      <c r="E530" s="162">
        <v>32863</v>
      </c>
      <c r="F530" s="166" t="str">
        <f t="shared" si="22"/>
        <v>Date check - OK</v>
      </c>
      <c r="G530" s="68"/>
      <c r="H530" s="162" t="s">
        <v>279</v>
      </c>
      <c r="I530" s="173">
        <v>38254.502555524108</v>
      </c>
      <c r="J530" s="168">
        <f>IFERROR(MIN('MP Calculations'!$E$30/I530,1),"-")</f>
        <v>0.61191304794284773</v>
      </c>
      <c r="K530" s="12"/>
      <c r="L530" s="159">
        <v>21.969239999999999</v>
      </c>
      <c r="M530" s="187" t="s">
        <v>321</v>
      </c>
      <c r="N530" s="187">
        <v>304.56971499999997</v>
      </c>
      <c r="O530" s="186">
        <f t="shared" si="23"/>
        <v>6691.1651655665992</v>
      </c>
      <c r="P530" s="186">
        <f t="shared" si="24"/>
        <v>4094.4112707508671</v>
      </c>
      <c r="Q530" s="215">
        <f>IF(P530="-",0,P530/(1+'General inputs'!$H$30)^'MP Calculations'!$C$40)</f>
        <v>9094.87074000143</v>
      </c>
    </row>
    <row r="531" spans="3:17" x14ac:dyDescent="0.2">
      <c r="C531" s="159"/>
      <c r="D531" s="165" t="s">
        <v>281</v>
      </c>
      <c r="E531" s="162">
        <v>32863</v>
      </c>
      <c r="F531" s="166" t="str">
        <f t="shared" si="22"/>
        <v>Date check - OK</v>
      </c>
      <c r="G531" s="68"/>
      <c r="H531" s="162" t="s">
        <v>279</v>
      </c>
      <c r="I531" s="173">
        <v>38254.502555524108</v>
      </c>
      <c r="J531" s="168">
        <f>IFERROR(MIN('MP Calculations'!$E$30/I531,1),"-")</f>
        <v>0.61191304794284773</v>
      </c>
      <c r="K531" s="12"/>
      <c r="L531" s="159">
        <v>63.016151000000001</v>
      </c>
      <c r="M531" s="187" t="s">
        <v>321</v>
      </c>
      <c r="N531" s="187">
        <v>304.56971499999997</v>
      </c>
      <c r="O531" s="186">
        <f t="shared" si="23"/>
        <v>19192.811150466965</v>
      </c>
      <c r="P531" s="186">
        <f t="shared" si="24"/>
        <v>11744.331569673715</v>
      </c>
      <c r="Q531" s="215">
        <f>IF(P531="-",0,P531/(1+'General inputs'!$H$30)^'MP Calculations'!$C$40)</f>
        <v>26087.554593486711</v>
      </c>
    </row>
    <row r="532" spans="3:17" x14ac:dyDescent="0.2">
      <c r="C532" s="159"/>
      <c r="D532" s="165" t="s">
        <v>281</v>
      </c>
      <c r="E532" s="162">
        <v>32863</v>
      </c>
      <c r="F532" s="166" t="str">
        <f t="shared" si="22"/>
        <v>Date check - OK</v>
      </c>
      <c r="G532" s="68"/>
      <c r="H532" s="162" t="s">
        <v>279</v>
      </c>
      <c r="I532" s="173">
        <v>38254.502555524108</v>
      </c>
      <c r="J532" s="168">
        <f>IFERROR(MIN('MP Calculations'!$E$30/I532,1),"-")</f>
        <v>0.61191304794284773</v>
      </c>
      <c r="K532" s="12"/>
      <c r="L532" s="159">
        <v>79.831002999999995</v>
      </c>
      <c r="M532" s="187" t="s">
        <v>321</v>
      </c>
      <c r="N532" s="187">
        <v>304.56971499999997</v>
      </c>
      <c r="O532" s="186">
        <f t="shared" si="23"/>
        <v>24314.105831874142</v>
      </c>
      <c r="P532" s="186">
        <f t="shared" si="24"/>
        <v>14878.118607587076</v>
      </c>
      <c r="Q532" s="215">
        <f>IF(P532="-",0,P532/(1+'General inputs'!$H$30)^'MP Calculations'!$C$40)</f>
        <v>33048.601286601923</v>
      </c>
    </row>
    <row r="533" spans="3:17" x14ac:dyDescent="0.2">
      <c r="C533" s="159"/>
      <c r="D533" s="165" t="s">
        <v>281</v>
      </c>
      <c r="E533" s="162">
        <v>32863</v>
      </c>
      <c r="F533" s="166" t="str">
        <f t="shared" si="22"/>
        <v>Date check - OK</v>
      </c>
      <c r="G533" s="68"/>
      <c r="H533" s="162" t="s">
        <v>279</v>
      </c>
      <c r="I533" s="173">
        <v>38254.502555524108</v>
      </c>
      <c r="J533" s="168">
        <f>IFERROR(MIN('MP Calculations'!$E$30/I533,1),"-")</f>
        <v>0.61191304794284773</v>
      </c>
      <c r="K533" s="12"/>
      <c r="L533" s="159">
        <v>36.061711000000003</v>
      </c>
      <c r="M533" s="187" t="s">
        <v>321</v>
      </c>
      <c r="N533" s="187">
        <v>304.56971499999997</v>
      </c>
      <c r="O533" s="186">
        <f t="shared" si="23"/>
        <v>10983.305041682364</v>
      </c>
      <c r="P533" s="186">
        <f t="shared" si="24"/>
        <v>6720.8276645419019</v>
      </c>
      <c r="Q533" s="215">
        <f>IF(P533="-",0,P533/(1+'General inputs'!$H$30)^'MP Calculations'!$C$40)</f>
        <v>14928.900599578672</v>
      </c>
    </row>
    <row r="534" spans="3:17" x14ac:dyDescent="0.2">
      <c r="C534" s="159"/>
      <c r="D534" s="165" t="s">
        <v>281</v>
      </c>
      <c r="E534" s="162">
        <v>32863</v>
      </c>
      <c r="F534" s="166" t="str">
        <f t="shared" si="22"/>
        <v>Date check - OK</v>
      </c>
      <c r="G534" s="68"/>
      <c r="H534" s="162" t="s">
        <v>279</v>
      </c>
      <c r="I534" s="173">
        <v>38254.502555524108</v>
      </c>
      <c r="J534" s="168">
        <f>IFERROR(MIN('MP Calculations'!$E$30/I534,1),"-")</f>
        <v>0.61191304794284773</v>
      </c>
      <c r="K534" s="12"/>
      <c r="L534" s="159">
        <v>75.373937999999995</v>
      </c>
      <c r="M534" s="187" t="s">
        <v>321</v>
      </c>
      <c r="N534" s="187">
        <v>304.56971499999997</v>
      </c>
      <c r="O534" s="186">
        <f t="shared" si="23"/>
        <v>22956.618815087666</v>
      </c>
      <c r="P534" s="186">
        <f t="shared" si="24"/>
        <v>14047.454589602419</v>
      </c>
      <c r="Q534" s="215">
        <f>IF(P534="-",0,P534/(1+'General inputs'!$H$30)^'MP Calculations'!$C$40)</f>
        <v>31203.456436129876</v>
      </c>
    </row>
    <row r="535" spans="3:17" x14ac:dyDescent="0.2">
      <c r="C535" s="159"/>
      <c r="D535" s="165" t="s">
        <v>281</v>
      </c>
      <c r="E535" s="162">
        <v>32863</v>
      </c>
      <c r="F535" s="166" t="str">
        <f t="shared" ref="F535:F598" si="25">IF(E535="","-",IF(OR(E535&lt;$E$15,E535&gt;$E$16),"ERROR - date outside of range","Date check - OK"))</f>
        <v>Date check - OK</v>
      </c>
      <c r="G535" s="68"/>
      <c r="H535" s="162" t="s">
        <v>279</v>
      </c>
      <c r="I535" s="173">
        <v>38254.502555524108</v>
      </c>
      <c r="J535" s="168">
        <f>IFERROR(MIN('MP Calculations'!$E$30/I535,1),"-")</f>
        <v>0.61191304794284773</v>
      </c>
      <c r="K535" s="12"/>
      <c r="L535" s="159">
        <v>64.788606000000001</v>
      </c>
      <c r="M535" s="187" t="s">
        <v>321</v>
      </c>
      <c r="N535" s="187">
        <v>304.56971499999997</v>
      </c>
      <c r="O535" s="186">
        <f t="shared" ref="O535:O598" si="26">IF(N535="","-",L535*N535)</f>
        <v>19732.647264667288</v>
      </c>
      <c r="P535" s="186">
        <f t="shared" ref="P535:P598" si="27">IF(O535="-","-",IF(OR(E535&lt;$E$15,E535&gt;$E$16),0,O535*J535))</f>
        <v>12074.664331703658</v>
      </c>
      <c r="Q535" s="215">
        <f>IF(P535="-",0,P535/(1+'General inputs'!$H$30)^'MP Calculations'!$C$40)</f>
        <v>26821.319125963444</v>
      </c>
    </row>
    <row r="536" spans="3:17" x14ac:dyDescent="0.2">
      <c r="C536" s="159"/>
      <c r="D536" s="165" t="s">
        <v>281</v>
      </c>
      <c r="E536" s="162">
        <v>32863</v>
      </c>
      <c r="F536" s="166" t="str">
        <f t="shared" si="25"/>
        <v>Date check - OK</v>
      </c>
      <c r="G536" s="68"/>
      <c r="H536" s="162" t="s">
        <v>279</v>
      </c>
      <c r="I536" s="173">
        <v>38254.502555524108</v>
      </c>
      <c r="J536" s="168">
        <f>IFERROR(MIN('MP Calculations'!$E$30/I536,1),"-")</f>
        <v>0.61191304794284773</v>
      </c>
      <c r="K536" s="12"/>
      <c r="L536" s="159">
        <v>42.847762000000003</v>
      </c>
      <c r="M536" s="187" t="s">
        <v>321</v>
      </c>
      <c r="N536" s="187">
        <v>304.56971499999997</v>
      </c>
      <c r="O536" s="186">
        <f t="shared" si="26"/>
        <v>13050.130660727829</v>
      </c>
      <c r="P536" s="186">
        <f t="shared" si="27"/>
        <v>7985.545228658375</v>
      </c>
      <c r="Q536" s="215">
        <f>IF(P536="-",0,P536/(1+'General inputs'!$H$30)^'MP Calculations'!$C$40)</f>
        <v>17738.203819902061</v>
      </c>
    </row>
    <row r="537" spans="3:17" x14ac:dyDescent="0.2">
      <c r="C537" s="159"/>
      <c r="D537" s="165" t="s">
        <v>281</v>
      </c>
      <c r="E537" s="162">
        <v>32863</v>
      </c>
      <c r="F537" s="166" t="str">
        <f t="shared" si="25"/>
        <v>Date check - OK</v>
      </c>
      <c r="G537" s="68"/>
      <c r="H537" s="162" t="s">
        <v>279</v>
      </c>
      <c r="I537" s="173">
        <v>38254.502555524108</v>
      </c>
      <c r="J537" s="168">
        <f>IFERROR(MIN('MP Calculations'!$E$30/I537,1),"-")</f>
        <v>0.61191304794284773</v>
      </c>
      <c r="K537" s="12"/>
      <c r="L537" s="159">
        <v>50.623586000000003</v>
      </c>
      <c r="M537" s="187" t="s">
        <v>321</v>
      </c>
      <c r="N537" s="187">
        <v>304.56971499999997</v>
      </c>
      <c r="O537" s="186">
        <f t="shared" si="26"/>
        <v>15418.41116029799</v>
      </c>
      <c r="P537" s="186">
        <f t="shared" si="27"/>
        <v>9434.726967533963</v>
      </c>
      <c r="Q537" s="215">
        <f>IF(P537="-",0,P537/(1+'General inputs'!$H$30)^'MP Calculations'!$C$40)</f>
        <v>20957.255283539445</v>
      </c>
    </row>
    <row r="538" spans="3:17" x14ac:dyDescent="0.2">
      <c r="C538" s="159"/>
      <c r="D538" s="165" t="s">
        <v>281</v>
      </c>
      <c r="E538" s="162">
        <v>32863</v>
      </c>
      <c r="F538" s="166" t="str">
        <f t="shared" si="25"/>
        <v>Date check - OK</v>
      </c>
      <c r="G538" s="68"/>
      <c r="H538" s="162" t="s">
        <v>279</v>
      </c>
      <c r="I538" s="173">
        <v>38254.502555524108</v>
      </c>
      <c r="J538" s="168">
        <f>IFERROR(MIN('MP Calculations'!$E$30/I538,1),"-")</f>
        <v>0.61191304794284773</v>
      </c>
      <c r="K538" s="12"/>
      <c r="L538" s="159">
        <v>56.353645999999998</v>
      </c>
      <c r="M538" s="187" t="s">
        <v>321</v>
      </c>
      <c r="N538" s="187">
        <v>304.56971499999997</v>
      </c>
      <c r="O538" s="186">
        <f t="shared" si="26"/>
        <v>17163.613901430886</v>
      </c>
      <c r="P538" s="186">
        <f t="shared" si="27"/>
        <v>10502.639296138806</v>
      </c>
      <c r="Q538" s="215">
        <f>IF(P538="-",0,P538/(1+'General inputs'!$H$30)^'MP Calculations'!$C$40)</f>
        <v>23329.397197982209</v>
      </c>
    </row>
    <row r="539" spans="3:17" x14ac:dyDescent="0.2">
      <c r="C539" s="159"/>
      <c r="D539" s="165" t="s">
        <v>281</v>
      </c>
      <c r="E539" s="162">
        <v>32863</v>
      </c>
      <c r="F539" s="166" t="str">
        <f t="shared" si="25"/>
        <v>Date check - OK</v>
      </c>
      <c r="G539" s="68"/>
      <c r="H539" s="162" t="s">
        <v>279</v>
      </c>
      <c r="I539" s="173">
        <v>38254.502555524108</v>
      </c>
      <c r="J539" s="168">
        <f>IFERROR(MIN('MP Calculations'!$E$30/I539,1),"-")</f>
        <v>0.61191304794284773</v>
      </c>
      <c r="K539" s="12"/>
      <c r="L539" s="159">
        <v>56.628337999999999</v>
      </c>
      <c r="M539" s="187" t="s">
        <v>321</v>
      </c>
      <c r="N539" s="187">
        <v>304.56971499999997</v>
      </c>
      <c r="O539" s="186">
        <f t="shared" si="26"/>
        <v>17247.276765583669</v>
      </c>
      <c r="P539" s="186">
        <f t="shared" si="27"/>
        <v>10553.833694342164</v>
      </c>
      <c r="Q539" s="215">
        <f>IF(P539="-",0,P539/(1+'General inputs'!$H$30)^'MP Calculations'!$C$40)</f>
        <v>23443.114751858106</v>
      </c>
    </row>
    <row r="540" spans="3:17" x14ac:dyDescent="0.2">
      <c r="C540" s="159"/>
      <c r="D540" s="165" t="s">
        <v>281</v>
      </c>
      <c r="E540" s="162">
        <v>32863</v>
      </c>
      <c r="F540" s="166" t="str">
        <f t="shared" si="25"/>
        <v>Date check - OK</v>
      </c>
      <c r="G540" s="68"/>
      <c r="H540" s="162" t="s">
        <v>279</v>
      </c>
      <c r="I540" s="173">
        <v>38254.502555524108</v>
      </c>
      <c r="J540" s="168">
        <f>IFERROR(MIN('MP Calculations'!$E$30/I540,1),"-")</f>
        <v>0.61191304794284773</v>
      </c>
      <c r="K540" s="12"/>
      <c r="L540" s="159">
        <v>61.338496999999997</v>
      </c>
      <c r="M540" s="187" t="s">
        <v>321</v>
      </c>
      <c r="N540" s="187">
        <v>304.56971499999997</v>
      </c>
      <c r="O540" s="186">
        <f t="shared" si="26"/>
        <v>18681.848549818351</v>
      </c>
      <c r="P540" s="186">
        <f t="shared" si="27"/>
        <v>11431.666887326017</v>
      </c>
      <c r="Q540" s="215">
        <f>IF(P540="-",0,P540/(1+'General inputs'!$H$30)^'MP Calculations'!$C$40)</f>
        <v>25393.035972157682</v>
      </c>
    </row>
    <row r="541" spans="3:17" x14ac:dyDescent="0.2">
      <c r="C541" s="159"/>
      <c r="D541" s="165" t="s">
        <v>281</v>
      </c>
      <c r="E541" s="162">
        <v>32863</v>
      </c>
      <c r="F541" s="166" t="str">
        <f t="shared" si="25"/>
        <v>Date check - OK</v>
      </c>
      <c r="G541" s="68"/>
      <c r="H541" s="162" t="s">
        <v>279</v>
      </c>
      <c r="I541" s="173">
        <v>38254.502555524108</v>
      </c>
      <c r="J541" s="168">
        <f>IFERROR(MIN('MP Calculations'!$E$30/I541,1),"-")</f>
        <v>0.61191304794284773</v>
      </c>
      <c r="K541" s="12"/>
      <c r="L541" s="159">
        <v>76.569218000000006</v>
      </c>
      <c r="M541" s="187" t="s">
        <v>321</v>
      </c>
      <c r="N541" s="187">
        <v>304.56971499999997</v>
      </c>
      <c r="O541" s="186">
        <f t="shared" si="26"/>
        <v>23320.66490403287</v>
      </c>
      <c r="P541" s="186">
        <f t="shared" si="27"/>
        <v>14270.219141480553</v>
      </c>
      <c r="Q541" s="215">
        <f>IF(P541="-",0,P541/(1+'General inputs'!$H$30)^'MP Calculations'!$C$40)</f>
        <v>31698.280886047538</v>
      </c>
    </row>
    <row r="542" spans="3:17" x14ac:dyDescent="0.2">
      <c r="C542" s="159"/>
      <c r="D542" s="165" t="s">
        <v>281</v>
      </c>
      <c r="E542" s="162">
        <v>32863</v>
      </c>
      <c r="F542" s="166" t="str">
        <f t="shared" si="25"/>
        <v>Date check - OK</v>
      </c>
      <c r="G542" s="68"/>
      <c r="H542" s="162" t="s">
        <v>279</v>
      </c>
      <c r="I542" s="173">
        <v>38254.502555524108</v>
      </c>
      <c r="J542" s="168">
        <f>IFERROR(MIN('MP Calculations'!$E$30/I542,1),"-")</f>
        <v>0.61191304794284773</v>
      </c>
      <c r="K542" s="12"/>
      <c r="L542" s="159">
        <v>57.161355999999998</v>
      </c>
      <c r="M542" s="187" t="s">
        <v>321</v>
      </c>
      <c r="N542" s="187">
        <v>304.56971499999997</v>
      </c>
      <c r="O542" s="186">
        <f t="shared" si="26"/>
        <v>17409.617905933537</v>
      </c>
      <c r="P542" s="186">
        <f t="shared" si="27"/>
        <v>10653.172356340168</v>
      </c>
      <c r="Q542" s="215">
        <f>IF(P542="-",0,P542/(1+'General inputs'!$H$30)^'MP Calculations'!$C$40)</f>
        <v>23663.774629582324</v>
      </c>
    </row>
    <row r="543" spans="3:17" x14ac:dyDescent="0.2">
      <c r="C543" s="159"/>
      <c r="D543" s="165" t="s">
        <v>281</v>
      </c>
      <c r="E543" s="162">
        <v>32863</v>
      </c>
      <c r="F543" s="166" t="str">
        <f t="shared" si="25"/>
        <v>Date check - OK</v>
      </c>
      <c r="G543" s="68"/>
      <c r="H543" s="162" t="s">
        <v>279</v>
      </c>
      <c r="I543" s="173">
        <v>38254.502555524108</v>
      </c>
      <c r="J543" s="168">
        <f>IFERROR(MIN('MP Calculations'!$E$30/I543,1),"-")</f>
        <v>0.61191304794284773</v>
      </c>
      <c r="K543" s="12"/>
      <c r="L543" s="159">
        <v>27.372222000000001</v>
      </c>
      <c r="M543" s="187" t="s">
        <v>321</v>
      </c>
      <c r="N543" s="187">
        <v>304.56971499999997</v>
      </c>
      <c r="O543" s="186">
        <f t="shared" si="26"/>
        <v>8336.7498534567294</v>
      </c>
      <c r="P543" s="186">
        <f t="shared" si="27"/>
        <v>5101.3660127657968</v>
      </c>
      <c r="Q543" s="215">
        <f>IF(P543="-",0,P543/(1+'General inputs'!$H$30)^'MP Calculations'!$C$40)</f>
        <v>11331.608237545926</v>
      </c>
    </row>
    <row r="544" spans="3:17" x14ac:dyDescent="0.2">
      <c r="C544" s="159"/>
      <c r="D544" s="165" t="s">
        <v>281</v>
      </c>
      <c r="E544" s="162">
        <v>32863</v>
      </c>
      <c r="F544" s="166" t="str">
        <f t="shared" si="25"/>
        <v>Date check - OK</v>
      </c>
      <c r="G544" s="68"/>
      <c r="H544" s="162" t="s">
        <v>279</v>
      </c>
      <c r="I544" s="173">
        <v>38254.502555524108</v>
      </c>
      <c r="J544" s="168">
        <f>IFERROR(MIN('MP Calculations'!$E$30/I544,1),"-")</f>
        <v>0.61191304794284773</v>
      </c>
      <c r="K544" s="12"/>
      <c r="L544" s="159">
        <v>56.673794999999998</v>
      </c>
      <c r="M544" s="187" t="s">
        <v>321</v>
      </c>
      <c r="N544" s="187">
        <v>304.56971499999997</v>
      </c>
      <c r="O544" s="186">
        <f t="shared" si="26"/>
        <v>17261.121591118423</v>
      </c>
      <c r="P544" s="186">
        <f t="shared" si="27"/>
        <v>10562.305523733372</v>
      </c>
      <c r="Q544" s="215">
        <f>IF(P544="-",0,P544/(1+'General inputs'!$H$30)^'MP Calculations'!$C$40)</f>
        <v>23461.933133341863</v>
      </c>
    </row>
    <row r="545" spans="3:17" x14ac:dyDescent="0.2">
      <c r="C545" s="159"/>
      <c r="D545" s="165" t="s">
        <v>281</v>
      </c>
      <c r="E545" s="162">
        <v>32863</v>
      </c>
      <c r="F545" s="166" t="str">
        <f t="shared" si="25"/>
        <v>Date check - OK</v>
      </c>
      <c r="G545" s="68"/>
      <c r="H545" s="162" t="s">
        <v>279</v>
      </c>
      <c r="I545" s="173">
        <v>38254.502555524108</v>
      </c>
      <c r="J545" s="168">
        <f>IFERROR(MIN('MP Calculations'!$E$30/I545,1),"-")</f>
        <v>0.61191304794284773</v>
      </c>
      <c r="K545" s="12"/>
      <c r="L545" s="159">
        <v>86.733069</v>
      </c>
      <c r="M545" s="187" t="s">
        <v>321</v>
      </c>
      <c r="N545" s="187">
        <v>304.56971499999997</v>
      </c>
      <c r="O545" s="186">
        <f t="shared" si="26"/>
        <v>26416.266106405332</v>
      </c>
      <c r="P545" s="186">
        <f t="shared" si="27"/>
        <v>16164.45790843983</v>
      </c>
      <c r="Q545" s="215">
        <f>IF(P545="-",0,P545/(1+'General inputs'!$H$30)^'MP Calculations'!$C$40)</f>
        <v>35905.932633018943</v>
      </c>
    </row>
    <row r="546" spans="3:17" x14ac:dyDescent="0.2">
      <c r="C546" s="159"/>
      <c r="D546" s="165" t="s">
        <v>281</v>
      </c>
      <c r="E546" s="162">
        <v>32863</v>
      </c>
      <c r="F546" s="166" t="str">
        <f t="shared" si="25"/>
        <v>Date check - OK</v>
      </c>
      <c r="G546" s="68"/>
      <c r="H546" s="162" t="s">
        <v>279</v>
      </c>
      <c r="I546" s="173">
        <v>38254.502555524108</v>
      </c>
      <c r="J546" s="168">
        <f>IFERROR(MIN('MP Calculations'!$E$30/I546,1),"-")</f>
        <v>0.61191304794284773</v>
      </c>
      <c r="K546" s="12"/>
      <c r="L546" s="159">
        <v>119.674961</v>
      </c>
      <c r="M546" s="187" t="s">
        <v>321</v>
      </c>
      <c r="N546" s="187">
        <v>304.56971499999997</v>
      </c>
      <c r="O546" s="186">
        <f t="shared" si="26"/>
        <v>36449.368764406114</v>
      </c>
      <c r="P546" s="186">
        <f t="shared" si="27"/>
        <v>22303.844336220576</v>
      </c>
      <c r="Q546" s="215">
        <f>IF(P546="-",0,P546/(1+'General inputs'!$H$30)^'MP Calculations'!$C$40)</f>
        <v>49543.284205994947</v>
      </c>
    </row>
    <row r="547" spans="3:17" x14ac:dyDescent="0.2">
      <c r="C547" s="159"/>
      <c r="D547" s="165" t="s">
        <v>281</v>
      </c>
      <c r="E547" s="162">
        <v>32863</v>
      </c>
      <c r="F547" s="166" t="str">
        <f t="shared" si="25"/>
        <v>Date check - OK</v>
      </c>
      <c r="G547" s="68"/>
      <c r="H547" s="162" t="s">
        <v>279</v>
      </c>
      <c r="I547" s="173">
        <v>38254.502555524108</v>
      </c>
      <c r="J547" s="168">
        <f>IFERROR(MIN('MP Calculations'!$E$30/I547,1),"-")</f>
        <v>0.61191304794284773</v>
      </c>
      <c r="K547" s="12"/>
      <c r="L547" s="159">
        <v>45.860109999999999</v>
      </c>
      <c r="M547" s="187" t="s">
        <v>321</v>
      </c>
      <c r="N547" s="187">
        <v>304.56971499999997</v>
      </c>
      <c r="O547" s="186">
        <f t="shared" si="26"/>
        <v>13967.600632568649</v>
      </c>
      <c r="P547" s="186">
        <f t="shared" si="27"/>
        <v>8546.9570755235291</v>
      </c>
      <c r="Q547" s="215">
        <f>IF(P547="-",0,P547/(1+'General inputs'!$H$30)^'MP Calculations'!$C$40)</f>
        <v>18985.261782940466</v>
      </c>
    </row>
    <row r="548" spans="3:17" x14ac:dyDescent="0.2">
      <c r="C548" s="159"/>
      <c r="D548" s="165" t="s">
        <v>281</v>
      </c>
      <c r="E548" s="162">
        <v>32863</v>
      </c>
      <c r="F548" s="166" t="str">
        <f t="shared" si="25"/>
        <v>Date check - OK</v>
      </c>
      <c r="G548" s="68"/>
      <c r="H548" s="162" t="s">
        <v>279</v>
      </c>
      <c r="I548" s="173">
        <v>38254.502555524108</v>
      </c>
      <c r="J548" s="168">
        <f>IFERROR(MIN('MP Calculations'!$E$30/I548,1),"-")</f>
        <v>0.61191304794284773</v>
      </c>
      <c r="K548" s="12"/>
      <c r="L548" s="159">
        <v>36.250236999999998</v>
      </c>
      <c r="M548" s="187" t="s">
        <v>321</v>
      </c>
      <c r="N548" s="187">
        <v>304.56971499999997</v>
      </c>
      <c r="O548" s="186">
        <f t="shared" si="26"/>
        <v>11040.724351772453</v>
      </c>
      <c r="P548" s="186">
        <f t="shared" si="27"/>
        <v>6755.9632895899031</v>
      </c>
      <c r="Q548" s="215">
        <f>IF(P548="-",0,P548/(1+'General inputs'!$H$30)^'MP Calculations'!$C$40)</f>
        <v>15006.946977201633</v>
      </c>
    </row>
    <row r="549" spans="3:17" x14ac:dyDescent="0.2">
      <c r="C549" s="159"/>
      <c r="D549" s="165" t="s">
        <v>281</v>
      </c>
      <c r="E549" s="162">
        <v>32863</v>
      </c>
      <c r="F549" s="166" t="str">
        <f t="shared" si="25"/>
        <v>Date check - OK</v>
      </c>
      <c r="G549" s="68"/>
      <c r="H549" s="162" t="s">
        <v>279</v>
      </c>
      <c r="I549" s="173">
        <v>38254.502555524108</v>
      </c>
      <c r="J549" s="168">
        <f>IFERROR(MIN('MP Calculations'!$E$30/I549,1),"-")</f>
        <v>0.61191304794284773</v>
      </c>
      <c r="K549" s="12"/>
      <c r="L549" s="159">
        <v>49.777363000000001</v>
      </c>
      <c r="M549" s="187" t="s">
        <v>321</v>
      </c>
      <c r="N549" s="187">
        <v>304.56971499999997</v>
      </c>
      <c r="O549" s="186">
        <f t="shared" si="26"/>
        <v>15160.677262361543</v>
      </c>
      <c r="P549" s="186">
        <f t="shared" si="27"/>
        <v>9277.0162324894809</v>
      </c>
      <c r="Q549" s="215">
        <f>IF(P549="-",0,P549/(1+'General inputs'!$H$30)^'MP Calculations'!$C$40)</f>
        <v>20606.934161724748</v>
      </c>
    </row>
    <row r="550" spans="3:17" x14ac:dyDescent="0.2">
      <c r="C550" s="159"/>
      <c r="D550" s="165" t="s">
        <v>281</v>
      </c>
      <c r="E550" s="162">
        <v>32863</v>
      </c>
      <c r="F550" s="166" t="str">
        <f t="shared" si="25"/>
        <v>Date check - OK</v>
      </c>
      <c r="G550" s="68"/>
      <c r="H550" s="162" t="s">
        <v>279</v>
      </c>
      <c r="I550" s="173">
        <v>38254.502555524108</v>
      </c>
      <c r="J550" s="168">
        <f>IFERROR(MIN('MP Calculations'!$E$30/I550,1),"-")</f>
        <v>0.61191304794284773</v>
      </c>
      <c r="K550" s="12"/>
      <c r="L550" s="159">
        <v>68.680721000000005</v>
      </c>
      <c r="M550" s="187" t="s">
        <v>321</v>
      </c>
      <c r="N550" s="187">
        <v>304.56971499999997</v>
      </c>
      <c r="O550" s="186">
        <f t="shared" si="26"/>
        <v>20918.067620964513</v>
      </c>
      <c r="P550" s="186">
        <f t="shared" si="27"/>
        <v>12800.038515018989</v>
      </c>
      <c r="Q550" s="215">
        <f>IF(P550="-",0,P550/(1+'General inputs'!$H$30)^'MP Calculations'!$C$40)</f>
        <v>28432.584824286219</v>
      </c>
    </row>
    <row r="551" spans="3:17" x14ac:dyDescent="0.2">
      <c r="C551" s="159"/>
      <c r="D551" s="165" t="s">
        <v>281</v>
      </c>
      <c r="E551" s="162">
        <v>32863</v>
      </c>
      <c r="F551" s="166" t="str">
        <f t="shared" si="25"/>
        <v>Date check - OK</v>
      </c>
      <c r="G551" s="68"/>
      <c r="H551" s="162" t="s">
        <v>279</v>
      </c>
      <c r="I551" s="173">
        <v>38254.502555524108</v>
      </c>
      <c r="J551" s="168">
        <f>IFERROR(MIN('MP Calculations'!$E$30/I551,1),"-")</f>
        <v>0.61191304794284773</v>
      </c>
      <c r="K551" s="12"/>
      <c r="L551" s="159">
        <v>52.950052999999997</v>
      </c>
      <c r="M551" s="187" t="s">
        <v>321</v>
      </c>
      <c r="N551" s="187">
        <v>304.56971499999997</v>
      </c>
      <c r="O551" s="186">
        <f t="shared" si="26"/>
        <v>16126.982551444893</v>
      </c>
      <c r="P551" s="186">
        <f t="shared" si="27"/>
        <v>9868.3110471757682</v>
      </c>
      <c r="Q551" s="215">
        <f>IF(P551="-",0,P551/(1+'General inputs'!$H$30)^'MP Calculations'!$C$40)</f>
        <v>21920.370832638044</v>
      </c>
    </row>
    <row r="552" spans="3:17" x14ac:dyDescent="0.2">
      <c r="C552" s="159"/>
      <c r="D552" s="165" t="s">
        <v>281</v>
      </c>
      <c r="E552" s="162">
        <v>32863</v>
      </c>
      <c r="F552" s="166" t="str">
        <f t="shared" si="25"/>
        <v>Date check - OK</v>
      </c>
      <c r="G552" s="68"/>
      <c r="H552" s="162" t="s">
        <v>279</v>
      </c>
      <c r="I552" s="173">
        <v>38254.502555524108</v>
      </c>
      <c r="J552" s="168">
        <f>IFERROR(MIN('MP Calculations'!$E$30/I552,1),"-")</f>
        <v>0.61191304794284773</v>
      </c>
      <c r="K552" s="12"/>
      <c r="L552" s="159">
        <v>86.381773999999993</v>
      </c>
      <c r="M552" s="187" t="s">
        <v>321</v>
      </c>
      <c r="N552" s="187">
        <v>304.56971499999997</v>
      </c>
      <c r="O552" s="186">
        <f t="shared" si="26"/>
        <v>26309.272288374406</v>
      </c>
      <c r="P552" s="186">
        <f t="shared" si="27"/>
        <v>16098.986995137484</v>
      </c>
      <c r="Q552" s="215">
        <f>IF(P552="-",0,P552/(1+'General inputs'!$H$30)^'MP Calculations'!$C$40)</f>
        <v>35760.502813115811</v>
      </c>
    </row>
    <row r="553" spans="3:17" x14ac:dyDescent="0.2">
      <c r="C553" s="159"/>
      <c r="D553" s="165" t="s">
        <v>281</v>
      </c>
      <c r="E553" s="162">
        <v>32863</v>
      </c>
      <c r="F553" s="166" t="str">
        <f t="shared" si="25"/>
        <v>Date check - OK</v>
      </c>
      <c r="G553" s="68"/>
      <c r="H553" s="162" t="s">
        <v>279</v>
      </c>
      <c r="I553" s="173">
        <v>38254.502555524108</v>
      </c>
      <c r="J553" s="168">
        <f>IFERROR(MIN('MP Calculations'!$E$30/I553,1),"-")</f>
        <v>0.61191304794284773</v>
      </c>
      <c r="K553" s="12"/>
      <c r="L553" s="159">
        <v>31.459816</v>
      </c>
      <c r="M553" s="187" t="s">
        <v>321</v>
      </c>
      <c r="N553" s="187">
        <v>304.56971499999997</v>
      </c>
      <c r="O553" s="186">
        <f t="shared" si="26"/>
        <v>9581.7071930724396</v>
      </c>
      <c r="P553" s="186">
        <f t="shared" si="27"/>
        <v>5863.1716530088643</v>
      </c>
      <c r="Q553" s="215">
        <f>IF(P553="-",0,P553/(1+'General inputs'!$H$30)^'MP Calculations'!$C$40)</f>
        <v>13023.798730599185</v>
      </c>
    </row>
    <row r="554" spans="3:17" x14ac:dyDescent="0.2">
      <c r="C554" s="159"/>
      <c r="D554" s="165" t="s">
        <v>281</v>
      </c>
      <c r="E554" s="162">
        <v>32863</v>
      </c>
      <c r="F554" s="166" t="str">
        <f t="shared" si="25"/>
        <v>Date check - OK</v>
      </c>
      <c r="G554" s="68"/>
      <c r="H554" s="162" t="s">
        <v>279</v>
      </c>
      <c r="I554" s="173">
        <v>38254.502555524108</v>
      </c>
      <c r="J554" s="168">
        <f>IFERROR(MIN('MP Calculations'!$E$30/I554,1),"-")</f>
        <v>0.61191304794284773</v>
      </c>
      <c r="K554" s="12"/>
      <c r="L554" s="159">
        <v>108.950677</v>
      </c>
      <c r="M554" s="187" t="s">
        <v>321</v>
      </c>
      <c r="N554" s="187">
        <v>304.56971499999997</v>
      </c>
      <c r="O554" s="186">
        <f t="shared" si="26"/>
        <v>33183.076642947053</v>
      </c>
      <c r="P554" s="186">
        <f t="shared" si="27"/>
        <v>20305.157568706851</v>
      </c>
      <c r="Q554" s="215">
        <f>IF(P554="-",0,P554/(1+'General inputs'!$H$30)^'MP Calculations'!$C$40)</f>
        <v>45103.623263738154</v>
      </c>
    </row>
    <row r="555" spans="3:17" x14ac:dyDescent="0.2">
      <c r="C555" s="159"/>
      <c r="D555" s="165" t="s">
        <v>281</v>
      </c>
      <c r="E555" s="162">
        <v>32863</v>
      </c>
      <c r="F555" s="166" t="str">
        <f t="shared" si="25"/>
        <v>Date check - OK</v>
      </c>
      <c r="G555" s="68"/>
      <c r="H555" s="162" t="s">
        <v>279</v>
      </c>
      <c r="I555" s="173">
        <v>38254.502555524108</v>
      </c>
      <c r="J555" s="168">
        <f>IFERROR(MIN('MP Calculations'!$E$30/I555,1),"-")</f>
        <v>0.61191304794284773</v>
      </c>
      <c r="K555" s="12"/>
      <c r="L555" s="159">
        <v>56.581083999999997</v>
      </c>
      <c r="M555" s="187" t="s">
        <v>321</v>
      </c>
      <c r="N555" s="187">
        <v>304.56971499999997</v>
      </c>
      <c r="O555" s="186">
        <f t="shared" si="26"/>
        <v>17232.884628271058</v>
      </c>
      <c r="P555" s="186">
        <f t="shared" si="27"/>
        <v>10545.026957732793</v>
      </c>
      <c r="Q555" s="215">
        <f>IF(P555="-",0,P555/(1+'General inputs'!$H$30)^'MP Calculations'!$C$40)</f>
        <v>23423.552444652756</v>
      </c>
    </row>
    <row r="556" spans="3:17" x14ac:dyDescent="0.2">
      <c r="C556" s="159"/>
      <c r="D556" s="165" t="s">
        <v>281</v>
      </c>
      <c r="E556" s="162">
        <v>32863</v>
      </c>
      <c r="F556" s="166" t="str">
        <f t="shared" si="25"/>
        <v>Date check - OK</v>
      </c>
      <c r="G556" s="68"/>
      <c r="H556" s="162" t="s">
        <v>279</v>
      </c>
      <c r="I556" s="173">
        <v>38254.502555524108</v>
      </c>
      <c r="J556" s="168">
        <f>IFERROR(MIN('MP Calculations'!$E$30/I556,1),"-")</f>
        <v>0.61191304794284773</v>
      </c>
      <c r="K556" s="12"/>
      <c r="L556" s="159">
        <v>106.21275900000001</v>
      </c>
      <c r="M556" s="187" t="s">
        <v>321</v>
      </c>
      <c r="N556" s="187">
        <v>304.56971499999997</v>
      </c>
      <c r="O556" s="186">
        <f t="shared" si="26"/>
        <v>32349.189737993685</v>
      </c>
      <c r="P556" s="186">
        <f t="shared" si="27"/>
        <v>19794.891291057207</v>
      </c>
      <c r="Q556" s="215">
        <f>IF(P556="-",0,P556/(1+'General inputs'!$H$30)^'MP Calculations'!$C$40)</f>
        <v>43970.174391281798</v>
      </c>
    </row>
    <row r="557" spans="3:17" x14ac:dyDescent="0.2">
      <c r="C557" s="159"/>
      <c r="D557" s="165" t="s">
        <v>281</v>
      </c>
      <c r="E557" s="162">
        <v>32863</v>
      </c>
      <c r="F557" s="166" t="str">
        <f t="shared" si="25"/>
        <v>Date check - OK</v>
      </c>
      <c r="G557" s="68"/>
      <c r="H557" s="162" t="s">
        <v>279</v>
      </c>
      <c r="I557" s="173">
        <v>38254.502555524108</v>
      </c>
      <c r="J557" s="168">
        <f>IFERROR(MIN('MP Calculations'!$E$30/I557,1),"-")</f>
        <v>0.61191304794284773</v>
      </c>
      <c r="K557" s="12"/>
      <c r="L557" s="159">
        <v>106.595574</v>
      </c>
      <c r="M557" s="187" t="s">
        <v>321</v>
      </c>
      <c r="N557" s="187">
        <v>304.56971499999997</v>
      </c>
      <c r="O557" s="186">
        <f t="shared" si="26"/>
        <v>32465.783593441407</v>
      </c>
      <c r="P557" s="186">
        <f t="shared" si="27"/>
        <v>19866.23659251563</v>
      </c>
      <c r="Q557" s="215">
        <f>IF(P557="-",0,P557/(1+'General inputs'!$H$30)^'MP Calculations'!$C$40)</f>
        <v>44128.65292501048</v>
      </c>
    </row>
    <row r="558" spans="3:17" x14ac:dyDescent="0.2">
      <c r="C558" s="159"/>
      <c r="D558" s="165" t="s">
        <v>281</v>
      </c>
      <c r="E558" s="162">
        <v>32863</v>
      </c>
      <c r="F558" s="166" t="str">
        <f t="shared" si="25"/>
        <v>Date check - OK</v>
      </c>
      <c r="G558" s="68"/>
      <c r="H558" s="162" t="s">
        <v>279</v>
      </c>
      <c r="I558" s="173">
        <v>38254.502555524108</v>
      </c>
      <c r="J558" s="168">
        <f>IFERROR(MIN('MP Calculations'!$E$30/I558,1),"-")</f>
        <v>0.61191304794284773</v>
      </c>
      <c r="K558" s="12"/>
      <c r="L558" s="159">
        <v>73.593755000000002</v>
      </c>
      <c r="M558" s="187" t="s">
        <v>321</v>
      </c>
      <c r="N558" s="187">
        <v>304.56971499999997</v>
      </c>
      <c r="O558" s="186">
        <f t="shared" si="26"/>
        <v>22414.428986129824</v>
      </c>
      <c r="P558" s="186">
        <f t="shared" si="27"/>
        <v>13715.681558801214</v>
      </c>
      <c r="Q558" s="215">
        <f>IF(P558="-",0,P558/(1+'General inputs'!$H$30)^'MP Calculations'!$C$40)</f>
        <v>30466.492650466469</v>
      </c>
    </row>
    <row r="559" spans="3:17" x14ac:dyDescent="0.2">
      <c r="C559" s="159"/>
      <c r="D559" s="165" t="s">
        <v>281</v>
      </c>
      <c r="E559" s="162">
        <v>32863</v>
      </c>
      <c r="F559" s="166" t="str">
        <f t="shared" si="25"/>
        <v>Date check - OK</v>
      </c>
      <c r="G559" s="68"/>
      <c r="H559" s="162" t="s">
        <v>279</v>
      </c>
      <c r="I559" s="173">
        <v>38254.502555524108</v>
      </c>
      <c r="J559" s="168">
        <f>IFERROR(MIN('MP Calculations'!$E$30/I559,1),"-")</f>
        <v>0.61191304794284773</v>
      </c>
      <c r="K559" s="12"/>
      <c r="L559" s="159">
        <v>37.326421000000003</v>
      </c>
      <c r="M559" s="187" t="s">
        <v>321</v>
      </c>
      <c r="N559" s="187">
        <v>304.56971499999997</v>
      </c>
      <c r="O559" s="186">
        <f t="shared" si="26"/>
        <v>11368.497405940016</v>
      </c>
      <c r="P559" s="186">
        <f t="shared" si="27"/>
        <v>6956.5318981991131</v>
      </c>
      <c r="Q559" s="215">
        <f>IF(P559="-",0,P559/(1+'General inputs'!$H$30)^'MP Calculations'!$C$40)</f>
        <v>15452.467822367775</v>
      </c>
    </row>
    <row r="560" spans="3:17" x14ac:dyDescent="0.2">
      <c r="C560" s="159"/>
      <c r="D560" s="165" t="s">
        <v>281</v>
      </c>
      <c r="E560" s="162">
        <v>32863</v>
      </c>
      <c r="F560" s="166" t="str">
        <f t="shared" si="25"/>
        <v>Date check - OK</v>
      </c>
      <c r="G560" s="68"/>
      <c r="H560" s="162" t="s">
        <v>279</v>
      </c>
      <c r="I560" s="173">
        <v>38254.502555524108</v>
      </c>
      <c r="J560" s="168">
        <f>IFERROR(MIN('MP Calculations'!$E$30/I560,1),"-")</f>
        <v>0.61191304794284773</v>
      </c>
      <c r="K560" s="12"/>
      <c r="L560" s="159">
        <v>61.751243000000002</v>
      </c>
      <c r="M560" s="187" t="s">
        <v>321</v>
      </c>
      <c r="N560" s="187">
        <v>304.56971499999997</v>
      </c>
      <c r="O560" s="186">
        <f t="shared" si="26"/>
        <v>18807.558481405744</v>
      </c>
      <c r="P560" s="186">
        <f t="shared" si="27"/>
        <v>11508.590434720345</v>
      </c>
      <c r="Q560" s="215">
        <f>IF(P560="-",0,P560/(1+'General inputs'!$H$30)^'MP Calculations'!$C$40)</f>
        <v>25563.90540225416</v>
      </c>
    </row>
    <row r="561" spans="3:17" x14ac:dyDescent="0.2">
      <c r="C561" s="159"/>
      <c r="D561" s="165" t="s">
        <v>281</v>
      </c>
      <c r="E561" s="162">
        <v>32863</v>
      </c>
      <c r="F561" s="166" t="str">
        <f t="shared" si="25"/>
        <v>Date check - OK</v>
      </c>
      <c r="G561" s="68"/>
      <c r="H561" s="162" t="s">
        <v>279</v>
      </c>
      <c r="I561" s="173">
        <v>38254.502555524108</v>
      </c>
      <c r="J561" s="168">
        <f>IFERROR(MIN('MP Calculations'!$E$30/I561,1),"-")</f>
        <v>0.61191304794284773</v>
      </c>
      <c r="K561" s="12"/>
      <c r="L561" s="159">
        <v>32.849086999999997</v>
      </c>
      <c r="M561" s="187" t="s">
        <v>321</v>
      </c>
      <c r="N561" s="187">
        <v>304.56971499999997</v>
      </c>
      <c r="O561" s="186">
        <f t="shared" si="26"/>
        <v>10004.837065600203</v>
      </c>
      <c r="P561" s="186">
        <f t="shared" si="27"/>
        <v>6122.0903429829968</v>
      </c>
      <c r="Q561" s="215">
        <f>IF(P561="-",0,P561/(1+'General inputs'!$H$30)^'MP Calculations'!$C$40)</f>
        <v>13598.931969975354</v>
      </c>
    </row>
    <row r="562" spans="3:17" x14ac:dyDescent="0.2">
      <c r="C562" s="159"/>
      <c r="D562" s="165" t="s">
        <v>281</v>
      </c>
      <c r="E562" s="162">
        <v>32863</v>
      </c>
      <c r="F562" s="166" t="str">
        <f t="shared" si="25"/>
        <v>Date check - OK</v>
      </c>
      <c r="G562" s="68"/>
      <c r="H562" s="162" t="s">
        <v>279</v>
      </c>
      <c r="I562" s="173">
        <v>38254.502555524108</v>
      </c>
      <c r="J562" s="168">
        <f>IFERROR(MIN('MP Calculations'!$E$30/I562,1),"-")</f>
        <v>0.61191304794284773</v>
      </c>
      <c r="K562" s="12"/>
      <c r="L562" s="159">
        <v>66.836122000000003</v>
      </c>
      <c r="M562" s="187" t="s">
        <v>321</v>
      </c>
      <c r="N562" s="187">
        <v>304.56971499999997</v>
      </c>
      <c r="O562" s="186">
        <f t="shared" si="26"/>
        <v>20356.258629245229</v>
      </c>
      <c r="P562" s="186">
        <f t="shared" si="27"/>
        <v>12456.260262534344</v>
      </c>
      <c r="Q562" s="215">
        <f>IF(P562="-",0,P562/(1+'General inputs'!$H$30)^'MP Calculations'!$C$40)</f>
        <v>27668.953971687959</v>
      </c>
    </row>
    <row r="563" spans="3:17" x14ac:dyDescent="0.2">
      <c r="C563" s="159"/>
      <c r="D563" s="165" t="s">
        <v>281</v>
      </c>
      <c r="E563" s="162">
        <v>32863</v>
      </c>
      <c r="F563" s="166" t="str">
        <f t="shared" si="25"/>
        <v>Date check - OK</v>
      </c>
      <c r="G563" s="68"/>
      <c r="H563" s="162" t="s">
        <v>279</v>
      </c>
      <c r="I563" s="173">
        <v>38254.502555524108</v>
      </c>
      <c r="J563" s="168">
        <f>IFERROR(MIN('MP Calculations'!$E$30/I563,1),"-")</f>
        <v>0.61191304794284773</v>
      </c>
      <c r="K563" s="12"/>
      <c r="L563" s="159">
        <v>17.647622999999999</v>
      </c>
      <c r="M563" s="187" t="s">
        <v>321</v>
      </c>
      <c r="N563" s="187">
        <v>304.56971499999997</v>
      </c>
      <c r="O563" s="186">
        <f t="shared" si="26"/>
        <v>5374.9315075374443</v>
      </c>
      <c r="P563" s="186">
        <f t="shared" si="27"/>
        <v>3288.9907212612829</v>
      </c>
      <c r="Q563" s="215">
        <f>IF(P563="-",0,P563/(1+'General inputs'!$H$30)^'MP Calculations'!$C$40)</f>
        <v>7305.7989285599442</v>
      </c>
    </row>
    <row r="564" spans="3:17" x14ac:dyDescent="0.2">
      <c r="C564" s="159"/>
      <c r="D564" s="165" t="s">
        <v>281</v>
      </c>
      <c r="E564" s="162">
        <v>32863</v>
      </c>
      <c r="F564" s="166" t="str">
        <f t="shared" si="25"/>
        <v>Date check - OK</v>
      </c>
      <c r="G564" s="68"/>
      <c r="H564" s="162" t="s">
        <v>279</v>
      </c>
      <c r="I564" s="173">
        <v>38254.502555524108</v>
      </c>
      <c r="J564" s="168">
        <f>IFERROR(MIN('MP Calculations'!$E$30/I564,1),"-")</f>
        <v>0.61191304794284773</v>
      </c>
      <c r="K564" s="12"/>
      <c r="L564" s="159">
        <v>82.700271000000001</v>
      </c>
      <c r="M564" s="187" t="s">
        <v>321</v>
      </c>
      <c r="N564" s="187">
        <v>304.56971499999997</v>
      </c>
      <c r="O564" s="186">
        <f t="shared" si="26"/>
        <v>25187.997968892763</v>
      </c>
      <c r="P564" s="186">
        <f t="shared" si="27"/>
        <v>15412.864608723428</v>
      </c>
      <c r="Q564" s="215">
        <f>IF(P564="-",0,P564/(1+'General inputs'!$H$30)^'MP Calculations'!$C$40)</f>
        <v>34236.426699698706</v>
      </c>
    </row>
    <row r="565" spans="3:17" x14ac:dyDescent="0.2">
      <c r="C565" s="159"/>
      <c r="D565" s="165" t="s">
        <v>281</v>
      </c>
      <c r="E565" s="162">
        <v>32863</v>
      </c>
      <c r="F565" s="166" t="str">
        <f t="shared" si="25"/>
        <v>Date check - OK</v>
      </c>
      <c r="G565" s="68"/>
      <c r="H565" s="162" t="s">
        <v>279</v>
      </c>
      <c r="I565" s="173">
        <v>38254.502555524108</v>
      </c>
      <c r="J565" s="168">
        <f>IFERROR(MIN('MP Calculations'!$E$30/I565,1),"-")</f>
        <v>0.61191304794284773</v>
      </c>
      <c r="K565" s="12"/>
      <c r="L565" s="159">
        <v>61.780258000000003</v>
      </c>
      <c r="M565" s="187" t="s">
        <v>321</v>
      </c>
      <c r="N565" s="187">
        <v>304.56971499999997</v>
      </c>
      <c r="O565" s="186">
        <f t="shared" si="26"/>
        <v>18816.395571686469</v>
      </c>
      <c r="P565" s="186">
        <f t="shared" si="27"/>
        <v>11513.997965568969</v>
      </c>
      <c r="Q565" s="215">
        <f>IF(P565="-",0,P565/(1+'General inputs'!$H$30)^'MP Calculations'!$C$40)</f>
        <v>25575.917091075491</v>
      </c>
    </row>
    <row r="566" spans="3:17" x14ac:dyDescent="0.2">
      <c r="C566" s="159"/>
      <c r="D566" s="165" t="s">
        <v>281</v>
      </c>
      <c r="E566" s="162">
        <v>32863</v>
      </c>
      <c r="F566" s="166" t="str">
        <f t="shared" si="25"/>
        <v>Date check - OK</v>
      </c>
      <c r="G566" s="68"/>
      <c r="H566" s="162" t="s">
        <v>279</v>
      </c>
      <c r="I566" s="173">
        <v>38254.502555524108</v>
      </c>
      <c r="J566" s="168">
        <f>IFERROR(MIN('MP Calculations'!$E$30/I566,1),"-")</f>
        <v>0.61191304794284773</v>
      </c>
      <c r="K566" s="12"/>
      <c r="L566" s="159">
        <v>44.729131000000002</v>
      </c>
      <c r="M566" s="187" t="s">
        <v>321</v>
      </c>
      <c r="N566" s="187">
        <v>304.56971499999997</v>
      </c>
      <c r="O566" s="186">
        <f t="shared" si="26"/>
        <v>13623.138680867665</v>
      </c>
      <c r="P566" s="186">
        <f t="shared" si="27"/>
        <v>8336.1763127578397</v>
      </c>
      <c r="Q566" s="215">
        <f>IF(P566="-",0,P566/(1+'General inputs'!$H$30)^'MP Calculations'!$C$40)</f>
        <v>18517.056792023348</v>
      </c>
    </row>
    <row r="567" spans="3:17" x14ac:dyDescent="0.2">
      <c r="C567" s="159"/>
      <c r="D567" s="165" t="s">
        <v>281</v>
      </c>
      <c r="E567" s="162">
        <v>32863</v>
      </c>
      <c r="F567" s="166" t="str">
        <f t="shared" si="25"/>
        <v>Date check - OK</v>
      </c>
      <c r="G567" s="68"/>
      <c r="H567" s="162" t="s">
        <v>279</v>
      </c>
      <c r="I567" s="173">
        <v>38254.502555524108</v>
      </c>
      <c r="J567" s="168">
        <f>IFERROR(MIN('MP Calculations'!$E$30/I567,1),"-")</f>
        <v>0.61191304794284773</v>
      </c>
      <c r="K567" s="12"/>
      <c r="L567" s="159">
        <v>35.584829999999997</v>
      </c>
      <c r="M567" s="187" t="s">
        <v>321</v>
      </c>
      <c r="N567" s="187">
        <v>304.56971499999997</v>
      </c>
      <c r="O567" s="186">
        <f t="shared" si="26"/>
        <v>10838.061531423447</v>
      </c>
      <c r="P567" s="186">
        <f t="shared" si="27"/>
        <v>6631.9512654854498</v>
      </c>
      <c r="Q567" s="215">
        <f>IF(P567="-",0,P567/(1+'General inputs'!$H$30)^'MP Calculations'!$C$40)</f>
        <v>14731.480431499909</v>
      </c>
    </row>
    <row r="568" spans="3:17" x14ac:dyDescent="0.2">
      <c r="C568" s="159"/>
      <c r="D568" s="165" t="s">
        <v>281</v>
      </c>
      <c r="E568" s="162">
        <v>32863</v>
      </c>
      <c r="F568" s="166" t="str">
        <f t="shared" si="25"/>
        <v>Date check - OK</v>
      </c>
      <c r="G568" s="68"/>
      <c r="H568" s="162" t="s">
        <v>279</v>
      </c>
      <c r="I568" s="173">
        <v>38254.502555524108</v>
      </c>
      <c r="J568" s="168">
        <f>IFERROR(MIN('MP Calculations'!$E$30/I568,1),"-")</f>
        <v>0.61191304794284773</v>
      </c>
      <c r="K568" s="12"/>
      <c r="L568" s="159">
        <v>19.291264999999999</v>
      </c>
      <c r="M568" s="187" t="s">
        <v>321</v>
      </c>
      <c r="N568" s="187">
        <v>304.56971499999997</v>
      </c>
      <c r="O568" s="186">
        <f t="shared" si="26"/>
        <v>5875.5350830394746</v>
      </c>
      <c r="P568" s="186">
        <f t="shared" si="27"/>
        <v>3595.3165809578177</v>
      </c>
      <c r="Q568" s="215">
        <f>IF(P568="-",0,P568/(1+'General inputs'!$H$30)^'MP Calculations'!$C$40)</f>
        <v>7986.2371928256825</v>
      </c>
    </row>
    <row r="569" spans="3:17" x14ac:dyDescent="0.2">
      <c r="C569" s="159"/>
      <c r="D569" s="165" t="s">
        <v>311</v>
      </c>
      <c r="E569" s="162">
        <v>32863</v>
      </c>
      <c r="F569" s="166" t="str">
        <f t="shared" si="25"/>
        <v>Date check - OK</v>
      </c>
      <c r="G569" s="68"/>
      <c r="H569" s="162" t="s">
        <v>279</v>
      </c>
      <c r="I569" s="173">
        <v>38254.502555524108</v>
      </c>
      <c r="J569" s="168">
        <f>IFERROR(MIN('MP Calculations'!$E$30/I569,1),"-")</f>
        <v>0.61191304794284773</v>
      </c>
      <c r="K569" s="12"/>
      <c r="L569" s="159">
        <v>5.7092150000000004</v>
      </c>
      <c r="M569" s="187" t="s">
        <v>321</v>
      </c>
      <c r="N569" s="187">
        <v>657.22938499999998</v>
      </c>
      <c r="O569" s="186">
        <f t="shared" si="26"/>
        <v>3752.2638632827752</v>
      </c>
      <c r="P569" s="186">
        <f t="shared" si="27"/>
        <v>2296.0592172671677</v>
      </c>
      <c r="Q569" s="215">
        <f>IF(P569="-",0,P569/(1+'General inputs'!$H$30)^'MP Calculations'!$C$40)</f>
        <v>5100.2110954535765</v>
      </c>
    </row>
    <row r="570" spans="3:17" x14ac:dyDescent="0.2">
      <c r="C570" s="159"/>
      <c r="D570" s="165" t="s">
        <v>281</v>
      </c>
      <c r="E570" s="162">
        <v>32863</v>
      </c>
      <c r="F570" s="166" t="str">
        <f t="shared" si="25"/>
        <v>Date check - OK</v>
      </c>
      <c r="G570" s="68"/>
      <c r="H570" s="162" t="s">
        <v>279</v>
      </c>
      <c r="I570" s="173">
        <v>38254.502555524108</v>
      </c>
      <c r="J570" s="168">
        <f>IFERROR(MIN('MP Calculations'!$E$30/I570,1),"-")</f>
        <v>0.61191304794284773</v>
      </c>
      <c r="K570" s="12"/>
      <c r="L570" s="159">
        <v>4.3486279999999997</v>
      </c>
      <c r="M570" s="187" t="s">
        <v>321</v>
      </c>
      <c r="N570" s="187">
        <v>304.56971499999997</v>
      </c>
      <c r="O570" s="186">
        <f t="shared" si="26"/>
        <v>1324.4603906010198</v>
      </c>
      <c r="P570" s="186">
        <f t="shared" si="27"/>
        <v>810.45459449224461</v>
      </c>
      <c r="Q570" s="215">
        <f>IF(P570="-",0,P570/(1+'General inputs'!$H$30)^'MP Calculations'!$C$40)</f>
        <v>1800.2538802594418</v>
      </c>
    </row>
    <row r="571" spans="3:17" x14ac:dyDescent="0.2">
      <c r="C571" s="159"/>
      <c r="D571" s="165" t="s">
        <v>309</v>
      </c>
      <c r="E571" s="162">
        <v>32863</v>
      </c>
      <c r="F571" s="166" t="str">
        <f t="shared" si="25"/>
        <v>Date check - OK</v>
      </c>
      <c r="G571" s="68"/>
      <c r="H571" s="162" t="s">
        <v>279</v>
      </c>
      <c r="I571" s="173">
        <v>38254.502555524108</v>
      </c>
      <c r="J571" s="168">
        <f>IFERROR(MIN('MP Calculations'!$E$30/I571,1),"-")</f>
        <v>0.61191304794284773</v>
      </c>
      <c r="K571" s="12"/>
      <c r="L571" s="159">
        <v>6.5075500000000002</v>
      </c>
      <c r="M571" s="187" t="s">
        <v>321</v>
      </c>
      <c r="N571" s="187">
        <v>178.11094499999999</v>
      </c>
      <c r="O571" s="186">
        <f t="shared" si="26"/>
        <v>1159.0658801347499</v>
      </c>
      <c r="P571" s="186">
        <f t="shared" si="27"/>
        <v>709.24753547981425</v>
      </c>
      <c r="Q571" s="215">
        <f>IF(P571="-",0,P571/(1+'General inputs'!$H$30)^'MP Calculations'!$C$40)</f>
        <v>1575.4437527890402</v>
      </c>
    </row>
    <row r="572" spans="3:17" x14ac:dyDescent="0.2">
      <c r="C572" s="159"/>
      <c r="D572" s="165" t="s">
        <v>309</v>
      </c>
      <c r="E572" s="162">
        <v>32863</v>
      </c>
      <c r="F572" s="166" t="str">
        <f t="shared" si="25"/>
        <v>Date check - OK</v>
      </c>
      <c r="G572" s="68"/>
      <c r="H572" s="162" t="s">
        <v>279</v>
      </c>
      <c r="I572" s="173">
        <v>38254.502555524108</v>
      </c>
      <c r="J572" s="168">
        <f>IFERROR(MIN('MP Calculations'!$E$30/I572,1),"-")</f>
        <v>0.61191304794284773</v>
      </c>
      <c r="K572" s="12"/>
      <c r="L572" s="159">
        <v>368.49341500000003</v>
      </c>
      <c r="M572" s="187" t="s">
        <v>321</v>
      </c>
      <c r="N572" s="187">
        <v>178.11094499999999</v>
      </c>
      <c r="O572" s="186">
        <f t="shared" si="26"/>
        <v>65632.710371927169</v>
      </c>
      <c r="P572" s="186">
        <f t="shared" si="27"/>
        <v>40161.511848436108</v>
      </c>
      <c r="Q572" s="215">
        <f>IF(P572="-",0,P572/(1+'General inputs'!$H$30)^'MP Calculations'!$C$40)</f>
        <v>89210.324716006668</v>
      </c>
    </row>
    <row r="573" spans="3:17" x14ac:dyDescent="0.2">
      <c r="C573" s="159"/>
      <c r="D573" s="165" t="s">
        <v>309</v>
      </c>
      <c r="E573" s="162">
        <v>32863</v>
      </c>
      <c r="F573" s="166" t="str">
        <f t="shared" si="25"/>
        <v>Date check - OK</v>
      </c>
      <c r="G573" s="68"/>
      <c r="H573" s="162" t="s">
        <v>279</v>
      </c>
      <c r="I573" s="173">
        <v>38254.502555524108</v>
      </c>
      <c r="J573" s="168">
        <f>IFERROR(MIN('MP Calculations'!$E$30/I573,1),"-")</f>
        <v>0.61191304794284773</v>
      </c>
      <c r="K573" s="12"/>
      <c r="L573" s="159">
        <v>3.9659559999999998</v>
      </c>
      <c r="M573" s="187" t="s">
        <v>321</v>
      </c>
      <c r="N573" s="187">
        <v>178.11094499999999</v>
      </c>
      <c r="O573" s="186">
        <f t="shared" si="26"/>
        <v>706.38017098841988</v>
      </c>
      <c r="P573" s="186">
        <f t="shared" si="27"/>
        <v>432.24324343591394</v>
      </c>
      <c r="Q573" s="215">
        <f>IF(P573="-",0,P573/(1+'General inputs'!$H$30)^'MP Calculations'!$C$40)</f>
        <v>960.13716437617995</v>
      </c>
    </row>
    <row r="574" spans="3:17" x14ac:dyDescent="0.2">
      <c r="C574" s="159"/>
      <c r="D574" s="165" t="s">
        <v>309</v>
      </c>
      <c r="E574" s="162">
        <v>32863</v>
      </c>
      <c r="F574" s="166" t="str">
        <f t="shared" si="25"/>
        <v>Date check - OK</v>
      </c>
      <c r="G574" s="68"/>
      <c r="H574" s="162" t="s">
        <v>279</v>
      </c>
      <c r="I574" s="173">
        <v>38254.502555524108</v>
      </c>
      <c r="J574" s="168">
        <f>IFERROR(MIN('MP Calculations'!$E$30/I574,1),"-")</f>
        <v>0.61191304794284773</v>
      </c>
      <c r="K574" s="12"/>
      <c r="L574" s="159">
        <v>2.1229369999999999</v>
      </c>
      <c r="M574" s="187" t="s">
        <v>321</v>
      </c>
      <c r="N574" s="187">
        <v>178.11094499999999</v>
      </c>
      <c r="O574" s="186">
        <f t="shared" si="26"/>
        <v>378.11831524546494</v>
      </c>
      <c r="P574" s="186">
        <f t="shared" si="27"/>
        <v>231.37553076486699</v>
      </c>
      <c r="Q574" s="215">
        <f>IF(P574="-",0,P574/(1+'General inputs'!$H$30)^'MP Calculations'!$C$40)</f>
        <v>513.95192264595835</v>
      </c>
    </row>
    <row r="575" spans="3:17" x14ac:dyDescent="0.2">
      <c r="C575" s="159"/>
      <c r="D575" s="165" t="s">
        <v>309</v>
      </c>
      <c r="E575" s="162">
        <v>32863</v>
      </c>
      <c r="F575" s="166" t="str">
        <f t="shared" si="25"/>
        <v>Date check - OK</v>
      </c>
      <c r="G575" s="68"/>
      <c r="H575" s="162" t="s">
        <v>279</v>
      </c>
      <c r="I575" s="173">
        <v>38254.502555524108</v>
      </c>
      <c r="J575" s="168">
        <f>IFERROR(MIN('MP Calculations'!$E$30/I575,1),"-")</f>
        <v>0.61191304794284773</v>
      </c>
      <c r="K575" s="12"/>
      <c r="L575" s="159">
        <v>2.4200719999999998</v>
      </c>
      <c r="M575" s="187" t="s">
        <v>321</v>
      </c>
      <c r="N575" s="187">
        <v>178.11094499999999</v>
      </c>
      <c r="O575" s="186">
        <f t="shared" si="26"/>
        <v>431.0413108880399</v>
      </c>
      <c r="P575" s="186">
        <f t="shared" si="27"/>
        <v>263.75980233478111</v>
      </c>
      <c r="Q575" s="215">
        <f>IF(P575="-",0,P575/(1+'General inputs'!$H$30)^'MP Calculations'!$C$40)</f>
        <v>585.88674903760671</v>
      </c>
    </row>
    <row r="576" spans="3:17" x14ac:dyDescent="0.2">
      <c r="C576" s="159"/>
      <c r="D576" s="165" t="s">
        <v>309</v>
      </c>
      <c r="E576" s="162">
        <v>32863</v>
      </c>
      <c r="F576" s="166" t="str">
        <f t="shared" si="25"/>
        <v>Date check - OK</v>
      </c>
      <c r="G576" s="68"/>
      <c r="H576" s="162" t="s">
        <v>279</v>
      </c>
      <c r="I576" s="173">
        <v>38254.502555524108</v>
      </c>
      <c r="J576" s="168">
        <f>IFERROR(MIN('MP Calculations'!$E$30/I576,1),"-")</f>
        <v>0.61191304794284773</v>
      </c>
      <c r="K576" s="12"/>
      <c r="L576" s="159">
        <v>4.0244289999999996</v>
      </c>
      <c r="M576" s="187" t="s">
        <v>321</v>
      </c>
      <c r="N576" s="187">
        <v>178.11094499999999</v>
      </c>
      <c r="O576" s="186">
        <f t="shared" si="26"/>
        <v>716.79485227540488</v>
      </c>
      <c r="P576" s="186">
        <f t="shared" si="27"/>
        <v>438.61612280558626</v>
      </c>
      <c r="Q576" s="215">
        <f>IF(P576="-",0,P576/(1+'General inputs'!$H$30)^'MP Calculations'!$C$40)</f>
        <v>974.29317125385796</v>
      </c>
    </row>
    <row r="577" spans="3:17" x14ac:dyDescent="0.2">
      <c r="C577" s="159"/>
      <c r="D577" s="165" t="s">
        <v>309</v>
      </c>
      <c r="E577" s="162">
        <v>32863</v>
      </c>
      <c r="F577" s="166" t="str">
        <f t="shared" si="25"/>
        <v>Date check - OK</v>
      </c>
      <c r="G577" s="68"/>
      <c r="H577" s="162" t="s">
        <v>279</v>
      </c>
      <c r="I577" s="173">
        <v>38254.502555524108</v>
      </c>
      <c r="J577" s="168">
        <f>IFERROR(MIN('MP Calculations'!$E$30/I577,1),"-")</f>
        <v>0.61191304794284773</v>
      </c>
      <c r="K577" s="12"/>
      <c r="L577" s="159">
        <v>0.85629100000000002</v>
      </c>
      <c r="M577" s="187" t="s">
        <v>321</v>
      </c>
      <c r="N577" s="187">
        <v>178.11094499999999</v>
      </c>
      <c r="O577" s="186">
        <f t="shared" si="26"/>
        <v>152.514799204995</v>
      </c>
      <c r="P577" s="186">
        <f t="shared" si="27"/>
        <v>93.325795637919896</v>
      </c>
      <c r="Q577" s="215">
        <f>IF(P577="-",0,P577/(1+'General inputs'!$H$30)^'MP Calculations'!$C$40)</f>
        <v>207.30356378659866</v>
      </c>
    </row>
    <row r="578" spans="3:17" x14ac:dyDescent="0.2">
      <c r="C578" s="159"/>
      <c r="D578" s="165" t="s">
        <v>309</v>
      </c>
      <c r="E578" s="162">
        <v>32863</v>
      </c>
      <c r="F578" s="166" t="str">
        <f t="shared" si="25"/>
        <v>Date check - OK</v>
      </c>
      <c r="G578" s="68"/>
      <c r="H578" s="162" t="s">
        <v>279</v>
      </c>
      <c r="I578" s="173">
        <v>38254.502555524108</v>
      </c>
      <c r="J578" s="168">
        <f>IFERROR(MIN('MP Calculations'!$E$30/I578,1),"-")</f>
        <v>0.61191304794284773</v>
      </c>
      <c r="K578" s="12"/>
      <c r="L578" s="159">
        <v>0.88085599999999997</v>
      </c>
      <c r="M578" s="187" t="s">
        <v>321</v>
      </c>
      <c r="N578" s="187">
        <v>178.11094499999999</v>
      </c>
      <c r="O578" s="186">
        <f t="shared" si="26"/>
        <v>156.89009456891998</v>
      </c>
      <c r="P578" s="186">
        <f t="shared" si="27"/>
        <v>96.003095959709441</v>
      </c>
      <c r="Q578" s="215">
        <f>IF(P578="-",0,P578/(1+'General inputs'!$H$30)^'MP Calculations'!$C$40)</f>
        <v>213.2506215559992</v>
      </c>
    </row>
    <row r="579" spans="3:17" x14ac:dyDescent="0.2">
      <c r="C579" s="159"/>
      <c r="D579" s="165" t="s">
        <v>281</v>
      </c>
      <c r="E579" s="162">
        <v>33046</v>
      </c>
      <c r="F579" s="166" t="str">
        <f t="shared" si="25"/>
        <v>Date check - OK</v>
      </c>
      <c r="G579" s="68"/>
      <c r="H579" s="162" t="s">
        <v>279</v>
      </c>
      <c r="I579" s="173">
        <v>38254.502555524108</v>
      </c>
      <c r="J579" s="168">
        <f>IFERROR(MIN('MP Calculations'!$E$30/I579,1),"-")</f>
        <v>0.61191304794284773</v>
      </c>
      <c r="K579" s="12"/>
      <c r="L579" s="159">
        <v>19.802782000000001</v>
      </c>
      <c r="M579" s="187" t="s">
        <v>321</v>
      </c>
      <c r="N579" s="187">
        <v>304.56971499999997</v>
      </c>
      <c r="O579" s="186">
        <f t="shared" si="26"/>
        <v>6031.3276699471298</v>
      </c>
      <c r="P579" s="186">
        <f t="shared" si="27"/>
        <v>3690.6480976593821</v>
      </c>
      <c r="Q579" s="215">
        <f>IF(P579="-",0,P579/(1+'General inputs'!$H$30)^'MP Calculations'!$C$40)</f>
        <v>8197.9960427591959</v>
      </c>
    </row>
    <row r="580" spans="3:17" x14ac:dyDescent="0.2">
      <c r="C580" s="159"/>
      <c r="D580" s="165" t="s">
        <v>281</v>
      </c>
      <c r="E580" s="162">
        <v>33046</v>
      </c>
      <c r="F580" s="166" t="str">
        <f t="shared" si="25"/>
        <v>Date check - OK</v>
      </c>
      <c r="G580" s="68"/>
      <c r="H580" s="162" t="s">
        <v>279</v>
      </c>
      <c r="I580" s="173">
        <v>38254.502555524108</v>
      </c>
      <c r="J580" s="168">
        <f>IFERROR(MIN('MP Calculations'!$E$30/I580,1),"-")</f>
        <v>0.61191304794284773</v>
      </c>
      <c r="K580" s="12"/>
      <c r="L580" s="159">
        <v>574.24030700000003</v>
      </c>
      <c r="M580" s="187" t="s">
        <v>321</v>
      </c>
      <c r="N580" s="187">
        <v>304.56971499999997</v>
      </c>
      <c r="O580" s="186">
        <f t="shared" si="26"/>
        <v>174896.2066445025</v>
      </c>
      <c r="P580" s="186">
        <f t="shared" si="27"/>
        <v>107021.27088147966</v>
      </c>
      <c r="Q580" s="215">
        <f>IF(P580="-",0,P580/(1+'General inputs'!$H$30)^'MP Calculations'!$C$40)</f>
        <v>237725.17237117622</v>
      </c>
    </row>
    <row r="581" spans="3:17" x14ac:dyDescent="0.2">
      <c r="C581" s="159"/>
      <c r="D581" s="165" t="s">
        <v>288</v>
      </c>
      <c r="E581" s="162">
        <v>33046</v>
      </c>
      <c r="F581" s="166" t="str">
        <f t="shared" si="25"/>
        <v>Date check - OK</v>
      </c>
      <c r="G581" s="68"/>
      <c r="H581" s="162" t="s">
        <v>279</v>
      </c>
      <c r="I581" s="173">
        <v>38254.502555524108</v>
      </c>
      <c r="J581" s="168">
        <f>IFERROR(MIN('MP Calculations'!$E$30/I581,1),"-")</f>
        <v>0.61191304794284773</v>
      </c>
      <c r="K581" s="12"/>
      <c r="L581" s="159">
        <v>13.171806999999999</v>
      </c>
      <c r="M581" s="187" t="s">
        <v>321</v>
      </c>
      <c r="N581" s="187">
        <v>480.89954999999998</v>
      </c>
      <c r="O581" s="186">
        <f t="shared" si="26"/>
        <v>6334.3160589868494</v>
      </c>
      <c r="P581" s="186">
        <f t="shared" si="27"/>
        <v>3876.0506462879703</v>
      </c>
      <c r="Q581" s="215">
        <f>IF(P581="-",0,P581/(1+'General inputs'!$H$30)^'MP Calculations'!$C$40)</f>
        <v>8609.8286856325649</v>
      </c>
    </row>
    <row r="582" spans="3:17" x14ac:dyDescent="0.2">
      <c r="C582" s="159"/>
      <c r="D582" s="165" t="s">
        <v>288</v>
      </c>
      <c r="E582" s="162">
        <v>33046</v>
      </c>
      <c r="F582" s="166" t="str">
        <f t="shared" si="25"/>
        <v>Date check - OK</v>
      </c>
      <c r="G582" s="68"/>
      <c r="H582" s="162" t="s">
        <v>279</v>
      </c>
      <c r="I582" s="173">
        <v>38254.502555524108</v>
      </c>
      <c r="J582" s="168">
        <f>IFERROR(MIN('MP Calculations'!$E$30/I582,1),"-")</f>
        <v>0.61191304794284773</v>
      </c>
      <c r="K582" s="12"/>
      <c r="L582" s="159">
        <v>5.2589079999999999</v>
      </c>
      <c r="M582" s="187" t="s">
        <v>321</v>
      </c>
      <c r="N582" s="187">
        <v>480.89954999999998</v>
      </c>
      <c r="O582" s="186">
        <f t="shared" si="26"/>
        <v>2529.0064906913999</v>
      </c>
      <c r="P582" s="186">
        <f t="shared" si="27"/>
        <v>1547.5320699862198</v>
      </c>
      <c r="Q582" s="215">
        <f>IF(P582="-",0,P582/(1+'General inputs'!$H$30)^'MP Calculations'!$C$40)</f>
        <v>3437.5159728276144</v>
      </c>
    </row>
    <row r="583" spans="3:17" x14ac:dyDescent="0.2">
      <c r="C583" s="159"/>
      <c r="D583" s="165" t="s">
        <v>288</v>
      </c>
      <c r="E583" s="162">
        <v>33046</v>
      </c>
      <c r="F583" s="166" t="str">
        <f t="shared" si="25"/>
        <v>Date check - OK</v>
      </c>
      <c r="G583" s="68"/>
      <c r="H583" s="162" t="s">
        <v>279</v>
      </c>
      <c r="I583" s="173">
        <v>38254.502555524108</v>
      </c>
      <c r="J583" s="168">
        <f>IFERROR(MIN('MP Calculations'!$E$30/I583,1),"-")</f>
        <v>0.61191304794284773</v>
      </c>
      <c r="K583" s="12"/>
      <c r="L583" s="159">
        <v>45.121989999999997</v>
      </c>
      <c r="M583" s="187" t="s">
        <v>321</v>
      </c>
      <c r="N583" s="187">
        <v>480.89954999999998</v>
      </c>
      <c r="O583" s="186">
        <f t="shared" si="26"/>
        <v>21699.144686104497</v>
      </c>
      <c r="P583" s="186">
        <f t="shared" si="27"/>
        <v>13277.98976262705</v>
      </c>
      <c r="Q583" s="215">
        <f>IF(P583="-",0,P583/(1+'General inputs'!$H$30)^'MP Calculations'!$C$40)</f>
        <v>29494.252675796546</v>
      </c>
    </row>
    <row r="584" spans="3:17" x14ac:dyDescent="0.2">
      <c r="C584" s="159"/>
      <c r="D584" s="165" t="s">
        <v>312</v>
      </c>
      <c r="E584" s="162">
        <v>33046</v>
      </c>
      <c r="F584" s="166" t="str">
        <f t="shared" si="25"/>
        <v>Date check - OK</v>
      </c>
      <c r="G584" s="68"/>
      <c r="H584" s="162" t="s">
        <v>279</v>
      </c>
      <c r="I584" s="173">
        <v>38254.502555524108</v>
      </c>
      <c r="J584" s="168">
        <f>IFERROR(MIN('MP Calculations'!$E$30/I584,1),"-")</f>
        <v>0.61191304794284773</v>
      </c>
      <c r="K584" s="12"/>
      <c r="L584" s="159">
        <v>1294.748294</v>
      </c>
      <c r="M584" s="187" t="s">
        <v>321</v>
      </c>
      <c r="N584" s="187">
        <v>219.07646199999999</v>
      </c>
      <c r="O584" s="186">
        <f t="shared" si="26"/>
        <v>283648.87543005584</v>
      </c>
      <c r="P584" s="186">
        <f t="shared" si="27"/>
        <v>173568.44790996661</v>
      </c>
      <c r="Q584" s="215">
        <f>IF(P584="-",0,P584/(1+'General inputs'!$H$30)^'MP Calculations'!$C$40)</f>
        <v>385545.68505628506</v>
      </c>
    </row>
    <row r="585" spans="3:17" x14ac:dyDescent="0.2">
      <c r="C585" s="159"/>
      <c r="D585" s="165" t="s">
        <v>309</v>
      </c>
      <c r="E585" s="162">
        <v>33046</v>
      </c>
      <c r="F585" s="166" t="str">
        <f t="shared" si="25"/>
        <v>Date check - OK</v>
      </c>
      <c r="G585" s="68"/>
      <c r="H585" s="162" t="s">
        <v>279</v>
      </c>
      <c r="I585" s="173">
        <v>38254.502555524108</v>
      </c>
      <c r="J585" s="168">
        <f>IFERROR(MIN('MP Calculations'!$E$30/I585,1),"-")</f>
        <v>0.61191304794284773</v>
      </c>
      <c r="K585" s="12"/>
      <c r="L585" s="159">
        <v>0.38716400000000001</v>
      </c>
      <c r="M585" s="187" t="s">
        <v>321</v>
      </c>
      <c r="N585" s="187">
        <v>178.11094499999999</v>
      </c>
      <c r="O585" s="186">
        <f t="shared" si="26"/>
        <v>68.95814590997999</v>
      </c>
      <c r="P585" s="186">
        <f t="shared" si="27"/>
        <v>42.196389244263472</v>
      </c>
      <c r="Q585" s="215">
        <f>IF(P585="-",0,P585/(1+'General inputs'!$H$30)^'MP Calculations'!$C$40)</f>
        <v>93.730375503041216</v>
      </c>
    </row>
    <row r="586" spans="3:17" x14ac:dyDescent="0.2">
      <c r="C586" s="159"/>
      <c r="D586" s="165" t="s">
        <v>312</v>
      </c>
      <c r="E586" s="162">
        <v>33046</v>
      </c>
      <c r="F586" s="166" t="str">
        <f t="shared" si="25"/>
        <v>Date check - OK</v>
      </c>
      <c r="G586" s="68"/>
      <c r="H586" s="162" t="s">
        <v>279</v>
      </c>
      <c r="I586" s="173">
        <v>38254.502555524108</v>
      </c>
      <c r="J586" s="168">
        <f>IFERROR(MIN('MP Calculations'!$E$30/I586,1),"-")</f>
        <v>0.61191304794284773</v>
      </c>
      <c r="K586" s="12"/>
      <c r="L586" s="159">
        <v>0.87564399999999998</v>
      </c>
      <c r="M586" s="187" t="s">
        <v>321</v>
      </c>
      <c r="N586" s="187">
        <v>219.07646199999999</v>
      </c>
      <c r="O586" s="186">
        <f t="shared" si="26"/>
        <v>191.832989491528</v>
      </c>
      <c r="P586" s="186">
        <f t="shared" si="27"/>
        <v>117.38510929574917</v>
      </c>
      <c r="Q586" s="215">
        <f>IF(P586="-",0,P586/(1+'General inputs'!$H$30)^'MP Calculations'!$C$40)</f>
        <v>260.74625269629871</v>
      </c>
    </row>
    <row r="587" spans="3:17" x14ac:dyDescent="0.2">
      <c r="C587" s="159"/>
      <c r="D587" s="165" t="s">
        <v>312</v>
      </c>
      <c r="E587" s="162">
        <v>33046</v>
      </c>
      <c r="F587" s="166" t="str">
        <f t="shared" si="25"/>
        <v>Date check - OK</v>
      </c>
      <c r="G587" s="68"/>
      <c r="H587" s="162" t="s">
        <v>279</v>
      </c>
      <c r="I587" s="173">
        <v>38254.502555524108</v>
      </c>
      <c r="J587" s="168">
        <f>IFERROR(MIN('MP Calculations'!$E$30/I587,1),"-")</f>
        <v>0.61191304794284773</v>
      </c>
      <c r="K587" s="12"/>
      <c r="L587" s="159">
        <v>133.01067699999999</v>
      </c>
      <c r="M587" s="187" t="s">
        <v>321</v>
      </c>
      <c r="N587" s="187">
        <v>219.07646199999999</v>
      </c>
      <c r="O587" s="186">
        <f t="shared" si="26"/>
        <v>29139.508525384772</v>
      </c>
      <c r="P587" s="186">
        <f t="shared" si="27"/>
        <v>17830.84547732479</v>
      </c>
      <c r="Q587" s="215">
        <f>IF(P587="-",0,P587/(1+'General inputs'!$H$30)^'MP Calculations'!$C$40)</f>
        <v>39607.461018801892</v>
      </c>
    </row>
    <row r="588" spans="3:17" x14ac:dyDescent="0.2">
      <c r="C588" s="159"/>
      <c r="D588" s="165" t="s">
        <v>312</v>
      </c>
      <c r="E588" s="162">
        <v>33046</v>
      </c>
      <c r="F588" s="166" t="str">
        <f t="shared" si="25"/>
        <v>Date check - OK</v>
      </c>
      <c r="G588" s="68"/>
      <c r="H588" s="162" t="s">
        <v>279</v>
      </c>
      <c r="I588" s="173">
        <v>38254.502555524108</v>
      </c>
      <c r="J588" s="168">
        <f>IFERROR(MIN('MP Calculations'!$E$30/I588,1),"-")</f>
        <v>0.61191304794284773</v>
      </c>
      <c r="K588" s="12"/>
      <c r="L588" s="159">
        <v>1.137289</v>
      </c>
      <c r="M588" s="187" t="s">
        <v>321</v>
      </c>
      <c r="N588" s="187">
        <v>219.07646199999999</v>
      </c>
      <c r="O588" s="186">
        <f t="shared" si="26"/>
        <v>249.15325039151799</v>
      </c>
      <c r="P588" s="186">
        <f t="shared" si="27"/>
        <v>152.46012485194129</v>
      </c>
      <c r="Q588" s="215">
        <f>IF(P588="-",0,P588/(1+'General inputs'!$H$30)^'MP Calculations'!$C$40)</f>
        <v>338.65799912147043</v>
      </c>
    </row>
    <row r="589" spans="3:17" x14ac:dyDescent="0.2">
      <c r="C589" s="159"/>
      <c r="D589" s="165" t="s">
        <v>312</v>
      </c>
      <c r="E589" s="162">
        <v>33046</v>
      </c>
      <c r="F589" s="166" t="str">
        <f t="shared" si="25"/>
        <v>Date check - OK</v>
      </c>
      <c r="G589" s="68"/>
      <c r="H589" s="162" t="s">
        <v>279</v>
      </c>
      <c r="I589" s="173">
        <v>38254.502555524108</v>
      </c>
      <c r="J589" s="168">
        <f>IFERROR(MIN('MP Calculations'!$E$30/I589,1),"-")</f>
        <v>0.61191304794284773</v>
      </c>
      <c r="K589" s="12"/>
      <c r="L589" s="159">
        <v>14.793590999999999</v>
      </c>
      <c r="M589" s="187" t="s">
        <v>321</v>
      </c>
      <c r="N589" s="187">
        <v>219.07646199999999</v>
      </c>
      <c r="O589" s="186">
        <f t="shared" si="26"/>
        <v>3240.9275765550419</v>
      </c>
      <c r="P589" s="186">
        <f t="shared" si="27"/>
        <v>1983.1658715318226</v>
      </c>
      <c r="Q589" s="215">
        <f>IF(P589="-",0,P589/(1+'General inputs'!$H$30)^'MP Calculations'!$C$40)</f>
        <v>4405.1845466555933</v>
      </c>
    </row>
    <row r="590" spans="3:17" x14ac:dyDescent="0.2">
      <c r="C590" s="159"/>
      <c r="D590" s="165" t="s">
        <v>312</v>
      </c>
      <c r="E590" s="162">
        <v>33046</v>
      </c>
      <c r="F590" s="166" t="str">
        <f t="shared" si="25"/>
        <v>Date check - OK</v>
      </c>
      <c r="G590" s="68"/>
      <c r="H590" s="162" t="s">
        <v>279</v>
      </c>
      <c r="I590" s="173">
        <v>38254.502555524108</v>
      </c>
      <c r="J590" s="168">
        <f>IFERROR(MIN('MP Calculations'!$E$30/I590,1),"-")</f>
        <v>0.61191304794284773</v>
      </c>
      <c r="K590" s="12"/>
      <c r="L590" s="159">
        <v>0.52307700000000001</v>
      </c>
      <c r="M590" s="187" t="s">
        <v>321</v>
      </c>
      <c r="N590" s="187">
        <v>219.07646199999999</v>
      </c>
      <c r="O590" s="186">
        <f t="shared" si="26"/>
        <v>114.59385851357401</v>
      </c>
      <c r="P590" s="186">
        <f t="shared" si="27"/>
        <v>70.121477238572524</v>
      </c>
      <c r="Q590" s="215">
        <f>IF(P590="-",0,P590/(1+'General inputs'!$H$30)^'MP Calculations'!$C$40)</f>
        <v>155.76006644437905</v>
      </c>
    </row>
    <row r="591" spans="3:17" x14ac:dyDescent="0.2">
      <c r="C591" s="159"/>
      <c r="D591" s="165" t="s">
        <v>312</v>
      </c>
      <c r="E591" s="162">
        <v>33046</v>
      </c>
      <c r="F591" s="166" t="str">
        <f t="shared" si="25"/>
        <v>Date check - OK</v>
      </c>
      <c r="G591" s="68"/>
      <c r="H591" s="162" t="s">
        <v>279</v>
      </c>
      <c r="I591" s="173">
        <v>38254.502555524108</v>
      </c>
      <c r="J591" s="168">
        <f>IFERROR(MIN('MP Calculations'!$E$30/I591,1),"-")</f>
        <v>0.61191304794284773</v>
      </c>
      <c r="K591" s="12"/>
      <c r="L591" s="159">
        <v>2.2995580000000002</v>
      </c>
      <c r="M591" s="187" t="s">
        <v>321</v>
      </c>
      <c r="N591" s="187">
        <v>219.07646199999999</v>
      </c>
      <c r="O591" s="186">
        <f t="shared" si="26"/>
        <v>503.77903080379605</v>
      </c>
      <c r="P591" s="186">
        <f t="shared" si="27"/>
        <v>308.2689622288446</v>
      </c>
      <c r="Q591" s="215">
        <f>IF(P591="-",0,P591/(1+'General inputs'!$H$30)^'MP Calculations'!$C$40)</f>
        <v>684.75445655745409</v>
      </c>
    </row>
    <row r="592" spans="3:17" x14ac:dyDescent="0.2">
      <c r="C592" s="159"/>
      <c r="D592" s="165" t="s">
        <v>312</v>
      </c>
      <c r="E592" s="162">
        <v>33046</v>
      </c>
      <c r="F592" s="166" t="str">
        <f t="shared" si="25"/>
        <v>Date check - OK</v>
      </c>
      <c r="G592" s="68"/>
      <c r="H592" s="162" t="s">
        <v>279</v>
      </c>
      <c r="I592" s="173">
        <v>38254.502555524108</v>
      </c>
      <c r="J592" s="168">
        <f>IFERROR(MIN('MP Calculations'!$E$30/I592,1),"-")</f>
        <v>0.61191304794284773</v>
      </c>
      <c r="K592" s="12"/>
      <c r="L592" s="159">
        <v>54.435934000000003</v>
      </c>
      <c r="M592" s="187" t="s">
        <v>321</v>
      </c>
      <c r="N592" s="187">
        <v>219.07646199999999</v>
      </c>
      <c r="O592" s="186">
        <f t="shared" si="26"/>
        <v>11925.631826385508</v>
      </c>
      <c r="P592" s="186">
        <f t="shared" si="27"/>
        <v>7297.4497195277863</v>
      </c>
      <c r="Q592" s="215">
        <f>IF(P592="-",0,P592/(1+'General inputs'!$H$30)^'MP Calculations'!$C$40)</f>
        <v>16209.744830688087</v>
      </c>
    </row>
    <row r="593" spans="3:17" x14ac:dyDescent="0.2">
      <c r="C593" s="159"/>
      <c r="D593" s="165" t="s">
        <v>312</v>
      </c>
      <c r="E593" s="162">
        <v>33046</v>
      </c>
      <c r="F593" s="166" t="str">
        <f t="shared" si="25"/>
        <v>Date check - OK</v>
      </c>
      <c r="G593" s="68"/>
      <c r="H593" s="162" t="s">
        <v>279</v>
      </c>
      <c r="I593" s="173">
        <v>38254.502555524108</v>
      </c>
      <c r="J593" s="168">
        <f>IFERROR(MIN('MP Calculations'!$E$30/I593,1),"-")</f>
        <v>0.61191304794284773</v>
      </c>
      <c r="K593" s="12"/>
      <c r="L593" s="159">
        <v>2.4600420000000001</v>
      </c>
      <c r="M593" s="187" t="s">
        <v>321</v>
      </c>
      <c r="N593" s="187">
        <v>219.07646199999999</v>
      </c>
      <c r="O593" s="186">
        <f t="shared" si="26"/>
        <v>538.93729773140399</v>
      </c>
      <c r="P593" s="186">
        <f t="shared" si="27"/>
        <v>329.7827645049054</v>
      </c>
      <c r="Q593" s="215">
        <f>IF(P593="-",0,P593/(1+'General inputs'!$H$30)^'MP Calculations'!$C$40)</f>
        <v>732.54282902127807</v>
      </c>
    </row>
    <row r="594" spans="3:17" x14ac:dyDescent="0.2">
      <c r="C594" s="159"/>
      <c r="D594" s="165" t="s">
        <v>312</v>
      </c>
      <c r="E594" s="162">
        <v>33046</v>
      </c>
      <c r="F594" s="166" t="str">
        <f t="shared" si="25"/>
        <v>Date check - OK</v>
      </c>
      <c r="G594" s="68"/>
      <c r="H594" s="162" t="s">
        <v>279</v>
      </c>
      <c r="I594" s="173">
        <v>38254.502555524108</v>
      </c>
      <c r="J594" s="168">
        <f>IFERROR(MIN('MP Calculations'!$E$30/I594,1),"-")</f>
        <v>0.61191304794284773</v>
      </c>
      <c r="K594" s="12"/>
      <c r="L594" s="159">
        <v>7.1467970000000003</v>
      </c>
      <c r="M594" s="187" t="s">
        <v>321</v>
      </c>
      <c r="N594" s="187">
        <v>219.07646199999999</v>
      </c>
      <c r="O594" s="186">
        <f t="shared" si="26"/>
        <v>1565.695001392214</v>
      </c>
      <c r="P594" s="186">
        <f t="shared" si="27"/>
        <v>958.06920045079085</v>
      </c>
      <c r="Q594" s="215">
        <f>IF(P594="-",0,P594/(1+'General inputs'!$H$30)^'MP Calculations'!$C$40)</f>
        <v>2128.1485815367314</v>
      </c>
    </row>
    <row r="595" spans="3:17" x14ac:dyDescent="0.2">
      <c r="C595" s="159"/>
      <c r="D595" s="165" t="s">
        <v>312</v>
      </c>
      <c r="E595" s="162">
        <v>33046</v>
      </c>
      <c r="F595" s="166" t="str">
        <f t="shared" si="25"/>
        <v>Date check - OK</v>
      </c>
      <c r="G595" s="68"/>
      <c r="H595" s="162" t="s">
        <v>279</v>
      </c>
      <c r="I595" s="173">
        <v>38254.502555524108</v>
      </c>
      <c r="J595" s="168">
        <f>IFERROR(MIN('MP Calculations'!$E$30/I595,1),"-")</f>
        <v>0.61191304794284773</v>
      </c>
      <c r="K595" s="12"/>
      <c r="L595" s="159">
        <v>9.7000010000000003</v>
      </c>
      <c r="M595" s="187" t="s">
        <v>321</v>
      </c>
      <c r="N595" s="187">
        <v>219.07646199999999</v>
      </c>
      <c r="O595" s="186">
        <f t="shared" si="26"/>
        <v>2125.0419004764622</v>
      </c>
      <c r="P595" s="186">
        <f t="shared" si="27"/>
        <v>1300.3408663268137</v>
      </c>
      <c r="Q595" s="215">
        <f>IF(P595="-",0,P595/(1+'General inputs'!$H$30)^'MP Calculations'!$C$40)</f>
        <v>2888.4328698653226</v>
      </c>
    </row>
    <row r="596" spans="3:17" x14ac:dyDescent="0.2">
      <c r="C596" s="159"/>
      <c r="D596" s="165" t="s">
        <v>312</v>
      </c>
      <c r="E596" s="162">
        <v>33046</v>
      </c>
      <c r="F596" s="166" t="str">
        <f t="shared" si="25"/>
        <v>Date check - OK</v>
      </c>
      <c r="G596" s="68"/>
      <c r="H596" s="162" t="s">
        <v>279</v>
      </c>
      <c r="I596" s="173">
        <v>38254.502555524108</v>
      </c>
      <c r="J596" s="168">
        <f>IFERROR(MIN('MP Calculations'!$E$30/I596,1),"-")</f>
        <v>0.61191304794284773</v>
      </c>
      <c r="K596" s="12"/>
      <c r="L596" s="159">
        <v>119.85356</v>
      </c>
      <c r="M596" s="187" t="s">
        <v>321</v>
      </c>
      <c r="N596" s="187">
        <v>219.07646199999999</v>
      </c>
      <c r="O596" s="186">
        <f t="shared" si="26"/>
        <v>26257.093882904719</v>
      </c>
      <c r="P596" s="186">
        <f t="shared" si="27"/>
        <v>16067.058348009728</v>
      </c>
      <c r="Q596" s="215">
        <f>IF(P596="-",0,P596/(1+'General inputs'!$H$30)^'MP Calculations'!$C$40)</f>
        <v>35689.580060288194</v>
      </c>
    </row>
    <row r="597" spans="3:17" x14ac:dyDescent="0.2">
      <c r="C597" s="159"/>
      <c r="D597" s="165" t="s">
        <v>312</v>
      </c>
      <c r="E597" s="162">
        <v>33046</v>
      </c>
      <c r="F597" s="166" t="str">
        <f t="shared" si="25"/>
        <v>Date check - OK</v>
      </c>
      <c r="G597" s="68"/>
      <c r="H597" s="162" t="s">
        <v>279</v>
      </c>
      <c r="I597" s="173">
        <v>38254.502555524108</v>
      </c>
      <c r="J597" s="168">
        <f>IFERROR(MIN('MP Calculations'!$E$30/I597,1),"-")</f>
        <v>0.61191304794284773</v>
      </c>
      <c r="K597" s="12"/>
      <c r="L597" s="159">
        <v>7.4720089999999999</v>
      </c>
      <c r="M597" s="187" t="s">
        <v>321</v>
      </c>
      <c r="N597" s="187">
        <v>219.07646199999999</v>
      </c>
      <c r="O597" s="186">
        <f t="shared" si="26"/>
        <v>1636.9412957521579</v>
      </c>
      <c r="P597" s="186">
        <f t="shared" si="27"/>
        <v>1001.6657375872174</v>
      </c>
      <c r="Q597" s="215">
        <f>IF(P597="-",0,P597/(1+'General inputs'!$H$30)^'MP Calculations'!$C$40)</f>
        <v>2224.9890901588064</v>
      </c>
    </row>
    <row r="598" spans="3:17" x14ac:dyDescent="0.2">
      <c r="C598" s="159"/>
      <c r="D598" s="165" t="s">
        <v>312</v>
      </c>
      <c r="E598" s="162">
        <v>33046</v>
      </c>
      <c r="F598" s="166" t="str">
        <f t="shared" si="25"/>
        <v>Date check - OK</v>
      </c>
      <c r="G598" s="68"/>
      <c r="H598" s="162" t="s">
        <v>279</v>
      </c>
      <c r="I598" s="173">
        <v>38254.502555524108</v>
      </c>
      <c r="J598" s="168">
        <f>IFERROR(MIN('MP Calculations'!$E$30/I598,1),"-")</f>
        <v>0.61191304794284773</v>
      </c>
      <c r="K598" s="12"/>
      <c r="L598" s="159">
        <v>0.48746899999999999</v>
      </c>
      <c r="M598" s="187" t="s">
        <v>321</v>
      </c>
      <c r="N598" s="187">
        <v>219.07646199999999</v>
      </c>
      <c r="O598" s="186">
        <f t="shared" si="26"/>
        <v>106.792983854678</v>
      </c>
      <c r="P598" s="186">
        <f t="shared" si="27"/>
        <v>65.348020249427336</v>
      </c>
      <c r="Q598" s="215">
        <f>IF(P598="-",0,P598/(1+'General inputs'!$H$30)^'MP Calculations'!$C$40)</f>
        <v>145.15683891582884</v>
      </c>
    </row>
    <row r="599" spans="3:17" x14ac:dyDescent="0.2">
      <c r="C599" s="159"/>
      <c r="D599" s="165" t="s">
        <v>312</v>
      </c>
      <c r="E599" s="162">
        <v>33046</v>
      </c>
      <c r="F599" s="166" t="str">
        <f t="shared" ref="F599:F662" si="28">IF(E599="","-",IF(OR(E599&lt;$E$15,E599&gt;$E$16),"ERROR - date outside of range","Date check - OK"))</f>
        <v>Date check - OK</v>
      </c>
      <c r="G599" s="68"/>
      <c r="H599" s="162" t="s">
        <v>279</v>
      </c>
      <c r="I599" s="173">
        <v>38254.502555524108</v>
      </c>
      <c r="J599" s="168">
        <f>IFERROR(MIN('MP Calculations'!$E$30/I599,1),"-")</f>
        <v>0.61191304794284773</v>
      </c>
      <c r="K599" s="12"/>
      <c r="L599" s="159">
        <v>831.49173199999996</v>
      </c>
      <c r="M599" s="187" t="s">
        <v>321</v>
      </c>
      <c r="N599" s="187">
        <v>219.07646199999999</v>
      </c>
      <c r="O599" s="186">
        <f t="shared" ref="O599:O662" si="29">IF(N599="","-",L599*N599)</f>
        <v>182160.26682881216</v>
      </c>
      <c r="P599" s="186">
        <f t="shared" ref="P599:P662" si="30">IF(O599="-","-",IF(OR(E599&lt;$E$15,E599&gt;$E$16),0,O599*J599))</f>
        <v>111466.24408930088</v>
      </c>
      <c r="Q599" s="215">
        <f>IF(P599="-",0,P599/(1+'General inputs'!$H$30)^'MP Calculations'!$C$40)</f>
        <v>247598.74248776337</v>
      </c>
    </row>
    <row r="600" spans="3:17" x14ac:dyDescent="0.2">
      <c r="C600" s="159"/>
      <c r="D600" s="165" t="s">
        <v>309</v>
      </c>
      <c r="E600" s="162">
        <v>33046</v>
      </c>
      <c r="F600" s="166" t="str">
        <f t="shared" si="28"/>
        <v>Date check - OK</v>
      </c>
      <c r="G600" s="68"/>
      <c r="H600" s="162" t="s">
        <v>279</v>
      </c>
      <c r="I600" s="173">
        <v>38254.502555524108</v>
      </c>
      <c r="J600" s="168">
        <f>IFERROR(MIN('MP Calculations'!$E$30/I600,1),"-")</f>
        <v>0.61191304794284773</v>
      </c>
      <c r="K600" s="12"/>
      <c r="L600" s="159">
        <v>4.4380660000000001</v>
      </c>
      <c r="M600" s="187" t="s">
        <v>321</v>
      </c>
      <c r="N600" s="187">
        <v>178.11094499999999</v>
      </c>
      <c r="O600" s="186">
        <f t="shared" si="29"/>
        <v>790.46812923236996</v>
      </c>
      <c r="P600" s="186">
        <f t="shared" si="30"/>
        <v>483.69776226026033</v>
      </c>
      <c r="Q600" s="215">
        <f>IF(P600="-",0,P600/(1+'General inputs'!$H$30)^'MP Calculations'!$C$40)</f>
        <v>1074.4325213276031</v>
      </c>
    </row>
    <row r="601" spans="3:17" x14ac:dyDescent="0.2">
      <c r="C601" s="159"/>
      <c r="D601" s="165" t="s">
        <v>309</v>
      </c>
      <c r="E601" s="162">
        <v>33046</v>
      </c>
      <c r="F601" s="166" t="str">
        <f t="shared" si="28"/>
        <v>Date check - OK</v>
      </c>
      <c r="G601" s="68"/>
      <c r="H601" s="162" t="s">
        <v>279</v>
      </c>
      <c r="I601" s="173">
        <v>38254.502555524108</v>
      </c>
      <c r="J601" s="168">
        <f>IFERROR(MIN('MP Calculations'!$E$30/I601,1),"-")</f>
        <v>0.61191304794284773</v>
      </c>
      <c r="K601" s="12"/>
      <c r="L601" s="159">
        <v>4.4368489999999996</v>
      </c>
      <c r="M601" s="187" t="s">
        <v>321</v>
      </c>
      <c r="N601" s="187">
        <v>178.11094499999999</v>
      </c>
      <c r="O601" s="186">
        <f t="shared" si="29"/>
        <v>790.2513682123049</v>
      </c>
      <c r="P601" s="186">
        <f t="shared" si="30"/>
        <v>483.56512336379717</v>
      </c>
      <c r="Q601" s="215">
        <f>IF(P601="-",0,P601/(1+'General inputs'!$H$30)^'MP Calculations'!$C$40)</f>
        <v>1074.1378920051786</v>
      </c>
    </row>
    <row r="602" spans="3:17" x14ac:dyDescent="0.2">
      <c r="C602" s="159"/>
      <c r="D602" s="165" t="s">
        <v>309</v>
      </c>
      <c r="E602" s="162">
        <v>33046</v>
      </c>
      <c r="F602" s="166" t="str">
        <f t="shared" si="28"/>
        <v>Date check - OK</v>
      </c>
      <c r="G602" s="68"/>
      <c r="H602" s="162" t="s">
        <v>279</v>
      </c>
      <c r="I602" s="173">
        <v>38254.502555524108</v>
      </c>
      <c r="J602" s="168">
        <f>IFERROR(MIN('MP Calculations'!$E$30/I602,1),"-")</f>
        <v>0.61191304794284773</v>
      </c>
      <c r="K602" s="12"/>
      <c r="L602" s="159">
        <v>2.065394</v>
      </c>
      <c r="M602" s="187" t="s">
        <v>321</v>
      </c>
      <c r="N602" s="187">
        <v>178.11094499999999</v>
      </c>
      <c r="O602" s="186">
        <f t="shared" si="29"/>
        <v>367.86927713732996</v>
      </c>
      <c r="P602" s="186">
        <f t="shared" si="30"/>
        <v>225.10401061763574</v>
      </c>
      <c r="Q602" s="215">
        <f>IF(P602="-",0,P602/(1+'General inputs'!$H$30)^'MP Calculations'!$C$40)</f>
        <v>500.0210638947018</v>
      </c>
    </row>
    <row r="603" spans="3:17" x14ac:dyDescent="0.2">
      <c r="C603" s="159"/>
      <c r="D603" s="165" t="s">
        <v>309</v>
      </c>
      <c r="E603" s="162">
        <v>33046</v>
      </c>
      <c r="F603" s="166" t="str">
        <f t="shared" si="28"/>
        <v>Date check - OK</v>
      </c>
      <c r="G603" s="68"/>
      <c r="H603" s="162" t="s">
        <v>279</v>
      </c>
      <c r="I603" s="173">
        <v>38254.502555524108</v>
      </c>
      <c r="J603" s="168">
        <f>IFERROR(MIN('MP Calculations'!$E$30/I603,1),"-")</f>
        <v>0.61191304794284773</v>
      </c>
      <c r="K603" s="12"/>
      <c r="L603" s="159">
        <v>1.811661</v>
      </c>
      <c r="M603" s="187" t="s">
        <v>321</v>
      </c>
      <c r="N603" s="187">
        <v>178.11094499999999</v>
      </c>
      <c r="O603" s="186">
        <f t="shared" si="29"/>
        <v>322.67665272964496</v>
      </c>
      <c r="P603" s="186">
        <f t="shared" si="30"/>
        <v>197.45005407179286</v>
      </c>
      <c r="Q603" s="215">
        <f>IF(P603="-",0,P603/(1+'General inputs'!$H$30)^'MP Calculations'!$C$40)</f>
        <v>438.59363425890621</v>
      </c>
    </row>
    <row r="604" spans="3:17" x14ac:dyDescent="0.2">
      <c r="C604" s="159"/>
      <c r="D604" s="165" t="s">
        <v>312</v>
      </c>
      <c r="E604" s="162">
        <v>33046</v>
      </c>
      <c r="F604" s="166" t="str">
        <f t="shared" si="28"/>
        <v>Date check - OK</v>
      </c>
      <c r="G604" s="68"/>
      <c r="H604" s="162" t="s">
        <v>279</v>
      </c>
      <c r="I604" s="173">
        <v>38254.502555524108</v>
      </c>
      <c r="J604" s="168">
        <f>IFERROR(MIN('MP Calculations'!$E$30/I604,1),"-")</f>
        <v>0.61191304794284773</v>
      </c>
      <c r="K604" s="12"/>
      <c r="L604" s="159">
        <v>947.16096100000004</v>
      </c>
      <c r="M604" s="187" t="s">
        <v>321</v>
      </c>
      <c r="N604" s="187">
        <v>219.07646199999999</v>
      </c>
      <c r="O604" s="186">
        <f t="shared" si="29"/>
        <v>207500.67228039997</v>
      </c>
      <c r="P604" s="186">
        <f t="shared" si="30"/>
        <v>126972.36882528952</v>
      </c>
      <c r="Q604" s="215">
        <f>IF(P604="-",0,P604/(1+'General inputs'!$H$30)^'MP Calculations'!$C$40)</f>
        <v>282042.32688281441</v>
      </c>
    </row>
    <row r="605" spans="3:17" x14ac:dyDescent="0.2">
      <c r="C605" s="159"/>
      <c r="D605" s="165" t="s">
        <v>312</v>
      </c>
      <c r="E605" s="162">
        <v>33046</v>
      </c>
      <c r="F605" s="166" t="str">
        <f t="shared" si="28"/>
        <v>Date check - OK</v>
      </c>
      <c r="G605" s="68"/>
      <c r="H605" s="162" t="s">
        <v>279</v>
      </c>
      <c r="I605" s="173">
        <v>38254.502555524108</v>
      </c>
      <c r="J605" s="168">
        <f>IFERROR(MIN('MP Calculations'!$E$30/I605,1),"-")</f>
        <v>0.61191304794284773</v>
      </c>
      <c r="K605" s="12"/>
      <c r="L605" s="159">
        <v>12.019726</v>
      </c>
      <c r="M605" s="187" t="s">
        <v>321</v>
      </c>
      <c r="N605" s="187">
        <v>219.07646199999999</v>
      </c>
      <c r="O605" s="186">
        <f t="shared" si="29"/>
        <v>2633.2390462894118</v>
      </c>
      <c r="P605" s="186">
        <f t="shared" si="30"/>
        <v>1611.3133307770715</v>
      </c>
      <c r="Q605" s="215">
        <f>IF(P605="-",0,P605/(1+'General inputs'!$H$30)^'MP Calculations'!$C$40)</f>
        <v>3579.1925861837362</v>
      </c>
    </row>
    <row r="606" spans="3:17" x14ac:dyDescent="0.2">
      <c r="C606" s="159"/>
      <c r="D606" s="165" t="s">
        <v>312</v>
      </c>
      <c r="E606" s="162">
        <v>33046</v>
      </c>
      <c r="F606" s="166" t="str">
        <f t="shared" si="28"/>
        <v>Date check - OK</v>
      </c>
      <c r="G606" s="68"/>
      <c r="H606" s="162" t="s">
        <v>279</v>
      </c>
      <c r="I606" s="173">
        <v>38254.502555524108</v>
      </c>
      <c r="J606" s="168">
        <f>IFERROR(MIN('MP Calculations'!$E$30/I606,1),"-")</f>
        <v>0.61191304794284773</v>
      </c>
      <c r="K606" s="12"/>
      <c r="L606" s="159">
        <v>19.184663</v>
      </c>
      <c r="M606" s="187" t="s">
        <v>321</v>
      </c>
      <c r="N606" s="187">
        <v>219.07646199999999</v>
      </c>
      <c r="O606" s="186">
        <f t="shared" si="29"/>
        <v>4202.9080947023058</v>
      </c>
      <c r="P606" s="186">
        <f t="shared" si="30"/>
        <v>2571.814302452955</v>
      </c>
      <c r="Q606" s="215">
        <f>IF(P606="-",0,P606/(1+'General inputs'!$H$30)^'MP Calculations'!$C$40)</f>
        <v>5712.7428344068276</v>
      </c>
    </row>
    <row r="607" spans="3:17" x14ac:dyDescent="0.2">
      <c r="C607" s="159"/>
      <c r="D607" s="165" t="s">
        <v>312</v>
      </c>
      <c r="E607" s="162">
        <v>33046</v>
      </c>
      <c r="F607" s="166" t="str">
        <f t="shared" si="28"/>
        <v>Date check - OK</v>
      </c>
      <c r="G607" s="68"/>
      <c r="H607" s="162" t="s">
        <v>279</v>
      </c>
      <c r="I607" s="173">
        <v>38254.502555524108</v>
      </c>
      <c r="J607" s="168">
        <f>IFERROR(MIN('MP Calculations'!$E$30/I607,1),"-")</f>
        <v>0.61191304794284773</v>
      </c>
      <c r="K607" s="12"/>
      <c r="L607" s="159">
        <v>10.272076</v>
      </c>
      <c r="M607" s="187" t="s">
        <v>321</v>
      </c>
      <c r="N607" s="187">
        <v>219.07646199999999</v>
      </c>
      <c r="O607" s="186">
        <f t="shared" si="29"/>
        <v>2250.3700674751121</v>
      </c>
      <c r="P607" s="186">
        <f t="shared" si="30"/>
        <v>1377.0308069880477</v>
      </c>
      <c r="Q607" s="215">
        <f>IF(P607="-",0,P607/(1+'General inputs'!$H$30)^'MP Calculations'!$C$40)</f>
        <v>3058.7833918939496</v>
      </c>
    </row>
    <row r="608" spans="3:17" x14ac:dyDescent="0.2">
      <c r="C608" s="159"/>
      <c r="D608" s="165" t="s">
        <v>309</v>
      </c>
      <c r="E608" s="162">
        <v>33046</v>
      </c>
      <c r="F608" s="166" t="str">
        <f t="shared" si="28"/>
        <v>Date check - OK</v>
      </c>
      <c r="G608" s="68"/>
      <c r="H608" s="162" t="s">
        <v>279</v>
      </c>
      <c r="I608" s="173">
        <v>38254.502555524108</v>
      </c>
      <c r="J608" s="168">
        <f>IFERROR(MIN('MP Calculations'!$E$30/I608,1),"-")</f>
        <v>0.61191304794284773</v>
      </c>
      <c r="K608" s="12"/>
      <c r="L608" s="159">
        <v>0.60191399999999995</v>
      </c>
      <c r="M608" s="187" t="s">
        <v>321</v>
      </c>
      <c r="N608" s="187">
        <v>178.11094499999999</v>
      </c>
      <c r="O608" s="186">
        <f t="shared" si="29"/>
        <v>107.20747134872998</v>
      </c>
      <c r="P608" s="186">
        <f t="shared" si="30"/>
        <v>65.601650555246877</v>
      </c>
      <c r="Q608" s="215">
        <f>IF(P608="-",0,P608/(1+'General inputs'!$H$30)^'MP Calculations'!$C$40)</f>
        <v>145.72022512562518</v>
      </c>
    </row>
    <row r="609" spans="3:17" x14ac:dyDescent="0.2">
      <c r="C609" s="159"/>
      <c r="D609" s="165" t="s">
        <v>309</v>
      </c>
      <c r="E609" s="162">
        <v>33046</v>
      </c>
      <c r="F609" s="166" t="str">
        <f t="shared" si="28"/>
        <v>Date check - OK</v>
      </c>
      <c r="G609" s="68"/>
      <c r="H609" s="162" t="s">
        <v>279</v>
      </c>
      <c r="I609" s="173">
        <v>38254.502555524108</v>
      </c>
      <c r="J609" s="168">
        <f>IFERROR(MIN('MP Calculations'!$E$30/I609,1),"-")</f>
        <v>0.61191304794284773</v>
      </c>
      <c r="K609" s="12"/>
      <c r="L609" s="159">
        <v>0.58165999999999995</v>
      </c>
      <c r="M609" s="187" t="s">
        <v>321</v>
      </c>
      <c r="N609" s="187">
        <v>178.11094499999999</v>
      </c>
      <c r="O609" s="186">
        <f t="shared" si="29"/>
        <v>103.60001226869998</v>
      </c>
      <c r="P609" s="186">
        <f t="shared" si="30"/>
        <v>63.394199274256628</v>
      </c>
      <c r="Q609" s="215">
        <f>IF(P609="-",0,P609/(1+'General inputs'!$H$30)^'MP Calculations'!$C$40)</f>
        <v>140.81683786482978</v>
      </c>
    </row>
    <row r="610" spans="3:17" x14ac:dyDescent="0.2">
      <c r="C610" s="159"/>
      <c r="D610" s="165" t="s">
        <v>313</v>
      </c>
      <c r="E610" s="162">
        <v>33419</v>
      </c>
      <c r="F610" s="166" t="str">
        <f t="shared" si="28"/>
        <v>Date check - OK</v>
      </c>
      <c r="G610" s="68"/>
      <c r="H610" s="162" t="s">
        <v>279</v>
      </c>
      <c r="I610" s="173">
        <v>38254.502555524108</v>
      </c>
      <c r="J610" s="168">
        <f>IFERROR(MIN('MP Calculations'!$E$30/I610,1),"-")</f>
        <v>0.61191304794284773</v>
      </c>
      <c r="K610" s="12"/>
      <c r="L610" s="159">
        <v>1</v>
      </c>
      <c r="M610" s="187" t="s">
        <v>322</v>
      </c>
      <c r="N610" s="187">
        <v>32498.577181000001</v>
      </c>
      <c r="O610" s="186">
        <f t="shared" si="29"/>
        <v>32498.577181000001</v>
      </c>
      <c r="P610" s="186">
        <f t="shared" si="30"/>
        <v>19886.303416631592</v>
      </c>
      <c r="Q610" s="215">
        <f>IF(P610="-",0,P610/(1+'General inputs'!$H$30)^'MP Calculations'!$C$40)</f>
        <v>44173.227140795978</v>
      </c>
    </row>
    <row r="611" spans="3:17" x14ac:dyDescent="0.2">
      <c r="C611" s="159"/>
      <c r="D611" s="165" t="s">
        <v>314</v>
      </c>
      <c r="E611" s="162">
        <v>33419</v>
      </c>
      <c r="F611" s="166" t="str">
        <f t="shared" si="28"/>
        <v>Date check - OK</v>
      </c>
      <c r="G611" s="68"/>
      <c r="H611" s="162" t="s">
        <v>279</v>
      </c>
      <c r="I611" s="173">
        <v>38254.502555524108</v>
      </c>
      <c r="J611" s="168">
        <f>IFERROR(MIN('MP Calculations'!$E$30/I611,1),"-")</f>
        <v>0.61191304794284773</v>
      </c>
      <c r="K611" s="12"/>
      <c r="L611" s="159">
        <v>1</v>
      </c>
      <c r="M611" s="187" t="s">
        <v>322</v>
      </c>
      <c r="N611" s="187">
        <v>169091.88305999999</v>
      </c>
      <c r="O611" s="186">
        <f t="shared" si="29"/>
        <v>169091.88305999999</v>
      </c>
      <c r="P611" s="186">
        <f t="shared" si="30"/>
        <v>103469.52954564018</v>
      </c>
      <c r="Q611" s="215">
        <f>IF(P611="-",0,P611/(1+'General inputs'!$H$30)^'MP Calculations'!$C$40)</f>
        <v>229835.7283912469</v>
      </c>
    </row>
    <row r="612" spans="3:17" x14ac:dyDescent="0.2">
      <c r="C612" s="159"/>
      <c r="D612" s="165" t="s">
        <v>315</v>
      </c>
      <c r="E612" s="162">
        <v>33419</v>
      </c>
      <c r="F612" s="166" t="str">
        <f t="shared" si="28"/>
        <v>Date check - OK</v>
      </c>
      <c r="G612" s="68"/>
      <c r="H612" s="162" t="s">
        <v>279</v>
      </c>
      <c r="I612" s="173">
        <v>38254.502555524108</v>
      </c>
      <c r="J612" s="168">
        <f>IFERROR(MIN('MP Calculations'!$E$30/I612,1),"-")</f>
        <v>0.61191304794284773</v>
      </c>
      <c r="K612" s="12"/>
      <c r="L612" s="159">
        <v>1</v>
      </c>
      <c r="M612" s="187" t="s">
        <v>322</v>
      </c>
      <c r="N612" s="187">
        <v>46602.959677999999</v>
      </c>
      <c r="O612" s="186">
        <f t="shared" si="29"/>
        <v>46602.959677999999</v>
      </c>
      <c r="P612" s="186">
        <f t="shared" si="30"/>
        <v>28516.959099722615</v>
      </c>
      <c r="Q612" s="215">
        <f>IF(P612="-",0,P612/(1+'General inputs'!$H$30)^'MP Calculations'!$C$40)</f>
        <v>63344.407720507646</v>
      </c>
    </row>
    <row r="613" spans="3:17" x14ac:dyDescent="0.2">
      <c r="C613" s="159"/>
      <c r="D613" s="165" t="s">
        <v>283</v>
      </c>
      <c r="E613" s="162">
        <v>33437</v>
      </c>
      <c r="F613" s="166" t="str">
        <f t="shared" si="28"/>
        <v>Date check - OK</v>
      </c>
      <c r="G613" s="68"/>
      <c r="H613" s="162" t="s">
        <v>279</v>
      </c>
      <c r="I613" s="173">
        <v>38254.502555524108</v>
      </c>
      <c r="J613" s="168">
        <f>IFERROR(MIN('MP Calculations'!$E$30/I613,1),"-")</f>
        <v>0.61191304794284773</v>
      </c>
      <c r="K613" s="12"/>
      <c r="L613" s="159">
        <v>22.984387999999999</v>
      </c>
      <c r="M613" s="187" t="s">
        <v>321</v>
      </c>
      <c r="N613" s="187">
        <v>480.89954999999998</v>
      </c>
      <c r="O613" s="186">
        <f t="shared" si="29"/>
        <v>11053.1818462254</v>
      </c>
      <c r="P613" s="186">
        <f t="shared" si="30"/>
        <v>6763.5861929903367</v>
      </c>
      <c r="Q613" s="215">
        <f>IF(P613="-",0,P613/(1+'General inputs'!$H$30)^'MP Calculations'!$C$40)</f>
        <v>15023.87964871554</v>
      </c>
    </row>
    <row r="614" spans="3:17" x14ac:dyDescent="0.2">
      <c r="C614" s="159"/>
      <c r="D614" s="165" t="s">
        <v>316</v>
      </c>
      <c r="E614" s="162">
        <v>33455</v>
      </c>
      <c r="F614" s="166" t="str">
        <f t="shared" si="28"/>
        <v>Date check - OK</v>
      </c>
      <c r="G614" s="68"/>
      <c r="H614" s="162" t="s">
        <v>279</v>
      </c>
      <c r="I614" s="173">
        <v>38254.502555524108</v>
      </c>
      <c r="J614" s="168">
        <f>IFERROR(MIN('MP Calculations'!$E$30/I614,1),"-")</f>
        <v>0.61191304794284773</v>
      </c>
      <c r="K614" s="12"/>
      <c r="L614" s="159">
        <v>94.465214000000003</v>
      </c>
      <c r="M614" s="187" t="s">
        <v>321</v>
      </c>
      <c r="N614" s="187">
        <v>2066.086957</v>
      </c>
      <c r="O614" s="186">
        <f t="shared" si="29"/>
        <v>195173.34653561379</v>
      </c>
      <c r="P614" s="186">
        <f t="shared" si="30"/>
        <v>119429.11735581307</v>
      </c>
      <c r="Q614" s="215">
        <f>IF(P614="-",0,P614/(1+'General inputs'!$H$30)^'MP Calculations'!$C$40)</f>
        <v>265286.58532741544</v>
      </c>
    </row>
    <row r="615" spans="3:17" x14ac:dyDescent="0.2">
      <c r="C615" s="159"/>
      <c r="D615" s="165" t="s">
        <v>297</v>
      </c>
      <c r="E615" s="162">
        <v>33455</v>
      </c>
      <c r="F615" s="166" t="str">
        <f t="shared" si="28"/>
        <v>Date check - OK</v>
      </c>
      <c r="G615" s="68"/>
      <c r="H615" s="162" t="s">
        <v>279</v>
      </c>
      <c r="I615" s="173">
        <v>38254.502555524108</v>
      </c>
      <c r="J615" s="168">
        <f>IFERROR(MIN('MP Calculations'!$E$30/I615,1),"-")</f>
        <v>0.61191304794284773</v>
      </c>
      <c r="K615" s="12"/>
      <c r="L615" s="159">
        <v>26.937463000000001</v>
      </c>
      <c r="M615" s="187" t="s">
        <v>321</v>
      </c>
      <c r="N615" s="187">
        <v>2771.406297</v>
      </c>
      <c r="O615" s="186">
        <f t="shared" si="29"/>
        <v>74654.65458340451</v>
      </c>
      <c r="P615" s="186">
        <f t="shared" si="30"/>
        <v>45682.157229251541</v>
      </c>
      <c r="Q615" s="215">
        <f>IF(P615="-",0,P615/(1+'General inputs'!$H$30)^'MP Calculations'!$C$40)</f>
        <v>101473.27360406365</v>
      </c>
    </row>
    <row r="616" spans="3:17" x14ac:dyDescent="0.2">
      <c r="C616" s="159"/>
      <c r="D616" s="165" t="s">
        <v>293</v>
      </c>
      <c r="E616" s="162">
        <v>33491</v>
      </c>
      <c r="F616" s="166" t="str">
        <f t="shared" si="28"/>
        <v>Date check - OK</v>
      </c>
      <c r="G616" s="68"/>
      <c r="H616" s="162" t="s">
        <v>279</v>
      </c>
      <c r="I616" s="173">
        <v>38254.502555524108</v>
      </c>
      <c r="J616" s="168">
        <f>IFERROR(MIN('MP Calculations'!$E$30/I616,1),"-")</f>
        <v>0.61191304794284773</v>
      </c>
      <c r="K616" s="12"/>
      <c r="L616" s="159">
        <v>23.104199999999999</v>
      </c>
      <c r="M616" s="187" t="s">
        <v>321</v>
      </c>
      <c r="N616" s="187">
        <v>1362.548726</v>
      </c>
      <c r="O616" s="186">
        <f t="shared" si="29"/>
        <v>31480.598275249198</v>
      </c>
      <c r="P616" s="186">
        <f t="shared" si="30"/>
        <v>19263.388841672091</v>
      </c>
      <c r="Q616" s="215">
        <f>IF(P616="-",0,P616/(1+'General inputs'!$H$30)^'MP Calculations'!$C$40)</f>
        <v>42789.553844029033</v>
      </c>
    </row>
    <row r="617" spans="3:17" x14ac:dyDescent="0.2">
      <c r="C617" s="159"/>
      <c r="D617" s="165" t="s">
        <v>317</v>
      </c>
      <c r="E617" s="162">
        <v>33603</v>
      </c>
      <c r="F617" s="166" t="str">
        <f t="shared" si="28"/>
        <v>Date check - OK</v>
      </c>
      <c r="G617" s="68"/>
      <c r="H617" s="162" t="s">
        <v>279</v>
      </c>
      <c r="I617" s="173">
        <v>38254.502555524108</v>
      </c>
      <c r="J617" s="168">
        <f>IFERROR(MIN('MP Calculations'!$E$30/I617,1),"-")</f>
        <v>0.61191304794284773</v>
      </c>
      <c r="K617" s="12"/>
      <c r="L617" s="159">
        <v>1</v>
      </c>
      <c r="M617" s="187" t="s">
        <v>322</v>
      </c>
      <c r="N617" s="187">
        <v>39788.288697999997</v>
      </c>
      <c r="O617" s="186">
        <f t="shared" si="29"/>
        <v>39788.288697999997</v>
      </c>
      <c r="P617" s="186">
        <f t="shared" si="30"/>
        <v>24346.97300962314</v>
      </c>
      <c r="Q617" s="215">
        <f>IF(P617="-",0,P617/(1+'General inputs'!$H$30)^'MP Calculations'!$C$40)</f>
        <v>54081.663465189202</v>
      </c>
    </row>
    <row r="618" spans="3:17" x14ac:dyDescent="0.2">
      <c r="C618" s="159"/>
      <c r="D618" s="165" t="s">
        <v>318</v>
      </c>
      <c r="E618" s="162">
        <v>33603</v>
      </c>
      <c r="F618" s="166" t="str">
        <f t="shared" si="28"/>
        <v>Date check - OK</v>
      </c>
      <c r="G618" s="68"/>
      <c r="H618" s="162" t="s">
        <v>279</v>
      </c>
      <c r="I618" s="173">
        <v>38254.502555524108</v>
      </c>
      <c r="J618" s="168">
        <f>IFERROR(MIN('MP Calculations'!$E$30/I618,1),"-")</f>
        <v>0.61191304794284773</v>
      </c>
      <c r="K618" s="12"/>
      <c r="L618" s="159">
        <v>1</v>
      </c>
      <c r="M618" s="187" t="s">
        <v>322</v>
      </c>
      <c r="N618" s="187">
        <v>176625.684725</v>
      </c>
      <c r="O618" s="186">
        <f t="shared" si="29"/>
        <v>176625.684725</v>
      </c>
      <c r="P618" s="186">
        <f t="shared" si="30"/>
        <v>108079.56108506724</v>
      </c>
      <c r="Q618" s="215">
        <f>IF(P618="-",0,P618/(1+'General inputs'!$H$30)^'MP Calculations'!$C$40)</f>
        <v>240075.94076510789</v>
      </c>
    </row>
    <row r="619" spans="3:17" x14ac:dyDescent="0.2">
      <c r="C619" s="159"/>
      <c r="D619" s="165" t="s">
        <v>319</v>
      </c>
      <c r="E619" s="162">
        <v>33603</v>
      </c>
      <c r="F619" s="166" t="str">
        <f t="shared" si="28"/>
        <v>Date check - OK</v>
      </c>
      <c r="G619" s="68"/>
      <c r="H619" s="162" t="s">
        <v>279</v>
      </c>
      <c r="I619" s="173">
        <v>38254.502555524108</v>
      </c>
      <c r="J619" s="168">
        <f>IFERROR(MIN('MP Calculations'!$E$30/I619,1),"-")</f>
        <v>0.61191304794284773</v>
      </c>
      <c r="K619" s="12"/>
      <c r="L619" s="159">
        <v>1</v>
      </c>
      <c r="M619" s="187" t="s">
        <v>322</v>
      </c>
      <c r="N619" s="187">
        <v>21508.269584000001</v>
      </c>
      <c r="O619" s="186">
        <f t="shared" si="29"/>
        <v>21508.269584000001</v>
      </c>
      <c r="P619" s="186">
        <f t="shared" si="30"/>
        <v>13161.190797121886</v>
      </c>
      <c r="Q619" s="215">
        <f>IF(P619="-",0,P619/(1+'General inputs'!$H$30)^'MP Calculations'!$C$40)</f>
        <v>29234.808417857956</v>
      </c>
    </row>
    <row r="620" spans="3:17" x14ac:dyDescent="0.2">
      <c r="C620" s="159"/>
      <c r="D620" s="165" t="s">
        <v>281</v>
      </c>
      <c r="E620" s="162">
        <v>33820</v>
      </c>
      <c r="F620" s="166" t="str">
        <f t="shared" si="28"/>
        <v>Date check - OK</v>
      </c>
      <c r="G620" s="68"/>
      <c r="H620" s="162" t="s">
        <v>279</v>
      </c>
      <c r="I620" s="173">
        <v>38254.502555524108</v>
      </c>
      <c r="J620" s="168">
        <f>IFERROR(MIN('MP Calculations'!$E$30/I620,1),"-")</f>
        <v>0.61191304794284773</v>
      </c>
      <c r="K620" s="12"/>
      <c r="L620" s="159">
        <v>7.8244639999999999</v>
      </c>
      <c r="M620" s="187" t="s">
        <v>321</v>
      </c>
      <c r="N620" s="187">
        <v>304.56971499999997</v>
      </c>
      <c r="O620" s="186">
        <f t="shared" si="29"/>
        <v>2383.0947705077597</v>
      </c>
      <c r="P620" s="186">
        <f t="shared" si="30"/>
        <v>1458.2467845580645</v>
      </c>
      <c r="Q620" s="215">
        <f>IF(P620="-",0,P620/(1+'General inputs'!$H$30)^'MP Calculations'!$C$40)</f>
        <v>3239.1875499468601</v>
      </c>
    </row>
    <row r="621" spans="3:17" x14ac:dyDescent="0.2">
      <c r="C621" s="159"/>
      <c r="D621" s="165" t="s">
        <v>282</v>
      </c>
      <c r="E621" s="162">
        <v>33920</v>
      </c>
      <c r="F621" s="166" t="str">
        <f t="shared" si="28"/>
        <v>Date check - OK</v>
      </c>
      <c r="G621" s="68"/>
      <c r="H621" s="162" t="s">
        <v>279</v>
      </c>
      <c r="I621" s="173">
        <v>38254.502555524108</v>
      </c>
      <c r="J621" s="168">
        <f>IFERROR(MIN('MP Calculations'!$E$30/I621,1),"-")</f>
        <v>0.61191304794284773</v>
      </c>
      <c r="K621" s="12"/>
      <c r="L621" s="159">
        <v>10.996772</v>
      </c>
      <c r="M621" s="187" t="s">
        <v>321</v>
      </c>
      <c r="N621" s="187">
        <v>657.22938499999998</v>
      </c>
      <c r="O621" s="186">
        <f t="shared" si="29"/>
        <v>7227.4016985452199</v>
      </c>
      <c r="P621" s="186">
        <f t="shared" si="30"/>
        <v>4422.5414020641201</v>
      </c>
      <c r="Q621" s="215">
        <f>IF(P621="-",0,P621/(1+'General inputs'!$H$30)^'MP Calculations'!$C$40)</f>
        <v>9823.7425930838508</v>
      </c>
    </row>
    <row r="622" spans="3:17" x14ac:dyDescent="0.2">
      <c r="C622" s="159"/>
      <c r="D622" s="165" t="s">
        <v>283</v>
      </c>
      <c r="E622" s="162">
        <v>34029</v>
      </c>
      <c r="F622" s="166" t="str">
        <f t="shared" si="28"/>
        <v>Date check - OK</v>
      </c>
      <c r="G622" s="68"/>
      <c r="H622" s="162" t="s">
        <v>279</v>
      </c>
      <c r="I622" s="173">
        <v>38254.502555524108</v>
      </c>
      <c r="J622" s="168">
        <f>IFERROR(MIN('MP Calculations'!$E$30/I622,1),"-")</f>
        <v>0.61191304794284773</v>
      </c>
      <c r="K622" s="12"/>
      <c r="L622" s="159">
        <v>5.0495049999999999</v>
      </c>
      <c r="M622" s="187" t="s">
        <v>321</v>
      </c>
      <c r="N622" s="187">
        <v>480.89954999999998</v>
      </c>
      <c r="O622" s="186">
        <f t="shared" si="29"/>
        <v>2428.3046822227498</v>
      </c>
      <c r="P622" s="186">
        <f t="shared" si="30"/>
        <v>1485.9113194328111</v>
      </c>
      <c r="Q622" s="215">
        <f>IF(P622="-",0,P622/(1+'General inputs'!$H$30)^'MP Calculations'!$C$40)</f>
        <v>3300.6384771083467</v>
      </c>
    </row>
    <row r="623" spans="3:17" x14ac:dyDescent="0.2">
      <c r="C623" s="159"/>
      <c r="D623" s="165" t="s">
        <v>282</v>
      </c>
      <c r="E623" s="162">
        <v>34029</v>
      </c>
      <c r="F623" s="166" t="str">
        <f t="shared" si="28"/>
        <v>Date check - OK</v>
      </c>
      <c r="G623" s="68"/>
      <c r="H623" s="162" t="s">
        <v>279</v>
      </c>
      <c r="I623" s="173">
        <v>38254.502555524108</v>
      </c>
      <c r="J623" s="168">
        <f>IFERROR(MIN('MP Calculations'!$E$30/I623,1),"-")</f>
        <v>0.61191304794284773</v>
      </c>
      <c r="K623" s="12"/>
      <c r="L623" s="159">
        <v>8.0176130000000008</v>
      </c>
      <c r="M623" s="187" t="s">
        <v>321</v>
      </c>
      <c r="N623" s="187">
        <v>657.22938499999998</v>
      </c>
      <c r="O623" s="186">
        <f t="shared" si="29"/>
        <v>5269.410861158005</v>
      </c>
      <c r="P623" s="186">
        <f t="shared" si="30"/>
        <v>3224.421260914341</v>
      </c>
      <c r="Q623" s="215">
        <f>IF(P623="-",0,P623/(1+'General inputs'!$H$30)^'MP Calculations'!$C$40)</f>
        <v>7162.3714961956839</v>
      </c>
    </row>
    <row r="624" spans="3:17" x14ac:dyDescent="0.2">
      <c r="C624" s="159"/>
      <c r="D624" s="165" t="s">
        <v>282</v>
      </c>
      <c r="E624" s="162">
        <v>34029</v>
      </c>
      <c r="F624" s="166" t="str">
        <f t="shared" si="28"/>
        <v>Date check - OK</v>
      </c>
      <c r="G624" s="68"/>
      <c r="H624" s="162" t="s">
        <v>279</v>
      </c>
      <c r="I624" s="173">
        <v>38254.502555524108</v>
      </c>
      <c r="J624" s="168">
        <f>IFERROR(MIN('MP Calculations'!$E$30/I624,1),"-")</f>
        <v>0.61191304794284773</v>
      </c>
      <c r="K624" s="12"/>
      <c r="L624" s="159">
        <v>4.7982519999999997</v>
      </c>
      <c r="M624" s="187" t="s">
        <v>321</v>
      </c>
      <c r="N624" s="187">
        <v>657.22938499999998</v>
      </c>
      <c r="O624" s="186">
        <f t="shared" si="29"/>
        <v>3153.5522110350198</v>
      </c>
      <c r="P624" s="186">
        <f t="shared" si="30"/>
        <v>1929.6997453013455</v>
      </c>
      <c r="Q624" s="215">
        <f>IF(P624="-",0,P624/(1+'General inputs'!$H$30)^'MP Calculations'!$C$40)</f>
        <v>4286.4208282894078</v>
      </c>
    </row>
    <row r="625" spans="3:17" x14ac:dyDescent="0.2">
      <c r="C625" s="159"/>
      <c r="D625" s="165" t="s">
        <v>283</v>
      </c>
      <c r="E625" s="162">
        <v>34029</v>
      </c>
      <c r="F625" s="166" t="str">
        <f t="shared" si="28"/>
        <v>Date check - OK</v>
      </c>
      <c r="G625" s="68"/>
      <c r="H625" s="162" t="s">
        <v>279</v>
      </c>
      <c r="I625" s="173">
        <v>38254.502555524108</v>
      </c>
      <c r="J625" s="168">
        <f>IFERROR(MIN('MP Calculations'!$E$30/I625,1),"-")</f>
        <v>0.61191304794284773</v>
      </c>
      <c r="K625" s="12"/>
      <c r="L625" s="159">
        <v>7.9807069999999998</v>
      </c>
      <c r="M625" s="187" t="s">
        <v>321</v>
      </c>
      <c r="N625" s="187">
        <v>480.89954999999998</v>
      </c>
      <c r="O625" s="186">
        <f t="shared" ref="O625:O628" si="31">IF(N625="","-",L625*N625)</f>
        <v>3837.9184049818496</v>
      </c>
      <c r="P625" s="186">
        <f t="shared" ref="P625:P628" si="32">IF(O625="-","-",IF(OR(E625&lt;$E$15,E625&gt;$E$16),0,O625*J625))</f>
        <v>2348.4723489483963</v>
      </c>
      <c r="Q625" s="215">
        <f>IF(P625="-",0,P625/(1+'General inputs'!$H$30)^'MP Calculations'!$C$40)</f>
        <v>5216.6358086045902</v>
      </c>
    </row>
    <row r="626" spans="3:17" x14ac:dyDescent="0.2">
      <c r="C626" s="159"/>
      <c r="D626" s="165" t="s">
        <v>282</v>
      </c>
      <c r="E626" s="162">
        <v>34029</v>
      </c>
      <c r="F626" s="166" t="str">
        <f t="shared" si="28"/>
        <v>Date check - OK</v>
      </c>
      <c r="G626" s="68"/>
      <c r="H626" s="162" t="s">
        <v>279</v>
      </c>
      <c r="I626" s="173">
        <v>38254.502555524108</v>
      </c>
      <c r="J626" s="168">
        <f>IFERROR(MIN('MP Calculations'!$E$30/I626,1),"-")</f>
        <v>0.61191304794284773</v>
      </c>
      <c r="K626" s="12"/>
      <c r="L626" s="159">
        <v>1.335215</v>
      </c>
      <c r="M626" s="187" t="s">
        <v>321</v>
      </c>
      <c r="N626" s="187">
        <v>657.22938499999998</v>
      </c>
      <c r="O626" s="186">
        <f t="shared" si="31"/>
        <v>877.54253329277503</v>
      </c>
      <c r="P626" s="186">
        <f t="shared" si="32"/>
        <v>536.97972624666988</v>
      </c>
      <c r="Q626" s="215">
        <f>IF(P626="-",0,P626/(1+'General inputs'!$H$30)^'MP Calculations'!$C$40)</f>
        <v>1192.7871621257998</v>
      </c>
    </row>
    <row r="627" spans="3:17" x14ac:dyDescent="0.2">
      <c r="C627" s="159"/>
      <c r="D627" s="165" t="s">
        <v>283</v>
      </c>
      <c r="E627" s="162">
        <v>34029</v>
      </c>
      <c r="F627" s="166" t="str">
        <f t="shared" si="28"/>
        <v>Date check - OK</v>
      </c>
      <c r="G627" s="68"/>
      <c r="H627" s="162" t="s">
        <v>279</v>
      </c>
      <c r="I627" s="173">
        <v>38254.502555524108</v>
      </c>
      <c r="J627" s="168">
        <f>IFERROR(MIN('MP Calculations'!$E$30/I627,1),"-")</f>
        <v>0.61191304794284773</v>
      </c>
      <c r="K627" s="12"/>
      <c r="L627" s="159">
        <v>1.3070379999999999</v>
      </c>
      <c r="M627" s="187" t="s">
        <v>321</v>
      </c>
      <c r="N627" s="187">
        <v>480.89954999999998</v>
      </c>
      <c r="O627" s="186">
        <f t="shared" si="31"/>
        <v>628.55398603289996</v>
      </c>
      <c r="P627" s="186">
        <f t="shared" si="32"/>
        <v>384.62038539001793</v>
      </c>
      <c r="Q627" s="215">
        <f>IF(P627="-",0,P627/(1+'General inputs'!$H$30)^'MP Calculations'!$C$40)</f>
        <v>854.35303338500296</v>
      </c>
    </row>
    <row r="628" spans="3:17" x14ac:dyDescent="0.2">
      <c r="C628" s="159"/>
      <c r="D628" s="165" t="s">
        <v>282</v>
      </c>
      <c r="E628" s="162">
        <v>34065</v>
      </c>
      <c r="F628" s="166" t="str">
        <f t="shared" si="28"/>
        <v>Date check - OK</v>
      </c>
      <c r="G628" s="68"/>
      <c r="H628" s="162" t="s">
        <v>279</v>
      </c>
      <c r="I628" s="173">
        <v>38254.502555524108</v>
      </c>
      <c r="J628" s="168">
        <f>IFERROR(MIN('MP Calculations'!$E$30/I628,1),"-")</f>
        <v>0.61191304794284773</v>
      </c>
      <c r="K628" s="12"/>
      <c r="L628" s="159">
        <v>30.992429999999999</v>
      </c>
      <c r="M628" s="187" t="s">
        <v>321</v>
      </c>
      <c r="N628" s="187">
        <v>657.22938499999998</v>
      </c>
      <c r="O628" s="186">
        <f t="shared" si="31"/>
        <v>20369.13570855555</v>
      </c>
      <c r="P628" s="186">
        <f t="shared" si="32"/>
        <v>12464.139915383725</v>
      </c>
      <c r="Q628" s="215">
        <f>IF(P628="-",0,P628/(1+'General inputs'!$H$30)^'MP Calculations'!$C$40)</f>
        <v>27686.456957929997</v>
      </c>
    </row>
    <row r="629" spans="3:17" x14ac:dyDescent="0.2">
      <c r="C629" s="159"/>
      <c r="D629" s="165" t="s">
        <v>281</v>
      </c>
      <c r="E629" s="162">
        <v>34232</v>
      </c>
      <c r="F629" s="166" t="str">
        <f t="shared" si="28"/>
        <v>Date check - OK</v>
      </c>
      <c r="G629" s="68"/>
      <c r="H629" s="162" t="s">
        <v>279</v>
      </c>
      <c r="I629" s="173">
        <v>38254.502555524108</v>
      </c>
      <c r="J629" s="168">
        <f>IFERROR(MIN('MP Calculations'!$E$30/I629,1),"-")</f>
        <v>0.61191304794284773</v>
      </c>
      <c r="K629" s="12"/>
      <c r="L629" s="159">
        <v>28.879031999999999</v>
      </c>
      <c r="M629" s="187" t="s">
        <v>321</v>
      </c>
      <c r="N629" s="187">
        <v>304.56971499999997</v>
      </c>
      <c r="O629" s="186">
        <f t="shared" si="29"/>
        <v>8795.6785457158785</v>
      </c>
      <c r="P629" s="186">
        <f t="shared" si="30"/>
        <v>5382.1904676345175</v>
      </c>
      <c r="Q629" s="215">
        <f>IF(P629="-",0,P629/(1+'General inputs'!$H$30)^'MP Calculations'!$C$40)</f>
        <v>11955.400511641048</v>
      </c>
    </row>
    <row r="630" spans="3:17" x14ac:dyDescent="0.2">
      <c r="C630" s="159"/>
      <c r="D630" s="165" t="s">
        <v>281</v>
      </c>
      <c r="E630" s="162">
        <v>34232</v>
      </c>
      <c r="F630" s="166" t="str">
        <f t="shared" si="28"/>
        <v>Date check - OK</v>
      </c>
      <c r="G630" s="68"/>
      <c r="H630" s="162" t="s">
        <v>279</v>
      </c>
      <c r="I630" s="173">
        <v>38254.502555524108</v>
      </c>
      <c r="J630" s="168">
        <f>IFERROR(MIN('MP Calculations'!$E$30/I630,1),"-")</f>
        <v>0.61191304794284773</v>
      </c>
      <c r="K630" s="12"/>
      <c r="L630" s="159">
        <v>15.365546999999999</v>
      </c>
      <c r="M630" s="187" t="s">
        <v>321</v>
      </c>
      <c r="N630" s="187">
        <v>304.56971499999997</v>
      </c>
      <c r="O630" s="186">
        <f t="shared" si="29"/>
        <v>4679.8802706091046</v>
      </c>
      <c r="P630" s="186">
        <f t="shared" si="30"/>
        <v>2863.6798003960162</v>
      </c>
      <c r="Q630" s="215">
        <f>IF(P630="-",0,P630/(1+'General inputs'!$H$30)^'MP Calculations'!$C$40)</f>
        <v>6361.0604560930078</v>
      </c>
    </row>
    <row r="631" spans="3:17" x14ac:dyDescent="0.2">
      <c r="C631" s="159"/>
      <c r="D631" s="165" t="s">
        <v>281</v>
      </c>
      <c r="E631" s="162">
        <v>34232</v>
      </c>
      <c r="F631" s="166" t="str">
        <f t="shared" si="28"/>
        <v>Date check - OK</v>
      </c>
      <c r="G631" s="68"/>
      <c r="H631" s="162" t="s">
        <v>279</v>
      </c>
      <c r="I631" s="173">
        <v>38254.502555524108</v>
      </c>
      <c r="J631" s="168">
        <f>IFERROR(MIN('MP Calculations'!$E$30/I631,1),"-")</f>
        <v>0.61191304794284773</v>
      </c>
      <c r="K631" s="12"/>
      <c r="L631" s="159">
        <v>20.111055</v>
      </c>
      <c r="M631" s="187" t="s">
        <v>321</v>
      </c>
      <c r="N631" s="187">
        <v>304.56971499999997</v>
      </c>
      <c r="O631" s="186">
        <f t="shared" si="29"/>
        <v>6125.2182896993245</v>
      </c>
      <c r="P631" s="186">
        <f t="shared" si="30"/>
        <v>3748.1009929651905</v>
      </c>
      <c r="Q631" s="215">
        <f>IF(P631="-",0,P631/(1+'General inputs'!$H$30)^'MP Calculations'!$C$40)</f>
        <v>8325.6155274401608</v>
      </c>
    </row>
    <row r="632" spans="3:17" x14ac:dyDescent="0.2">
      <c r="C632" s="159"/>
      <c r="D632" s="165" t="s">
        <v>283</v>
      </c>
      <c r="E632" s="162">
        <v>34281</v>
      </c>
      <c r="F632" s="166" t="str">
        <f t="shared" si="28"/>
        <v>Date check - OK</v>
      </c>
      <c r="G632" s="68"/>
      <c r="H632" s="162" t="s">
        <v>279</v>
      </c>
      <c r="I632" s="173">
        <v>38254.502555524108</v>
      </c>
      <c r="J632" s="168">
        <f>IFERROR(MIN('MP Calculations'!$E$30/I632,1),"-")</f>
        <v>0.61191304794284773</v>
      </c>
      <c r="K632" s="12"/>
      <c r="L632" s="159">
        <v>14.99666</v>
      </c>
      <c r="M632" s="187" t="s">
        <v>321</v>
      </c>
      <c r="N632" s="187">
        <v>480.89954999999998</v>
      </c>
      <c r="O632" s="186">
        <f t="shared" si="29"/>
        <v>7211.8870455030001</v>
      </c>
      <c r="P632" s="186">
        <f t="shared" si="30"/>
        <v>4413.0477834332796</v>
      </c>
      <c r="Q632" s="215">
        <f>IF(P632="-",0,P632/(1+'General inputs'!$H$30)^'MP Calculations'!$C$40)</f>
        <v>9802.6545223960893</v>
      </c>
    </row>
    <row r="633" spans="3:17" x14ac:dyDescent="0.2">
      <c r="C633" s="159"/>
      <c r="D633" s="165" t="s">
        <v>281</v>
      </c>
      <c r="E633" s="162">
        <v>34515</v>
      </c>
      <c r="F633" s="166" t="str">
        <f t="shared" si="28"/>
        <v>Date check - OK</v>
      </c>
      <c r="G633" s="68"/>
      <c r="H633" s="162" t="s">
        <v>279</v>
      </c>
      <c r="I633" s="173">
        <v>38254.502555524108</v>
      </c>
      <c r="J633" s="168">
        <f>IFERROR(MIN('MP Calculations'!$E$30/I633,1),"-")</f>
        <v>0.61191304794284773</v>
      </c>
      <c r="K633" s="12"/>
      <c r="L633" s="159">
        <v>28.788378000000002</v>
      </c>
      <c r="M633" s="187" t="s">
        <v>321</v>
      </c>
      <c r="N633" s="187">
        <v>304.56971499999997</v>
      </c>
      <c r="O633" s="186">
        <f t="shared" si="29"/>
        <v>8768.0680827722699</v>
      </c>
      <c r="P633" s="186">
        <f t="shared" si="30"/>
        <v>5365.2952650995812</v>
      </c>
      <c r="Q633" s="215">
        <f>IF(P633="-",0,P633/(1+'General inputs'!$H$30)^'MP Calculations'!$C$40)</f>
        <v>11917.871384003312</v>
      </c>
    </row>
    <row r="634" spans="3:17" x14ac:dyDescent="0.2">
      <c r="C634" s="159"/>
      <c r="D634" s="165" t="s">
        <v>281</v>
      </c>
      <c r="E634" s="162">
        <v>34515</v>
      </c>
      <c r="F634" s="166" t="str">
        <f t="shared" si="28"/>
        <v>Date check - OK</v>
      </c>
      <c r="G634" s="68"/>
      <c r="H634" s="162" t="s">
        <v>279</v>
      </c>
      <c r="I634" s="173">
        <v>38254.502555524108</v>
      </c>
      <c r="J634" s="168">
        <f>IFERROR(MIN('MP Calculations'!$E$30/I634,1),"-")</f>
        <v>0.61191304794284773</v>
      </c>
      <c r="K634" s="12"/>
      <c r="L634" s="159">
        <v>60.888325000000002</v>
      </c>
      <c r="M634" s="187" t="s">
        <v>321</v>
      </c>
      <c r="N634" s="187">
        <v>304.56971499999997</v>
      </c>
      <c r="O634" s="186">
        <f t="shared" si="29"/>
        <v>18544.739792077373</v>
      </c>
      <c r="P634" s="186">
        <f t="shared" si="30"/>
        <v>11347.768249477078</v>
      </c>
      <c r="Q634" s="215">
        <f>IF(P634="-",0,P634/(1+'General inputs'!$H$30)^'MP Calculations'!$C$40)</f>
        <v>25206.672850321524</v>
      </c>
    </row>
    <row r="635" spans="3:17" x14ac:dyDescent="0.2">
      <c r="C635" s="159"/>
      <c r="D635" s="165" t="s">
        <v>311</v>
      </c>
      <c r="E635" s="162">
        <v>34876</v>
      </c>
      <c r="F635" s="166" t="str">
        <f t="shared" si="28"/>
        <v>Date check - OK</v>
      </c>
      <c r="G635" s="68"/>
      <c r="H635" s="162" t="s">
        <v>279</v>
      </c>
      <c r="I635" s="173">
        <v>38254.502555524108</v>
      </c>
      <c r="J635" s="168">
        <f>IFERROR(MIN('MP Calculations'!$E$30/I635,1),"-")</f>
        <v>0.61191304794284773</v>
      </c>
      <c r="K635" s="12"/>
      <c r="L635" s="159">
        <v>1.5040199999999999</v>
      </c>
      <c r="M635" s="187" t="s">
        <v>321</v>
      </c>
      <c r="N635" s="187">
        <v>657.22938499999998</v>
      </c>
      <c r="O635" s="186">
        <f t="shared" si="29"/>
        <v>988.48613962769991</v>
      </c>
      <c r="P635" s="186">
        <f t="shared" si="30"/>
        <v>604.86756654884516</v>
      </c>
      <c r="Q635" s="215">
        <f>IF(P635="-",0,P635/(1+'General inputs'!$H$30)^'MP Calculations'!$C$40)</f>
        <v>1343.5856754009242</v>
      </c>
    </row>
    <row r="636" spans="3:17" ht="11.45" customHeight="1" x14ac:dyDescent="0.2">
      <c r="C636" s="159"/>
      <c r="D636" s="165" t="s">
        <v>320</v>
      </c>
      <c r="E636" s="162">
        <v>34880</v>
      </c>
      <c r="F636" s="166" t="str">
        <f t="shared" si="28"/>
        <v>Date check - OK</v>
      </c>
      <c r="G636" s="68"/>
      <c r="H636" s="162" t="s">
        <v>279</v>
      </c>
      <c r="I636" s="173">
        <v>38254.502555524108</v>
      </c>
      <c r="J636" s="168">
        <f>IFERROR(MIN('MP Calculations'!$E$30/I636,1),"-")</f>
        <v>0.61191304794284773</v>
      </c>
      <c r="K636" s="12"/>
      <c r="L636" s="159">
        <v>1</v>
      </c>
      <c r="M636" s="187" t="s">
        <v>322</v>
      </c>
      <c r="N636" s="187">
        <v>20123797</v>
      </c>
      <c r="O636" s="186">
        <f t="shared" si="29"/>
        <v>20123797</v>
      </c>
      <c r="P636" s="186">
        <f t="shared" si="30"/>
        <v>12314013.958453136</v>
      </c>
      <c r="Q636" s="215">
        <f>IF(P636="-",0,P636/(1+'General inputs'!$H$30)^'MP Calculations'!$C$40)</f>
        <v>27352983.82034938</v>
      </c>
    </row>
    <row r="637" spans="3:17" x14ac:dyDescent="0.2">
      <c r="C637" s="159"/>
      <c r="D637" s="165" t="s">
        <v>281</v>
      </c>
      <c r="E637" s="162">
        <v>35016</v>
      </c>
      <c r="F637" s="166" t="str">
        <f t="shared" si="28"/>
        <v>Date check - OK</v>
      </c>
      <c r="G637" s="68"/>
      <c r="H637" s="162" t="s">
        <v>279</v>
      </c>
      <c r="I637" s="173">
        <v>38254.502555524108</v>
      </c>
      <c r="J637" s="168">
        <f>IFERROR(MIN('MP Calculations'!$E$30/I637,1),"-")</f>
        <v>0.61191304794284773</v>
      </c>
      <c r="K637" s="12"/>
      <c r="L637" s="159">
        <v>15.19708</v>
      </c>
      <c r="M637" s="187" t="s">
        <v>321</v>
      </c>
      <c r="N637" s="187">
        <v>304.56971499999997</v>
      </c>
      <c r="O637" s="186">
        <f t="shared" si="29"/>
        <v>4628.5703244321994</v>
      </c>
      <c r="P637" s="186">
        <f t="shared" si="30"/>
        <v>2832.2825748411228</v>
      </c>
      <c r="Q637" s="215">
        <f>IF(P637="-",0,P637/(1+'General inputs'!$H$30)^'MP Calculations'!$C$40)</f>
        <v>6291.3181441625175</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23252011.491351977</v>
      </c>
      <c r="Q3103" s="208">
        <f>SUM(Q22:Q3102)</f>
        <v>51649437.483131088</v>
      </c>
    </row>
    <row r="3105" spans="16:17" x14ac:dyDescent="0.2">
      <c r="P3105" s="234" t="s">
        <v>278</v>
      </c>
      <c r="Q3105" s="233">
        <f>Q3103/J22</f>
        <v>84406498.042112529</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H16" sqref="H16"/>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37"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323</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279</v>
      </c>
      <c r="I22" s="173">
        <v>38254.502555524108</v>
      </c>
      <c r="J22" s="168">
        <f>IFERROR(MIN('MP Calculations'!$E$30/I22,1),"-")</f>
        <v>0.61191304794284773</v>
      </c>
      <c r="K22" s="12"/>
      <c r="L22" s="159">
        <v>1</v>
      </c>
      <c r="M22" s="159" t="s">
        <v>322</v>
      </c>
      <c r="N22" s="159">
        <v>14629.67</v>
      </c>
      <c r="O22" s="185">
        <f t="shared" ref="O22:O85" si="1">IF(N22="","-",L22*N22)</f>
        <v>14629.67</v>
      </c>
      <c r="P22" s="215">
        <f t="shared" ref="P22" si="2">IF(O22="-","-",IF(OR(E22&lt;$E$15,E22&gt;$E$16),0,O22*J22))</f>
        <v>8952.0859600980421</v>
      </c>
      <c r="Q22" s="215" cm="1">
        <f t="array" ref="Q22">IF(P22="-",0,P22/(1+'General inputs'!$H$32)^IFERROR(INDEX('MP Calculations'!$C$40:$C$130,MATCH(F22,'MP Calculations'!$D$40:$D$130,0),0),-1))</f>
        <v>27186.459673654528</v>
      </c>
      <c r="R22" s="201"/>
      <c r="S22" s="200"/>
    </row>
    <row r="23" spans="3:19" x14ac:dyDescent="0.2">
      <c r="C23" s="159"/>
      <c r="D23" s="165" t="s">
        <v>281</v>
      </c>
      <c r="E23" s="161">
        <v>35244</v>
      </c>
      <c r="F23" s="172" t="str">
        <f t="shared" si="0"/>
        <v>1995-96</v>
      </c>
      <c r="G23" s="68"/>
      <c r="H23" s="167" t="s">
        <v>279</v>
      </c>
      <c r="I23" s="173">
        <v>38254.502555524108</v>
      </c>
      <c r="J23" s="168">
        <f>IFERROR(MIN('MP Calculations'!$E$30/I23,1),"-")</f>
        <v>0.61191304794284773</v>
      </c>
      <c r="K23" s="12"/>
      <c r="L23" s="159">
        <v>4.5992649999999999</v>
      </c>
      <c r="M23" s="159" t="s">
        <v>321</v>
      </c>
      <c r="N23" s="159">
        <v>405</v>
      </c>
      <c r="O23" s="185">
        <f t="shared" si="1"/>
        <v>1862.702325</v>
      </c>
      <c r="P23" s="215">
        <f t="shared" ref="P23:P86" si="3">IF(O23="-","-",IF(OR(E23&lt;$E$15,E23&gt;$E$16),0,O23*J23))</f>
        <v>1139.8118571009788</v>
      </c>
      <c r="Q23" s="215" cm="1">
        <f t="array" ref="Q23">IF(P23="-",0,P23/(1+'General inputs'!$H$32)^IFERROR(INDEX('MP Calculations'!$C$40:$C$130,MATCH(F23,'MP Calculations'!$D$40:$D$130,0),0),-1))</f>
        <v>3461.4780540254851</v>
      </c>
    </row>
    <row r="24" spans="3:19" x14ac:dyDescent="0.2">
      <c r="C24" s="159"/>
      <c r="D24" s="165" t="s">
        <v>281</v>
      </c>
      <c r="E24" s="161">
        <v>35244</v>
      </c>
      <c r="F24" s="172" t="str">
        <f t="shared" si="0"/>
        <v>1995-96</v>
      </c>
      <c r="G24" s="68"/>
      <c r="H24" s="167" t="s">
        <v>279</v>
      </c>
      <c r="I24" s="173">
        <v>38254.502555524108</v>
      </c>
      <c r="J24" s="168">
        <f>IFERROR(MIN('MP Calculations'!$E$30/I24,1),"-")</f>
        <v>0.61191304794284773</v>
      </c>
      <c r="K24" s="12"/>
      <c r="L24" s="159">
        <v>22.031587999999999</v>
      </c>
      <c r="M24" s="159" t="s">
        <v>321</v>
      </c>
      <c r="N24" s="159">
        <v>405</v>
      </c>
      <c r="O24" s="185">
        <f t="shared" si="1"/>
        <v>8922.7931399999998</v>
      </c>
      <c r="P24" s="215">
        <f t="shared" si="3"/>
        <v>5459.973546460933</v>
      </c>
      <c r="Q24" s="215" cm="1">
        <f t="array" ref="Q24">IF(P24="-",0,P24/(1+'General inputs'!$H$32)^IFERROR(INDEX('MP Calculations'!$C$40:$C$130,MATCH(F24,'MP Calculations'!$D$40:$D$130,0),0),-1))</f>
        <v>16581.314265938414</v>
      </c>
    </row>
    <row r="25" spans="3:19" x14ac:dyDescent="0.2">
      <c r="C25" s="159"/>
      <c r="D25" s="165" t="s">
        <v>281</v>
      </c>
      <c r="E25" s="161">
        <v>35244</v>
      </c>
      <c r="F25" s="172" t="str">
        <f t="shared" si="0"/>
        <v>1995-96</v>
      </c>
      <c r="G25" s="68"/>
      <c r="H25" s="167" t="s">
        <v>279</v>
      </c>
      <c r="I25" s="173">
        <v>38254.502555524108</v>
      </c>
      <c r="J25" s="168">
        <f>IFERROR(MIN('MP Calculations'!$E$30/I25,1),"-")</f>
        <v>0.61191304794284773</v>
      </c>
      <c r="K25" s="12"/>
      <c r="L25" s="159">
        <v>2.798448</v>
      </c>
      <c r="M25" s="159" t="s">
        <v>321</v>
      </c>
      <c r="N25" s="159">
        <v>405</v>
      </c>
      <c r="O25" s="185">
        <f t="shared" si="1"/>
        <v>1133.3714400000001</v>
      </c>
      <c r="P25" s="215">
        <f t="shared" si="3"/>
        <v>693.52477230177442</v>
      </c>
      <c r="Q25" s="215" cm="1">
        <f t="array" ref="Q25">IF(P25="-",0,P25/(1+'General inputs'!$H$32)^IFERROR(INDEX('MP Calculations'!$C$40:$C$130,MATCH(F25,'MP Calculations'!$D$40:$D$130,0),0),-1))</f>
        <v>2106.15529597262</v>
      </c>
    </row>
    <row r="26" spans="3:19" x14ac:dyDescent="0.2">
      <c r="C26" s="159"/>
      <c r="D26" s="165" t="s">
        <v>281</v>
      </c>
      <c r="E26" s="161">
        <v>35244</v>
      </c>
      <c r="F26" s="172" t="str">
        <f t="shared" si="0"/>
        <v>1995-96</v>
      </c>
      <c r="G26" s="68"/>
      <c r="H26" s="167" t="s">
        <v>279</v>
      </c>
      <c r="I26" s="173">
        <v>38254.502555524108</v>
      </c>
      <c r="J26" s="168">
        <f>IFERROR(MIN('MP Calculations'!$E$30/I26,1),"-")</f>
        <v>0.61191304794284773</v>
      </c>
      <c r="K26" s="12"/>
      <c r="L26" s="159">
        <v>2.9994990000000001</v>
      </c>
      <c r="M26" s="159" t="s">
        <v>321</v>
      </c>
      <c r="N26" s="159">
        <v>405</v>
      </c>
      <c r="O26" s="185">
        <f t="shared" si="1"/>
        <v>1214.7970950000001</v>
      </c>
      <c r="P26" s="215">
        <f t="shared" si="3"/>
        <v>743.35019303356728</v>
      </c>
      <c r="Q26" s="215" cm="1">
        <f t="array" ref="Q26">IF(P26="-",0,P26/(1+'General inputs'!$H$32)^IFERROR(INDEX('MP Calculations'!$C$40:$C$130,MATCH(F26,'MP Calculations'!$D$40:$D$130,0),0),-1))</f>
        <v>2257.4693916465767</v>
      </c>
    </row>
    <row r="27" spans="3:19" x14ac:dyDescent="0.2">
      <c r="C27" s="159"/>
      <c r="D27" s="165" t="s">
        <v>281</v>
      </c>
      <c r="E27" s="161">
        <v>35244</v>
      </c>
      <c r="F27" s="172" t="str">
        <f t="shared" si="0"/>
        <v>1995-96</v>
      </c>
      <c r="G27" s="68"/>
      <c r="H27" s="167" t="s">
        <v>279</v>
      </c>
      <c r="I27" s="173">
        <v>38254.502555524108</v>
      </c>
      <c r="J27" s="168">
        <f>IFERROR(MIN('MP Calculations'!$E$30/I27,1),"-")</f>
        <v>0.61191304794284773</v>
      </c>
      <c r="K27" s="12"/>
      <c r="L27" s="159">
        <v>83.032985999999994</v>
      </c>
      <c r="M27" s="159" t="s">
        <v>321</v>
      </c>
      <c r="N27" s="159">
        <v>405</v>
      </c>
      <c r="O27" s="185">
        <f t="shared" si="1"/>
        <v>33628.359329999999</v>
      </c>
      <c r="P27" s="215">
        <f t="shared" si="3"/>
        <v>20577.631854937601</v>
      </c>
      <c r="Q27" s="215" cm="1">
        <f t="array" ref="Q27">IF(P27="-",0,P27/(1+'General inputs'!$H$32)^IFERROR(INDEX('MP Calculations'!$C$40:$C$130,MATCH(F27,'MP Calculations'!$D$40:$D$130,0),0),-1))</f>
        <v>62491.910946467615</v>
      </c>
    </row>
    <row r="28" spans="3:19" x14ac:dyDescent="0.2">
      <c r="C28" s="159"/>
      <c r="D28" s="165" t="s">
        <v>281</v>
      </c>
      <c r="E28" s="161">
        <v>35244</v>
      </c>
      <c r="F28" s="172" t="str">
        <f t="shared" si="0"/>
        <v>1995-96</v>
      </c>
      <c r="G28" s="68"/>
      <c r="H28" s="167" t="s">
        <v>279</v>
      </c>
      <c r="I28" s="173">
        <v>38254.502555524108</v>
      </c>
      <c r="J28" s="168">
        <f>IFERROR(MIN('MP Calculations'!$E$30/I28,1),"-")</f>
        <v>0.61191304794284773</v>
      </c>
      <c r="K28" s="12"/>
      <c r="L28" s="159">
        <v>7.898282</v>
      </c>
      <c r="M28" s="159" t="s">
        <v>321</v>
      </c>
      <c r="N28" s="159">
        <v>405</v>
      </c>
      <c r="O28" s="185">
        <f t="shared" si="1"/>
        <v>3198.8042099999998</v>
      </c>
      <c r="P28" s="215">
        <f t="shared" si="3"/>
        <v>1957.390033913513</v>
      </c>
      <c r="Q28" s="215" cm="1">
        <f t="array" ref="Q28">IF(P28="-",0,P28/(1+'General inputs'!$H$32)^IFERROR(INDEX('MP Calculations'!$C$40:$C$130,MATCH(F28,'MP Calculations'!$D$40:$D$130,0),0),-1))</f>
        <v>5944.3693302091788</v>
      </c>
    </row>
    <row r="29" spans="3:19" x14ac:dyDescent="0.2">
      <c r="C29" s="159"/>
      <c r="D29" s="165" t="s">
        <v>281</v>
      </c>
      <c r="E29" s="161">
        <v>35244</v>
      </c>
      <c r="F29" s="172" t="str">
        <f t="shared" si="0"/>
        <v>1995-96</v>
      </c>
      <c r="G29" s="68"/>
      <c r="H29" s="167" t="s">
        <v>279</v>
      </c>
      <c r="I29" s="173">
        <v>38254.502555524108</v>
      </c>
      <c r="J29" s="168">
        <f>IFERROR(MIN('MP Calculations'!$E$30/I29,1),"-")</f>
        <v>0.61191304794284773</v>
      </c>
      <c r="K29" s="12"/>
      <c r="L29" s="159">
        <v>80.502495999999994</v>
      </c>
      <c r="M29" s="159" t="s">
        <v>321</v>
      </c>
      <c r="N29" s="159">
        <v>405</v>
      </c>
      <c r="O29" s="185">
        <f t="shared" si="1"/>
        <v>32603.510879999998</v>
      </c>
      <c r="P29" s="215">
        <f t="shared" si="3"/>
        <v>19950.513716218597</v>
      </c>
      <c r="Q29" s="215" cm="1">
        <f t="array" ref="Q29">IF(P29="-",0,P29/(1+'General inputs'!$H$32)^IFERROR(INDEX('MP Calculations'!$C$40:$C$130,MATCH(F29,'MP Calculations'!$D$40:$D$130,0),0),-1))</f>
        <v>60587.424990357031</v>
      </c>
      <c r="R29" s="202"/>
    </row>
    <row r="30" spans="3:19" x14ac:dyDescent="0.2">
      <c r="C30" s="159"/>
      <c r="D30" s="165" t="s">
        <v>281</v>
      </c>
      <c r="E30" s="161">
        <v>35244</v>
      </c>
      <c r="F30" s="172" t="str">
        <f t="shared" si="0"/>
        <v>1995-96</v>
      </c>
      <c r="G30" s="68"/>
      <c r="H30" s="167" t="s">
        <v>279</v>
      </c>
      <c r="I30" s="173">
        <v>38254.502555524108</v>
      </c>
      <c r="J30" s="168">
        <f>IFERROR(MIN('MP Calculations'!$E$30/I30,1),"-")</f>
        <v>0.61191304794284773</v>
      </c>
      <c r="K30" s="12"/>
      <c r="L30" s="159">
        <v>72.949991999999995</v>
      </c>
      <c r="M30" s="159" t="s">
        <v>321</v>
      </c>
      <c r="N30" s="159">
        <v>405</v>
      </c>
      <c r="O30" s="185">
        <f t="shared" si="1"/>
        <v>29544.746759999998</v>
      </c>
      <c r="P30" s="215">
        <f t="shared" si="3"/>
        <v>18078.816040611175</v>
      </c>
      <c r="Q30" s="215" cm="1">
        <f t="array" ref="Q30">IF(P30="-",0,P30/(1+'General inputs'!$H$32)^IFERROR(INDEX('MP Calculations'!$C$40:$C$130,MATCH(F30,'MP Calculations'!$D$40:$D$130,0),0),-1))</f>
        <v>54903.293536974874</v>
      </c>
    </row>
    <row r="31" spans="3:19" x14ac:dyDescent="0.2">
      <c r="C31" s="159"/>
      <c r="D31" s="165" t="s">
        <v>281</v>
      </c>
      <c r="E31" s="161">
        <v>35244</v>
      </c>
      <c r="F31" s="172" t="str">
        <f t="shared" si="0"/>
        <v>1995-96</v>
      </c>
      <c r="G31" s="68"/>
      <c r="H31" s="167" t="s">
        <v>279</v>
      </c>
      <c r="I31" s="173">
        <v>38254.502555524108</v>
      </c>
      <c r="J31" s="168">
        <f>IFERROR(MIN('MP Calculations'!$E$30/I31,1),"-")</f>
        <v>0.61191304794284773</v>
      </c>
      <c r="K31" s="12"/>
      <c r="L31" s="159">
        <v>81.399556000000004</v>
      </c>
      <c r="M31" s="159" t="s">
        <v>321</v>
      </c>
      <c r="N31" s="159">
        <v>405</v>
      </c>
      <c r="O31" s="185">
        <f t="shared" si="1"/>
        <v>32966.820180000002</v>
      </c>
      <c r="P31" s="215">
        <f t="shared" si="3"/>
        <v>20172.827417327582</v>
      </c>
      <c r="Q31" s="215" cm="1">
        <f t="array" ref="Q31">IF(P31="-",0,P31/(1+'General inputs'!$H$32)^IFERROR(INDEX('MP Calculations'!$C$40:$C$130,MATCH(F31,'MP Calculations'!$D$40:$D$130,0),0),-1))</f>
        <v>61262.56623643529</v>
      </c>
    </row>
    <row r="32" spans="3:19" x14ac:dyDescent="0.2">
      <c r="C32" s="159"/>
      <c r="D32" s="165" t="s">
        <v>281</v>
      </c>
      <c r="E32" s="161">
        <v>35244</v>
      </c>
      <c r="F32" s="172" t="str">
        <f t="shared" si="0"/>
        <v>1995-96</v>
      </c>
      <c r="G32" s="68"/>
      <c r="H32" s="167" t="s">
        <v>279</v>
      </c>
      <c r="I32" s="173">
        <v>38254.502555524108</v>
      </c>
      <c r="J32" s="168">
        <f>IFERROR(MIN('MP Calculations'!$E$30/I32,1),"-")</f>
        <v>0.61191304794284773</v>
      </c>
      <c r="K32" s="12"/>
      <c r="L32" s="159">
        <v>14.201568999999999</v>
      </c>
      <c r="M32" s="159" t="s">
        <v>321</v>
      </c>
      <c r="N32" s="159">
        <v>405</v>
      </c>
      <c r="O32" s="185">
        <f t="shared" si="1"/>
        <v>5751.6354449999999</v>
      </c>
      <c r="P32" s="215">
        <f t="shared" si="3"/>
        <v>3519.5007758060674</v>
      </c>
      <c r="Q32" s="215" cm="1">
        <f t="array" ref="Q32">IF(P32="-",0,P32/(1+'General inputs'!$H$32)^IFERROR(INDEX('MP Calculations'!$C$40:$C$130,MATCH(F32,'MP Calculations'!$D$40:$D$130,0),0),-1))</f>
        <v>10688.320726513619</v>
      </c>
    </row>
    <row r="33" spans="3:17" x14ac:dyDescent="0.2">
      <c r="C33" s="159"/>
      <c r="D33" s="165" t="s">
        <v>281</v>
      </c>
      <c r="E33" s="161">
        <v>35244</v>
      </c>
      <c r="F33" s="172" t="str">
        <f t="shared" si="0"/>
        <v>1995-96</v>
      </c>
      <c r="G33" s="68"/>
      <c r="H33" s="167" t="s">
        <v>279</v>
      </c>
      <c r="I33" s="173">
        <v>38254.502555524108</v>
      </c>
      <c r="J33" s="168">
        <f>IFERROR(MIN('MP Calculations'!$E$30/I33,1),"-")</f>
        <v>0.61191304794284773</v>
      </c>
      <c r="K33" s="12"/>
      <c r="L33" s="159">
        <v>17.125284000000001</v>
      </c>
      <c r="M33" s="159" t="s">
        <v>321</v>
      </c>
      <c r="N33" s="159">
        <v>405</v>
      </c>
      <c r="O33" s="185">
        <f t="shared" si="1"/>
        <v>6935.7400200000002</v>
      </c>
      <c r="P33" s="215">
        <f t="shared" si="3"/>
        <v>4244.0698153773874</v>
      </c>
      <c r="Q33" s="215" cm="1">
        <f t="array" ref="Q33">IF(P33="-",0,P33/(1+'General inputs'!$H$32)^IFERROR(INDEX('MP Calculations'!$C$40:$C$130,MATCH(F33,'MP Calculations'!$D$40:$D$130,0),0),-1))</f>
        <v>12888.753906320635</v>
      </c>
    </row>
    <row r="34" spans="3:17" x14ac:dyDescent="0.2">
      <c r="C34" s="159"/>
      <c r="D34" s="165" t="s">
        <v>281</v>
      </c>
      <c r="E34" s="161">
        <v>35244</v>
      </c>
      <c r="F34" s="172" t="str">
        <f t="shared" si="0"/>
        <v>1995-96</v>
      </c>
      <c r="G34" s="68"/>
      <c r="H34" s="167" t="s">
        <v>279</v>
      </c>
      <c r="I34" s="173">
        <v>38254.502555524108</v>
      </c>
      <c r="J34" s="168">
        <f>IFERROR(MIN('MP Calculations'!$E$30/I34,1),"-")</f>
        <v>0.61191304794284773</v>
      </c>
      <c r="K34" s="12"/>
      <c r="L34" s="159">
        <v>100.099093</v>
      </c>
      <c r="M34" s="159" t="s">
        <v>321</v>
      </c>
      <c r="N34" s="159">
        <v>405</v>
      </c>
      <c r="O34" s="185">
        <f t="shared" si="1"/>
        <v>40540.132664999997</v>
      </c>
      <c r="P34" s="215">
        <f t="shared" si="3"/>
        <v>24807.03614304755</v>
      </c>
      <c r="Q34" s="215" cm="1">
        <f t="array" ref="Q34">IF(P34="-",0,P34/(1+'General inputs'!$H$32)^IFERROR(INDEX('MP Calculations'!$C$40:$C$130,MATCH(F34,'MP Calculations'!$D$40:$D$130,0),0),-1))</f>
        <v>75336.127326291491</v>
      </c>
    </row>
    <row r="35" spans="3:17" x14ac:dyDescent="0.2">
      <c r="C35" s="159"/>
      <c r="D35" s="165" t="s">
        <v>281</v>
      </c>
      <c r="E35" s="161">
        <v>35244</v>
      </c>
      <c r="F35" s="172" t="str">
        <f t="shared" si="0"/>
        <v>1995-96</v>
      </c>
      <c r="G35" s="68"/>
      <c r="H35" s="167" t="s">
        <v>279</v>
      </c>
      <c r="I35" s="173">
        <v>38254.502555524108</v>
      </c>
      <c r="J35" s="168">
        <f>IFERROR(MIN('MP Calculations'!$E$30/I35,1),"-")</f>
        <v>0.61191304794284773</v>
      </c>
      <c r="K35" s="12"/>
      <c r="L35" s="159">
        <v>42.053665000000002</v>
      </c>
      <c r="M35" s="159" t="s">
        <v>321</v>
      </c>
      <c r="N35" s="159">
        <v>405</v>
      </c>
      <c r="O35" s="185">
        <f t="shared" si="1"/>
        <v>17031.734325000001</v>
      </c>
      <c r="P35" s="215">
        <f t="shared" si="3"/>
        <v>10421.940462563571</v>
      </c>
      <c r="Q35" s="215" cm="1">
        <f t="array" ref="Q35">IF(P35="-",0,P35/(1+'General inputs'!$H$32)^IFERROR(INDEX('MP Calculations'!$C$40:$C$130,MATCH(F35,'MP Calculations'!$D$40:$D$130,0),0),-1))</f>
        <v>31650.239438005785</v>
      </c>
    </row>
    <row r="36" spans="3:17" x14ac:dyDescent="0.2">
      <c r="C36" s="159"/>
      <c r="D36" s="165" t="s">
        <v>281</v>
      </c>
      <c r="E36" s="161">
        <v>35244</v>
      </c>
      <c r="F36" s="172" t="str">
        <f t="shared" si="0"/>
        <v>1995-96</v>
      </c>
      <c r="G36" s="68"/>
      <c r="H36" s="167" t="s">
        <v>279</v>
      </c>
      <c r="I36" s="173">
        <v>38254.502555524108</v>
      </c>
      <c r="J36" s="168">
        <f>IFERROR(MIN('MP Calculations'!$E$30/I36,1),"-")</f>
        <v>0.61191304794284773</v>
      </c>
      <c r="K36" s="12"/>
      <c r="L36" s="159">
        <v>55.486314999999998</v>
      </c>
      <c r="M36" s="159" t="s">
        <v>321</v>
      </c>
      <c r="N36" s="159">
        <v>405</v>
      </c>
      <c r="O36" s="185">
        <f t="shared" si="1"/>
        <v>22471.957575</v>
      </c>
      <c r="P36" s="215">
        <f t="shared" si="3"/>
        <v>13750.884052960615</v>
      </c>
      <c r="Q36" s="215" cm="1">
        <f t="array" ref="Q36">IF(P36="-",0,P36/(1+'General inputs'!$H$32)^IFERROR(INDEX('MP Calculations'!$C$40:$C$130,MATCH(F36,'MP Calculations'!$D$40:$D$130,0),0),-1))</f>
        <v>41759.859819176563</v>
      </c>
    </row>
    <row r="37" spans="3:17" x14ac:dyDescent="0.2">
      <c r="C37" s="159"/>
      <c r="D37" s="165" t="s">
        <v>281</v>
      </c>
      <c r="E37" s="161">
        <v>35244</v>
      </c>
      <c r="F37" s="172" t="str">
        <f t="shared" si="0"/>
        <v>1995-96</v>
      </c>
      <c r="G37" s="68"/>
      <c r="H37" s="167" t="s">
        <v>279</v>
      </c>
      <c r="I37" s="173">
        <v>38254.502555524108</v>
      </c>
      <c r="J37" s="168">
        <f>IFERROR(MIN('MP Calculations'!$E$30/I37,1),"-")</f>
        <v>0.61191304794284773</v>
      </c>
      <c r="K37" s="12"/>
      <c r="L37" s="159">
        <v>66.577117999999999</v>
      </c>
      <c r="M37" s="159" t="s">
        <v>321</v>
      </c>
      <c r="N37" s="159">
        <v>405</v>
      </c>
      <c r="O37" s="185">
        <f t="shared" si="1"/>
        <v>26963.732789999998</v>
      </c>
      <c r="P37" s="215">
        <f t="shared" si="3"/>
        <v>16499.459915445404</v>
      </c>
      <c r="Q37" s="215" cm="1">
        <f t="array" ref="Q37">IF(P37="-",0,P37/(1+'General inputs'!$H$32)^IFERROR(INDEX('MP Calculations'!$C$40:$C$130,MATCH(F37,'MP Calculations'!$D$40:$D$130,0),0),-1))</f>
        <v>50106.969886985229</v>
      </c>
    </row>
    <row r="38" spans="3:17" x14ac:dyDescent="0.2">
      <c r="C38" s="159"/>
      <c r="D38" s="165" t="s">
        <v>281</v>
      </c>
      <c r="E38" s="161">
        <v>35244</v>
      </c>
      <c r="F38" s="172" t="str">
        <f t="shared" si="0"/>
        <v>1995-96</v>
      </c>
      <c r="G38" s="68"/>
      <c r="H38" s="167" t="s">
        <v>279</v>
      </c>
      <c r="I38" s="173">
        <v>38254.502555524108</v>
      </c>
      <c r="J38" s="168">
        <f>IFERROR(MIN('MP Calculations'!$E$30/I38,1),"-")</f>
        <v>0.61191304794284773</v>
      </c>
      <c r="K38" s="12"/>
      <c r="L38" s="159">
        <v>3.763706</v>
      </c>
      <c r="M38" s="159" t="s">
        <v>321</v>
      </c>
      <c r="N38" s="159">
        <v>405</v>
      </c>
      <c r="O38" s="185">
        <f t="shared" si="1"/>
        <v>1524.3009300000001</v>
      </c>
      <c r="P38" s="215">
        <f t="shared" si="3"/>
        <v>932.73962805841745</v>
      </c>
      <c r="Q38" s="215" cm="1">
        <f t="array" ref="Q38">IF(P38="-",0,P38/(1+'General inputs'!$H$32)^IFERROR(INDEX('MP Calculations'!$C$40:$C$130,MATCH(F38,'MP Calculations'!$D$40:$D$130,0),0),-1))</f>
        <v>2832.6234128287988</v>
      </c>
    </row>
    <row r="39" spans="3:17" x14ac:dyDescent="0.2">
      <c r="C39" s="159"/>
      <c r="D39" s="165" t="s">
        <v>281</v>
      </c>
      <c r="E39" s="161">
        <v>35244</v>
      </c>
      <c r="F39" s="172" t="str">
        <f t="shared" si="0"/>
        <v>1995-96</v>
      </c>
      <c r="G39" s="68"/>
      <c r="H39" s="167" t="s">
        <v>279</v>
      </c>
      <c r="I39" s="173">
        <v>38254.502555524108</v>
      </c>
      <c r="J39" s="168">
        <f>IFERROR(MIN('MP Calculations'!$E$30/I39,1),"-")</f>
        <v>0.61191304794284773</v>
      </c>
      <c r="K39" s="12"/>
      <c r="L39" s="159">
        <v>66.022401000000002</v>
      </c>
      <c r="M39" s="159" t="s">
        <v>321</v>
      </c>
      <c r="N39" s="159">
        <v>405</v>
      </c>
      <c r="O39" s="185">
        <f t="shared" si="1"/>
        <v>26739.072405000003</v>
      </c>
      <c r="P39" s="215">
        <f t="shared" si="3"/>
        <v>16361.987294508044</v>
      </c>
      <c r="Q39" s="215" cm="1">
        <f t="array" ref="Q39">IF(P39="-",0,P39/(1+'General inputs'!$H$32)^IFERROR(INDEX('MP Calculations'!$C$40:$C$130,MATCH(F39,'MP Calculations'!$D$40:$D$130,0),0),-1))</f>
        <v>49689.481283546462</v>
      </c>
    </row>
    <row r="40" spans="3:17" x14ac:dyDescent="0.2">
      <c r="C40" s="159"/>
      <c r="D40" s="165" t="s">
        <v>281</v>
      </c>
      <c r="E40" s="161">
        <v>35244</v>
      </c>
      <c r="F40" s="172" t="str">
        <f t="shared" si="0"/>
        <v>1995-96</v>
      </c>
      <c r="G40" s="68"/>
      <c r="H40" s="167" t="s">
        <v>279</v>
      </c>
      <c r="I40" s="173">
        <v>38254.502555524108</v>
      </c>
      <c r="J40" s="168">
        <f>IFERROR(MIN('MP Calculations'!$E$30/I40,1),"-")</f>
        <v>0.61191304794284773</v>
      </c>
      <c r="K40" s="12"/>
      <c r="L40" s="159">
        <v>43.554684000000002</v>
      </c>
      <c r="M40" s="159" t="s">
        <v>321</v>
      </c>
      <c r="N40" s="159">
        <v>405</v>
      </c>
      <c r="O40" s="185">
        <f t="shared" si="1"/>
        <v>17639.64702</v>
      </c>
      <c r="P40" s="215">
        <f t="shared" si="3"/>
        <v>10793.930172644172</v>
      </c>
      <c r="Q40" s="215" cm="1">
        <f t="array" ref="Q40">IF(P40="-",0,P40/(1+'General inputs'!$H$32)^IFERROR(INDEX('MP Calculations'!$C$40:$C$130,MATCH(F40,'MP Calculations'!$D$40:$D$130,0),0),-1))</f>
        <v>32779.929579186013</v>
      </c>
    </row>
    <row r="41" spans="3:17" x14ac:dyDescent="0.2">
      <c r="C41" s="159"/>
      <c r="D41" s="165" t="s">
        <v>281</v>
      </c>
      <c r="E41" s="161">
        <v>35244</v>
      </c>
      <c r="F41" s="172" t="str">
        <f t="shared" si="0"/>
        <v>1995-96</v>
      </c>
      <c r="G41" s="68"/>
      <c r="H41" s="167" t="s">
        <v>279</v>
      </c>
      <c r="I41" s="173">
        <v>38254.502555524108</v>
      </c>
      <c r="J41" s="168">
        <f>IFERROR(MIN('MP Calculations'!$E$30/I41,1),"-")</f>
        <v>0.61191304794284773</v>
      </c>
      <c r="K41" s="12"/>
      <c r="L41" s="159">
        <v>34.992519999999999</v>
      </c>
      <c r="M41" s="159" t="s">
        <v>321</v>
      </c>
      <c r="N41" s="159">
        <v>405</v>
      </c>
      <c r="O41" s="185">
        <f t="shared" si="1"/>
        <v>14171.970599999999</v>
      </c>
      <c r="P41" s="215">
        <f t="shared" si="3"/>
        <v>8672.0137252024269</v>
      </c>
      <c r="Q41" s="215" cm="1">
        <f t="array" ref="Q41">IF(P41="-",0,P41/(1+'General inputs'!$H$32)^IFERROR(INDEX('MP Calculations'!$C$40:$C$130,MATCH(F41,'MP Calculations'!$D$40:$D$130,0),0),-1))</f>
        <v>26335.912376227039</v>
      </c>
    </row>
    <row r="42" spans="3:17" x14ac:dyDescent="0.2">
      <c r="C42" s="159"/>
      <c r="D42" s="165" t="s">
        <v>281</v>
      </c>
      <c r="E42" s="161">
        <v>35244</v>
      </c>
      <c r="F42" s="172" t="str">
        <f t="shared" si="0"/>
        <v>1995-96</v>
      </c>
      <c r="G42" s="68"/>
      <c r="H42" s="167" t="s">
        <v>279</v>
      </c>
      <c r="I42" s="173">
        <v>38254.502555524108</v>
      </c>
      <c r="J42" s="168">
        <f>IFERROR(MIN('MP Calculations'!$E$30/I42,1),"-")</f>
        <v>0.61191304794284773</v>
      </c>
      <c r="K42" s="12"/>
      <c r="L42" s="159">
        <v>3.2989890000000002</v>
      </c>
      <c r="M42" s="159" t="s">
        <v>321</v>
      </c>
      <c r="N42" s="159">
        <v>405</v>
      </c>
      <c r="O42" s="185">
        <f t="shared" si="1"/>
        <v>1336.090545</v>
      </c>
      <c r="P42" s="215">
        <f t="shared" si="3"/>
        <v>817.57123771857061</v>
      </c>
      <c r="Q42" s="215" cm="1">
        <f t="array" ref="Q42">IF(P42="-",0,P42/(1+'General inputs'!$H$32)^IFERROR(INDEX('MP Calculations'!$C$40:$C$130,MATCH(F42,'MP Calculations'!$D$40:$D$130,0),0),-1))</f>
        <v>2482.8702029501414</v>
      </c>
    </row>
    <row r="43" spans="3:17" x14ac:dyDescent="0.2">
      <c r="C43" s="159"/>
      <c r="D43" s="165" t="s">
        <v>281</v>
      </c>
      <c r="E43" s="161">
        <v>35244</v>
      </c>
      <c r="F43" s="172" t="str">
        <f t="shared" si="0"/>
        <v>1995-96</v>
      </c>
      <c r="G43" s="68"/>
      <c r="H43" s="167" t="s">
        <v>279</v>
      </c>
      <c r="I43" s="173">
        <v>38254.502555524108</v>
      </c>
      <c r="J43" s="168">
        <f>IFERROR(MIN('MP Calculations'!$E$30/I43,1),"-")</f>
        <v>0.61191304794284773</v>
      </c>
      <c r="K43" s="12"/>
      <c r="L43" s="159">
        <v>63.788778000000001</v>
      </c>
      <c r="M43" s="159" t="s">
        <v>321</v>
      </c>
      <c r="N43" s="159">
        <v>405</v>
      </c>
      <c r="O43" s="185">
        <f t="shared" si="1"/>
        <v>25834.455089999999</v>
      </c>
      <c r="P43" s="215">
        <f t="shared" si="3"/>
        <v>15808.440156064516</v>
      </c>
      <c r="Q43" s="215" cm="1">
        <f t="array" ref="Q43">IF(P43="-",0,P43/(1+'General inputs'!$H$32)^IFERROR(INDEX('MP Calculations'!$C$40:$C$130,MATCH(F43,'MP Calculations'!$D$40:$D$130,0),0),-1))</f>
        <v>48008.422028324894</v>
      </c>
    </row>
    <row r="44" spans="3:17" x14ac:dyDescent="0.2">
      <c r="C44" s="159"/>
      <c r="D44" s="165" t="s">
        <v>281</v>
      </c>
      <c r="E44" s="161">
        <v>35244</v>
      </c>
      <c r="F44" s="172" t="str">
        <f t="shared" si="0"/>
        <v>1995-96</v>
      </c>
      <c r="G44" s="68"/>
      <c r="H44" s="167" t="s">
        <v>279</v>
      </c>
      <c r="I44" s="173">
        <v>38254.502555524108</v>
      </c>
      <c r="J44" s="168">
        <f>IFERROR(MIN('MP Calculations'!$E$30/I44,1),"-")</f>
        <v>0.61191304794284773</v>
      </c>
      <c r="K44" s="12"/>
      <c r="L44" s="159">
        <v>3.9992009999999998</v>
      </c>
      <c r="M44" s="159" t="s">
        <v>321</v>
      </c>
      <c r="N44" s="159">
        <v>405</v>
      </c>
      <c r="O44" s="185">
        <f t="shared" si="1"/>
        <v>1619.6764049999999</v>
      </c>
      <c r="P44" s="215">
        <f t="shared" si="3"/>
        <v>991.10112566466421</v>
      </c>
      <c r="Q44" s="215" cm="1">
        <f t="array" ref="Q44">IF(P44="-",0,P44/(1+'General inputs'!$H$32)^IFERROR(INDEX('MP Calculations'!$C$40:$C$130,MATCH(F44,'MP Calculations'!$D$40:$D$130,0),0),-1))</f>
        <v>3009.8605962336969</v>
      </c>
    </row>
    <row r="45" spans="3:17" x14ac:dyDescent="0.2">
      <c r="C45" s="159"/>
      <c r="D45" s="165" t="s">
        <v>281</v>
      </c>
      <c r="E45" s="161">
        <v>35244</v>
      </c>
      <c r="F45" s="172" t="str">
        <f t="shared" si="0"/>
        <v>1995-96</v>
      </c>
      <c r="G45" s="68"/>
      <c r="H45" s="167" t="s">
        <v>279</v>
      </c>
      <c r="I45" s="173">
        <v>38254.502555524108</v>
      </c>
      <c r="J45" s="168">
        <f>IFERROR(MIN('MP Calculations'!$E$30/I45,1),"-")</f>
        <v>0.61191304794284773</v>
      </c>
      <c r="K45" s="12"/>
      <c r="L45" s="159">
        <v>11.539529999999999</v>
      </c>
      <c r="M45" s="159" t="s">
        <v>321</v>
      </c>
      <c r="N45" s="159">
        <v>405</v>
      </c>
      <c r="O45" s="185">
        <f t="shared" si="1"/>
        <v>4673.50965</v>
      </c>
      <c r="P45" s="215">
        <f t="shared" si="3"/>
        <v>2859.7815345218114</v>
      </c>
      <c r="Q45" s="215" cm="1">
        <f t="array" ref="Q45">IF(P45="-",0,P45/(1+'General inputs'!$H$32)^IFERROR(INDEX('MP Calculations'!$C$40:$C$130,MATCH(F45,'MP Calculations'!$D$40:$D$130,0),0),-1))</f>
        <v>8684.8289560981393</v>
      </c>
    </row>
    <row r="46" spans="3:17" x14ac:dyDescent="0.2">
      <c r="C46" s="159"/>
      <c r="D46" s="165" t="s">
        <v>281</v>
      </c>
      <c r="E46" s="161">
        <v>35244</v>
      </c>
      <c r="F46" s="172" t="str">
        <f t="shared" si="0"/>
        <v>1995-96</v>
      </c>
      <c r="G46" s="68"/>
      <c r="H46" s="167" t="s">
        <v>279</v>
      </c>
      <c r="I46" s="173">
        <v>38254.502555524108</v>
      </c>
      <c r="J46" s="168">
        <f>IFERROR(MIN('MP Calculations'!$E$30/I46,1),"-")</f>
        <v>0.61191304794284773</v>
      </c>
      <c r="K46" s="12"/>
      <c r="L46" s="159">
        <v>80.860479999999995</v>
      </c>
      <c r="M46" s="159" t="s">
        <v>321</v>
      </c>
      <c r="N46" s="159">
        <v>405</v>
      </c>
      <c r="O46" s="185">
        <f t="shared" si="1"/>
        <v>32748.4944</v>
      </c>
      <c r="P46" s="215">
        <f t="shared" si="3"/>
        <v>20039.23102384328</v>
      </c>
      <c r="Q46" s="215" cm="1">
        <f t="array" ref="Q46">IF(P46="-",0,P46/(1+'General inputs'!$H$32)^IFERROR(INDEX('MP Calculations'!$C$40:$C$130,MATCH(F46,'MP Calculations'!$D$40:$D$130,0),0),-1))</f>
        <v>60856.849291781771</v>
      </c>
    </row>
    <row r="47" spans="3:17" x14ac:dyDescent="0.2">
      <c r="C47" s="159"/>
      <c r="D47" s="165" t="s">
        <v>281</v>
      </c>
      <c r="E47" s="161">
        <v>35244</v>
      </c>
      <c r="F47" s="172" t="str">
        <f t="shared" si="0"/>
        <v>1995-96</v>
      </c>
      <c r="G47" s="68"/>
      <c r="H47" s="167" t="s">
        <v>279</v>
      </c>
      <c r="I47" s="173">
        <v>38254.502555524108</v>
      </c>
      <c r="J47" s="168">
        <f>IFERROR(MIN('MP Calculations'!$E$30/I47,1),"-")</f>
        <v>0.61191304794284773</v>
      </c>
      <c r="K47" s="12"/>
      <c r="L47" s="159">
        <v>3.3003309999999999</v>
      </c>
      <c r="M47" s="159" t="s">
        <v>321</v>
      </c>
      <c r="N47" s="159">
        <v>405</v>
      </c>
      <c r="O47" s="185">
        <f t="shared" si="1"/>
        <v>1336.634055</v>
      </c>
      <c r="P47" s="215">
        <f t="shared" si="3"/>
        <v>817.90381857925797</v>
      </c>
      <c r="Q47" s="215" cm="1">
        <f t="array" ref="Q47">IF(P47="-",0,P47/(1+'General inputs'!$H$32)^IFERROR(INDEX('MP Calculations'!$C$40:$C$130,MATCH(F47,'MP Calculations'!$D$40:$D$130,0),0),-1))</f>
        <v>2483.8802129296714</v>
      </c>
    </row>
    <row r="48" spans="3:17" x14ac:dyDescent="0.2">
      <c r="C48" s="159"/>
      <c r="D48" s="165" t="s">
        <v>281</v>
      </c>
      <c r="E48" s="161">
        <v>35244</v>
      </c>
      <c r="F48" s="172" t="str">
        <f t="shared" si="0"/>
        <v>1995-96</v>
      </c>
      <c r="G48" s="68"/>
      <c r="H48" s="167" t="s">
        <v>279</v>
      </c>
      <c r="I48" s="173">
        <v>38254.502555524108</v>
      </c>
      <c r="J48" s="168">
        <f>IFERROR(MIN('MP Calculations'!$E$30/I48,1),"-")</f>
        <v>0.61191304794284773</v>
      </c>
      <c r="K48" s="12"/>
      <c r="L48" s="159">
        <v>1.693767</v>
      </c>
      <c r="M48" s="159" t="s">
        <v>321</v>
      </c>
      <c r="N48" s="159">
        <v>405</v>
      </c>
      <c r="O48" s="185">
        <f t="shared" si="1"/>
        <v>685.97563500000001</v>
      </c>
      <c r="P48" s="215">
        <f t="shared" si="3"/>
        <v>419.75744162738044</v>
      </c>
      <c r="Q48" s="215" cm="1">
        <f t="array" ref="Q48">IF(P48="-",0,P48/(1+'General inputs'!$H$32)^IFERROR(INDEX('MP Calculations'!$C$40:$C$130,MATCH(F48,'MP Calculations'!$D$40:$D$130,0),0),-1))</f>
        <v>1274.7552704905208</v>
      </c>
    </row>
    <row r="49" spans="3:17" x14ac:dyDescent="0.2">
      <c r="C49" s="159"/>
      <c r="D49" s="165" t="s">
        <v>281</v>
      </c>
      <c r="E49" s="161">
        <v>35244</v>
      </c>
      <c r="F49" s="172" t="str">
        <f t="shared" si="0"/>
        <v>1995-96</v>
      </c>
      <c r="G49" s="68"/>
      <c r="H49" s="167" t="s">
        <v>279</v>
      </c>
      <c r="I49" s="173">
        <v>38254.502555524108</v>
      </c>
      <c r="J49" s="168">
        <f>IFERROR(MIN('MP Calculations'!$E$30/I49,1),"-")</f>
        <v>0.61191304794284773</v>
      </c>
      <c r="K49" s="12"/>
      <c r="L49" s="159">
        <v>17.200016999999999</v>
      </c>
      <c r="M49" s="159" t="s">
        <v>321</v>
      </c>
      <c r="N49" s="159">
        <v>405</v>
      </c>
      <c r="O49" s="185">
        <f t="shared" si="1"/>
        <v>6966.0068849999998</v>
      </c>
      <c r="P49" s="215">
        <f t="shared" si="3"/>
        <v>4262.5905049912126</v>
      </c>
      <c r="Q49" s="215" cm="1">
        <f t="array" ref="Q49">IF(P49="-",0,P49/(1+'General inputs'!$H$32)^IFERROR(INDEX('MP Calculations'!$C$40:$C$130,MATCH(F49,'MP Calculations'!$D$40:$D$130,0),0),-1))</f>
        <v>12944.999119286511</v>
      </c>
    </row>
    <row r="50" spans="3:17" x14ac:dyDescent="0.2">
      <c r="C50" s="159"/>
      <c r="D50" s="165" t="s">
        <v>324</v>
      </c>
      <c r="E50" s="161">
        <v>35244</v>
      </c>
      <c r="F50" s="172" t="str">
        <f t="shared" si="0"/>
        <v>1995-96</v>
      </c>
      <c r="G50" s="68"/>
      <c r="H50" s="167" t="s">
        <v>279</v>
      </c>
      <c r="I50" s="173">
        <v>38254.502555524108</v>
      </c>
      <c r="J50" s="168">
        <f>IFERROR(MIN('MP Calculations'!$E$30/I50,1),"-")</f>
        <v>0.61191304794284773</v>
      </c>
      <c r="K50" s="12"/>
      <c r="L50" s="159">
        <v>1.824301</v>
      </c>
      <c r="M50" s="159" t="s">
        <v>321</v>
      </c>
      <c r="N50" s="159">
        <v>236</v>
      </c>
      <c r="O50" s="185">
        <f t="shared" si="1"/>
        <v>430.53503599999999</v>
      </c>
      <c r="P50" s="215">
        <f t="shared" si="3"/>
        <v>263.45000612494368</v>
      </c>
      <c r="Q50" s="215" cm="1">
        <f t="array" ref="Q50">IF(P50="-",0,P50/(1+'General inputs'!$H$32)^IFERROR(INDEX('MP Calculations'!$C$40:$C$130,MATCH(F50,'MP Calculations'!$D$40:$D$130,0),0),-1))</f>
        <v>800.06749258933382</v>
      </c>
    </row>
    <row r="51" spans="3:17" x14ac:dyDescent="0.2">
      <c r="C51" s="159"/>
      <c r="D51" s="165" t="s">
        <v>324</v>
      </c>
      <c r="E51" s="161">
        <v>35244</v>
      </c>
      <c r="F51" s="172" t="str">
        <f t="shared" si="0"/>
        <v>1995-96</v>
      </c>
      <c r="G51" s="68"/>
      <c r="H51" s="167" t="s">
        <v>279</v>
      </c>
      <c r="I51" s="173">
        <v>38254.502555524108</v>
      </c>
      <c r="J51" s="168">
        <f>IFERROR(MIN('MP Calculations'!$E$30/I51,1),"-")</f>
        <v>0.61191304794284773</v>
      </c>
      <c r="K51" s="12"/>
      <c r="L51" s="159">
        <v>219.29725500000001</v>
      </c>
      <c r="M51" s="159" t="s">
        <v>321</v>
      </c>
      <c r="N51" s="159">
        <v>236</v>
      </c>
      <c r="O51" s="185">
        <f t="shared" si="1"/>
        <v>51754.152180000005</v>
      </c>
      <c r="P51" s="215">
        <f t="shared" si="3"/>
        <v>31669.04100416178</v>
      </c>
      <c r="Q51" s="215" cm="1">
        <f t="array" ref="Q51">IF(P51="-",0,P51/(1+'General inputs'!$H$32)^IFERROR(INDEX('MP Calculations'!$C$40:$C$130,MATCH(F51,'MP Calculations'!$D$40:$D$130,0),0),-1))</f>
        <v>96175.250103778788</v>
      </c>
    </row>
    <row r="52" spans="3:17" x14ac:dyDescent="0.2">
      <c r="C52" s="159"/>
      <c r="D52" s="165" t="s">
        <v>324</v>
      </c>
      <c r="E52" s="161">
        <v>35244</v>
      </c>
      <c r="F52" s="172" t="str">
        <f t="shared" si="0"/>
        <v>1995-96</v>
      </c>
      <c r="G52" s="68"/>
      <c r="H52" s="167" t="s">
        <v>279</v>
      </c>
      <c r="I52" s="173">
        <v>38254.502555524108</v>
      </c>
      <c r="J52" s="168">
        <f>IFERROR(MIN('MP Calculations'!$E$30/I52,1),"-")</f>
        <v>0.61191304794284773</v>
      </c>
      <c r="K52" s="12"/>
      <c r="L52" s="159">
        <v>1.5536030000000001</v>
      </c>
      <c r="M52" s="159" t="s">
        <v>321</v>
      </c>
      <c r="N52" s="159">
        <v>236</v>
      </c>
      <c r="O52" s="185">
        <f t="shared" si="1"/>
        <v>366.650308</v>
      </c>
      <c r="P52" s="215">
        <f t="shared" si="3"/>
        <v>224.35810749746389</v>
      </c>
      <c r="Q52" s="215" cm="1">
        <f t="array" ref="Q52">IF(P52="-",0,P52/(1+'General inputs'!$H$32)^IFERROR(INDEX('MP Calculations'!$C$40:$C$130,MATCH(F52,'MP Calculations'!$D$40:$D$130,0),0),-1))</f>
        <v>681.34987411028487</v>
      </c>
    </row>
    <row r="53" spans="3:17" x14ac:dyDescent="0.2">
      <c r="C53" s="159"/>
      <c r="D53" s="165" t="s">
        <v>324</v>
      </c>
      <c r="E53" s="161">
        <v>35244</v>
      </c>
      <c r="F53" s="172" t="str">
        <f t="shared" si="0"/>
        <v>1995-96</v>
      </c>
      <c r="G53" s="68"/>
      <c r="H53" s="167" t="s">
        <v>279</v>
      </c>
      <c r="I53" s="173">
        <v>38254.502555524108</v>
      </c>
      <c r="J53" s="168">
        <f>IFERROR(MIN('MP Calculations'!$E$30/I53,1),"-")</f>
        <v>0.61191304794284773</v>
      </c>
      <c r="K53" s="12"/>
      <c r="L53" s="159">
        <v>0.29450500000000002</v>
      </c>
      <c r="M53" s="159" t="s">
        <v>321</v>
      </c>
      <c r="N53" s="159">
        <v>236</v>
      </c>
      <c r="O53" s="185">
        <f t="shared" si="1"/>
        <v>69.50318</v>
      </c>
      <c r="P53" s="215">
        <f t="shared" si="3"/>
        <v>42.529902715520379</v>
      </c>
      <c r="Q53" s="215" cm="1">
        <f t="array" ref="Q53">IF(P53="-",0,P53/(1+'General inputs'!$H$32)^IFERROR(INDEX('MP Calculations'!$C$40:$C$130,MATCH(F53,'MP Calculations'!$D$40:$D$130,0),0),-1))</f>
        <v>129.15844309958817</v>
      </c>
    </row>
    <row r="54" spans="3:17" x14ac:dyDescent="0.2">
      <c r="C54" s="159"/>
      <c r="D54" s="165" t="s">
        <v>324</v>
      </c>
      <c r="E54" s="161">
        <v>35244</v>
      </c>
      <c r="F54" s="172" t="str">
        <f t="shared" si="0"/>
        <v>1995-96</v>
      </c>
      <c r="G54" s="68"/>
      <c r="H54" s="167" t="s">
        <v>279</v>
      </c>
      <c r="I54" s="173">
        <v>38254.502555524108</v>
      </c>
      <c r="J54" s="168">
        <f>IFERROR(MIN('MP Calculations'!$E$30/I54,1),"-")</f>
        <v>0.61191304794284773</v>
      </c>
      <c r="K54" s="12"/>
      <c r="L54" s="159">
        <v>4.4549240000000001</v>
      </c>
      <c r="M54" s="159" t="s">
        <v>321</v>
      </c>
      <c r="N54" s="159">
        <v>236</v>
      </c>
      <c r="O54" s="185">
        <f t="shared" si="1"/>
        <v>1051.3620639999999</v>
      </c>
      <c r="P54" s="215">
        <f t="shared" si="3"/>
        <v>643.34216507372332</v>
      </c>
      <c r="Q54" s="215" cm="1">
        <f t="array" ref="Q54">IF(P54="-",0,P54/(1+'General inputs'!$H$32)^IFERROR(INDEX('MP Calculations'!$C$40:$C$130,MATCH(F54,'MP Calculations'!$D$40:$D$130,0),0),-1))</f>
        <v>1953.7564658222766</v>
      </c>
    </row>
    <row r="55" spans="3:17" x14ac:dyDescent="0.2">
      <c r="C55" s="159"/>
      <c r="D55" s="165" t="s">
        <v>324</v>
      </c>
      <c r="E55" s="161">
        <v>35244</v>
      </c>
      <c r="F55" s="172" t="str">
        <f t="shared" si="0"/>
        <v>1995-96</v>
      </c>
      <c r="G55" s="68"/>
      <c r="H55" s="167" t="s">
        <v>279</v>
      </c>
      <c r="I55" s="173">
        <v>38254.502555524108</v>
      </c>
      <c r="J55" s="168">
        <f>IFERROR(MIN('MP Calculations'!$E$30/I55,1),"-")</f>
        <v>0.61191304794284773</v>
      </c>
      <c r="K55" s="12"/>
      <c r="L55" s="159">
        <v>0.29445900000000003</v>
      </c>
      <c r="M55" s="159" t="s">
        <v>321</v>
      </c>
      <c r="N55" s="159">
        <v>236</v>
      </c>
      <c r="O55" s="185">
        <f t="shared" si="1"/>
        <v>69.492324000000011</v>
      </c>
      <c r="P55" s="215">
        <f t="shared" si="3"/>
        <v>42.523259787471915</v>
      </c>
      <c r="Q55" s="215" cm="1">
        <f t="array" ref="Q55">IF(P55="-",0,P55/(1+'General inputs'!$H$32)^IFERROR(INDEX('MP Calculations'!$C$40:$C$130,MATCH(F55,'MP Calculations'!$D$40:$D$130,0),0),-1))</f>
        <v>129.13826928799725</v>
      </c>
    </row>
    <row r="56" spans="3:17" x14ac:dyDescent="0.2">
      <c r="C56" s="159"/>
      <c r="D56" s="165" t="s">
        <v>324</v>
      </c>
      <c r="E56" s="161">
        <v>35244</v>
      </c>
      <c r="F56" s="172" t="str">
        <f t="shared" si="0"/>
        <v>1995-96</v>
      </c>
      <c r="G56" s="68"/>
      <c r="H56" s="167" t="s">
        <v>279</v>
      </c>
      <c r="I56" s="173">
        <v>38254.502555524108</v>
      </c>
      <c r="J56" s="168">
        <f>IFERROR(MIN('MP Calculations'!$E$30/I56,1),"-")</f>
        <v>0.61191304794284773</v>
      </c>
      <c r="K56" s="12"/>
      <c r="L56" s="159">
        <v>4.4567500000000004</v>
      </c>
      <c r="M56" s="159" t="s">
        <v>321</v>
      </c>
      <c r="N56" s="159">
        <v>236</v>
      </c>
      <c r="O56" s="185">
        <f t="shared" si="1"/>
        <v>1051.7930000000001</v>
      </c>
      <c r="P56" s="215">
        <f t="shared" si="3"/>
        <v>643.60586043495175</v>
      </c>
      <c r="Q56" s="215" cm="1">
        <f t="array" ref="Q56">IF(P56="-",0,P56/(1+'General inputs'!$H$32)^IFERROR(INDEX('MP Calculations'!$C$40:$C$130,MATCH(F56,'MP Calculations'!$D$40:$D$130,0),0),-1))</f>
        <v>1954.5572784302119</v>
      </c>
    </row>
    <row r="57" spans="3:17" x14ac:dyDescent="0.2">
      <c r="C57" s="159"/>
      <c r="D57" s="165" t="s">
        <v>325</v>
      </c>
      <c r="E57" s="161">
        <v>35431</v>
      </c>
      <c r="F57" s="172" t="str">
        <f t="shared" si="0"/>
        <v>1996-97</v>
      </c>
      <c r="G57" s="68"/>
      <c r="H57" s="167" t="s">
        <v>279</v>
      </c>
      <c r="I57" s="173">
        <v>38254.502555524108</v>
      </c>
      <c r="J57" s="168">
        <f>IFERROR(MIN('MP Calculations'!$E$30/I57,1),"-")</f>
        <v>0.61191304794284773</v>
      </c>
      <c r="K57" s="12"/>
      <c r="L57" s="159">
        <v>1</v>
      </c>
      <c r="M57" s="159" t="s">
        <v>322</v>
      </c>
      <c r="N57" s="159">
        <v>268608.38</v>
      </c>
      <c r="O57" s="185">
        <f t="shared" si="1"/>
        <v>268608.38</v>
      </c>
      <c r="P57" s="215">
        <f t="shared" si="3"/>
        <v>164364.97250879067</v>
      </c>
      <c r="Q57" s="215" cm="1">
        <f t="array" ref="Q57">IF(P57="-",0,P57/(1+'General inputs'!$H$32)^IFERROR(INDEX('MP Calculations'!$C$40:$C$130,MATCH(F57,'MP Calculations'!$D$40:$D$130,0),0),-1))</f>
        <v>479037.9989112094</v>
      </c>
    </row>
    <row r="58" spans="3:17" x14ac:dyDescent="0.2">
      <c r="C58" s="159"/>
      <c r="D58" s="165" t="s">
        <v>326</v>
      </c>
      <c r="E58" s="161">
        <v>35431</v>
      </c>
      <c r="F58" s="172" t="str">
        <f t="shared" si="0"/>
        <v>1996-97</v>
      </c>
      <c r="G58" s="68"/>
      <c r="H58" s="167" t="s">
        <v>279</v>
      </c>
      <c r="I58" s="173">
        <v>38254.502555524108</v>
      </c>
      <c r="J58" s="168">
        <f>IFERROR(MIN('MP Calculations'!$E$30/I58,1),"-")</f>
        <v>0.61191304794284773</v>
      </c>
      <c r="K58" s="12"/>
      <c r="L58" s="159">
        <v>1</v>
      </c>
      <c r="M58" s="159" t="s">
        <v>322</v>
      </c>
      <c r="N58" s="159">
        <v>111997.91</v>
      </c>
      <c r="O58" s="185">
        <f t="shared" si="1"/>
        <v>111997.91</v>
      </c>
      <c r="P58" s="215">
        <f t="shared" si="3"/>
        <v>68532.982471328753</v>
      </c>
      <c r="Q58" s="215" cm="1">
        <f t="array" ref="Q58">IF(P58="-",0,P58/(1+'General inputs'!$H$32)^IFERROR(INDEX('MP Calculations'!$C$40:$C$130,MATCH(F58,'MP Calculations'!$D$40:$D$130,0),0),-1))</f>
        <v>199737.8290604252</v>
      </c>
    </row>
    <row r="59" spans="3:17" x14ac:dyDescent="0.2">
      <c r="C59" s="159"/>
      <c r="D59" s="165" t="s">
        <v>327</v>
      </c>
      <c r="E59" s="161">
        <v>35431</v>
      </c>
      <c r="F59" s="172" t="str">
        <f t="shared" si="0"/>
        <v>1996-97</v>
      </c>
      <c r="G59" s="68"/>
      <c r="H59" s="167" t="s">
        <v>279</v>
      </c>
      <c r="I59" s="173">
        <v>38254.502555524108</v>
      </c>
      <c r="J59" s="168">
        <f>IFERROR(MIN('MP Calculations'!$E$30/I59,1),"-")</f>
        <v>0.61191304794284773</v>
      </c>
      <c r="K59" s="12"/>
      <c r="L59" s="159">
        <v>1</v>
      </c>
      <c r="M59" s="159" t="s">
        <v>322</v>
      </c>
      <c r="N59" s="159">
        <v>7797.32</v>
      </c>
      <c r="O59" s="185">
        <f t="shared" si="1"/>
        <v>7797.32</v>
      </c>
      <c r="P59" s="215">
        <f t="shared" si="3"/>
        <v>4771.2818469857257</v>
      </c>
      <c r="Q59" s="215" cm="1">
        <f t="array" ref="Q59">IF(P59="-",0,P59/(1+'General inputs'!$H$32)^IFERROR(INDEX('MP Calculations'!$C$40:$C$130,MATCH(F59,'MP Calculations'!$D$40:$D$130,0),0),-1))</f>
        <v>13905.793146402772</v>
      </c>
    </row>
    <row r="60" spans="3:17" x14ac:dyDescent="0.2">
      <c r="C60" s="159"/>
      <c r="D60" s="165" t="s">
        <v>292</v>
      </c>
      <c r="E60" s="161">
        <v>35492</v>
      </c>
      <c r="F60" s="172" t="str">
        <f t="shared" si="0"/>
        <v>1996-97</v>
      </c>
      <c r="G60" s="68"/>
      <c r="H60" s="167" t="s">
        <v>279</v>
      </c>
      <c r="I60" s="173">
        <v>38254.502555524108</v>
      </c>
      <c r="J60" s="168">
        <f>IFERROR(MIN('MP Calculations'!$E$30/I60,1),"-")</f>
        <v>0.61191304794284773</v>
      </c>
      <c r="K60" s="12"/>
      <c r="L60" s="159">
        <v>17.963073000000001</v>
      </c>
      <c r="M60" s="159" t="s">
        <v>321</v>
      </c>
      <c r="N60" s="159">
        <v>1908</v>
      </c>
      <c r="O60" s="185">
        <f t="shared" si="1"/>
        <v>34273.543283999999</v>
      </c>
      <c r="P60" s="215">
        <f t="shared" si="3"/>
        <v>20972.428334713557</v>
      </c>
      <c r="Q60" s="215" cm="1">
        <f t="array" ref="Q60">IF(P60="-",0,P60/(1+'General inputs'!$H$32)^IFERROR(INDEX('MP Calculations'!$C$40:$C$130,MATCH(F60,'MP Calculations'!$D$40:$D$130,0),0),-1))</f>
        <v>61123.668555553173</v>
      </c>
    </row>
    <row r="61" spans="3:17" x14ac:dyDescent="0.2">
      <c r="C61" s="159"/>
      <c r="D61" s="165" t="s">
        <v>292</v>
      </c>
      <c r="E61" s="161">
        <v>35492</v>
      </c>
      <c r="F61" s="172" t="str">
        <f t="shared" si="0"/>
        <v>1996-97</v>
      </c>
      <c r="G61" s="68"/>
      <c r="H61" s="167" t="s">
        <v>279</v>
      </c>
      <c r="I61" s="173">
        <v>38254.502555524108</v>
      </c>
      <c r="J61" s="168">
        <f>IFERROR(MIN('MP Calculations'!$E$30/I61,1),"-")</f>
        <v>0.61191304794284773</v>
      </c>
      <c r="K61" s="12"/>
      <c r="L61" s="159">
        <v>17.274719999999999</v>
      </c>
      <c r="M61" s="159" t="s">
        <v>321</v>
      </c>
      <c r="N61" s="159">
        <v>1908</v>
      </c>
      <c r="O61" s="185">
        <f t="shared" si="1"/>
        <v>32960.165759999996</v>
      </c>
      <c r="P61" s="215">
        <f t="shared" si="3"/>
        <v>20168.755490903084</v>
      </c>
      <c r="Q61" s="215" cm="1">
        <f t="array" ref="Q61">IF(P61="-",0,P61/(1+'General inputs'!$H$32)^IFERROR(INDEX('MP Calculations'!$C$40:$C$130,MATCH(F61,'MP Calculations'!$D$40:$D$130,0),0),-1))</f>
        <v>58781.382209490846</v>
      </c>
    </row>
    <row r="62" spans="3:17" x14ac:dyDescent="0.2">
      <c r="C62" s="159"/>
      <c r="D62" s="165" t="s">
        <v>292</v>
      </c>
      <c r="E62" s="161">
        <v>35492</v>
      </c>
      <c r="F62" s="172" t="str">
        <f t="shared" si="0"/>
        <v>1996-97</v>
      </c>
      <c r="G62" s="68"/>
      <c r="H62" s="167" t="s">
        <v>279</v>
      </c>
      <c r="I62" s="173">
        <v>38254.502555524108</v>
      </c>
      <c r="J62" s="168">
        <f>IFERROR(MIN('MP Calculations'!$E$30/I62,1),"-")</f>
        <v>0.61191304794284773</v>
      </c>
      <c r="K62" s="12"/>
      <c r="L62" s="159">
        <v>5.6482479999999997</v>
      </c>
      <c r="M62" s="159" t="s">
        <v>321</v>
      </c>
      <c r="N62" s="159">
        <v>1908</v>
      </c>
      <c r="O62" s="185">
        <f t="shared" si="1"/>
        <v>10776.857183999999</v>
      </c>
      <c r="P62" s="215">
        <f t="shared" si="3"/>
        <v>6594.4995267062141</v>
      </c>
      <c r="Q62" s="215" cm="1">
        <f t="array" ref="Q62">IF(P62="-",0,P62/(1+'General inputs'!$H$32)^IFERROR(INDEX('MP Calculations'!$C$40:$C$130,MATCH(F62,'MP Calculations'!$D$40:$D$130,0),0),-1))</f>
        <v>19219.519882347864</v>
      </c>
    </row>
    <row r="63" spans="3:17" x14ac:dyDescent="0.2">
      <c r="C63" s="159"/>
      <c r="D63" s="165" t="s">
        <v>292</v>
      </c>
      <c r="E63" s="161">
        <v>35492</v>
      </c>
      <c r="F63" s="172" t="str">
        <f t="shared" si="0"/>
        <v>1996-97</v>
      </c>
      <c r="G63" s="68"/>
      <c r="H63" s="167" t="s">
        <v>279</v>
      </c>
      <c r="I63" s="173">
        <v>38254.502555524108</v>
      </c>
      <c r="J63" s="168">
        <f>IFERROR(MIN('MP Calculations'!$E$30/I63,1),"-")</f>
        <v>0.61191304794284773</v>
      </c>
      <c r="K63" s="12"/>
      <c r="L63" s="159">
        <v>3.1612480000000001</v>
      </c>
      <c r="M63" s="159" t="s">
        <v>321</v>
      </c>
      <c r="N63" s="159">
        <v>1908</v>
      </c>
      <c r="O63" s="185">
        <f t="shared" si="1"/>
        <v>6031.6611840000005</v>
      </c>
      <c r="P63" s="215">
        <f t="shared" si="3"/>
        <v>3690.8521792600059</v>
      </c>
      <c r="Q63" s="215" cm="1">
        <f t="array" ref="Q63">IF(P63="-",0,P63/(1+'General inputs'!$H$32)^IFERROR(INDEX('MP Calculations'!$C$40:$C$130,MATCH(F63,'MP Calculations'!$D$40:$D$130,0),0),-1))</f>
        <v>10756.905289752227</v>
      </c>
    </row>
    <row r="64" spans="3:17" x14ac:dyDescent="0.2">
      <c r="C64" s="159"/>
      <c r="D64" s="165" t="s">
        <v>292</v>
      </c>
      <c r="E64" s="161">
        <v>35492</v>
      </c>
      <c r="F64" s="172" t="str">
        <f t="shared" si="0"/>
        <v>1996-97</v>
      </c>
      <c r="G64" s="68"/>
      <c r="H64" s="167" t="s">
        <v>279</v>
      </c>
      <c r="I64" s="173">
        <v>38254.502555524108</v>
      </c>
      <c r="J64" s="168">
        <f>IFERROR(MIN('MP Calculations'!$E$30/I64,1),"-")</f>
        <v>0.61191304794284773</v>
      </c>
      <c r="K64" s="12"/>
      <c r="L64" s="159">
        <v>7.5074759999999996</v>
      </c>
      <c r="M64" s="159" t="s">
        <v>321</v>
      </c>
      <c r="N64" s="159">
        <v>1908</v>
      </c>
      <c r="O64" s="185">
        <f t="shared" si="1"/>
        <v>14324.264207999999</v>
      </c>
      <c r="P64" s="215">
        <f t="shared" si="3"/>
        <v>8765.2041710559206</v>
      </c>
      <c r="Q64" s="215" cm="1">
        <f t="array" ref="Q64">IF(P64="-",0,P64/(1+'General inputs'!$H$32)^IFERROR(INDEX('MP Calculations'!$C$40:$C$130,MATCH(F64,'MP Calculations'!$D$40:$D$130,0),0),-1))</f>
        <v>25545.989525999816</v>
      </c>
    </row>
    <row r="65" spans="3:17" x14ac:dyDescent="0.2">
      <c r="C65" s="159"/>
      <c r="D65" s="165" t="s">
        <v>294</v>
      </c>
      <c r="E65" s="161">
        <v>35492</v>
      </c>
      <c r="F65" s="172" t="str">
        <f t="shared" si="0"/>
        <v>1996-97</v>
      </c>
      <c r="G65" s="68"/>
      <c r="H65" s="167" t="s">
        <v>279</v>
      </c>
      <c r="I65" s="173">
        <v>38254.502555524108</v>
      </c>
      <c r="J65" s="168">
        <f>IFERROR(MIN('MP Calculations'!$E$30/I65,1),"-")</f>
        <v>0.61191304794284773</v>
      </c>
      <c r="K65" s="12"/>
      <c r="L65" s="159">
        <v>8.6991119999999995</v>
      </c>
      <c r="M65" s="159" t="s">
        <v>321</v>
      </c>
      <c r="N65" s="159">
        <v>1908</v>
      </c>
      <c r="O65" s="185">
        <f t="shared" si="1"/>
        <v>16597.905695999998</v>
      </c>
      <c r="P65" s="215">
        <f t="shared" si="3"/>
        <v>10156.475063907312</v>
      </c>
      <c r="Q65" s="215" cm="1">
        <f t="array" ref="Q65">IF(P65="-",0,P65/(1+'General inputs'!$H$32)^IFERROR(INDEX('MP Calculations'!$C$40:$C$130,MATCH(F65,'MP Calculations'!$D$40:$D$130,0),0),-1))</f>
        <v>29600.817110504158</v>
      </c>
    </row>
    <row r="66" spans="3:17" x14ac:dyDescent="0.2">
      <c r="C66" s="159"/>
      <c r="D66" s="165" t="s">
        <v>285</v>
      </c>
      <c r="E66" s="161">
        <v>35492</v>
      </c>
      <c r="F66" s="172" t="str">
        <f t="shared" si="0"/>
        <v>1996-97</v>
      </c>
      <c r="G66" s="68"/>
      <c r="H66" s="167" t="s">
        <v>279</v>
      </c>
      <c r="I66" s="173">
        <v>38254.502555524108</v>
      </c>
      <c r="J66" s="168">
        <f>IFERROR(MIN('MP Calculations'!$E$30/I66,1),"-")</f>
        <v>0.61191304794284773</v>
      </c>
      <c r="K66" s="12"/>
      <c r="L66" s="159">
        <v>7.9963179999999996</v>
      </c>
      <c r="M66" s="159" t="s">
        <v>321</v>
      </c>
      <c r="N66" s="159">
        <v>1803</v>
      </c>
      <c r="O66" s="185">
        <f t="shared" si="1"/>
        <v>14417.361353999999</v>
      </c>
      <c r="P66" s="215">
        <f t="shared" si="3"/>
        <v>8822.1715294195619</v>
      </c>
      <c r="Q66" s="215" cm="1">
        <f t="array" ref="Q66">IF(P66="-",0,P66/(1+'General inputs'!$H$32)^IFERROR(INDEX('MP Calculations'!$C$40:$C$130,MATCH(F66,'MP Calculations'!$D$40:$D$130,0),0),-1))</f>
        <v>25712.019604898269</v>
      </c>
    </row>
    <row r="67" spans="3:17" x14ac:dyDescent="0.2">
      <c r="C67" s="159"/>
      <c r="D67" s="165" t="s">
        <v>291</v>
      </c>
      <c r="E67" s="161">
        <v>35492</v>
      </c>
      <c r="F67" s="172" t="str">
        <f t="shared" si="0"/>
        <v>1996-97</v>
      </c>
      <c r="G67" s="68"/>
      <c r="H67" s="167" t="s">
        <v>279</v>
      </c>
      <c r="I67" s="173">
        <v>38254.502555524108</v>
      </c>
      <c r="J67" s="168">
        <f>IFERROR(MIN('MP Calculations'!$E$30/I67,1),"-")</f>
        <v>0.61191304794284773</v>
      </c>
      <c r="K67" s="12"/>
      <c r="L67" s="159">
        <v>469.93888700000002</v>
      </c>
      <c r="M67" s="159" t="s">
        <v>321</v>
      </c>
      <c r="N67" s="159">
        <v>1708</v>
      </c>
      <c r="O67" s="185">
        <f t="shared" si="1"/>
        <v>802655.61899600003</v>
      </c>
      <c r="P67" s="215">
        <f t="shared" si="3"/>
        <v>491155.44626829552</v>
      </c>
      <c r="Q67" s="215" cm="1">
        <f t="array" ref="Q67">IF(P67="-",0,P67/(1+'General inputs'!$H$32)^IFERROR(INDEX('MP Calculations'!$C$40:$C$130,MATCH(F67,'MP Calculations'!$D$40:$D$130,0),0),-1))</f>
        <v>1431461.4515700589</v>
      </c>
    </row>
    <row r="68" spans="3:17" x14ac:dyDescent="0.2">
      <c r="C68" s="159"/>
      <c r="D68" s="165" t="s">
        <v>291</v>
      </c>
      <c r="E68" s="161">
        <v>35492</v>
      </c>
      <c r="F68" s="172" t="str">
        <f t="shared" si="0"/>
        <v>1996-97</v>
      </c>
      <c r="G68" s="68"/>
      <c r="H68" s="167" t="s">
        <v>279</v>
      </c>
      <c r="I68" s="173">
        <v>38254.502555524108</v>
      </c>
      <c r="J68" s="168">
        <f>IFERROR(MIN('MP Calculations'!$E$30/I68,1),"-")</f>
        <v>0.61191304794284773</v>
      </c>
      <c r="K68" s="12"/>
      <c r="L68" s="159">
        <v>12.033465</v>
      </c>
      <c r="M68" s="159" t="s">
        <v>321</v>
      </c>
      <c r="N68" s="159">
        <v>1708</v>
      </c>
      <c r="O68" s="185">
        <f t="shared" si="1"/>
        <v>20553.158220000001</v>
      </c>
      <c r="P68" s="215">
        <f t="shared" si="3"/>
        <v>12576.745691251796</v>
      </c>
      <c r="Q68" s="215" cm="1">
        <f t="array" ref="Q68">IF(P68="-",0,P68/(1+'General inputs'!$H$32)^IFERROR(INDEX('MP Calculations'!$C$40:$C$130,MATCH(F68,'MP Calculations'!$D$40:$D$130,0),0),-1))</f>
        <v>36654.641173198972</v>
      </c>
    </row>
    <row r="69" spans="3:17" x14ac:dyDescent="0.2">
      <c r="C69" s="159"/>
      <c r="D69" s="165" t="s">
        <v>291</v>
      </c>
      <c r="E69" s="161">
        <v>35492</v>
      </c>
      <c r="F69" s="172" t="str">
        <f t="shared" si="0"/>
        <v>1996-97</v>
      </c>
      <c r="G69" s="68"/>
      <c r="H69" s="167" t="s">
        <v>279</v>
      </c>
      <c r="I69" s="173">
        <v>38254.502555524108</v>
      </c>
      <c r="J69" s="168">
        <f>IFERROR(MIN('MP Calculations'!$E$30/I69,1),"-")</f>
        <v>0.61191304794284773</v>
      </c>
      <c r="K69" s="12"/>
      <c r="L69" s="159">
        <v>0.52610599999999996</v>
      </c>
      <c r="M69" s="159" t="s">
        <v>321</v>
      </c>
      <c r="N69" s="159">
        <v>1708</v>
      </c>
      <c r="O69" s="185">
        <f t="shared" si="1"/>
        <v>898.58904799999993</v>
      </c>
      <c r="P69" s="215">
        <f t="shared" si="3"/>
        <v>549.85836320974181</v>
      </c>
      <c r="Q69" s="215" cm="1">
        <f t="array" ref="Q69">IF(P69="-",0,P69/(1+'General inputs'!$H$32)^IFERROR(INDEX('MP Calculations'!$C$40:$C$130,MATCH(F69,'MP Calculations'!$D$40:$D$130,0),0),-1))</f>
        <v>1602.5497767323886</v>
      </c>
    </row>
    <row r="70" spans="3:17" x14ac:dyDescent="0.2">
      <c r="C70" s="159"/>
      <c r="D70" s="165" t="s">
        <v>291</v>
      </c>
      <c r="E70" s="161">
        <v>35492</v>
      </c>
      <c r="F70" s="172" t="str">
        <f t="shared" si="0"/>
        <v>1996-97</v>
      </c>
      <c r="G70" s="68"/>
      <c r="H70" s="167" t="s">
        <v>279</v>
      </c>
      <c r="I70" s="173">
        <v>38254.502555524108</v>
      </c>
      <c r="J70" s="168">
        <f>IFERROR(MIN('MP Calculations'!$E$30/I70,1),"-")</f>
        <v>0.61191304794284773</v>
      </c>
      <c r="K70" s="12"/>
      <c r="L70" s="159">
        <v>17.772621000000001</v>
      </c>
      <c r="M70" s="159" t="s">
        <v>321</v>
      </c>
      <c r="N70" s="159">
        <v>1708</v>
      </c>
      <c r="O70" s="185">
        <f t="shared" si="1"/>
        <v>30355.636668000003</v>
      </c>
      <c r="P70" s="215">
        <f t="shared" si="3"/>
        <v>18575.010155761553</v>
      </c>
      <c r="Q70" s="215" cm="1">
        <f t="array" ref="Q70">IF(P70="-",0,P70/(1+'General inputs'!$H$32)^IFERROR(INDEX('MP Calculations'!$C$40:$C$130,MATCH(F70,'MP Calculations'!$D$40:$D$130,0),0),-1))</f>
        <v>54136.44743739735</v>
      </c>
    </row>
    <row r="71" spans="3:17" x14ac:dyDescent="0.2">
      <c r="C71" s="159"/>
      <c r="D71" s="165" t="s">
        <v>328</v>
      </c>
      <c r="E71" s="161">
        <v>35492</v>
      </c>
      <c r="F71" s="172" t="str">
        <f t="shared" si="0"/>
        <v>1996-97</v>
      </c>
      <c r="G71" s="68"/>
      <c r="H71" s="167" t="s">
        <v>279</v>
      </c>
      <c r="I71" s="173">
        <v>38254.502555524108</v>
      </c>
      <c r="J71" s="168">
        <f>IFERROR(MIN('MP Calculations'!$E$30/I71,1),"-")</f>
        <v>0.61191304794284773</v>
      </c>
      <c r="K71" s="12"/>
      <c r="L71" s="159">
        <v>1.0426089999999999</v>
      </c>
      <c r="M71" s="159" t="s">
        <v>321</v>
      </c>
      <c r="N71" s="159">
        <v>940</v>
      </c>
      <c r="O71" s="185">
        <f t="shared" si="1"/>
        <v>980.05245999999988</v>
      </c>
      <c r="P71" s="215">
        <f t="shared" si="3"/>
        <v>599.70688794248576</v>
      </c>
      <c r="Q71" s="215" cm="1">
        <f t="array" ref="Q71">IF(P71="-",0,P71/(1+'General inputs'!$H$32)^IFERROR(INDEX('MP Calculations'!$C$40:$C$130,MATCH(F71,'MP Calculations'!$D$40:$D$130,0),0),-1))</f>
        <v>1747.832175848006</v>
      </c>
    </row>
    <row r="72" spans="3:17" x14ac:dyDescent="0.2">
      <c r="C72" s="159"/>
      <c r="D72" s="165" t="s">
        <v>291</v>
      </c>
      <c r="E72" s="161">
        <v>35492</v>
      </c>
      <c r="F72" s="172" t="str">
        <f t="shared" si="0"/>
        <v>1996-97</v>
      </c>
      <c r="G72" s="68"/>
      <c r="H72" s="167" t="s">
        <v>279</v>
      </c>
      <c r="I72" s="173">
        <v>38254.502555524108</v>
      </c>
      <c r="J72" s="168">
        <f>IFERROR(MIN('MP Calculations'!$E$30/I72,1),"-")</f>
        <v>0.61191304794284773</v>
      </c>
      <c r="K72" s="12"/>
      <c r="L72" s="159">
        <v>71.321637999999993</v>
      </c>
      <c r="M72" s="159" t="s">
        <v>321</v>
      </c>
      <c r="N72" s="159">
        <v>1708</v>
      </c>
      <c r="O72" s="185">
        <f t="shared" si="1"/>
        <v>121817.35770399999</v>
      </c>
      <c r="P72" s="215">
        <f t="shared" si="3"/>
        <v>74541.630644998775</v>
      </c>
      <c r="Q72" s="215" cm="1">
        <f t="array" ref="Q72">IF(P72="-",0,P72/(1+'General inputs'!$H$32)^IFERROR(INDEX('MP Calculations'!$C$40:$C$130,MATCH(F72,'MP Calculations'!$D$40:$D$130,0),0),-1))</f>
        <v>217249.89841037407</v>
      </c>
    </row>
    <row r="73" spans="3:17" x14ac:dyDescent="0.2">
      <c r="C73" s="159"/>
      <c r="D73" s="165" t="s">
        <v>291</v>
      </c>
      <c r="E73" s="161">
        <v>35492</v>
      </c>
      <c r="F73" s="172" t="str">
        <f t="shared" si="0"/>
        <v>1996-97</v>
      </c>
      <c r="G73" s="68"/>
      <c r="H73" s="167" t="s">
        <v>279</v>
      </c>
      <c r="I73" s="173">
        <v>38254.502555524108</v>
      </c>
      <c r="J73" s="168">
        <f>IFERROR(MIN('MP Calculations'!$E$30/I73,1),"-")</f>
        <v>0.61191304794284773</v>
      </c>
      <c r="K73" s="12"/>
      <c r="L73" s="159">
        <v>0.98379899999999998</v>
      </c>
      <c r="M73" s="159" t="s">
        <v>321</v>
      </c>
      <c r="N73" s="159">
        <v>1708</v>
      </c>
      <c r="O73" s="185">
        <f t="shared" si="1"/>
        <v>1680.328692</v>
      </c>
      <c r="P73" s="215">
        <f t="shared" si="3"/>
        <v>1028.2150514675386</v>
      </c>
      <c r="Q73" s="215" cm="1">
        <f t="array" ref="Q73">IF(P73="-",0,P73/(1+'General inputs'!$H$32)^IFERROR(INDEX('MP Calculations'!$C$40:$C$130,MATCH(F73,'MP Calculations'!$D$40:$D$130,0),0),-1))</f>
        <v>2996.7095372406843</v>
      </c>
    </row>
    <row r="74" spans="3:17" x14ac:dyDescent="0.2">
      <c r="C74" s="159"/>
      <c r="D74" s="165" t="s">
        <v>291</v>
      </c>
      <c r="E74" s="161">
        <v>35492</v>
      </c>
      <c r="F74" s="172" t="str">
        <f t="shared" si="0"/>
        <v>1996-97</v>
      </c>
      <c r="G74" s="68"/>
      <c r="H74" s="167" t="s">
        <v>279</v>
      </c>
      <c r="I74" s="173">
        <v>38254.502555524108</v>
      </c>
      <c r="J74" s="168">
        <f>IFERROR(MIN('MP Calculations'!$E$30/I74,1),"-")</f>
        <v>0.61191304794284773</v>
      </c>
      <c r="K74" s="12"/>
      <c r="L74" s="159">
        <v>17.003681</v>
      </c>
      <c r="M74" s="159" t="s">
        <v>321</v>
      </c>
      <c r="N74" s="159">
        <v>1708</v>
      </c>
      <c r="O74" s="185">
        <f t="shared" si="1"/>
        <v>29042.287147999999</v>
      </c>
      <c r="P74" s="215">
        <f t="shared" si="3"/>
        <v>17771.354447964073</v>
      </c>
      <c r="Q74" s="215" cm="1">
        <f t="array" ref="Q74">IF(P74="-",0,P74/(1+'General inputs'!$H$32)^IFERROR(INDEX('MP Calculations'!$C$40:$C$130,MATCH(F74,'MP Calculations'!$D$40:$D$130,0),0),-1))</f>
        <v>51794.21103385774</v>
      </c>
    </row>
    <row r="75" spans="3:17" x14ac:dyDescent="0.2">
      <c r="C75" s="159"/>
      <c r="D75" s="165" t="s">
        <v>291</v>
      </c>
      <c r="E75" s="161">
        <v>35492</v>
      </c>
      <c r="F75" s="172" t="str">
        <f t="shared" si="0"/>
        <v>1996-97</v>
      </c>
      <c r="G75" s="68"/>
      <c r="H75" s="167" t="s">
        <v>279</v>
      </c>
      <c r="I75" s="173">
        <v>38254.502555524108</v>
      </c>
      <c r="J75" s="168">
        <f>IFERROR(MIN('MP Calculations'!$E$30/I75,1),"-")</f>
        <v>0.61191304794284773</v>
      </c>
      <c r="K75" s="12"/>
      <c r="L75" s="159">
        <v>0.97360400000000002</v>
      </c>
      <c r="M75" s="159" t="s">
        <v>321</v>
      </c>
      <c r="N75" s="159">
        <v>1708</v>
      </c>
      <c r="O75" s="185">
        <f t="shared" si="1"/>
        <v>1662.915632</v>
      </c>
      <c r="P75" s="215">
        <f t="shared" si="3"/>
        <v>1017.5597728489269</v>
      </c>
      <c r="Q75" s="215" cm="1">
        <f t="array" ref="Q75">IF(P75="-",0,P75/(1+'General inputs'!$H$32)^IFERROR(INDEX('MP Calculations'!$C$40:$C$130,MATCH(F75,'MP Calculations'!$D$40:$D$130,0),0),-1))</f>
        <v>2965.6549684393653</v>
      </c>
    </row>
    <row r="76" spans="3:17" x14ac:dyDescent="0.2">
      <c r="C76" s="159"/>
      <c r="D76" s="165" t="s">
        <v>291</v>
      </c>
      <c r="E76" s="161">
        <v>35492</v>
      </c>
      <c r="F76" s="172" t="str">
        <f t="shared" si="0"/>
        <v>1996-97</v>
      </c>
      <c r="G76" s="68"/>
      <c r="H76" s="167" t="s">
        <v>279</v>
      </c>
      <c r="I76" s="173">
        <v>38254.502555524108</v>
      </c>
      <c r="J76" s="168">
        <f>IFERROR(MIN('MP Calculations'!$E$30/I76,1),"-")</f>
        <v>0.61191304794284773</v>
      </c>
      <c r="K76" s="12"/>
      <c r="L76" s="159">
        <v>40.412323000000001</v>
      </c>
      <c r="M76" s="159" t="s">
        <v>321</v>
      </c>
      <c r="N76" s="159">
        <v>1708</v>
      </c>
      <c r="O76" s="185">
        <f t="shared" si="1"/>
        <v>69024.247684000002</v>
      </c>
      <c r="P76" s="215">
        <f t="shared" si="3"/>
        <v>42236.83778227849</v>
      </c>
      <c r="Q76" s="215" cm="1">
        <f t="array" ref="Q76">IF(P76="-",0,P76/(1+'General inputs'!$H$32)^IFERROR(INDEX('MP Calculations'!$C$40:$C$130,MATCH(F76,'MP Calculations'!$D$40:$D$130,0),0),-1))</f>
        <v>123098.30946783954</v>
      </c>
    </row>
    <row r="77" spans="3:17" x14ac:dyDescent="0.2">
      <c r="C77" s="159"/>
      <c r="D77" s="165" t="s">
        <v>328</v>
      </c>
      <c r="E77" s="161">
        <v>35492</v>
      </c>
      <c r="F77" s="172" t="str">
        <f t="shared" si="0"/>
        <v>1996-97</v>
      </c>
      <c r="G77" s="68"/>
      <c r="H77" s="167" t="s">
        <v>279</v>
      </c>
      <c r="I77" s="173">
        <v>38254.502555524108</v>
      </c>
      <c r="J77" s="168">
        <f>IFERROR(MIN('MP Calculations'!$E$30/I77,1),"-")</f>
        <v>0.61191304794284773</v>
      </c>
      <c r="K77" s="12"/>
      <c r="L77" s="159">
        <v>0.96599400000000002</v>
      </c>
      <c r="M77" s="159" t="s">
        <v>321</v>
      </c>
      <c r="N77" s="159">
        <v>940</v>
      </c>
      <c r="O77" s="185">
        <f t="shared" si="1"/>
        <v>908.03435999999999</v>
      </c>
      <c r="P77" s="215">
        <f t="shared" si="3"/>
        <v>555.63807286443307</v>
      </c>
      <c r="Q77" s="215" cm="1">
        <f t="array" ref="Q77">IF(P77="-",0,P77/(1+'General inputs'!$H$32)^IFERROR(INDEX('MP Calculations'!$C$40:$C$130,MATCH(F77,'MP Calculations'!$D$40:$D$130,0),0),-1))</f>
        <v>1619.3946099411371</v>
      </c>
    </row>
    <row r="78" spans="3:17" x14ac:dyDescent="0.2">
      <c r="C78" s="159"/>
      <c r="D78" s="165" t="s">
        <v>291</v>
      </c>
      <c r="E78" s="161">
        <v>35492</v>
      </c>
      <c r="F78" s="172" t="str">
        <f t="shared" si="0"/>
        <v>1996-97</v>
      </c>
      <c r="G78" s="68"/>
      <c r="H78" s="167" t="s">
        <v>279</v>
      </c>
      <c r="I78" s="173">
        <v>38254.502555524108</v>
      </c>
      <c r="J78" s="168">
        <f>IFERROR(MIN('MP Calculations'!$E$30/I78,1),"-")</f>
        <v>0.61191304794284773</v>
      </c>
      <c r="K78" s="12"/>
      <c r="L78" s="159">
        <v>14.576285</v>
      </c>
      <c r="M78" s="159" t="s">
        <v>321</v>
      </c>
      <c r="N78" s="159">
        <v>1708</v>
      </c>
      <c r="O78" s="185">
        <f t="shared" si="1"/>
        <v>24896.29478</v>
      </c>
      <c r="P78" s="215">
        <f t="shared" si="3"/>
        <v>15234.367621313409</v>
      </c>
      <c r="Q78" s="215" cm="1">
        <f t="array" ref="Q78">IF(P78="-",0,P78/(1+'General inputs'!$H$32)^IFERROR(INDEX('MP Calculations'!$C$40:$C$130,MATCH(F78,'MP Calculations'!$D$40:$D$130,0),0),-1))</f>
        <v>44400.220245231321</v>
      </c>
    </row>
    <row r="79" spans="3:17" x14ac:dyDescent="0.2">
      <c r="C79" s="159"/>
      <c r="D79" s="165" t="s">
        <v>291</v>
      </c>
      <c r="E79" s="161">
        <v>35492</v>
      </c>
      <c r="F79" s="172" t="str">
        <f t="shared" si="0"/>
        <v>1996-97</v>
      </c>
      <c r="G79" s="68"/>
      <c r="H79" s="167" t="s">
        <v>279</v>
      </c>
      <c r="I79" s="173">
        <v>38254.502555524108</v>
      </c>
      <c r="J79" s="168">
        <f>IFERROR(MIN('MP Calculations'!$E$30/I79,1),"-")</f>
        <v>0.61191304794284773</v>
      </c>
      <c r="K79" s="12"/>
      <c r="L79" s="159">
        <v>9.1629889999999996</v>
      </c>
      <c r="M79" s="159" t="s">
        <v>321</v>
      </c>
      <c r="N79" s="159">
        <v>1708</v>
      </c>
      <c r="O79" s="185">
        <f t="shared" si="1"/>
        <v>15650.385211999999</v>
      </c>
      <c r="P79" s="215">
        <f t="shared" si="3"/>
        <v>9576.6749165545898</v>
      </c>
      <c r="Q79" s="215" cm="1">
        <f t="array" ref="Q79">IF(P79="-",0,P79/(1+'General inputs'!$H$32)^IFERROR(INDEX('MP Calculations'!$C$40:$C$130,MATCH(F79,'MP Calculations'!$D$40:$D$130,0),0),-1))</f>
        <v>27911.002680355923</v>
      </c>
    </row>
    <row r="80" spans="3:17" x14ac:dyDescent="0.2">
      <c r="C80" s="159"/>
      <c r="D80" s="165" t="s">
        <v>291</v>
      </c>
      <c r="E80" s="161">
        <v>35492</v>
      </c>
      <c r="F80" s="172" t="str">
        <f t="shared" si="0"/>
        <v>1996-97</v>
      </c>
      <c r="G80" s="68"/>
      <c r="H80" s="167" t="s">
        <v>279</v>
      </c>
      <c r="I80" s="173">
        <v>38254.502555524108</v>
      </c>
      <c r="J80" s="168">
        <f>IFERROR(MIN('MP Calculations'!$E$30/I80,1),"-")</f>
        <v>0.61191304794284773</v>
      </c>
      <c r="K80" s="12"/>
      <c r="L80" s="159">
        <v>227.05892399999999</v>
      </c>
      <c r="M80" s="159" t="s">
        <v>321</v>
      </c>
      <c r="N80" s="159">
        <v>1708</v>
      </c>
      <c r="O80" s="185">
        <f t="shared" si="1"/>
        <v>387816.642192</v>
      </c>
      <c r="P80" s="215">
        <f t="shared" si="3"/>
        <v>237310.06356666752</v>
      </c>
      <c r="Q80" s="215" cm="1">
        <f t="array" ref="Q80">IF(P80="-",0,P80/(1+'General inputs'!$H$32)^IFERROR(INDEX('MP Calculations'!$C$40:$C$130,MATCH(F80,'MP Calculations'!$D$40:$D$130,0),0),-1))</f>
        <v>691634.81876522314</v>
      </c>
    </row>
    <row r="81" spans="3:17" x14ac:dyDescent="0.2">
      <c r="C81" s="159"/>
      <c r="D81" s="165" t="s">
        <v>291</v>
      </c>
      <c r="E81" s="161">
        <v>35492</v>
      </c>
      <c r="F81" s="172" t="str">
        <f t="shared" si="0"/>
        <v>1996-97</v>
      </c>
      <c r="G81" s="68"/>
      <c r="H81" s="167" t="s">
        <v>279</v>
      </c>
      <c r="I81" s="173">
        <v>38254.502555524108</v>
      </c>
      <c r="J81" s="168">
        <f>IFERROR(MIN('MP Calculations'!$E$30/I81,1),"-")</f>
        <v>0.61191304794284773</v>
      </c>
      <c r="K81" s="12"/>
      <c r="L81" s="159">
        <v>9.597683</v>
      </c>
      <c r="M81" s="159" t="s">
        <v>321</v>
      </c>
      <c r="N81" s="159">
        <v>1708</v>
      </c>
      <c r="O81" s="185">
        <f t="shared" si="1"/>
        <v>16392.842563999999</v>
      </c>
      <c r="P81" s="215">
        <f t="shared" si="3"/>
        <v>10030.994257784487</v>
      </c>
      <c r="Q81" s="215" cm="1">
        <f t="array" ref="Q81">IF(P81="-",0,P81/(1+'General inputs'!$H$32)^IFERROR(INDEX('MP Calculations'!$C$40:$C$130,MATCH(F81,'MP Calculations'!$D$40:$D$130,0),0),-1))</f>
        <v>29235.106136022481</v>
      </c>
    </row>
    <row r="82" spans="3:17" x14ac:dyDescent="0.2">
      <c r="C82" s="159"/>
      <c r="D82" s="165" t="s">
        <v>291</v>
      </c>
      <c r="E82" s="161">
        <v>35492</v>
      </c>
      <c r="F82" s="172" t="str">
        <f t="shared" si="0"/>
        <v>1996-97</v>
      </c>
      <c r="G82" s="68"/>
      <c r="H82" s="167" t="s">
        <v>279</v>
      </c>
      <c r="I82" s="173">
        <v>38254.502555524108</v>
      </c>
      <c r="J82" s="168">
        <f>IFERROR(MIN('MP Calculations'!$E$30/I82,1),"-")</f>
        <v>0.61191304794284773</v>
      </c>
      <c r="K82" s="12"/>
      <c r="L82" s="159">
        <v>264.94952000000001</v>
      </c>
      <c r="M82" s="159" t="s">
        <v>321</v>
      </c>
      <c r="N82" s="159">
        <v>1708</v>
      </c>
      <c r="O82" s="185">
        <f t="shared" si="1"/>
        <v>452533.78016000002</v>
      </c>
      <c r="P82" s="215">
        <f t="shared" si="3"/>
        <v>276911.32471480418</v>
      </c>
      <c r="Q82" s="215" cm="1">
        <f t="array" ref="Q82">IF(P82="-",0,P82/(1+'General inputs'!$H$32)^IFERROR(INDEX('MP Calculations'!$C$40:$C$130,MATCH(F82,'MP Calculations'!$D$40:$D$130,0),0),-1))</f>
        <v>807051.79967792344</v>
      </c>
    </row>
    <row r="83" spans="3:17" x14ac:dyDescent="0.2">
      <c r="C83" s="159"/>
      <c r="D83" s="165" t="s">
        <v>291</v>
      </c>
      <c r="E83" s="161">
        <v>35492</v>
      </c>
      <c r="F83" s="172" t="str">
        <f t="shared" si="0"/>
        <v>1996-97</v>
      </c>
      <c r="G83" s="68"/>
      <c r="H83" s="167" t="s">
        <v>279</v>
      </c>
      <c r="I83" s="173">
        <v>38254.502555524108</v>
      </c>
      <c r="J83" s="168">
        <f>IFERROR(MIN('MP Calculations'!$E$30/I83,1),"-")</f>
        <v>0.61191304794284773</v>
      </c>
      <c r="K83" s="12"/>
      <c r="L83" s="159">
        <v>8.4829729999999994</v>
      </c>
      <c r="M83" s="159" t="s">
        <v>321</v>
      </c>
      <c r="N83" s="159">
        <v>1708</v>
      </c>
      <c r="O83" s="185">
        <f t="shared" si="1"/>
        <v>14488.917883999999</v>
      </c>
      <c r="P83" s="215">
        <f t="shared" si="3"/>
        <v>8865.9579037920757</v>
      </c>
      <c r="Q83" s="215" cm="1">
        <f t="array" ref="Q83">IF(P83="-",0,P83/(1+'General inputs'!$H$32)^IFERROR(INDEX('MP Calculations'!$C$40:$C$130,MATCH(F83,'MP Calculations'!$D$40:$D$130,0),0),-1))</f>
        <v>25839.634003749972</v>
      </c>
    </row>
    <row r="84" spans="3:17" x14ac:dyDescent="0.2">
      <c r="C84" s="159"/>
      <c r="D84" s="165" t="s">
        <v>291</v>
      </c>
      <c r="E84" s="161">
        <v>35492</v>
      </c>
      <c r="F84" s="172" t="str">
        <f t="shared" si="0"/>
        <v>1996-97</v>
      </c>
      <c r="G84" s="68"/>
      <c r="H84" s="167" t="s">
        <v>279</v>
      </c>
      <c r="I84" s="173">
        <v>38254.502555524108</v>
      </c>
      <c r="J84" s="168">
        <f>IFERROR(MIN('MP Calculations'!$E$30/I84,1),"-")</f>
        <v>0.61191304794284773</v>
      </c>
      <c r="K84" s="12"/>
      <c r="L84" s="159">
        <v>2.6988059999999998</v>
      </c>
      <c r="M84" s="159" t="s">
        <v>321</v>
      </c>
      <c r="N84" s="159">
        <v>1708</v>
      </c>
      <c r="O84" s="185">
        <f t="shared" si="1"/>
        <v>4609.5606479999997</v>
      </c>
      <c r="P84" s="215">
        <f t="shared" si="3"/>
        <v>2820.6503057950881</v>
      </c>
      <c r="Q84" s="215" cm="1">
        <f t="array" ref="Q84">IF(P84="-",0,P84/(1+'General inputs'!$H$32)^IFERROR(INDEX('MP Calculations'!$C$40:$C$130,MATCH(F84,'MP Calculations'!$D$40:$D$130,0),0),-1))</f>
        <v>8220.7215898393697</v>
      </c>
    </row>
    <row r="85" spans="3:17" x14ac:dyDescent="0.2">
      <c r="C85" s="159"/>
      <c r="D85" s="165" t="s">
        <v>291</v>
      </c>
      <c r="E85" s="161">
        <v>35492</v>
      </c>
      <c r="F85" s="172" t="str">
        <f t="shared" si="0"/>
        <v>1996-97</v>
      </c>
      <c r="G85" s="68"/>
      <c r="H85" s="167" t="s">
        <v>279</v>
      </c>
      <c r="I85" s="173">
        <v>38254.502555524108</v>
      </c>
      <c r="J85" s="168">
        <f>IFERROR(MIN('MP Calculations'!$E$30/I85,1),"-")</f>
        <v>0.61191304794284773</v>
      </c>
      <c r="K85" s="12"/>
      <c r="L85" s="159">
        <v>19.203596999999998</v>
      </c>
      <c r="M85" s="159" t="s">
        <v>321</v>
      </c>
      <c r="N85" s="159">
        <v>1708</v>
      </c>
      <c r="O85" s="185">
        <f t="shared" si="1"/>
        <v>32799.743675999998</v>
      </c>
      <c r="P85" s="215">
        <f t="shared" si="3"/>
        <v>20070.591124525305</v>
      </c>
      <c r="Q85" s="215" cm="1">
        <f t="array" ref="Q85">IF(P85="-",0,P85/(1+'General inputs'!$H$32)^IFERROR(INDEX('MP Calculations'!$C$40:$C$130,MATCH(F85,'MP Calculations'!$D$40:$D$130,0),0),-1))</f>
        <v>58495.284381491132</v>
      </c>
    </row>
    <row r="86" spans="3:17" x14ac:dyDescent="0.2">
      <c r="C86" s="159"/>
      <c r="D86" s="165" t="s">
        <v>291</v>
      </c>
      <c r="E86" s="161">
        <v>35492</v>
      </c>
      <c r="F86" s="172" t="str">
        <f t="shared" ref="F86:F149" si="4">IF(E86="","-",IF(OR(E86&lt;$E$15,E86&gt;$E$16),"ERROR - date outside of range",IF(MONTH(E86)&gt;=7,YEAR(E86)&amp;"-"&amp;IF(YEAR(E86)=1999,"00",IF(AND(YEAR(E86)&gt;=2000,YEAR(E86)&lt;2009),"0","")&amp;RIGHT(YEAR(E86),2)+1),RIGHT(YEAR(E86),4)-1&amp;"-"&amp;RIGHT(YEAR(E86),2))))</f>
        <v>1996-97</v>
      </c>
      <c r="G86" s="68"/>
      <c r="H86" s="167" t="s">
        <v>279</v>
      </c>
      <c r="I86" s="173">
        <v>38254.502555524108</v>
      </c>
      <c r="J86" s="168">
        <f>IFERROR(MIN('MP Calculations'!$E$30/I86,1),"-")</f>
        <v>0.61191304794284773</v>
      </c>
      <c r="K86" s="12"/>
      <c r="L86" s="159">
        <v>225.99080900000001</v>
      </c>
      <c r="M86" s="159" t="s">
        <v>321</v>
      </c>
      <c r="N86" s="159">
        <v>1708</v>
      </c>
      <c r="O86" s="185">
        <f t="shared" ref="O86:O127" si="5">IF(N86="","-",L86*N86)</f>
        <v>385992.30177200004</v>
      </c>
      <c r="P86" s="215">
        <f t="shared" si="3"/>
        <v>236193.72585978001</v>
      </c>
      <c r="Q86" s="215" cm="1">
        <f t="array" ref="Q86">IF(P86="-",0,P86/(1+'General inputs'!$H$32)^IFERROR(INDEX('MP Calculations'!$C$40:$C$130,MATCH(F86,'MP Calculations'!$D$40:$D$130,0),0),-1))</f>
        <v>688381.27773969877</v>
      </c>
    </row>
    <row r="87" spans="3:17" x14ac:dyDescent="0.2">
      <c r="C87" s="159"/>
      <c r="D87" s="165" t="s">
        <v>291</v>
      </c>
      <c r="E87" s="161">
        <v>35492</v>
      </c>
      <c r="F87" s="172" t="str">
        <f t="shared" si="4"/>
        <v>1996-97</v>
      </c>
      <c r="G87" s="68"/>
      <c r="H87" s="167" t="s">
        <v>279</v>
      </c>
      <c r="I87" s="173">
        <v>38254.502555524108</v>
      </c>
      <c r="J87" s="168">
        <f>IFERROR(MIN('MP Calculations'!$E$30/I87,1),"-")</f>
        <v>0.61191304794284773</v>
      </c>
      <c r="K87" s="12"/>
      <c r="L87" s="159">
        <v>285.15471700000001</v>
      </c>
      <c r="M87" s="159" t="s">
        <v>321</v>
      </c>
      <c r="N87" s="159">
        <v>1708</v>
      </c>
      <c r="O87" s="185">
        <f t="shared" si="5"/>
        <v>487044.25663600001</v>
      </c>
      <c r="P87" s="215">
        <f t="shared" ref="P87:P150" si="6">IF(O87="-","-",IF(OR(E87&lt;$E$15,E87&gt;$E$16),0,O87*J87))</f>
        <v>298028.73556119332</v>
      </c>
      <c r="Q87" s="215" cm="1">
        <f t="array" ref="Q87">IF(P87="-",0,P87/(1+'General inputs'!$H$32)^IFERROR(INDEX('MP Calculations'!$C$40:$C$130,MATCH(F87,'MP Calculations'!$D$40:$D$130,0),0),-1))</f>
        <v>868598.01648819353</v>
      </c>
    </row>
    <row r="88" spans="3:17" x14ac:dyDescent="0.2">
      <c r="C88" s="159"/>
      <c r="D88" s="165" t="s">
        <v>291</v>
      </c>
      <c r="E88" s="161">
        <v>35492</v>
      </c>
      <c r="F88" s="172" t="str">
        <f t="shared" si="4"/>
        <v>1996-97</v>
      </c>
      <c r="G88" s="68"/>
      <c r="H88" s="167" t="s">
        <v>279</v>
      </c>
      <c r="I88" s="173">
        <v>38254.502555524108</v>
      </c>
      <c r="J88" s="168">
        <f>IFERROR(MIN('MP Calculations'!$E$30/I88,1),"-")</f>
        <v>0.61191304794284773</v>
      </c>
      <c r="K88" s="12"/>
      <c r="L88" s="159">
        <v>12.904873</v>
      </c>
      <c r="M88" s="159" t="s">
        <v>321</v>
      </c>
      <c r="N88" s="159">
        <v>1708</v>
      </c>
      <c r="O88" s="185">
        <f t="shared" si="5"/>
        <v>22041.523084</v>
      </c>
      <c r="P88" s="215">
        <f t="shared" si="6"/>
        <v>13487.495571633077</v>
      </c>
      <c r="Q88" s="215" cm="1">
        <f t="array" ref="Q88">IF(P88="-",0,P88/(1+'General inputs'!$H$32)^IFERROR(INDEX('MP Calculations'!$C$40:$C$130,MATCH(F88,'MP Calculations'!$D$40:$D$130,0),0),-1))</f>
        <v>39309.001123176386</v>
      </c>
    </row>
    <row r="89" spans="3:17" x14ac:dyDescent="0.2">
      <c r="C89" s="159"/>
      <c r="D89" s="165" t="s">
        <v>291</v>
      </c>
      <c r="E89" s="161">
        <v>35492</v>
      </c>
      <c r="F89" s="172" t="str">
        <f t="shared" si="4"/>
        <v>1996-97</v>
      </c>
      <c r="G89" s="68"/>
      <c r="H89" s="167" t="s">
        <v>279</v>
      </c>
      <c r="I89" s="173">
        <v>38254.502555524108</v>
      </c>
      <c r="J89" s="168">
        <f>IFERROR(MIN('MP Calculations'!$E$30/I89,1),"-")</f>
        <v>0.61191304794284773</v>
      </c>
      <c r="K89" s="12"/>
      <c r="L89" s="159">
        <v>0.99366500000000002</v>
      </c>
      <c r="M89" s="159" t="s">
        <v>321</v>
      </c>
      <c r="N89" s="159">
        <v>1708</v>
      </c>
      <c r="O89" s="185">
        <f t="shared" si="5"/>
        <v>1697.1798200000001</v>
      </c>
      <c r="P89" s="215">
        <f t="shared" si="6"/>
        <v>1038.5264765632937</v>
      </c>
      <c r="Q89" s="215" cm="1">
        <f t="array" ref="Q89">IF(P89="-",0,P89/(1+'General inputs'!$H$32)^IFERROR(INDEX('MP Calculations'!$C$40:$C$130,MATCH(F89,'MP Calculations'!$D$40:$D$130,0),0),-1))</f>
        <v>3026.7619527182533</v>
      </c>
    </row>
    <row r="90" spans="3:17" x14ac:dyDescent="0.2">
      <c r="C90" s="159"/>
      <c r="D90" s="165" t="s">
        <v>291</v>
      </c>
      <c r="E90" s="161">
        <v>35492</v>
      </c>
      <c r="F90" s="172" t="str">
        <f t="shared" si="4"/>
        <v>1996-97</v>
      </c>
      <c r="G90" s="68"/>
      <c r="H90" s="167" t="s">
        <v>279</v>
      </c>
      <c r="I90" s="173">
        <v>38254.502555524108</v>
      </c>
      <c r="J90" s="168">
        <f>IFERROR(MIN('MP Calculations'!$E$30/I90,1),"-")</f>
        <v>0.61191304794284773</v>
      </c>
      <c r="K90" s="12"/>
      <c r="L90" s="159">
        <v>0.99934000000000001</v>
      </c>
      <c r="M90" s="159" t="s">
        <v>321</v>
      </c>
      <c r="N90" s="159">
        <v>1708</v>
      </c>
      <c r="O90" s="185">
        <f t="shared" si="5"/>
        <v>1706.8727200000001</v>
      </c>
      <c r="P90" s="215">
        <f t="shared" si="6"/>
        <v>1044.4576885456991</v>
      </c>
      <c r="Q90" s="215" cm="1">
        <f t="array" ref="Q90">IF(P90="-",0,P90/(1+'General inputs'!$H$32)^IFERROR(INDEX('MP Calculations'!$C$40:$C$130,MATCH(F90,'MP Calculations'!$D$40:$D$130,0),0),-1))</f>
        <v>3044.0483360382618</v>
      </c>
    </row>
    <row r="91" spans="3:17" x14ac:dyDescent="0.2">
      <c r="C91" s="159"/>
      <c r="D91" s="165" t="s">
        <v>291</v>
      </c>
      <c r="E91" s="161">
        <v>35492</v>
      </c>
      <c r="F91" s="172" t="str">
        <f t="shared" si="4"/>
        <v>1996-97</v>
      </c>
      <c r="G91" s="68"/>
      <c r="H91" s="167" t="s">
        <v>279</v>
      </c>
      <c r="I91" s="173">
        <v>38254.502555524108</v>
      </c>
      <c r="J91" s="168">
        <f>IFERROR(MIN('MP Calculations'!$E$30/I91,1),"-")</f>
        <v>0.61191304794284773</v>
      </c>
      <c r="K91" s="12"/>
      <c r="L91" s="159">
        <v>9.6194930000000003</v>
      </c>
      <c r="M91" s="159" t="s">
        <v>321</v>
      </c>
      <c r="N91" s="159">
        <v>1708</v>
      </c>
      <c r="O91" s="185">
        <f t="shared" si="5"/>
        <v>16430.094044000001</v>
      </c>
      <c r="P91" s="215">
        <f t="shared" si="6"/>
        <v>10053.78892445167</v>
      </c>
      <c r="Q91" s="215" cm="1">
        <f t="array" ref="Q91">IF(P91="-",0,P91/(1+'General inputs'!$H$32)^IFERROR(INDEX('MP Calculations'!$C$40:$C$130,MATCH(F91,'MP Calculations'!$D$40:$D$130,0),0),-1))</f>
        <v>29301.540677028544</v>
      </c>
    </row>
    <row r="92" spans="3:17" x14ac:dyDescent="0.2">
      <c r="C92" s="159"/>
      <c r="D92" s="165" t="s">
        <v>291</v>
      </c>
      <c r="E92" s="161">
        <v>35492</v>
      </c>
      <c r="F92" s="172" t="str">
        <f t="shared" si="4"/>
        <v>1996-97</v>
      </c>
      <c r="G92" s="68"/>
      <c r="H92" s="167" t="s">
        <v>279</v>
      </c>
      <c r="I92" s="173">
        <v>38254.502555524108</v>
      </c>
      <c r="J92" s="168">
        <f>IFERROR(MIN('MP Calculations'!$E$30/I92,1),"-")</f>
        <v>0.61191304794284773</v>
      </c>
      <c r="K92" s="12"/>
      <c r="L92" s="159">
        <v>2.0344120000000001</v>
      </c>
      <c r="M92" s="159" t="s">
        <v>321</v>
      </c>
      <c r="N92" s="159">
        <v>1708</v>
      </c>
      <c r="O92" s="185">
        <f t="shared" si="5"/>
        <v>3474.7756960000002</v>
      </c>
      <c r="P92" s="215">
        <f t="shared" si="6"/>
        <v>2126.2605870570901</v>
      </c>
      <c r="Q92" s="215" cm="1">
        <f t="array" ref="Q92">IF(P92="-",0,P92/(1+'General inputs'!$H$32)^IFERROR(INDEX('MP Calculations'!$C$40:$C$130,MATCH(F92,'MP Calculations'!$D$40:$D$130,0),0),-1))</f>
        <v>6196.9384427885116</v>
      </c>
    </row>
    <row r="93" spans="3:17" x14ac:dyDescent="0.2">
      <c r="C93" s="159"/>
      <c r="D93" s="165" t="s">
        <v>291</v>
      </c>
      <c r="E93" s="161">
        <v>35492</v>
      </c>
      <c r="F93" s="172" t="str">
        <f t="shared" si="4"/>
        <v>1996-97</v>
      </c>
      <c r="G93" s="68"/>
      <c r="H93" s="167" t="s">
        <v>279</v>
      </c>
      <c r="I93" s="173">
        <v>38254.502555524108</v>
      </c>
      <c r="J93" s="168">
        <f>IFERROR(MIN('MP Calculations'!$E$30/I93,1),"-")</f>
        <v>0.61191304794284773</v>
      </c>
      <c r="K93" s="12"/>
      <c r="L93" s="159">
        <v>438.06225899999998</v>
      </c>
      <c r="M93" s="159" t="s">
        <v>321</v>
      </c>
      <c r="N93" s="159">
        <v>1708</v>
      </c>
      <c r="O93" s="185">
        <f t="shared" si="5"/>
        <v>748210.33837200003</v>
      </c>
      <c r="P93" s="215">
        <f t="shared" si="6"/>
        <v>457839.66865556</v>
      </c>
      <c r="Q93" s="215" cm="1">
        <f t="array" ref="Q93">IF(P93="-",0,P93/(1+'General inputs'!$H$32)^IFERROR(INDEX('MP Calculations'!$C$40:$C$130,MATCH(F93,'MP Calculations'!$D$40:$D$130,0),0),-1))</f>
        <v>1334363.3704145856</v>
      </c>
    </row>
    <row r="94" spans="3:17" x14ac:dyDescent="0.2">
      <c r="C94" s="159"/>
      <c r="D94" s="165" t="s">
        <v>291</v>
      </c>
      <c r="E94" s="161">
        <v>35492</v>
      </c>
      <c r="F94" s="172" t="str">
        <f t="shared" si="4"/>
        <v>1996-97</v>
      </c>
      <c r="G94" s="68"/>
      <c r="H94" s="167" t="s">
        <v>279</v>
      </c>
      <c r="I94" s="173">
        <v>38254.502555524108</v>
      </c>
      <c r="J94" s="168">
        <f>IFERROR(MIN('MP Calculations'!$E$30/I94,1),"-")</f>
        <v>0.61191304794284773</v>
      </c>
      <c r="K94" s="12"/>
      <c r="L94" s="159">
        <v>893.207401</v>
      </c>
      <c r="M94" s="159" t="s">
        <v>321</v>
      </c>
      <c r="N94" s="159">
        <v>1708</v>
      </c>
      <c r="O94" s="185">
        <f t="shared" si="5"/>
        <v>1525598.2409079999</v>
      </c>
      <c r="P94" s="215">
        <f t="shared" si="6"/>
        <v>933533.46953026112</v>
      </c>
      <c r="Q94" s="215" cm="1">
        <f t="array" ref="Q94">IF(P94="-",0,P94/(1+'General inputs'!$H$32)^IFERROR(INDEX('MP Calculations'!$C$40:$C$130,MATCH(F94,'MP Calculations'!$D$40:$D$130,0),0),-1))</f>
        <v>2720762.2058069427</v>
      </c>
    </row>
    <row r="95" spans="3:17" x14ac:dyDescent="0.2">
      <c r="C95" s="159"/>
      <c r="D95" s="165" t="s">
        <v>291</v>
      </c>
      <c r="E95" s="161">
        <v>35492</v>
      </c>
      <c r="F95" s="172" t="str">
        <f t="shared" si="4"/>
        <v>1996-97</v>
      </c>
      <c r="G95" s="68"/>
      <c r="H95" s="167" t="s">
        <v>279</v>
      </c>
      <c r="I95" s="173">
        <v>38254.502555524108</v>
      </c>
      <c r="J95" s="168">
        <f>IFERROR(MIN('MP Calculations'!$E$30/I95,1),"-")</f>
        <v>0.61191304794284773</v>
      </c>
      <c r="K95" s="12"/>
      <c r="L95" s="159">
        <v>0.35806399999999999</v>
      </c>
      <c r="M95" s="159" t="s">
        <v>321</v>
      </c>
      <c r="N95" s="159">
        <v>1708</v>
      </c>
      <c r="O95" s="185">
        <f t="shared" si="5"/>
        <v>611.57331199999999</v>
      </c>
      <c r="P95" s="215">
        <f t="shared" si="6"/>
        <v>374.22968938642219</v>
      </c>
      <c r="Q95" s="215" cm="1">
        <f t="array" ref="Q95">IF(P95="-",0,P95/(1+'General inputs'!$H$32)^IFERROR(INDEX('MP Calculations'!$C$40:$C$130,MATCH(F95,'MP Calculations'!$D$40:$D$130,0),0),-1))</f>
        <v>1090.6839748185844</v>
      </c>
    </row>
    <row r="96" spans="3:17" x14ac:dyDescent="0.2">
      <c r="C96" s="159"/>
      <c r="D96" s="165" t="s">
        <v>291</v>
      </c>
      <c r="E96" s="161">
        <v>35492</v>
      </c>
      <c r="F96" s="172" t="str">
        <f t="shared" si="4"/>
        <v>1996-97</v>
      </c>
      <c r="G96" s="68"/>
      <c r="H96" s="167" t="s">
        <v>279</v>
      </c>
      <c r="I96" s="173">
        <v>38254.502555524108</v>
      </c>
      <c r="J96" s="168">
        <f>IFERROR(MIN('MP Calculations'!$E$30/I96,1),"-")</f>
        <v>0.61191304794284773</v>
      </c>
      <c r="K96" s="12"/>
      <c r="L96" s="159">
        <v>0.35806399999999999</v>
      </c>
      <c r="M96" s="159" t="s">
        <v>321</v>
      </c>
      <c r="N96" s="159">
        <v>1708</v>
      </c>
      <c r="O96" s="185">
        <f t="shared" si="5"/>
        <v>611.57331199999999</v>
      </c>
      <c r="P96" s="215">
        <f t="shared" si="6"/>
        <v>374.22968938642219</v>
      </c>
      <c r="Q96" s="215" cm="1">
        <f t="array" ref="Q96">IF(P96="-",0,P96/(1+'General inputs'!$H$32)^IFERROR(INDEX('MP Calculations'!$C$40:$C$130,MATCH(F96,'MP Calculations'!$D$40:$D$130,0),0),-1))</f>
        <v>1090.6839748185844</v>
      </c>
    </row>
    <row r="97" spans="3:17" x14ac:dyDescent="0.2">
      <c r="C97" s="159"/>
      <c r="D97" s="165" t="s">
        <v>291</v>
      </c>
      <c r="E97" s="161">
        <v>35492</v>
      </c>
      <c r="F97" s="172" t="str">
        <f t="shared" si="4"/>
        <v>1996-97</v>
      </c>
      <c r="G97" s="68"/>
      <c r="H97" s="167" t="s">
        <v>279</v>
      </c>
      <c r="I97" s="173">
        <v>38254.502555524108</v>
      </c>
      <c r="J97" s="168">
        <f>IFERROR(MIN('MP Calculations'!$E$30/I97,1),"-")</f>
        <v>0.61191304794284773</v>
      </c>
      <c r="K97" s="12"/>
      <c r="L97" s="159">
        <v>0.35806399999999999</v>
      </c>
      <c r="M97" s="159" t="s">
        <v>321</v>
      </c>
      <c r="N97" s="159">
        <v>1708</v>
      </c>
      <c r="O97" s="185">
        <f t="shared" si="5"/>
        <v>611.57331199999999</v>
      </c>
      <c r="P97" s="215">
        <f t="shared" si="6"/>
        <v>374.22968938642219</v>
      </c>
      <c r="Q97" s="215" cm="1">
        <f t="array" ref="Q97">IF(P97="-",0,P97/(1+'General inputs'!$H$32)^IFERROR(INDEX('MP Calculations'!$C$40:$C$130,MATCH(F97,'MP Calculations'!$D$40:$D$130,0),0),-1))</f>
        <v>1090.6839748185844</v>
      </c>
    </row>
    <row r="98" spans="3:17" x14ac:dyDescent="0.2">
      <c r="C98" s="159"/>
      <c r="D98" s="165" t="s">
        <v>291</v>
      </c>
      <c r="E98" s="161">
        <v>35492</v>
      </c>
      <c r="F98" s="172" t="str">
        <f t="shared" si="4"/>
        <v>1996-97</v>
      </c>
      <c r="G98" s="68"/>
      <c r="H98" s="167" t="s">
        <v>279</v>
      </c>
      <c r="I98" s="173">
        <v>38254.502555524108</v>
      </c>
      <c r="J98" s="168">
        <f>IFERROR(MIN('MP Calculations'!$E$30/I98,1),"-")</f>
        <v>0.61191304794284773</v>
      </c>
      <c r="K98" s="12"/>
      <c r="L98" s="159">
        <v>0.35667900000000002</v>
      </c>
      <c r="M98" s="159" t="s">
        <v>321</v>
      </c>
      <c r="N98" s="159">
        <v>1708</v>
      </c>
      <c r="O98" s="185">
        <f t="shared" si="5"/>
        <v>609.20773200000008</v>
      </c>
      <c r="P98" s="215">
        <f t="shared" si="6"/>
        <v>372.78216011846956</v>
      </c>
      <c r="Q98" s="215" cm="1">
        <f t="array" ref="Q98">IF(P98="-",0,P98/(1+'General inputs'!$H$32)^IFERROR(INDEX('MP Calculations'!$C$40:$C$130,MATCH(F98,'MP Calculations'!$D$40:$D$130,0),0),-1))</f>
        <v>1086.4651834708818</v>
      </c>
    </row>
    <row r="99" spans="3:17" x14ac:dyDescent="0.2">
      <c r="C99" s="159"/>
      <c r="D99" s="165" t="s">
        <v>291</v>
      </c>
      <c r="E99" s="161">
        <v>35492</v>
      </c>
      <c r="F99" s="172" t="str">
        <f t="shared" si="4"/>
        <v>1996-97</v>
      </c>
      <c r="G99" s="68"/>
      <c r="H99" s="167" t="s">
        <v>279</v>
      </c>
      <c r="I99" s="173">
        <v>38254.502555524108</v>
      </c>
      <c r="J99" s="168">
        <f>IFERROR(MIN('MP Calculations'!$E$30/I99,1),"-")</f>
        <v>0.61191304794284773</v>
      </c>
      <c r="K99" s="12"/>
      <c r="L99" s="159">
        <v>1.6723330000000001</v>
      </c>
      <c r="M99" s="159" t="s">
        <v>321</v>
      </c>
      <c r="N99" s="159">
        <v>1708</v>
      </c>
      <c r="O99" s="185">
        <f t="shared" si="5"/>
        <v>2856.3447639999999</v>
      </c>
      <c r="P99" s="215">
        <f t="shared" si="6"/>
        <v>1747.8346305148341</v>
      </c>
      <c r="Q99" s="215" cm="1">
        <f t="array" ref="Q99">IF(P99="-",0,P99/(1+'General inputs'!$H$32)^IFERROR(INDEX('MP Calculations'!$C$40:$C$130,MATCH(F99,'MP Calculations'!$D$40:$D$130,0),0),-1))</f>
        <v>5094.0245421496929</v>
      </c>
    </row>
    <row r="100" spans="3:17" x14ac:dyDescent="0.2">
      <c r="C100" s="159"/>
      <c r="D100" s="165" t="s">
        <v>291</v>
      </c>
      <c r="E100" s="161">
        <v>35492</v>
      </c>
      <c r="F100" s="172" t="str">
        <f t="shared" si="4"/>
        <v>1996-97</v>
      </c>
      <c r="G100" s="68"/>
      <c r="H100" s="167" t="s">
        <v>279</v>
      </c>
      <c r="I100" s="173">
        <v>38254.502555524108</v>
      </c>
      <c r="J100" s="168">
        <f>IFERROR(MIN('MP Calculations'!$E$30/I100,1),"-")</f>
        <v>0.61191304794284773</v>
      </c>
      <c r="K100" s="12"/>
      <c r="L100" s="159">
        <v>15.692627999999999</v>
      </c>
      <c r="M100" s="159" t="s">
        <v>321</v>
      </c>
      <c r="N100" s="159">
        <v>1708</v>
      </c>
      <c r="O100" s="185">
        <f t="shared" si="5"/>
        <v>26803.008623999998</v>
      </c>
      <c r="P100" s="215">
        <f t="shared" si="6"/>
        <v>16401.110701150272</v>
      </c>
      <c r="Q100" s="215" cm="1">
        <f t="array" ref="Q100">IF(P100="-",0,P100/(1+'General inputs'!$H$32)^IFERROR(INDEX('MP Calculations'!$C$40:$C$130,MATCH(F100,'MP Calculations'!$D$40:$D$130,0),0),-1))</f>
        <v>47800.666591417765</v>
      </c>
    </row>
    <row r="101" spans="3:17" x14ac:dyDescent="0.2">
      <c r="C101" s="159"/>
      <c r="D101" s="165" t="s">
        <v>291</v>
      </c>
      <c r="E101" s="161">
        <v>35492</v>
      </c>
      <c r="F101" s="172" t="str">
        <f t="shared" si="4"/>
        <v>1996-97</v>
      </c>
      <c r="G101" s="68"/>
      <c r="H101" s="167" t="s">
        <v>279</v>
      </c>
      <c r="I101" s="173">
        <v>38254.502555524108</v>
      </c>
      <c r="J101" s="168">
        <f>IFERROR(MIN('MP Calculations'!$E$30/I101,1),"-")</f>
        <v>0.61191304794284773</v>
      </c>
      <c r="K101" s="12"/>
      <c r="L101" s="159">
        <v>250.54072199999999</v>
      </c>
      <c r="M101" s="159" t="s">
        <v>321</v>
      </c>
      <c r="N101" s="159">
        <v>1708</v>
      </c>
      <c r="O101" s="185">
        <f t="shared" si="5"/>
        <v>427923.55317599996</v>
      </c>
      <c r="P101" s="215">
        <f t="shared" si="6"/>
        <v>261852.0057104594</v>
      </c>
      <c r="Q101" s="215" cm="1">
        <f t="array" ref="Q101">IF(P101="-",0,P101/(1+'General inputs'!$H$32)^IFERROR(INDEX('MP Calculations'!$C$40:$C$130,MATCH(F101,'MP Calculations'!$D$40:$D$130,0),0),-1))</f>
        <v>763161.75467200798</v>
      </c>
    </row>
    <row r="102" spans="3:17" x14ac:dyDescent="0.2">
      <c r="C102" s="159"/>
      <c r="D102" s="165" t="s">
        <v>291</v>
      </c>
      <c r="E102" s="161">
        <v>35492</v>
      </c>
      <c r="F102" s="172" t="str">
        <f t="shared" si="4"/>
        <v>1996-97</v>
      </c>
      <c r="G102" s="68"/>
      <c r="H102" s="167" t="s">
        <v>279</v>
      </c>
      <c r="I102" s="173">
        <v>38254.502555524108</v>
      </c>
      <c r="J102" s="168">
        <f>IFERROR(MIN('MP Calculations'!$E$30/I102,1),"-")</f>
        <v>0.61191304794284773</v>
      </c>
      <c r="K102" s="12"/>
      <c r="L102" s="159">
        <v>84.149918999999997</v>
      </c>
      <c r="M102" s="159" t="s">
        <v>321</v>
      </c>
      <c r="N102" s="159">
        <v>1708</v>
      </c>
      <c r="O102" s="185">
        <f t="shared" si="5"/>
        <v>143728.061652</v>
      </c>
      <c r="P102" s="215">
        <f t="shared" si="6"/>
        <v>87949.076280392852</v>
      </c>
      <c r="Q102" s="215" cm="1">
        <f t="array" ref="Q102">IF(P102="-",0,P102/(1+'General inputs'!$H$32)^IFERROR(INDEX('MP Calculations'!$C$40:$C$130,MATCH(F102,'MP Calculations'!$D$40:$D$130,0),0),-1))</f>
        <v>256325.5958029344</v>
      </c>
    </row>
    <row r="103" spans="3:17" x14ac:dyDescent="0.2">
      <c r="C103" s="159"/>
      <c r="D103" s="165" t="s">
        <v>291</v>
      </c>
      <c r="E103" s="161">
        <v>35492</v>
      </c>
      <c r="F103" s="172" t="str">
        <f t="shared" si="4"/>
        <v>1996-97</v>
      </c>
      <c r="G103" s="68"/>
      <c r="H103" s="167" t="s">
        <v>279</v>
      </c>
      <c r="I103" s="173">
        <v>38254.502555524108</v>
      </c>
      <c r="J103" s="168">
        <f>IFERROR(MIN('MP Calculations'!$E$30/I103,1),"-")</f>
        <v>0.61191304794284773</v>
      </c>
      <c r="K103" s="12"/>
      <c r="L103" s="159">
        <v>1.520912</v>
      </c>
      <c r="M103" s="159" t="s">
        <v>321</v>
      </c>
      <c r="N103" s="159">
        <v>1708</v>
      </c>
      <c r="O103" s="185">
        <f t="shared" si="5"/>
        <v>2597.7176960000002</v>
      </c>
      <c r="P103" s="215">
        <f t="shared" si="6"/>
        <v>1589.577353054432</v>
      </c>
      <c r="Q103" s="215" cm="1">
        <f t="array" ref="Q103">IF(P103="-",0,P103/(1+'General inputs'!$H$32)^IFERROR(INDEX('MP Calculations'!$C$40:$C$130,MATCH(F103,'MP Calculations'!$D$40:$D$130,0),0),-1))</f>
        <v>4632.787282467053</v>
      </c>
    </row>
    <row r="104" spans="3:17" x14ac:dyDescent="0.2">
      <c r="C104" s="159"/>
      <c r="D104" s="165" t="s">
        <v>328</v>
      </c>
      <c r="E104" s="161">
        <v>35492</v>
      </c>
      <c r="F104" s="172" t="str">
        <f t="shared" si="4"/>
        <v>1996-97</v>
      </c>
      <c r="G104" s="68"/>
      <c r="H104" s="167" t="s">
        <v>279</v>
      </c>
      <c r="I104" s="173">
        <v>38254.502555524108</v>
      </c>
      <c r="J104" s="168">
        <f>IFERROR(MIN('MP Calculations'!$E$30/I104,1),"-")</f>
        <v>0.61191304794284773</v>
      </c>
      <c r="K104" s="12"/>
      <c r="L104" s="159">
        <v>1.4424110000000001</v>
      </c>
      <c r="M104" s="159" t="s">
        <v>321</v>
      </c>
      <c r="N104" s="159">
        <v>940</v>
      </c>
      <c r="O104" s="185">
        <f t="shared" si="5"/>
        <v>1355.86634</v>
      </c>
      <c r="P104" s="215">
        <f t="shared" si="6"/>
        <v>829.67230471251355</v>
      </c>
      <c r="Q104" s="215" cm="1">
        <f t="array" ref="Q104">IF(P104="-",0,P104/(1+'General inputs'!$H$32)^IFERROR(INDEX('MP Calculations'!$C$40:$C$130,MATCH(F104,'MP Calculations'!$D$40:$D$130,0),0),-1))</f>
        <v>2418.0611874605906</v>
      </c>
    </row>
    <row r="105" spans="3:17" x14ac:dyDescent="0.2">
      <c r="C105" s="159"/>
      <c r="D105" s="165" t="s">
        <v>328</v>
      </c>
      <c r="E105" s="161">
        <v>35492</v>
      </c>
      <c r="F105" s="172" t="str">
        <f t="shared" si="4"/>
        <v>1996-97</v>
      </c>
      <c r="G105" s="68"/>
      <c r="H105" s="167" t="s">
        <v>279</v>
      </c>
      <c r="I105" s="173">
        <v>38254.502555524108</v>
      </c>
      <c r="J105" s="168">
        <f>IFERROR(MIN('MP Calculations'!$E$30/I105,1),"-")</f>
        <v>0.61191304794284773</v>
      </c>
      <c r="K105" s="12"/>
      <c r="L105" s="159">
        <v>1.5047779999999999</v>
      </c>
      <c r="M105" s="159" t="s">
        <v>321</v>
      </c>
      <c r="N105" s="159">
        <v>940</v>
      </c>
      <c r="O105" s="185">
        <f t="shared" si="5"/>
        <v>1414.4913199999999</v>
      </c>
      <c r="P105" s="215">
        <f t="shared" si="6"/>
        <v>865.54569490990184</v>
      </c>
      <c r="Q105" s="215" cm="1">
        <f t="array" ref="Q105">IF(P105="-",0,P105/(1+'General inputs'!$H$32)^IFERROR(INDEX('MP Calculations'!$C$40:$C$130,MATCH(F105,'MP Calculations'!$D$40:$D$130,0),0),-1))</f>
        <v>2522.6133727103934</v>
      </c>
    </row>
    <row r="106" spans="3:17" x14ac:dyDescent="0.2">
      <c r="C106" s="159"/>
      <c r="D106" s="165" t="s">
        <v>328</v>
      </c>
      <c r="E106" s="161">
        <v>35492</v>
      </c>
      <c r="F106" s="172" t="str">
        <f t="shared" si="4"/>
        <v>1996-97</v>
      </c>
      <c r="G106" s="68"/>
      <c r="H106" s="167" t="s">
        <v>279</v>
      </c>
      <c r="I106" s="173">
        <v>38254.502555524108</v>
      </c>
      <c r="J106" s="168">
        <f>IFERROR(MIN('MP Calculations'!$E$30/I106,1),"-")</f>
        <v>0.61191304794284773</v>
      </c>
      <c r="K106" s="12"/>
      <c r="L106" s="159">
        <v>7.5542160000000003</v>
      </c>
      <c r="M106" s="159" t="s">
        <v>321</v>
      </c>
      <c r="N106" s="159">
        <v>940</v>
      </c>
      <c r="O106" s="185">
        <f t="shared" si="5"/>
        <v>7100.9630400000005</v>
      </c>
      <c r="P106" s="215">
        <f t="shared" si="6"/>
        <v>4345.1719371359104</v>
      </c>
      <c r="Q106" s="215" cm="1">
        <f t="array" ref="Q106">IF(P106="-",0,P106/(1+'General inputs'!$H$32)^IFERROR(INDEX('MP Calculations'!$C$40:$C$130,MATCH(F106,'MP Calculations'!$D$40:$D$130,0),0),-1))</f>
        <v>12663.905441163297</v>
      </c>
    </row>
    <row r="107" spans="3:17" x14ac:dyDescent="0.2">
      <c r="C107" s="159"/>
      <c r="D107" s="165" t="s">
        <v>328</v>
      </c>
      <c r="E107" s="161">
        <v>35492</v>
      </c>
      <c r="F107" s="172" t="str">
        <f t="shared" si="4"/>
        <v>1996-97</v>
      </c>
      <c r="G107" s="68"/>
      <c r="H107" s="167" t="s">
        <v>279</v>
      </c>
      <c r="I107" s="173">
        <v>38254.502555524108</v>
      </c>
      <c r="J107" s="168">
        <f>IFERROR(MIN('MP Calculations'!$E$30/I107,1),"-")</f>
        <v>0.61191304794284773</v>
      </c>
      <c r="K107" s="12"/>
      <c r="L107" s="159">
        <v>7.6530060000000004</v>
      </c>
      <c r="M107" s="159" t="s">
        <v>321</v>
      </c>
      <c r="N107" s="159">
        <v>940</v>
      </c>
      <c r="O107" s="185">
        <f t="shared" si="5"/>
        <v>7193.82564</v>
      </c>
      <c r="P107" s="215">
        <f t="shared" si="6"/>
        <v>4401.9957737418072</v>
      </c>
      <c r="Q107" s="215" cm="1">
        <f t="array" ref="Q107">IF(P107="-",0,P107/(1+'General inputs'!$H$32)^IFERROR(INDEX('MP Calculations'!$C$40:$C$130,MATCH(F107,'MP Calculations'!$D$40:$D$130,0),0),-1))</f>
        <v>12829.517229141362</v>
      </c>
    </row>
    <row r="108" spans="3:17" x14ac:dyDescent="0.2">
      <c r="C108" s="159"/>
      <c r="D108" s="165" t="s">
        <v>328</v>
      </c>
      <c r="E108" s="161">
        <v>35492</v>
      </c>
      <c r="F108" s="172" t="str">
        <f t="shared" si="4"/>
        <v>1996-97</v>
      </c>
      <c r="G108" s="68"/>
      <c r="H108" s="167" t="s">
        <v>279</v>
      </c>
      <c r="I108" s="173">
        <v>38254.502555524108</v>
      </c>
      <c r="J108" s="168">
        <f>IFERROR(MIN('MP Calculations'!$E$30/I108,1),"-")</f>
        <v>0.61191304794284773</v>
      </c>
      <c r="K108" s="12"/>
      <c r="L108" s="159">
        <v>7.408785</v>
      </c>
      <c r="M108" s="159" t="s">
        <v>321</v>
      </c>
      <c r="N108" s="159">
        <v>940</v>
      </c>
      <c r="O108" s="185">
        <f t="shared" si="5"/>
        <v>6964.2578999999996</v>
      </c>
      <c r="P108" s="215">
        <f t="shared" si="6"/>
        <v>4261.520278249056</v>
      </c>
      <c r="Q108" s="215" cm="1">
        <f t="array" ref="Q108">IF(P108="-",0,P108/(1+'General inputs'!$H$32)^IFERROR(INDEX('MP Calculations'!$C$40:$C$130,MATCH(F108,'MP Calculations'!$D$40:$D$130,0),0),-1))</f>
        <v>12420.10457126312</v>
      </c>
    </row>
    <row r="109" spans="3:17" x14ac:dyDescent="0.2">
      <c r="C109" s="159"/>
      <c r="D109" s="165" t="s">
        <v>328</v>
      </c>
      <c r="E109" s="161">
        <v>35492</v>
      </c>
      <c r="F109" s="172" t="str">
        <f t="shared" si="4"/>
        <v>1996-97</v>
      </c>
      <c r="G109" s="68"/>
      <c r="H109" s="167" t="s">
        <v>279</v>
      </c>
      <c r="I109" s="173">
        <v>38254.502555524108</v>
      </c>
      <c r="J109" s="168">
        <f>IFERROR(MIN('MP Calculations'!$E$30/I109,1),"-")</f>
        <v>0.61191304794284773</v>
      </c>
      <c r="K109" s="12"/>
      <c r="L109" s="159">
        <v>1.428968</v>
      </c>
      <c r="M109" s="159" t="s">
        <v>321</v>
      </c>
      <c r="N109" s="159">
        <v>940</v>
      </c>
      <c r="O109" s="185">
        <f t="shared" si="5"/>
        <v>1343.22992</v>
      </c>
      <c r="P109" s="215">
        <f t="shared" si="6"/>
        <v>821.93991443522748</v>
      </c>
      <c r="Q109" s="215" cm="1">
        <f t="array" ref="Q109">IF(P109="-",0,P109/(1+'General inputs'!$H$32)^IFERROR(INDEX('MP Calculations'!$C$40:$C$130,MATCH(F109,'MP Calculations'!$D$40:$D$130,0),0),-1))</f>
        <v>2395.5253106938208</v>
      </c>
    </row>
    <row r="110" spans="3:17" x14ac:dyDescent="0.2">
      <c r="C110" s="159"/>
      <c r="D110" s="165" t="s">
        <v>291</v>
      </c>
      <c r="E110" s="161">
        <v>35492</v>
      </c>
      <c r="F110" s="172" t="str">
        <f t="shared" si="4"/>
        <v>1996-97</v>
      </c>
      <c r="G110" s="68"/>
      <c r="H110" s="167" t="s">
        <v>279</v>
      </c>
      <c r="I110" s="173">
        <v>38254.502555524108</v>
      </c>
      <c r="J110" s="168">
        <f>IFERROR(MIN('MP Calculations'!$E$30/I110,1),"-")</f>
        <v>0.61191304794284773</v>
      </c>
      <c r="K110" s="12"/>
      <c r="L110" s="159">
        <v>961.78250000000003</v>
      </c>
      <c r="M110" s="159" t="s">
        <v>321</v>
      </c>
      <c r="N110" s="159">
        <v>1708</v>
      </c>
      <c r="O110" s="185">
        <f t="shared" si="5"/>
        <v>1642724.51</v>
      </c>
      <c r="P110" s="215">
        <f t="shared" si="6"/>
        <v>1005204.5618445211</v>
      </c>
      <c r="Q110" s="215" cm="1">
        <f t="array" ref="Q110">IF(P110="-",0,P110/(1+'General inputs'!$H$32)^IFERROR(INDEX('MP Calculations'!$C$40:$C$130,MATCH(F110,'MP Calculations'!$D$40:$D$130,0),0),-1))</f>
        <v>2929645.9851058889</v>
      </c>
    </row>
    <row r="111" spans="3:17" x14ac:dyDescent="0.2">
      <c r="C111" s="159"/>
      <c r="D111" s="165" t="s">
        <v>291</v>
      </c>
      <c r="E111" s="161">
        <v>35492</v>
      </c>
      <c r="F111" s="172" t="str">
        <f t="shared" si="4"/>
        <v>1996-97</v>
      </c>
      <c r="G111" s="68"/>
      <c r="H111" s="167" t="s">
        <v>279</v>
      </c>
      <c r="I111" s="173">
        <v>38254.502555524108</v>
      </c>
      <c r="J111" s="168">
        <f>IFERROR(MIN('MP Calculations'!$E$30/I111,1),"-")</f>
        <v>0.61191304794284773</v>
      </c>
      <c r="K111" s="12"/>
      <c r="L111" s="159">
        <v>244.64958799999999</v>
      </c>
      <c r="M111" s="159" t="s">
        <v>321</v>
      </c>
      <c r="N111" s="159">
        <v>1708</v>
      </c>
      <c r="O111" s="185">
        <f t="shared" si="5"/>
        <v>417861.49630399997</v>
      </c>
      <c r="P111" s="215">
        <f t="shared" si="6"/>
        <v>255694.90182133962</v>
      </c>
      <c r="Q111" s="215" cm="1">
        <f t="array" ref="Q111">IF(P111="-",0,P111/(1+'General inputs'!$H$32)^IFERROR(INDEX('MP Calculations'!$C$40:$C$130,MATCH(F111,'MP Calculations'!$D$40:$D$130,0),0),-1))</f>
        <v>745217.01449341176</v>
      </c>
    </row>
    <row r="112" spans="3:17" x14ac:dyDescent="0.2">
      <c r="C112" s="159"/>
      <c r="D112" s="165" t="s">
        <v>328</v>
      </c>
      <c r="E112" s="161">
        <v>35492</v>
      </c>
      <c r="F112" s="172" t="str">
        <f t="shared" si="4"/>
        <v>1996-97</v>
      </c>
      <c r="G112" s="68"/>
      <c r="H112" s="167" t="s">
        <v>279</v>
      </c>
      <c r="I112" s="173">
        <v>38254.502555524108</v>
      </c>
      <c r="J112" s="168">
        <f>IFERROR(MIN('MP Calculations'!$E$30/I112,1),"-")</f>
        <v>0.61191304794284773</v>
      </c>
      <c r="K112" s="12"/>
      <c r="L112" s="159">
        <v>0.871506</v>
      </c>
      <c r="M112" s="159" t="s">
        <v>321</v>
      </c>
      <c r="N112" s="159">
        <v>940</v>
      </c>
      <c r="O112" s="185">
        <f t="shared" si="5"/>
        <v>819.21564000000001</v>
      </c>
      <c r="P112" s="215">
        <f t="shared" si="6"/>
        <v>501.28873919485068</v>
      </c>
      <c r="Q112" s="215" cm="1">
        <f t="array" ref="Q112">IF(P112="-",0,P112/(1+'General inputs'!$H$32)^IFERROR(INDEX('MP Calculations'!$C$40:$C$130,MATCH(F112,'MP Calculations'!$D$40:$D$130,0),0),-1))</f>
        <v>1460.9947048649997</v>
      </c>
    </row>
    <row r="113" spans="3:17" x14ac:dyDescent="0.2">
      <c r="C113" s="159"/>
      <c r="D113" s="165" t="s">
        <v>328</v>
      </c>
      <c r="E113" s="161">
        <v>35492</v>
      </c>
      <c r="F113" s="172" t="str">
        <f t="shared" si="4"/>
        <v>1996-97</v>
      </c>
      <c r="G113" s="68"/>
      <c r="H113" s="167" t="s">
        <v>279</v>
      </c>
      <c r="I113" s="173">
        <v>38254.502555524108</v>
      </c>
      <c r="J113" s="168">
        <f>IFERROR(MIN('MP Calculations'!$E$30/I113,1),"-")</f>
        <v>0.61191304794284773</v>
      </c>
      <c r="K113" s="12"/>
      <c r="L113" s="159">
        <v>0.884046</v>
      </c>
      <c r="M113" s="159" t="s">
        <v>321</v>
      </c>
      <c r="N113" s="159">
        <v>940</v>
      </c>
      <c r="O113" s="185">
        <f t="shared" si="5"/>
        <v>831.00324000000001</v>
      </c>
      <c r="P113" s="215">
        <f t="shared" si="6"/>
        <v>508.50172543878182</v>
      </c>
      <c r="Q113" s="215" cm="1">
        <f t="array" ref="Q113">IF(P113="-",0,P113/(1+'General inputs'!$H$32)^IFERROR(INDEX('MP Calculations'!$C$40:$C$130,MATCH(F113,'MP Calculations'!$D$40:$D$130,0),0),-1))</f>
        <v>1482.0167903113502</v>
      </c>
    </row>
    <row r="114" spans="3:17" x14ac:dyDescent="0.2">
      <c r="C114" s="159"/>
      <c r="D114" s="165" t="s">
        <v>328</v>
      </c>
      <c r="E114" s="161">
        <v>35492</v>
      </c>
      <c r="F114" s="172" t="str">
        <f t="shared" si="4"/>
        <v>1996-97</v>
      </c>
      <c r="G114" s="68"/>
      <c r="H114" s="167" t="s">
        <v>279</v>
      </c>
      <c r="I114" s="173">
        <v>38254.502555524108</v>
      </c>
      <c r="J114" s="168">
        <f>IFERROR(MIN('MP Calculations'!$E$30/I114,1),"-")</f>
        <v>0.61191304794284773</v>
      </c>
      <c r="K114" s="12"/>
      <c r="L114" s="159">
        <v>0.87342900000000001</v>
      </c>
      <c r="M114" s="159" t="s">
        <v>321</v>
      </c>
      <c r="N114" s="159">
        <v>940</v>
      </c>
      <c r="O114" s="185">
        <f t="shared" si="5"/>
        <v>821.02326000000005</v>
      </c>
      <c r="P114" s="215">
        <f t="shared" si="6"/>
        <v>502.39484545857317</v>
      </c>
      <c r="Q114" s="215" cm="1">
        <f t="array" ref="Q114">IF(P114="-",0,P114/(1+'General inputs'!$H$32)^IFERROR(INDEX('MP Calculations'!$C$40:$C$130,MATCH(F114,'MP Calculations'!$D$40:$D$130,0),0),-1))</f>
        <v>1464.2184265805765</v>
      </c>
    </row>
    <row r="115" spans="3:17" x14ac:dyDescent="0.2">
      <c r="C115" s="159"/>
      <c r="D115" s="165" t="s">
        <v>329</v>
      </c>
      <c r="E115" s="161">
        <v>35612</v>
      </c>
      <c r="F115" s="172" t="str">
        <f t="shared" si="4"/>
        <v>1997-98</v>
      </c>
      <c r="G115" s="68"/>
      <c r="H115" s="167" t="s">
        <v>279</v>
      </c>
      <c r="I115" s="173">
        <v>38254.502555524108</v>
      </c>
      <c r="J115" s="168">
        <f>IFERROR(MIN('MP Calculations'!$E$30/I115,1),"-")</f>
        <v>0.61191304794284773</v>
      </c>
      <c r="K115" s="12"/>
      <c r="L115" s="159">
        <v>1</v>
      </c>
      <c r="M115" s="159" t="s">
        <v>322</v>
      </c>
      <c r="N115" s="159">
        <v>578580.23</v>
      </c>
      <c r="O115" s="185">
        <f t="shared" si="5"/>
        <v>578580.23</v>
      </c>
      <c r="P115" s="215">
        <f t="shared" si="6"/>
        <v>354040.79201877385</v>
      </c>
      <c r="Q115" s="215" cm="1">
        <f t="array" ref="Q115">IF(P115="-",0,P115/(1+'General inputs'!$H$32)^IFERROR(INDEX('MP Calculations'!$C$40:$C$130,MATCH(F115,'MP Calculations'!$D$40:$D$130,0),0),-1))</f>
        <v>990253.25294086442</v>
      </c>
    </row>
    <row r="116" spans="3:17" x14ac:dyDescent="0.2">
      <c r="C116" s="159"/>
      <c r="D116" s="165" t="s">
        <v>330</v>
      </c>
      <c r="E116" s="161">
        <v>35612</v>
      </c>
      <c r="F116" s="172" t="str">
        <f t="shared" si="4"/>
        <v>1997-98</v>
      </c>
      <c r="G116" s="68"/>
      <c r="H116" s="167" t="s">
        <v>279</v>
      </c>
      <c r="I116" s="173">
        <v>38254.502555524108</v>
      </c>
      <c r="J116" s="168">
        <f>IFERROR(MIN('MP Calculations'!$E$30/I116,1),"-")</f>
        <v>0.61191304794284773</v>
      </c>
      <c r="K116" s="12"/>
      <c r="L116" s="159">
        <v>1</v>
      </c>
      <c r="M116" s="159" t="s">
        <v>322</v>
      </c>
      <c r="N116" s="159">
        <v>356128.68</v>
      </c>
      <c r="O116" s="185">
        <f t="shared" si="5"/>
        <v>356128.68</v>
      </c>
      <c r="P116" s="215">
        <f t="shared" si="6"/>
        <v>217919.78603866306</v>
      </c>
      <c r="Q116" s="215" cm="1">
        <f t="array" ref="Q116">IF(P116="-",0,P116/(1+'General inputs'!$H$32)^IFERROR(INDEX('MP Calculations'!$C$40:$C$130,MATCH(F116,'MP Calculations'!$D$40:$D$130,0),0),-1))</f>
        <v>609522.35411765822</v>
      </c>
    </row>
    <row r="117" spans="3:17" x14ac:dyDescent="0.2">
      <c r="C117" s="159"/>
      <c r="D117" s="165" t="s">
        <v>331</v>
      </c>
      <c r="E117" s="161">
        <v>35612</v>
      </c>
      <c r="F117" s="172" t="str">
        <f t="shared" si="4"/>
        <v>1997-98</v>
      </c>
      <c r="G117" s="68"/>
      <c r="H117" s="167" t="s">
        <v>279</v>
      </c>
      <c r="I117" s="173">
        <v>38254.502555524108</v>
      </c>
      <c r="J117" s="168">
        <f>IFERROR(MIN('MP Calculations'!$E$30/I117,1),"-")</f>
        <v>0.61191304794284773</v>
      </c>
      <c r="K117" s="12"/>
      <c r="L117" s="159">
        <v>1</v>
      </c>
      <c r="M117" s="159" t="s">
        <v>322</v>
      </c>
      <c r="N117" s="159">
        <v>213045.67</v>
      </c>
      <c r="O117" s="185">
        <f t="shared" si="5"/>
        <v>213045.67</v>
      </c>
      <c r="P117" s="215">
        <f t="shared" si="6"/>
        <v>130365.42528072612</v>
      </c>
      <c r="Q117" s="215" cm="1">
        <f t="array" ref="Q117">IF(P117="-",0,P117/(1+'General inputs'!$H$32)^IFERROR(INDEX('MP Calculations'!$C$40:$C$130,MATCH(F117,'MP Calculations'!$D$40:$D$130,0),0),-1))</f>
        <v>364632.52078707557</v>
      </c>
    </row>
    <row r="118" spans="3:17" x14ac:dyDescent="0.2">
      <c r="C118" s="159"/>
      <c r="D118" s="165" t="s">
        <v>332</v>
      </c>
      <c r="E118" s="161">
        <v>35612</v>
      </c>
      <c r="F118" s="172" t="str">
        <f t="shared" si="4"/>
        <v>1997-98</v>
      </c>
      <c r="G118" s="68"/>
      <c r="H118" s="167" t="s">
        <v>279</v>
      </c>
      <c r="I118" s="173">
        <v>38254.502555524108</v>
      </c>
      <c r="J118" s="168">
        <f>IFERROR(MIN('MP Calculations'!$E$30/I118,1),"-")</f>
        <v>0.61191304794284773</v>
      </c>
      <c r="K118" s="12"/>
      <c r="L118" s="159">
        <v>1</v>
      </c>
      <c r="M118" s="159" t="s">
        <v>322</v>
      </c>
      <c r="N118" s="159">
        <v>177162.17</v>
      </c>
      <c r="O118" s="185">
        <f t="shared" si="5"/>
        <v>177162.17</v>
      </c>
      <c r="P118" s="215">
        <f t="shared" si="6"/>
        <v>108407.84342486894</v>
      </c>
      <c r="Q118" s="215" cm="1">
        <f t="array" ref="Q118">IF(P118="-",0,P118/(1+'General inputs'!$H$32)^IFERROR(INDEX('MP Calculations'!$C$40:$C$130,MATCH(F118,'MP Calculations'!$D$40:$D$130,0),0),-1))</f>
        <v>303217.09253799159</v>
      </c>
    </row>
    <row r="119" spans="3:17" x14ac:dyDescent="0.2">
      <c r="C119" s="159"/>
      <c r="D119" s="165" t="s">
        <v>282</v>
      </c>
      <c r="E119" s="161">
        <v>35712</v>
      </c>
      <c r="F119" s="172" t="str">
        <f t="shared" si="4"/>
        <v>1997-98</v>
      </c>
      <c r="G119" s="68"/>
      <c r="H119" s="167" t="s">
        <v>279</v>
      </c>
      <c r="I119" s="173">
        <v>38254.502555524108</v>
      </c>
      <c r="J119" s="168">
        <f>IFERROR(MIN('MP Calculations'!$E$30/I119,1),"-")</f>
        <v>0.61191304794284773</v>
      </c>
      <c r="K119" s="12"/>
      <c r="L119" s="159">
        <v>16.627853000000002</v>
      </c>
      <c r="M119" s="159" t="s">
        <v>321</v>
      </c>
      <c r="N119" s="159">
        <v>809</v>
      </c>
      <c r="O119" s="185">
        <f t="shared" si="5"/>
        <v>13451.933077000002</v>
      </c>
      <c r="P119" s="215">
        <f t="shared" si="6"/>
        <v>8231.4133698702808</v>
      </c>
      <c r="Q119" s="215" cm="1">
        <f t="array" ref="Q119">IF(P119="-",0,P119/(1+'General inputs'!$H$32)^IFERROR(INDEX('MP Calculations'!$C$40:$C$130,MATCH(F119,'MP Calculations'!$D$40:$D$130,0),0),-1))</f>
        <v>23023.290111108814</v>
      </c>
    </row>
    <row r="120" spans="3:17" x14ac:dyDescent="0.2">
      <c r="C120" s="159"/>
      <c r="D120" s="165" t="s">
        <v>333</v>
      </c>
      <c r="E120" s="161">
        <v>35827</v>
      </c>
      <c r="F120" s="172" t="str">
        <f t="shared" si="4"/>
        <v>1997-98</v>
      </c>
      <c r="G120" s="68"/>
      <c r="H120" s="167" t="s">
        <v>279</v>
      </c>
      <c r="I120" s="173">
        <v>38254.502555524108</v>
      </c>
      <c r="J120" s="168">
        <f>IFERROR(MIN('MP Calculations'!$E$30/I120,1),"-")</f>
        <v>0.61191304794284773</v>
      </c>
      <c r="K120" s="12"/>
      <c r="L120" s="159">
        <v>1</v>
      </c>
      <c r="M120" s="159" t="s">
        <v>322</v>
      </c>
      <c r="N120" s="159">
        <v>12086.99</v>
      </c>
      <c r="O120" s="185">
        <f t="shared" si="5"/>
        <v>12086.99</v>
      </c>
      <c r="P120" s="215">
        <f t="shared" si="6"/>
        <v>7396.1868913547214</v>
      </c>
      <c r="Q120" s="215" cm="1">
        <f t="array" ref="Q120">IF(P120="-",0,P120/(1+'General inputs'!$H$32)^IFERROR(INDEX('MP Calculations'!$C$40:$C$130,MATCH(F120,'MP Calculations'!$D$40:$D$130,0),0),-1))</f>
        <v>20687.158919625894</v>
      </c>
    </row>
    <row r="121" spans="3:17" x14ac:dyDescent="0.2">
      <c r="C121" s="159"/>
      <c r="D121" s="165" t="s">
        <v>334</v>
      </c>
      <c r="E121" s="161">
        <v>35827</v>
      </c>
      <c r="F121" s="172" t="str">
        <f t="shared" si="4"/>
        <v>1997-98</v>
      </c>
      <c r="G121" s="68"/>
      <c r="H121" s="167" t="s">
        <v>279</v>
      </c>
      <c r="I121" s="173">
        <v>38254.502555524108</v>
      </c>
      <c r="J121" s="168">
        <f>IFERROR(MIN('MP Calculations'!$E$30/I121,1),"-")</f>
        <v>0.61191304794284773</v>
      </c>
      <c r="K121" s="12"/>
      <c r="L121" s="159">
        <v>1</v>
      </c>
      <c r="M121" s="159" t="s">
        <v>322</v>
      </c>
      <c r="N121" s="159">
        <v>13773.41</v>
      </c>
      <c r="O121" s="185">
        <f t="shared" si="5"/>
        <v>13773.41</v>
      </c>
      <c r="P121" s="215">
        <f t="shared" si="6"/>
        <v>8428.1292936664977</v>
      </c>
      <c r="Q121" s="215" cm="1">
        <f t="array" ref="Q121">IF(P121="-",0,P121/(1+'General inputs'!$H$32)^IFERROR(INDEX('MP Calculations'!$C$40:$C$130,MATCH(F121,'MP Calculations'!$D$40:$D$130,0),0),-1))</f>
        <v>23573.505193200657</v>
      </c>
    </row>
    <row r="122" spans="3:17" x14ac:dyDescent="0.2">
      <c r="C122" s="159"/>
      <c r="D122" s="165" t="s">
        <v>335</v>
      </c>
      <c r="E122" s="161">
        <v>35827</v>
      </c>
      <c r="F122" s="172" t="str">
        <f t="shared" si="4"/>
        <v>1997-98</v>
      </c>
      <c r="G122" s="68"/>
      <c r="H122" s="167" t="s">
        <v>279</v>
      </c>
      <c r="I122" s="173">
        <v>38254.502555524108</v>
      </c>
      <c r="J122" s="168">
        <f>IFERROR(MIN('MP Calculations'!$E$30/I122,1),"-")</f>
        <v>0.61191304794284773</v>
      </c>
      <c r="K122" s="12"/>
      <c r="L122" s="159">
        <v>1</v>
      </c>
      <c r="M122" s="159" t="s">
        <v>322</v>
      </c>
      <c r="N122" s="159">
        <v>14491.73</v>
      </c>
      <c r="O122" s="185">
        <f t="shared" si="5"/>
        <v>14491.73</v>
      </c>
      <c r="P122" s="215">
        <f t="shared" si="6"/>
        <v>8867.6786742648037</v>
      </c>
      <c r="Q122" s="215" cm="1">
        <f t="array" ref="Q122">IF(P122="-",0,P122/(1+'General inputs'!$H$32)^IFERROR(INDEX('MP Calculations'!$C$40:$C$130,MATCH(F122,'MP Calculations'!$D$40:$D$130,0),0),-1))</f>
        <v>24802.926247999716</v>
      </c>
    </row>
    <row r="123" spans="3:17" x14ac:dyDescent="0.2">
      <c r="C123" s="159"/>
      <c r="D123" s="165" t="s">
        <v>336</v>
      </c>
      <c r="E123" s="161">
        <v>35827</v>
      </c>
      <c r="F123" s="172" t="str">
        <f t="shared" si="4"/>
        <v>1997-98</v>
      </c>
      <c r="G123" s="68"/>
      <c r="H123" s="167" t="s">
        <v>279</v>
      </c>
      <c r="I123" s="173">
        <v>38254.502555524108</v>
      </c>
      <c r="J123" s="168">
        <f>IFERROR(MIN('MP Calculations'!$E$30/I123,1),"-")</f>
        <v>0.61191304794284773</v>
      </c>
      <c r="K123" s="12"/>
      <c r="L123" s="159">
        <v>1</v>
      </c>
      <c r="M123" s="159" t="s">
        <v>322</v>
      </c>
      <c r="N123" s="159">
        <v>6971024.0800000001</v>
      </c>
      <c r="O123" s="185">
        <f t="shared" si="5"/>
        <v>6971024.0800000001</v>
      </c>
      <c r="P123" s="215">
        <f t="shared" si="6"/>
        <v>4265660.5920757856</v>
      </c>
      <c r="Q123" s="215" cm="1">
        <f t="array" ref="Q123">IF(P123="-",0,P123/(1+'General inputs'!$H$32)^IFERROR(INDEX('MP Calculations'!$C$40:$C$130,MATCH(F123,'MP Calculations'!$D$40:$D$130,0),0),-1))</f>
        <v>11931066.6241553</v>
      </c>
    </row>
    <row r="124" spans="3:17" x14ac:dyDescent="0.2">
      <c r="C124" s="159"/>
      <c r="D124" s="165" t="s">
        <v>337</v>
      </c>
      <c r="E124" s="161">
        <v>35827</v>
      </c>
      <c r="F124" s="172" t="str">
        <f t="shared" si="4"/>
        <v>1997-98</v>
      </c>
      <c r="G124" s="68"/>
      <c r="H124" s="167" t="s">
        <v>279</v>
      </c>
      <c r="I124" s="173">
        <v>38254.502555524108</v>
      </c>
      <c r="J124" s="168">
        <f>IFERROR(MIN('MP Calculations'!$E$30/I124,1),"-")</f>
        <v>0.61191304794284773</v>
      </c>
      <c r="K124" s="12"/>
      <c r="L124" s="159">
        <v>1</v>
      </c>
      <c r="M124" s="159" t="s">
        <v>322</v>
      </c>
      <c r="N124" s="159">
        <v>288022.76</v>
      </c>
      <c r="O124" s="185">
        <f t="shared" si="5"/>
        <v>288022.76</v>
      </c>
      <c r="P124" s="215">
        <f t="shared" si="6"/>
        <v>176244.88494851135</v>
      </c>
      <c r="Q124" s="215" cm="1">
        <f t="array" ref="Q124">IF(P124="-",0,P124/(1+'General inputs'!$H$32)^IFERROR(INDEX('MP Calculations'!$C$40:$C$130,MATCH(F124,'MP Calculations'!$D$40:$D$130,0),0),-1))</f>
        <v>492957.51949734945</v>
      </c>
    </row>
    <row r="125" spans="3:17" x14ac:dyDescent="0.2">
      <c r="C125" s="159"/>
      <c r="D125" s="165" t="s">
        <v>338</v>
      </c>
      <c r="E125" s="161">
        <v>35827</v>
      </c>
      <c r="F125" s="172" t="str">
        <f t="shared" si="4"/>
        <v>1997-98</v>
      </c>
      <c r="G125" s="68"/>
      <c r="H125" s="167" t="s">
        <v>279</v>
      </c>
      <c r="I125" s="173">
        <v>38254.502555524108</v>
      </c>
      <c r="J125" s="168">
        <f>IFERROR(MIN('MP Calculations'!$E$30/I125,1),"-")</f>
        <v>0.61191304794284773</v>
      </c>
      <c r="K125" s="12"/>
      <c r="L125" s="159">
        <v>1</v>
      </c>
      <c r="M125" s="159" t="s">
        <v>322</v>
      </c>
      <c r="N125" s="159">
        <v>842265.94</v>
      </c>
      <c r="O125" s="185">
        <f t="shared" si="5"/>
        <v>842265.94</v>
      </c>
      <c r="P125" s="215">
        <f t="shared" si="6"/>
        <v>515393.51852384768</v>
      </c>
      <c r="Q125" s="215" cm="1">
        <f t="array" ref="Q125">IF(P125="-",0,P125/(1+'General inputs'!$H$32)^IFERROR(INDEX('MP Calculations'!$C$40:$C$130,MATCH(F125,'MP Calculations'!$D$40:$D$130,0),0),-1))</f>
        <v>1441557.3565766236</v>
      </c>
    </row>
    <row r="126" spans="3:17" x14ac:dyDescent="0.2">
      <c r="C126" s="159"/>
      <c r="D126" s="165" t="s">
        <v>339</v>
      </c>
      <c r="E126" s="161">
        <v>35827</v>
      </c>
      <c r="F126" s="172" t="str">
        <f t="shared" si="4"/>
        <v>1997-98</v>
      </c>
      <c r="G126" s="68"/>
      <c r="H126" s="167" t="s">
        <v>279</v>
      </c>
      <c r="I126" s="173">
        <v>38254.502555524108</v>
      </c>
      <c r="J126" s="168">
        <f>IFERROR(MIN('MP Calculations'!$E$30/I126,1),"-")</f>
        <v>0.61191304794284773</v>
      </c>
      <c r="K126" s="12"/>
      <c r="L126" s="159">
        <v>1</v>
      </c>
      <c r="M126" s="159" t="s">
        <v>322</v>
      </c>
      <c r="N126" s="159">
        <v>753090.35</v>
      </c>
      <c r="O126" s="185">
        <f t="shared" si="5"/>
        <v>753090.35</v>
      </c>
      <c r="P126" s="215">
        <f t="shared" si="6"/>
        <v>460825.81144484598</v>
      </c>
      <c r="Q126" s="215" cm="1">
        <f t="array" ref="Q126">IF(P126="-",0,P126/(1+'General inputs'!$H$32)^IFERROR(INDEX('MP Calculations'!$C$40:$C$130,MATCH(F126,'MP Calculations'!$D$40:$D$130,0),0),-1))</f>
        <v>1288931.3014478115</v>
      </c>
    </row>
    <row r="127" spans="3:17" x14ac:dyDescent="0.2">
      <c r="C127" s="159"/>
      <c r="D127" s="165" t="s">
        <v>340</v>
      </c>
      <c r="E127" s="161">
        <v>35827</v>
      </c>
      <c r="F127" s="172" t="str">
        <f t="shared" si="4"/>
        <v>1997-98</v>
      </c>
      <c r="G127" s="68"/>
      <c r="H127" s="167" t="s">
        <v>279</v>
      </c>
      <c r="I127" s="173">
        <v>38254.502555524108</v>
      </c>
      <c r="J127" s="168">
        <f>IFERROR(MIN('MP Calculations'!$E$30/I127,1),"-")</f>
        <v>0.61191304794284773</v>
      </c>
      <c r="K127" s="12"/>
      <c r="L127" s="159">
        <v>1</v>
      </c>
      <c r="M127" s="159" t="s">
        <v>322</v>
      </c>
      <c r="N127" s="159">
        <v>1240660.72</v>
      </c>
      <c r="O127" s="185">
        <f t="shared" si="5"/>
        <v>1240660.72</v>
      </c>
      <c r="P127" s="215">
        <f t="shared" si="6"/>
        <v>759176.48263816792</v>
      </c>
      <c r="Q127" s="215" cm="1">
        <f t="array" ref="Q127">IF(P127="-",0,P127/(1+'General inputs'!$H$32)^IFERROR(INDEX('MP Calculations'!$C$40:$C$130,MATCH(F127,'MP Calculations'!$D$40:$D$130,0),0),-1))</f>
        <v>2123419.1043409053</v>
      </c>
    </row>
    <row r="128" spans="3:17" x14ac:dyDescent="0.2">
      <c r="C128" s="159"/>
      <c r="D128" s="165" t="s">
        <v>341</v>
      </c>
      <c r="E128" s="161">
        <v>35827</v>
      </c>
      <c r="F128" s="172" t="str">
        <f t="shared" si="4"/>
        <v>1997-98</v>
      </c>
      <c r="G128" s="68"/>
      <c r="H128" s="167" t="s">
        <v>279</v>
      </c>
      <c r="I128" s="173">
        <v>38254.502555524108</v>
      </c>
      <c r="J128" s="168">
        <f>IFERROR(MIN('MP Calculations'!$E$30/I128,1),"-")</f>
        <v>0.61191304794284773</v>
      </c>
      <c r="K128" s="12"/>
      <c r="L128" s="159">
        <v>1</v>
      </c>
      <c r="M128" s="159" t="s">
        <v>322</v>
      </c>
      <c r="N128" s="159">
        <v>453797.14</v>
      </c>
      <c r="O128" s="185">
        <f>IF(N128="","-",L128*N128)</f>
        <v>453797.14</v>
      </c>
      <c r="P128" s="215">
        <f t="shared" si="6"/>
        <v>277684.39108514722</v>
      </c>
      <c r="Q128" s="215" cm="1">
        <f t="array" ref="Q128">IF(P128="-",0,P128/(1+'General inputs'!$H$32)^IFERROR(INDEX('MP Calculations'!$C$40:$C$130,MATCH(F128,'MP Calculations'!$D$40:$D$130,0),0),-1))</f>
        <v>776684.14985465538</v>
      </c>
    </row>
    <row r="129" spans="3:17" x14ac:dyDescent="0.2">
      <c r="C129" s="159"/>
      <c r="D129" s="165" t="s">
        <v>342</v>
      </c>
      <c r="E129" s="161">
        <v>35827</v>
      </c>
      <c r="F129" s="172" t="str">
        <f t="shared" si="4"/>
        <v>1997-98</v>
      </c>
      <c r="G129" s="68"/>
      <c r="H129" s="167" t="s">
        <v>279</v>
      </c>
      <c r="I129" s="173">
        <v>38254.502555524108</v>
      </c>
      <c r="J129" s="168">
        <f>IFERROR(MIN('MP Calculations'!$E$30/I129,1),"-")</f>
        <v>0.61191304794284773</v>
      </c>
      <c r="K129" s="12"/>
      <c r="L129" s="159">
        <v>1</v>
      </c>
      <c r="M129" s="159" t="s">
        <v>322</v>
      </c>
      <c r="N129" s="159">
        <v>268930.15999999997</v>
      </c>
      <c r="O129" s="185">
        <f t="shared" ref="O129:O192" si="7">IF(N129="","-",L129*N129)</f>
        <v>268930.15999999997</v>
      </c>
      <c r="P129" s="215">
        <f t="shared" si="6"/>
        <v>164561.8738893577</v>
      </c>
      <c r="Q129" s="215" cm="1">
        <f t="array" ref="Q129">IF(P129="-",0,P129/(1+'General inputs'!$H$32)^IFERROR(INDEX('MP Calculations'!$C$40:$C$130,MATCH(F129,'MP Calculations'!$D$40:$D$130,0),0),-1))</f>
        <v>460280.0993630687</v>
      </c>
    </row>
    <row r="130" spans="3:17" x14ac:dyDescent="0.2">
      <c r="C130" s="159"/>
      <c r="D130" s="165" t="s">
        <v>343</v>
      </c>
      <c r="E130" s="161">
        <v>35827</v>
      </c>
      <c r="F130" s="172" t="str">
        <f t="shared" si="4"/>
        <v>1997-98</v>
      </c>
      <c r="G130" s="68"/>
      <c r="H130" s="167" t="s">
        <v>279</v>
      </c>
      <c r="I130" s="173">
        <v>38254.502555524108</v>
      </c>
      <c r="J130" s="168">
        <f>IFERROR(MIN('MP Calculations'!$E$30/I130,1),"-")</f>
        <v>0.61191304794284773</v>
      </c>
      <c r="K130" s="12"/>
      <c r="L130" s="159">
        <v>1</v>
      </c>
      <c r="M130" s="159" t="s">
        <v>322</v>
      </c>
      <c r="N130" s="159">
        <v>1183641.27</v>
      </c>
      <c r="O130" s="185">
        <f t="shared" si="7"/>
        <v>1183641.27</v>
      </c>
      <c r="P130" s="215">
        <f t="shared" si="6"/>
        <v>724285.53719664318</v>
      </c>
      <c r="Q130" s="215" cm="1">
        <f t="array" ref="Q130">IF(P130="-",0,P130/(1+'General inputs'!$H$32)^IFERROR(INDEX('MP Calculations'!$C$40:$C$130,MATCH(F130,'MP Calculations'!$D$40:$D$130,0),0),-1))</f>
        <v>2025829.0158524015</v>
      </c>
    </row>
    <row r="131" spans="3:17" x14ac:dyDescent="0.2">
      <c r="C131" s="159"/>
      <c r="D131" s="165" t="s">
        <v>344</v>
      </c>
      <c r="E131" s="161">
        <v>35827</v>
      </c>
      <c r="F131" s="172" t="str">
        <f t="shared" si="4"/>
        <v>1997-98</v>
      </c>
      <c r="G131" s="68"/>
      <c r="H131" s="167" t="s">
        <v>279</v>
      </c>
      <c r="I131" s="173">
        <v>38254.502555524108</v>
      </c>
      <c r="J131" s="168">
        <f>IFERROR(MIN('MP Calculations'!$E$30/I131,1),"-")</f>
        <v>0.61191304794284773</v>
      </c>
      <c r="K131" s="12"/>
      <c r="L131" s="159">
        <v>1</v>
      </c>
      <c r="M131" s="159" t="s">
        <v>322</v>
      </c>
      <c r="N131" s="159">
        <v>418997.14</v>
      </c>
      <c r="O131" s="185">
        <f t="shared" si="7"/>
        <v>418997.14</v>
      </c>
      <c r="P131" s="215">
        <f t="shared" si="6"/>
        <v>256389.81701673608</v>
      </c>
      <c r="Q131" s="215" cm="1">
        <f t="array" ref="Q131">IF(P131="-",0,P131/(1+'General inputs'!$H$32)^IFERROR(INDEX('MP Calculations'!$C$40:$C$130,MATCH(F131,'MP Calculations'!$D$40:$D$130,0),0),-1))</f>
        <v>717123.15655500151</v>
      </c>
    </row>
    <row r="132" spans="3:17" x14ac:dyDescent="0.2">
      <c r="C132" s="159"/>
      <c r="D132" s="165" t="s">
        <v>345</v>
      </c>
      <c r="E132" s="161">
        <v>35827</v>
      </c>
      <c r="F132" s="172" t="str">
        <f t="shared" si="4"/>
        <v>1997-98</v>
      </c>
      <c r="G132" s="68"/>
      <c r="H132" s="167" t="s">
        <v>279</v>
      </c>
      <c r="I132" s="173">
        <v>38254.502555524108</v>
      </c>
      <c r="J132" s="168">
        <f>IFERROR(MIN('MP Calculations'!$E$30/I132,1),"-")</f>
        <v>0.61191304794284773</v>
      </c>
      <c r="K132" s="12"/>
      <c r="L132" s="159">
        <v>1</v>
      </c>
      <c r="M132" s="159" t="s">
        <v>322</v>
      </c>
      <c r="N132" s="159">
        <v>226470.26</v>
      </c>
      <c r="O132" s="185">
        <f t="shared" si="7"/>
        <v>226470.26</v>
      </c>
      <c r="P132" s="215">
        <f t="shared" si="6"/>
        <v>138580.10706500919</v>
      </c>
      <c r="Q132" s="215" cm="1">
        <f t="array" ref="Q132">IF(P132="-",0,P132/(1+'General inputs'!$H$32)^IFERROR(INDEX('MP Calculations'!$C$40:$C$130,MATCH(F132,'MP Calculations'!$D$40:$D$130,0),0),-1))</f>
        <v>387609.01259858697</v>
      </c>
    </row>
    <row r="133" spans="3:17" x14ac:dyDescent="0.2">
      <c r="C133" s="159"/>
      <c r="D133" s="165" t="s">
        <v>346</v>
      </c>
      <c r="E133" s="161">
        <v>35827</v>
      </c>
      <c r="F133" s="172" t="str">
        <f t="shared" si="4"/>
        <v>1997-98</v>
      </c>
      <c r="G133" s="68"/>
      <c r="H133" s="167" t="s">
        <v>279</v>
      </c>
      <c r="I133" s="173">
        <v>38254.502555524108</v>
      </c>
      <c r="J133" s="168">
        <f>IFERROR(MIN('MP Calculations'!$E$30/I133,1),"-")</f>
        <v>0.61191304794284773</v>
      </c>
      <c r="K133" s="12"/>
      <c r="L133" s="159">
        <v>1</v>
      </c>
      <c r="M133" s="159" t="s">
        <v>322</v>
      </c>
      <c r="N133" s="159">
        <v>173156.52</v>
      </c>
      <c r="O133" s="185">
        <f t="shared" si="7"/>
        <v>173156.52</v>
      </c>
      <c r="P133" s="215">
        <f t="shared" si="6"/>
        <v>105956.73392437666</v>
      </c>
      <c r="Q133" s="215" cm="1">
        <f t="array" ref="Q133">IF(P133="-",0,P133/(1+'General inputs'!$H$32)^IFERROR(INDEX('MP Calculations'!$C$40:$C$130,MATCH(F133,'MP Calculations'!$D$40:$D$130,0),0),-1))</f>
        <v>296361.33125032607</v>
      </c>
    </row>
    <row r="134" spans="3:17" x14ac:dyDescent="0.2">
      <c r="C134" s="159"/>
      <c r="D134" s="165" t="s">
        <v>347</v>
      </c>
      <c r="E134" s="161">
        <v>35827</v>
      </c>
      <c r="F134" s="172" t="str">
        <f t="shared" si="4"/>
        <v>1997-98</v>
      </c>
      <c r="G134" s="68"/>
      <c r="H134" s="167" t="s">
        <v>279</v>
      </c>
      <c r="I134" s="173">
        <v>38254.502555524108</v>
      </c>
      <c r="J134" s="168">
        <f>IFERROR(MIN('MP Calculations'!$E$30/I134,1),"-")</f>
        <v>0.61191304794284773</v>
      </c>
      <c r="K134" s="12"/>
      <c r="L134" s="159">
        <v>1</v>
      </c>
      <c r="M134" s="159" t="s">
        <v>322</v>
      </c>
      <c r="N134" s="159">
        <v>40968.74</v>
      </c>
      <c r="O134" s="185">
        <f t="shared" si="7"/>
        <v>40968.74</v>
      </c>
      <c r="P134" s="215">
        <f t="shared" si="6"/>
        <v>25069.306563778064</v>
      </c>
      <c r="Q134" s="215" cm="1">
        <f t="array" ref="Q134">IF(P134="-",0,P134/(1+'General inputs'!$H$32)^IFERROR(INDEX('MP Calculations'!$C$40:$C$130,MATCH(F134,'MP Calculations'!$D$40:$D$130,0),0),-1))</f>
        <v>70118.932432047513</v>
      </c>
    </row>
    <row r="135" spans="3:17" x14ac:dyDescent="0.2">
      <c r="C135" s="159"/>
      <c r="D135" s="165" t="s">
        <v>348</v>
      </c>
      <c r="E135" s="161">
        <v>35827</v>
      </c>
      <c r="F135" s="172" t="str">
        <f t="shared" si="4"/>
        <v>1997-98</v>
      </c>
      <c r="G135" s="68"/>
      <c r="H135" s="167" t="s">
        <v>279</v>
      </c>
      <c r="I135" s="173">
        <v>38254.502555524108</v>
      </c>
      <c r="J135" s="168">
        <f>IFERROR(MIN('MP Calculations'!$E$30/I135,1),"-")</f>
        <v>0.61191304794284773</v>
      </c>
      <c r="K135" s="12"/>
      <c r="L135" s="159">
        <v>1</v>
      </c>
      <c r="M135" s="159" t="s">
        <v>322</v>
      </c>
      <c r="N135" s="159">
        <v>182101.15</v>
      </c>
      <c r="O135" s="185">
        <f t="shared" si="7"/>
        <v>182101.15</v>
      </c>
      <c r="P135" s="215">
        <f t="shared" si="6"/>
        <v>111430.06973039771</v>
      </c>
      <c r="Q135" s="215" cm="1">
        <f t="array" ref="Q135">IF(P135="-",0,P135/(1+'General inputs'!$H$32)^IFERROR(INDEX('MP Calculations'!$C$40:$C$130,MATCH(F135,'MP Calculations'!$D$40:$D$130,0),0),-1))</f>
        <v>311670.26939681696</v>
      </c>
    </row>
    <row r="136" spans="3:17" x14ac:dyDescent="0.2">
      <c r="C136" s="159"/>
      <c r="D136" s="165" t="s">
        <v>349</v>
      </c>
      <c r="E136" s="161">
        <v>35827</v>
      </c>
      <c r="F136" s="172" t="str">
        <f t="shared" si="4"/>
        <v>1997-98</v>
      </c>
      <c r="G136" s="68"/>
      <c r="H136" s="167" t="s">
        <v>279</v>
      </c>
      <c r="I136" s="173">
        <v>38254.502555524108</v>
      </c>
      <c r="J136" s="168">
        <f>IFERROR(MIN('MP Calculations'!$E$30/I136,1),"-")</f>
        <v>0.61191304794284773</v>
      </c>
      <c r="K136" s="12"/>
      <c r="L136" s="159">
        <v>1</v>
      </c>
      <c r="M136" s="159" t="s">
        <v>322</v>
      </c>
      <c r="N136" s="159">
        <v>318679.05</v>
      </c>
      <c r="O136" s="185">
        <f t="shared" si="7"/>
        <v>318679.05</v>
      </c>
      <c r="P136" s="215">
        <f t="shared" si="6"/>
        <v>195003.86880103117</v>
      </c>
      <c r="Q136" s="215" cm="1">
        <f t="array" ref="Q136">IF(P136="-",0,P136/(1+'General inputs'!$H$32)^IFERROR(INDEX('MP Calculations'!$C$40:$C$130,MATCH(F136,'MP Calculations'!$D$40:$D$130,0),0),-1))</f>
        <v>545426.45867212641</v>
      </c>
    </row>
    <row r="137" spans="3:17" x14ac:dyDescent="0.2">
      <c r="C137" s="159"/>
      <c r="D137" s="165" t="s">
        <v>350</v>
      </c>
      <c r="E137" s="161">
        <v>35827</v>
      </c>
      <c r="F137" s="172" t="str">
        <f t="shared" si="4"/>
        <v>1997-98</v>
      </c>
      <c r="G137" s="68"/>
      <c r="H137" s="167" t="s">
        <v>279</v>
      </c>
      <c r="I137" s="173">
        <v>38254.502555524108</v>
      </c>
      <c r="J137" s="168">
        <f>IFERROR(MIN('MP Calculations'!$E$30/I137,1),"-")</f>
        <v>0.61191304794284773</v>
      </c>
      <c r="K137" s="12"/>
      <c r="L137" s="159">
        <v>1</v>
      </c>
      <c r="M137" s="159" t="s">
        <v>322</v>
      </c>
      <c r="N137" s="159">
        <v>83179.06</v>
      </c>
      <c r="O137" s="185">
        <f t="shared" si="7"/>
        <v>83179.06</v>
      </c>
      <c r="P137" s="215">
        <f t="shared" si="6"/>
        <v>50898.352129621009</v>
      </c>
      <c r="Q137" s="215" cm="1">
        <f t="array" ref="Q137">IF(P137="-",0,P137/(1+'General inputs'!$H$32)^IFERROR(INDEX('MP Calculations'!$C$40:$C$130,MATCH(F137,'MP Calculations'!$D$40:$D$130,0),0),-1))</f>
        <v>142362.85733711181</v>
      </c>
    </row>
    <row r="138" spans="3:17" x14ac:dyDescent="0.2">
      <c r="C138" s="159"/>
      <c r="D138" s="165" t="s">
        <v>351</v>
      </c>
      <c r="E138" s="161">
        <v>35827</v>
      </c>
      <c r="F138" s="172" t="str">
        <f t="shared" si="4"/>
        <v>1997-98</v>
      </c>
      <c r="G138" s="68"/>
      <c r="H138" s="167" t="s">
        <v>279</v>
      </c>
      <c r="I138" s="173">
        <v>38254.502555524108</v>
      </c>
      <c r="J138" s="168">
        <f>IFERROR(MIN('MP Calculations'!$E$30/I138,1),"-")</f>
        <v>0.61191304794284773</v>
      </c>
      <c r="K138" s="12"/>
      <c r="L138" s="159">
        <v>1</v>
      </c>
      <c r="M138" s="159" t="s">
        <v>322</v>
      </c>
      <c r="N138" s="159">
        <v>1097711.8700000001</v>
      </c>
      <c r="O138" s="185">
        <f t="shared" si="7"/>
        <v>1097711.8700000001</v>
      </c>
      <c r="P138" s="215">
        <f t="shared" si="6"/>
        <v>671704.21613474307</v>
      </c>
      <c r="Q138" s="215" cm="1">
        <f t="array" ref="Q138">IF(P138="-",0,P138/(1+'General inputs'!$H$32)^IFERROR(INDEX('MP Calculations'!$C$40:$C$130,MATCH(F138,'MP Calculations'!$D$40:$D$130,0),0),-1))</f>
        <v>1878758.8889086298</v>
      </c>
    </row>
    <row r="139" spans="3:17" x14ac:dyDescent="0.2">
      <c r="C139" s="159"/>
      <c r="D139" s="165" t="s">
        <v>352</v>
      </c>
      <c r="E139" s="161">
        <v>35827</v>
      </c>
      <c r="F139" s="172" t="str">
        <f t="shared" si="4"/>
        <v>1997-98</v>
      </c>
      <c r="G139" s="68"/>
      <c r="H139" s="167" t="s">
        <v>279</v>
      </c>
      <c r="I139" s="173">
        <v>38254.502555524108</v>
      </c>
      <c r="J139" s="168">
        <f>IFERROR(MIN('MP Calculations'!$E$30/I139,1),"-")</f>
        <v>0.61191304794284773</v>
      </c>
      <c r="K139" s="12"/>
      <c r="L139" s="159">
        <v>1</v>
      </c>
      <c r="M139" s="159" t="s">
        <v>322</v>
      </c>
      <c r="N139" s="159">
        <v>623028.57999999996</v>
      </c>
      <c r="O139" s="185">
        <f t="shared" si="7"/>
        <v>623028.57999999996</v>
      </c>
      <c r="P139" s="215">
        <f t="shared" si="6"/>
        <v>381239.31734330434</v>
      </c>
      <c r="Q139" s="215" cm="1">
        <f t="array" ref="Q139">IF(P139="-",0,P139/(1+'General inputs'!$H$32)^IFERROR(INDEX('MP Calculations'!$C$40:$C$130,MATCH(F139,'MP Calculations'!$D$40:$D$130,0),0),-1))</f>
        <v>1066327.617208987</v>
      </c>
    </row>
    <row r="140" spans="3:17" x14ac:dyDescent="0.2">
      <c r="C140" s="159"/>
      <c r="D140" s="165" t="s">
        <v>353</v>
      </c>
      <c r="E140" s="161">
        <v>35827</v>
      </c>
      <c r="F140" s="172" t="str">
        <f t="shared" si="4"/>
        <v>1997-98</v>
      </c>
      <c r="G140" s="68"/>
      <c r="H140" s="167" t="s">
        <v>279</v>
      </c>
      <c r="I140" s="173">
        <v>38254.502555524108</v>
      </c>
      <c r="J140" s="168">
        <f>IFERROR(MIN('MP Calculations'!$E$30/I140,1),"-")</f>
        <v>0.61191304794284773</v>
      </c>
      <c r="K140" s="12"/>
      <c r="L140" s="159">
        <v>1</v>
      </c>
      <c r="M140" s="159" t="s">
        <v>322</v>
      </c>
      <c r="N140" s="159">
        <v>2983457.05</v>
      </c>
      <c r="O140" s="185">
        <f t="shared" si="7"/>
        <v>2983457.05</v>
      </c>
      <c r="P140" s="215">
        <f t="shared" si="6"/>
        <v>1825616.296872077</v>
      </c>
      <c r="Q140" s="215" cm="1">
        <f t="array" ref="Q140">IF(P140="-",0,P140/(1+'General inputs'!$H$32)^IFERROR(INDEX('MP Calculations'!$C$40:$C$130,MATCH(F140,'MP Calculations'!$D$40:$D$130,0),0),-1))</f>
        <v>5106254.7518636361</v>
      </c>
    </row>
    <row r="141" spans="3:17" x14ac:dyDescent="0.2">
      <c r="C141" s="159"/>
      <c r="D141" s="165" t="s">
        <v>354</v>
      </c>
      <c r="E141" s="161">
        <v>35827</v>
      </c>
      <c r="F141" s="172" t="str">
        <f t="shared" si="4"/>
        <v>1997-98</v>
      </c>
      <c r="G141" s="68"/>
      <c r="H141" s="167" t="s">
        <v>279</v>
      </c>
      <c r="I141" s="173">
        <v>38254.502555524108</v>
      </c>
      <c r="J141" s="168">
        <f>IFERROR(MIN('MP Calculations'!$E$30/I141,1),"-")</f>
        <v>0.61191304794284773</v>
      </c>
      <c r="K141" s="12"/>
      <c r="L141" s="159">
        <v>1</v>
      </c>
      <c r="M141" s="159" t="s">
        <v>322</v>
      </c>
      <c r="N141" s="159">
        <v>1836914.32</v>
      </c>
      <c r="O141" s="185">
        <f t="shared" si="7"/>
        <v>1836914.32</v>
      </c>
      <c r="P141" s="215">
        <f t="shared" si="6"/>
        <v>1124031.8403610636</v>
      </c>
      <c r="Q141" s="215" cm="1">
        <f t="array" ref="Q141">IF(P141="-",0,P141/(1+'General inputs'!$H$32)^IFERROR(INDEX('MP Calculations'!$C$40:$C$130,MATCH(F141,'MP Calculations'!$D$40:$D$130,0),0),-1))</f>
        <v>3143920.7329183305</v>
      </c>
    </row>
    <row r="142" spans="3:17" x14ac:dyDescent="0.2">
      <c r="C142" s="159"/>
      <c r="D142" s="165" t="s">
        <v>355</v>
      </c>
      <c r="E142" s="161">
        <v>35827</v>
      </c>
      <c r="F142" s="172" t="str">
        <f t="shared" si="4"/>
        <v>1997-98</v>
      </c>
      <c r="G142" s="68"/>
      <c r="H142" s="167" t="s">
        <v>279</v>
      </c>
      <c r="I142" s="173">
        <v>38254.502555524108</v>
      </c>
      <c r="J142" s="168">
        <f>IFERROR(MIN('MP Calculations'!$E$30/I142,1),"-")</f>
        <v>0.61191304794284773</v>
      </c>
      <c r="K142" s="12"/>
      <c r="L142" s="159">
        <v>1</v>
      </c>
      <c r="M142" s="159" t="s">
        <v>322</v>
      </c>
      <c r="N142" s="159">
        <v>390078.98</v>
      </c>
      <c r="O142" s="185">
        <f t="shared" si="7"/>
        <v>390078.98</v>
      </c>
      <c r="P142" s="215">
        <f t="shared" si="6"/>
        <v>238694.41759023714</v>
      </c>
      <c r="Q142" s="215" cm="1">
        <f t="array" ref="Q142">IF(P142="-",0,P142/(1+'General inputs'!$H$32)^IFERROR(INDEX('MP Calculations'!$C$40:$C$130,MATCH(F142,'MP Calculations'!$D$40:$D$130,0),0),-1))</f>
        <v>667629.06649757875</v>
      </c>
    </row>
    <row r="143" spans="3:17" x14ac:dyDescent="0.2">
      <c r="C143" s="159"/>
      <c r="D143" s="165" t="s">
        <v>356</v>
      </c>
      <c r="E143" s="161">
        <v>35827</v>
      </c>
      <c r="F143" s="172" t="str">
        <f t="shared" si="4"/>
        <v>1997-98</v>
      </c>
      <c r="G143" s="68"/>
      <c r="H143" s="167" t="s">
        <v>279</v>
      </c>
      <c r="I143" s="173">
        <v>38254.502555524108</v>
      </c>
      <c r="J143" s="168">
        <f>IFERROR(MIN('MP Calculations'!$E$30/I143,1),"-")</f>
        <v>0.61191304794284773</v>
      </c>
      <c r="K143" s="12"/>
      <c r="L143" s="159">
        <v>1</v>
      </c>
      <c r="M143" s="159" t="s">
        <v>322</v>
      </c>
      <c r="N143" s="159">
        <v>14009.09</v>
      </c>
      <c r="O143" s="185">
        <f t="shared" si="7"/>
        <v>14009.09</v>
      </c>
      <c r="P143" s="215">
        <f t="shared" si="6"/>
        <v>8572.344960805669</v>
      </c>
      <c r="Q143" s="215" cm="1">
        <f t="array" ref="Q143">IF(P143="-",0,P143/(1+'General inputs'!$H$32)^IFERROR(INDEX('MP Calculations'!$C$40:$C$130,MATCH(F143,'MP Calculations'!$D$40:$D$130,0),0),-1))</f>
        <v>23976.876885754176</v>
      </c>
    </row>
    <row r="144" spans="3:17" x14ac:dyDescent="0.2">
      <c r="C144" s="159"/>
      <c r="D144" s="165" t="s">
        <v>357</v>
      </c>
      <c r="E144" s="161">
        <v>35827</v>
      </c>
      <c r="F144" s="172" t="str">
        <f t="shared" si="4"/>
        <v>1997-98</v>
      </c>
      <c r="G144" s="68"/>
      <c r="H144" s="167" t="s">
        <v>279</v>
      </c>
      <c r="I144" s="173">
        <v>38254.502555524108</v>
      </c>
      <c r="J144" s="168">
        <f>IFERROR(MIN('MP Calculations'!$E$30/I144,1),"-")</f>
        <v>0.61191304794284773</v>
      </c>
      <c r="K144" s="12"/>
      <c r="L144" s="159">
        <v>1</v>
      </c>
      <c r="M144" s="159" t="s">
        <v>322</v>
      </c>
      <c r="N144" s="159">
        <v>49985.94</v>
      </c>
      <c r="O144" s="185">
        <f t="shared" si="7"/>
        <v>49985.94</v>
      </c>
      <c r="P144" s="215">
        <f t="shared" si="6"/>
        <v>30587.04889968831</v>
      </c>
      <c r="Q144" s="215" cm="1">
        <f t="array" ref="Q144">IF(P144="-",0,P144/(1+'General inputs'!$H$32)^IFERROR(INDEX('MP Calculations'!$C$40:$C$130,MATCH(F144,'MP Calculations'!$D$40:$D$130,0),0),-1))</f>
        <v>85552.075787841692</v>
      </c>
    </row>
    <row r="145" spans="3:17" x14ac:dyDescent="0.2">
      <c r="C145" s="159"/>
      <c r="D145" s="165" t="s">
        <v>358</v>
      </c>
      <c r="E145" s="161">
        <v>35827</v>
      </c>
      <c r="F145" s="172" t="str">
        <f t="shared" si="4"/>
        <v>1997-98</v>
      </c>
      <c r="G145" s="68"/>
      <c r="H145" s="167" t="s">
        <v>279</v>
      </c>
      <c r="I145" s="173">
        <v>38254.502555524108</v>
      </c>
      <c r="J145" s="168">
        <f>IFERROR(MIN('MP Calculations'!$E$30/I145,1),"-")</f>
        <v>0.61191304794284773</v>
      </c>
      <c r="K145" s="12"/>
      <c r="L145" s="159">
        <v>1</v>
      </c>
      <c r="M145" s="159" t="s">
        <v>322</v>
      </c>
      <c r="N145" s="159">
        <v>49991.43</v>
      </c>
      <c r="O145" s="185">
        <f t="shared" si="7"/>
        <v>49991.43</v>
      </c>
      <c r="P145" s="215">
        <f t="shared" si="6"/>
        <v>30590.408302321517</v>
      </c>
      <c r="Q145" s="215" cm="1">
        <f t="array" ref="Q145">IF(P145="-",0,P145/(1+'General inputs'!$H$32)^IFERROR(INDEX('MP Calculations'!$C$40:$C$130,MATCH(F145,'MP Calculations'!$D$40:$D$130,0),0),-1))</f>
        <v>85561.472047991556</v>
      </c>
    </row>
    <row r="146" spans="3:17" x14ac:dyDescent="0.2">
      <c r="C146" s="159"/>
      <c r="D146" s="165" t="s">
        <v>359</v>
      </c>
      <c r="E146" s="161">
        <v>35827</v>
      </c>
      <c r="F146" s="172" t="str">
        <f t="shared" si="4"/>
        <v>1997-98</v>
      </c>
      <c r="G146" s="68"/>
      <c r="H146" s="167" t="s">
        <v>279</v>
      </c>
      <c r="I146" s="173">
        <v>38254.502555524108</v>
      </c>
      <c r="J146" s="168">
        <f>IFERROR(MIN('MP Calculations'!$E$30/I146,1),"-")</f>
        <v>0.61191304794284773</v>
      </c>
      <c r="K146" s="12"/>
      <c r="L146" s="159">
        <v>1</v>
      </c>
      <c r="M146" s="159" t="s">
        <v>322</v>
      </c>
      <c r="N146" s="159">
        <v>48421.57</v>
      </c>
      <c r="O146" s="185">
        <f t="shared" si="7"/>
        <v>48421.57</v>
      </c>
      <c r="P146" s="215">
        <f t="shared" si="6"/>
        <v>29629.790484877958</v>
      </c>
      <c r="Q146" s="215" cm="1">
        <f t="array" ref="Q146">IF(P146="-",0,P146/(1+'General inputs'!$H$32)^IFERROR(INDEX('MP Calculations'!$C$40:$C$130,MATCH(F146,'MP Calculations'!$D$40:$D$130,0),0),-1))</f>
        <v>82874.620871514708</v>
      </c>
    </row>
    <row r="147" spans="3:17" x14ac:dyDescent="0.2">
      <c r="C147" s="159"/>
      <c r="D147" s="165" t="s">
        <v>360</v>
      </c>
      <c r="E147" s="161">
        <v>35827</v>
      </c>
      <c r="F147" s="172" t="str">
        <f t="shared" si="4"/>
        <v>1997-98</v>
      </c>
      <c r="G147" s="68"/>
      <c r="H147" s="167" t="s">
        <v>279</v>
      </c>
      <c r="I147" s="173">
        <v>38254.502555524108</v>
      </c>
      <c r="J147" s="168">
        <f>IFERROR(MIN('MP Calculations'!$E$30/I147,1),"-")</f>
        <v>0.61191304794284773</v>
      </c>
      <c r="K147" s="12"/>
      <c r="L147" s="159">
        <v>1</v>
      </c>
      <c r="M147" s="159" t="s">
        <v>322</v>
      </c>
      <c r="N147" s="159">
        <v>23187</v>
      </c>
      <c r="O147" s="185">
        <f t="shared" si="7"/>
        <v>23187</v>
      </c>
      <c r="P147" s="215">
        <f t="shared" si="6"/>
        <v>14188.42784265081</v>
      </c>
      <c r="Q147" s="215" cm="1">
        <f t="array" ref="Q147">IF(P147="-",0,P147/(1+'General inputs'!$H$32)^IFERROR(INDEX('MP Calculations'!$C$40:$C$130,MATCH(F147,'MP Calculations'!$D$40:$D$130,0),0),-1))</f>
        <v>39685.079070088213</v>
      </c>
    </row>
    <row r="148" spans="3:17" x14ac:dyDescent="0.2">
      <c r="C148" s="159"/>
      <c r="D148" s="165" t="s">
        <v>361</v>
      </c>
      <c r="E148" s="161">
        <v>35827</v>
      </c>
      <c r="F148" s="172" t="str">
        <f t="shared" si="4"/>
        <v>1997-98</v>
      </c>
      <c r="G148" s="68"/>
      <c r="H148" s="167" t="s">
        <v>279</v>
      </c>
      <c r="I148" s="173">
        <v>38254.502555524108</v>
      </c>
      <c r="J148" s="168">
        <f>IFERROR(MIN('MP Calculations'!$E$30/I148,1),"-")</f>
        <v>0.61191304794284773</v>
      </c>
      <c r="K148" s="12"/>
      <c r="L148" s="159">
        <v>1</v>
      </c>
      <c r="M148" s="159" t="s">
        <v>322</v>
      </c>
      <c r="N148" s="159">
        <v>201409.46</v>
      </c>
      <c r="O148" s="185">
        <f t="shared" si="7"/>
        <v>201409.46</v>
      </c>
      <c r="P148" s="215">
        <f t="shared" si="6"/>
        <v>123245.07655312307</v>
      </c>
      <c r="Q148" s="215" cm="1">
        <f t="array" ref="Q148">IF(P148="-",0,P148/(1+'General inputs'!$H$32)^IFERROR(INDEX('MP Calculations'!$C$40:$C$130,MATCH(F148,'MP Calculations'!$D$40:$D$130,0),0),-1))</f>
        <v>344716.88211341569</v>
      </c>
    </row>
    <row r="149" spans="3:17" x14ac:dyDescent="0.2">
      <c r="C149" s="159"/>
      <c r="D149" s="165" t="s">
        <v>362</v>
      </c>
      <c r="E149" s="161">
        <v>35827</v>
      </c>
      <c r="F149" s="172" t="str">
        <f t="shared" si="4"/>
        <v>1997-98</v>
      </c>
      <c r="G149" s="68"/>
      <c r="H149" s="167" t="s">
        <v>279</v>
      </c>
      <c r="I149" s="173">
        <v>38254.502555524108</v>
      </c>
      <c r="J149" s="168">
        <f>IFERROR(MIN('MP Calculations'!$E$30/I149,1),"-")</f>
        <v>0.61191304794284773</v>
      </c>
      <c r="K149" s="12"/>
      <c r="L149" s="159">
        <v>1</v>
      </c>
      <c r="M149" s="159" t="s">
        <v>322</v>
      </c>
      <c r="N149" s="159">
        <v>428577.4</v>
      </c>
      <c r="O149" s="185">
        <f t="shared" si="7"/>
        <v>428577.4</v>
      </c>
      <c r="P149" s="215">
        <f t="shared" si="6"/>
        <v>262252.10311342106</v>
      </c>
      <c r="Q149" s="215" cm="1">
        <f t="array" ref="Q149">IF(P149="-",0,P149/(1+'General inputs'!$H$32)^IFERROR(INDEX('MP Calculations'!$C$40:$C$130,MATCH(F149,'MP Calculations'!$D$40:$D$130,0),0),-1))</f>
        <v>733519.9899362931</v>
      </c>
    </row>
    <row r="150" spans="3:17" x14ac:dyDescent="0.2">
      <c r="C150" s="159"/>
      <c r="D150" s="165" t="s">
        <v>363</v>
      </c>
      <c r="E150" s="161">
        <v>35827</v>
      </c>
      <c r="F150" s="172" t="str">
        <f t="shared" ref="F150:F213" si="8">IF(E150="","-",IF(OR(E150&lt;$E$15,E150&gt;$E$16),"ERROR - date outside of range",IF(MONTH(E150)&gt;=7,YEAR(E150)&amp;"-"&amp;IF(YEAR(E150)=1999,"00",IF(AND(YEAR(E150)&gt;=2000,YEAR(E150)&lt;2009),"0","")&amp;RIGHT(YEAR(E150),2)+1),RIGHT(YEAR(E150),4)-1&amp;"-"&amp;RIGHT(YEAR(E150),2))))</f>
        <v>1997-98</v>
      </c>
      <c r="G150" s="68"/>
      <c r="H150" s="167" t="s">
        <v>279</v>
      </c>
      <c r="I150" s="173">
        <v>38254.502555524108</v>
      </c>
      <c r="J150" s="168">
        <f>IFERROR(MIN('MP Calculations'!$E$30/I150,1),"-")</f>
        <v>0.61191304794284773</v>
      </c>
      <c r="K150" s="12"/>
      <c r="L150" s="159">
        <v>1</v>
      </c>
      <c r="M150" s="159" t="s">
        <v>322</v>
      </c>
      <c r="N150" s="159">
        <v>857092.87</v>
      </c>
      <c r="O150" s="185">
        <f t="shared" si="7"/>
        <v>857092.87</v>
      </c>
      <c r="P150" s="215">
        <f t="shared" si="6"/>
        <v>524466.31045178301</v>
      </c>
      <c r="Q150" s="215" cm="1">
        <f t="array" ref="Q150">IF(P150="-",0,P150/(1+'General inputs'!$H$32)^IFERROR(INDEX('MP Calculations'!$C$40:$C$130,MATCH(F150,'MP Calculations'!$D$40:$D$130,0),0),-1))</f>
        <v>1466933.9852658317</v>
      </c>
    </row>
    <row r="151" spans="3:17" x14ac:dyDescent="0.2">
      <c r="C151" s="159"/>
      <c r="D151" s="165" t="s">
        <v>364</v>
      </c>
      <c r="E151" s="161">
        <v>35827</v>
      </c>
      <c r="F151" s="172" t="str">
        <f t="shared" si="8"/>
        <v>1997-98</v>
      </c>
      <c r="G151" s="68"/>
      <c r="H151" s="167" t="s">
        <v>279</v>
      </c>
      <c r="I151" s="173">
        <v>38254.502555524108</v>
      </c>
      <c r="J151" s="168">
        <f>IFERROR(MIN('MP Calculations'!$E$30/I151,1),"-")</f>
        <v>0.61191304794284773</v>
      </c>
      <c r="K151" s="12"/>
      <c r="L151" s="159">
        <v>1</v>
      </c>
      <c r="M151" s="159" t="s">
        <v>322</v>
      </c>
      <c r="N151" s="159">
        <v>46285.96</v>
      </c>
      <c r="O151" s="185">
        <f t="shared" si="7"/>
        <v>46285.96</v>
      </c>
      <c r="P151" s="215">
        <f t="shared" ref="P151:P214" si="9">IF(O151="-","-",IF(OR(E151&lt;$E$15,E151&gt;$E$16),0,O151*J151))</f>
        <v>28322.982860560733</v>
      </c>
      <c r="Q151" s="215" cm="1">
        <f t="array" ref="Q151">IF(P151="-",0,P151/(1+'General inputs'!$H$32)^IFERROR(INDEX('MP Calculations'!$C$40:$C$130,MATCH(F151,'MP Calculations'!$D$40:$D$130,0),0),-1))</f>
        <v>79219.475673219495</v>
      </c>
    </row>
    <row r="152" spans="3:17" x14ac:dyDescent="0.2">
      <c r="C152" s="159"/>
      <c r="D152" s="165" t="s">
        <v>365</v>
      </c>
      <c r="E152" s="161">
        <v>35827</v>
      </c>
      <c r="F152" s="172" t="str">
        <f t="shared" si="8"/>
        <v>1997-98</v>
      </c>
      <c r="G152" s="68"/>
      <c r="H152" s="167" t="s">
        <v>279</v>
      </c>
      <c r="I152" s="173">
        <v>38254.502555524108</v>
      </c>
      <c r="J152" s="168">
        <f>IFERROR(MIN('MP Calculations'!$E$30/I152,1),"-")</f>
        <v>0.61191304794284773</v>
      </c>
      <c r="K152" s="12"/>
      <c r="L152" s="159">
        <v>1</v>
      </c>
      <c r="M152" s="159" t="s">
        <v>322</v>
      </c>
      <c r="N152" s="159">
        <v>23187</v>
      </c>
      <c r="O152" s="185">
        <f t="shared" si="7"/>
        <v>23187</v>
      </c>
      <c r="P152" s="215">
        <f t="shared" si="9"/>
        <v>14188.42784265081</v>
      </c>
      <c r="Q152" s="215" cm="1">
        <f t="array" ref="Q152">IF(P152="-",0,P152/(1+'General inputs'!$H$32)^IFERROR(INDEX('MP Calculations'!$C$40:$C$130,MATCH(F152,'MP Calculations'!$D$40:$D$130,0),0),-1))</f>
        <v>39685.079070088213</v>
      </c>
    </row>
    <row r="153" spans="3:17" x14ac:dyDescent="0.2">
      <c r="C153" s="159"/>
      <c r="D153" s="165" t="s">
        <v>366</v>
      </c>
      <c r="E153" s="161">
        <v>35827</v>
      </c>
      <c r="F153" s="172" t="str">
        <f t="shared" si="8"/>
        <v>1997-98</v>
      </c>
      <c r="G153" s="68"/>
      <c r="H153" s="167" t="s">
        <v>279</v>
      </c>
      <c r="I153" s="173">
        <v>38254.502555524108</v>
      </c>
      <c r="J153" s="168">
        <f>IFERROR(MIN('MP Calculations'!$E$30/I153,1),"-")</f>
        <v>0.61191304794284773</v>
      </c>
      <c r="K153" s="12"/>
      <c r="L153" s="159">
        <v>1</v>
      </c>
      <c r="M153" s="159" t="s">
        <v>322</v>
      </c>
      <c r="N153" s="159">
        <v>24954.15</v>
      </c>
      <c r="O153" s="185">
        <f t="shared" si="7"/>
        <v>24954.15</v>
      </c>
      <c r="P153" s="215">
        <f t="shared" si="9"/>
        <v>15269.769985323015</v>
      </c>
      <c r="Q153" s="215" cm="1">
        <f t="array" ref="Q153">IF(P153="-",0,P153/(1+'General inputs'!$H$32)^IFERROR(INDEX('MP Calculations'!$C$40:$C$130,MATCH(F153,'MP Calculations'!$D$40:$D$130,0),0),-1))</f>
        <v>42709.596578981407</v>
      </c>
    </row>
    <row r="154" spans="3:17" x14ac:dyDescent="0.2">
      <c r="C154" s="159"/>
      <c r="D154" s="165" t="s">
        <v>367</v>
      </c>
      <c r="E154" s="161">
        <v>35827</v>
      </c>
      <c r="F154" s="172" t="str">
        <f t="shared" si="8"/>
        <v>1997-98</v>
      </c>
      <c r="G154" s="68"/>
      <c r="H154" s="167" t="s">
        <v>279</v>
      </c>
      <c r="I154" s="173">
        <v>38254.502555524108</v>
      </c>
      <c r="J154" s="168">
        <f>IFERROR(MIN('MP Calculations'!$E$30/I154,1),"-")</f>
        <v>0.61191304794284773</v>
      </c>
      <c r="K154" s="12"/>
      <c r="L154" s="159">
        <v>1</v>
      </c>
      <c r="M154" s="159" t="s">
        <v>322</v>
      </c>
      <c r="N154" s="159">
        <v>63873.69</v>
      </c>
      <c r="O154" s="185">
        <f t="shared" si="7"/>
        <v>63873.69</v>
      </c>
      <c r="P154" s="215">
        <f t="shared" si="9"/>
        <v>39085.144331256597</v>
      </c>
      <c r="Q154" s="215" cm="1">
        <f t="array" ref="Q154">IF(P154="-",0,P154/(1+'General inputs'!$H$32)^IFERROR(INDEX('MP Calculations'!$C$40:$C$130,MATCH(F154,'MP Calculations'!$D$40:$D$130,0),0),-1))</f>
        <v>109321.27649753324</v>
      </c>
    </row>
    <row r="155" spans="3:17" x14ac:dyDescent="0.2">
      <c r="C155" s="159"/>
      <c r="D155" s="165" t="s">
        <v>368</v>
      </c>
      <c r="E155" s="161">
        <v>35827</v>
      </c>
      <c r="F155" s="172" t="str">
        <f t="shared" si="8"/>
        <v>1997-98</v>
      </c>
      <c r="G155" s="68"/>
      <c r="H155" s="167" t="s">
        <v>279</v>
      </c>
      <c r="I155" s="173">
        <v>38254.502555524108</v>
      </c>
      <c r="J155" s="168">
        <f>IFERROR(MIN('MP Calculations'!$E$30/I155,1),"-")</f>
        <v>0.61191304794284773</v>
      </c>
      <c r="K155" s="12"/>
      <c r="L155" s="159">
        <v>1</v>
      </c>
      <c r="M155" s="159" t="s">
        <v>322</v>
      </c>
      <c r="N155" s="159">
        <v>12330.71</v>
      </c>
      <c r="O155" s="185">
        <f t="shared" si="7"/>
        <v>12330.71</v>
      </c>
      <c r="P155" s="215">
        <f t="shared" si="9"/>
        <v>7545.3223393993512</v>
      </c>
      <c r="Q155" s="215" cm="1">
        <f t="array" ref="Q155">IF(P155="-",0,P155/(1+'General inputs'!$H$32)^IFERROR(INDEX('MP Calculations'!$C$40:$C$130,MATCH(F155,'MP Calculations'!$D$40:$D$130,0),0),-1))</f>
        <v>21104.291255458982</v>
      </c>
    </row>
    <row r="156" spans="3:17" x14ac:dyDescent="0.2">
      <c r="C156" s="159"/>
      <c r="D156" s="165" t="s">
        <v>369</v>
      </c>
      <c r="E156" s="161">
        <v>35827</v>
      </c>
      <c r="F156" s="172" t="str">
        <f t="shared" si="8"/>
        <v>1997-98</v>
      </c>
      <c r="G156" s="68"/>
      <c r="H156" s="167" t="s">
        <v>279</v>
      </c>
      <c r="I156" s="173">
        <v>38254.502555524108</v>
      </c>
      <c r="J156" s="168">
        <f>IFERROR(MIN('MP Calculations'!$E$30/I156,1),"-")</f>
        <v>0.61191304794284773</v>
      </c>
      <c r="K156" s="12"/>
      <c r="L156" s="159">
        <v>1</v>
      </c>
      <c r="M156" s="159" t="s">
        <v>322</v>
      </c>
      <c r="N156" s="159">
        <v>331301.31</v>
      </c>
      <c r="O156" s="185">
        <f t="shared" si="7"/>
        <v>331301.31</v>
      </c>
      <c r="P156" s="215">
        <f t="shared" si="9"/>
        <v>202727.59438955825</v>
      </c>
      <c r="Q156" s="215" cm="1">
        <f t="array" ref="Q156">IF(P156="-",0,P156/(1+'General inputs'!$H$32)^IFERROR(INDEX('MP Calculations'!$C$40:$C$130,MATCH(F156,'MP Calculations'!$D$40:$D$130,0),0),-1))</f>
        <v>567029.74439874955</v>
      </c>
    </row>
    <row r="157" spans="3:17" x14ac:dyDescent="0.2">
      <c r="C157" s="159"/>
      <c r="D157" s="165" t="s">
        <v>370</v>
      </c>
      <c r="E157" s="161">
        <v>35827</v>
      </c>
      <c r="F157" s="172" t="str">
        <f t="shared" si="8"/>
        <v>1997-98</v>
      </c>
      <c r="G157" s="68"/>
      <c r="H157" s="167" t="s">
        <v>279</v>
      </c>
      <c r="I157" s="173">
        <v>38254.502555524108</v>
      </c>
      <c r="J157" s="168">
        <f>IFERROR(MIN('MP Calculations'!$E$30/I157,1),"-")</f>
        <v>0.61191304794284773</v>
      </c>
      <c r="K157" s="12"/>
      <c r="L157" s="159">
        <v>1</v>
      </c>
      <c r="M157" s="159" t="s">
        <v>322</v>
      </c>
      <c r="N157" s="159">
        <v>67921.63</v>
      </c>
      <c r="O157" s="185">
        <f t="shared" si="7"/>
        <v>67921.63</v>
      </c>
      <c r="P157" s="215">
        <f t="shared" si="9"/>
        <v>41562.131634546371</v>
      </c>
      <c r="Q157" s="215" cm="1">
        <f t="array" ref="Q157">IF(P157="-",0,P157/(1+'General inputs'!$H$32)^IFERROR(INDEX('MP Calculations'!$C$40:$C$130,MATCH(F157,'MP Calculations'!$D$40:$D$130,0),0),-1))</f>
        <v>116249.41808424014</v>
      </c>
    </row>
    <row r="158" spans="3:17" x14ac:dyDescent="0.2">
      <c r="C158" s="159"/>
      <c r="D158" s="165" t="s">
        <v>371</v>
      </c>
      <c r="E158" s="161">
        <v>35827</v>
      </c>
      <c r="F158" s="172" t="str">
        <f t="shared" si="8"/>
        <v>1997-98</v>
      </c>
      <c r="G158" s="68"/>
      <c r="H158" s="167" t="s">
        <v>279</v>
      </c>
      <c r="I158" s="173">
        <v>38254.502555524108</v>
      </c>
      <c r="J158" s="168">
        <f>IFERROR(MIN('MP Calculations'!$E$30/I158,1),"-")</f>
        <v>0.61191304794284773</v>
      </c>
      <c r="K158" s="12"/>
      <c r="L158" s="159">
        <v>1</v>
      </c>
      <c r="M158" s="159" t="s">
        <v>322</v>
      </c>
      <c r="N158" s="159">
        <v>477801.01</v>
      </c>
      <c r="O158" s="185">
        <f t="shared" si="7"/>
        <v>477801.01</v>
      </c>
      <c r="P158" s="215">
        <f t="shared" si="9"/>
        <v>292372.67233927106</v>
      </c>
      <c r="Q158" s="215" cm="1">
        <f t="array" ref="Q158">IF(P158="-",0,P158/(1+'General inputs'!$H$32)^IFERROR(INDEX('MP Calculations'!$C$40:$C$130,MATCH(F158,'MP Calculations'!$D$40:$D$130,0),0),-1))</f>
        <v>817767.32055108505</v>
      </c>
    </row>
    <row r="159" spans="3:17" x14ac:dyDescent="0.2">
      <c r="C159" s="159"/>
      <c r="D159" s="165" t="s">
        <v>372</v>
      </c>
      <c r="E159" s="161">
        <v>35827</v>
      </c>
      <c r="F159" s="172" t="str">
        <f t="shared" si="8"/>
        <v>1997-98</v>
      </c>
      <c r="G159" s="68"/>
      <c r="H159" s="167" t="s">
        <v>279</v>
      </c>
      <c r="I159" s="173">
        <v>38254.502555524108</v>
      </c>
      <c r="J159" s="168">
        <f>IFERROR(MIN('MP Calculations'!$E$30/I159,1),"-")</f>
        <v>0.61191304794284773</v>
      </c>
      <c r="K159" s="12"/>
      <c r="L159" s="159">
        <v>1</v>
      </c>
      <c r="M159" s="159" t="s">
        <v>322</v>
      </c>
      <c r="N159" s="159">
        <v>221498.38</v>
      </c>
      <c r="O159" s="185">
        <f t="shared" si="7"/>
        <v>221498.38</v>
      </c>
      <c r="P159" s="215">
        <f t="shared" si="9"/>
        <v>135537.74882020309</v>
      </c>
      <c r="Q159" s="215" cm="1">
        <f t="array" ref="Q159">IF(P159="-",0,P159/(1+'General inputs'!$H$32)^IFERROR(INDEX('MP Calculations'!$C$40:$C$130,MATCH(F159,'MP Calculations'!$D$40:$D$130,0),0),-1))</f>
        <v>379099.52663977427</v>
      </c>
    </row>
    <row r="160" spans="3:17" x14ac:dyDescent="0.2">
      <c r="C160" s="159"/>
      <c r="D160" s="165" t="s">
        <v>373</v>
      </c>
      <c r="E160" s="161">
        <v>35827</v>
      </c>
      <c r="F160" s="172" t="str">
        <f t="shared" si="8"/>
        <v>1997-98</v>
      </c>
      <c r="G160" s="68"/>
      <c r="H160" s="167" t="s">
        <v>279</v>
      </c>
      <c r="I160" s="173">
        <v>38254.502555524108</v>
      </c>
      <c r="J160" s="168">
        <f>IFERROR(MIN('MP Calculations'!$E$30/I160,1),"-")</f>
        <v>0.61191304794284773</v>
      </c>
      <c r="K160" s="12"/>
      <c r="L160" s="159">
        <v>1</v>
      </c>
      <c r="M160" s="159" t="s">
        <v>322</v>
      </c>
      <c r="N160" s="159">
        <v>168141.95</v>
      </c>
      <c r="O160" s="185">
        <f t="shared" si="7"/>
        <v>168141.95</v>
      </c>
      <c r="P160" s="215">
        <f t="shared" si="9"/>
        <v>102888.25311155392</v>
      </c>
      <c r="Q160" s="215" cm="1">
        <f t="array" ref="Q160">IF(P160="-",0,P160/(1+'General inputs'!$H$32)^IFERROR(INDEX('MP Calculations'!$C$40:$C$130,MATCH(F160,'MP Calculations'!$D$40:$D$130,0),0),-1))</f>
        <v>287778.78038335359</v>
      </c>
    </row>
    <row r="161" spans="3:17" x14ac:dyDescent="0.2">
      <c r="C161" s="159"/>
      <c r="D161" s="165" t="s">
        <v>374</v>
      </c>
      <c r="E161" s="161">
        <v>35827</v>
      </c>
      <c r="F161" s="172" t="str">
        <f t="shared" si="8"/>
        <v>1997-98</v>
      </c>
      <c r="G161" s="68"/>
      <c r="H161" s="167" t="s">
        <v>279</v>
      </c>
      <c r="I161" s="173">
        <v>38254.502555524108</v>
      </c>
      <c r="J161" s="168">
        <f>IFERROR(MIN('MP Calculations'!$E$30/I161,1),"-")</f>
        <v>0.61191304794284773</v>
      </c>
      <c r="K161" s="12"/>
      <c r="L161" s="159">
        <v>1</v>
      </c>
      <c r="M161" s="159" t="s">
        <v>322</v>
      </c>
      <c r="N161" s="159">
        <v>641783.03</v>
      </c>
      <c r="O161" s="185">
        <f t="shared" si="7"/>
        <v>641783.03</v>
      </c>
      <c r="P161" s="215">
        <f t="shared" si="9"/>
        <v>392715.41000529611</v>
      </c>
      <c r="Q161" s="215" cm="1">
        <f t="array" ref="Q161">IF(P161="-",0,P161/(1+'General inputs'!$H$32)^IFERROR(INDEX('MP Calculations'!$C$40:$C$130,MATCH(F161,'MP Calculations'!$D$40:$D$130,0),0),-1))</f>
        <v>1098426.2859098115</v>
      </c>
    </row>
    <row r="162" spans="3:17" x14ac:dyDescent="0.2">
      <c r="C162" s="159"/>
      <c r="D162" s="165" t="s">
        <v>375</v>
      </c>
      <c r="E162" s="161">
        <v>35827</v>
      </c>
      <c r="F162" s="172" t="str">
        <f t="shared" si="8"/>
        <v>1997-98</v>
      </c>
      <c r="G162" s="68"/>
      <c r="H162" s="167" t="s">
        <v>279</v>
      </c>
      <c r="I162" s="173">
        <v>38254.502555524108</v>
      </c>
      <c r="J162" s="168">
        <f>IFERROR(MIN('MP Calculations'!$E$30/I162,1),"-")</f>
        <v>0.61191304794284773</v>
      </c>
      <c r="K162" s="12"/>
      <c r="L162" s="159">
        <v>1</v>
      </c>
      <c r="M162" s="159" t="s">
        <v>322</v>
      </c>
      <c r="N162" s="159">
        <v>20674.68</v>
      </c>
      <c r="O162" s="185">
        <f t="shared" si="7"/>
        <v>20674.68</v>
      </c>
      <c r="P162" s="215">
        <f t="shared" si="9"/>
        <v>12651.106454043036</v>
      </c>
      <c r="Q162" s="215" cm="1">
        <f t="array" ref="Q162">IF(P162="-",0,P162/(1+'General inputs'!$H$32)^IFERROR(INDEX('MP Calculations'!$C$40:$C$130,MATCH(F162,'MP Calculations'!$D$40:$D$130,0),0),-1))</f>
        <v>35385.186119324251</v>
      </c>
    </row>
    <row r="163" spans="3:17" x14ac:dyDescent="0.2">
      <c r="C163" s="159"/>
      <c r="D163" s="165" t="s">
        <v>376</v>
      </c>
      <c r="E163" s="161">
        <v>35827</v>
      </c>
      <c r="F163" s="172" t="str">
        <f t="shared" si="8"/>
        <v>1997-98</v>
      </c>
      <c r="G163" s="68"/>
      <c r="H163" s="167" t="s">
        <v>279</v>
      </c>
      <c r="I163" s="173">
        <v>38254.502555524108</v>
      </c>
      <c r="J163" s="168">
        <f>IFERROR(MIN('MP Calculations'!$E$30/I163,1),"-")</f>
        <v>0.61191304794284773</v>
      </c>
      <c r="K163" s="12"/>
      <c r="L163" s="159">
        <v>1</v>
      </c>
      <c r="M163" s="159" t="s">
        <v>322</v>
      </c>
      <c r="N163" s="159">
        <v>659715.93999999994</v>
      </c>
      <c r="O163" s="185">
        <f t="shared" si="7"/>
        <v>659715.93999999994</v>
      </c>
      <c r="P163" s="215">
        <f t="shared" si="9"/>
        <v>403688.79162188084</v>
      </c>
      <c r="Q163" s="215" cm="1">
        <f t="array" ref="Q163">IF(P163="-",0,P163/(1+'General inputs'!$H$32)^IFERROR(INDEX('MP Calculations'!$C$40:$C$130,MATCH(F163,'MP Calculations'!$D$40:$D$130,0),0),-1))</f>
        <v>1129118.8701728371</v>
      </c>
    </row>
    <row r="164" spans="3:17" x14ac:dyDescent="0.2">
      <c r="C164" s="159"/>
      <c r="D164" s="165" t="s">
        <v>377</v>
      </c>
      <c r="E164" s="161">
        <v>35827</v>
      </c>
      <c r="F164" s="172" t="str">
        <f t="shared" si="8"/>
        <v>1997-98</v>
      </c>
      <c r="G164" s="68"/>
      <c r="H164" s="167" t="s">
        <v>279</v>
      </c>
      <c r="I164" s="173">
        <v>38254.502555524108</v>
      </c>
      <c r="J164" s="168">
        <f>IFERROR(MIN('MP Calculations'!$E$30/I164,1),"-")</f>
        <v>0.61191304794284773</v>
      </c>
      <c r="K164" s="12"/>
      <c r="L164" s="159">
        <v>1</v>
      </c>
      <c r="M164" s="159" t="s">
        <v>322</v>
      </c>
      <c r="N164" s="159">
        <v>129736.63</v>
      </c>
      <c r="O164" s="185">
        <f t="shared" si="7"/>
        <v>129736.63</v>
      </c>
      <c r="P164" s="215">
        <f t="shared" si="9"/>
        <v>79387.536693133501</v>
      </c>
      <c r="Q164" s="215" cm="1">
        <f t="array" ref="Q164">IF(P164="-",0,P164/(1+'General inputs'!$H$32)^IFERROR(INDEX('MP Calculations'!$C$40:$C$130,MATCH(F164,'MP Calculations'!$D$40:$D$130,0),0),-1))</f>
        <v>222047.19971694393</v>
      </c>
    </row>
    <row r="165" spans="3:17" x14ac:dyDescent="0.2">
      <c r="C165" s="159"/>
      <c r="D165" s="165" t="s">
        <v>378</v>
      </c>
      <c r="E165" s="161">
        <v>35827</v>
      </c>
      <c r="F165" s="172" t="str">
        <f t="shared" si="8"/>
        <v>1997-98</v>
      </c>
      <c r="G165" s="68"/>
      <c r="H165" s="167" t="s">
        <v>279</v>
      </c>
      <c r="I165" s="173">
        <v>38254.502555524108</v>
      </c>
      <c r="J165" s="168">
        <f>IFERROR(MIN('MP Calculations'!$E$30/I165,1),"-")</f>
        <v>0.61191304794284773</v>
      </c>
      <c r="K165" s="12"/>
      <c r="L165" s="159">
        <v>1</v>
      </c>
      <c r="M165" s="159" t="s">
        <v>322</v>
      </c>
      <c r="N165" s="159">
        <v>17345.88</v>
      </c>
      <c r="O165" s="185">
        <f t="shared" si="7"/>
        <v>17345.88</v>
      </c>
      <c r="P165" s="215">
        <f t="shared" si="9"/>
        <v>10614.170300050884</v>
      </c>
      <c r="Q165" s="215" cm="1">
        <f t="array" ref="Q165">IF(P165="-",0,P165/(1+'General inputs'!$H$32)^IFERROR(INDEX('MP Calculations'!$C$40:$C$130,MATCH(F165,'MP Calculations'!$D$40:$D$130,0),0),-1))</f>
        <v>29687.869036109103</v>
      </c>
    </row>
    <row r="166" spans="3:17" x14ac:dyDescent="0.2">
      <c r="C166" s="159"/>
      <c r="D166" s="165" t="s">
        <v>379</v>
      </c>
      <c r="E166" s="161">
        <v>35827</v>
      </c>
      <c r="F166" s="172" t="str">
        <f t="shared" si="8"/>
        <v>1997-98</v>
      </c>
      <c r="G166" s="68"/>
      <c r="H166" s="167" t="s">
        <v>279</v>
      </c>
      <c r="I166" s="173">
        <v>38254.502555524108</v>
      </c>
      <c r="J166" s="168">
        <f>IFERROR(MIN('MP Calculations'!$E$30/I166,1),"-")</f>
        <v>0.61191304794284773</v>
      </c>
      <c r="K166" s="12"/>
      <c r="L166" s="159">
        <v>1</v>
      </c>
      <c r="M166" s="159" t="s">
        <v>322</v>
      </c>
      <c r="N166" s="159">
        <v>49991.43</v>
      </c>
      <c r="O166" s="185">
        <f t="shared" si="7"/>
        <v>49991.43</v>
      </c>
      <c r="P166" s="215">
        <f t="shared" si="9"/>
        <v>30590.408302321517</v>
      </c>
      <c r="Q166" s="215" cm="1">
        <f t="array" ref="Q166">IF(P166="-",0,P166/(1+'General inputs'!$H$32)^IFERROR(INDEX('MP Calculations'!$C$40:$C$130,MATCH(F166,'MP Calculations'!$D$40:$D$130,0),0),-1))</f>
        <v>85561.472047991556</v>
      </c>
    </row>
    <row r="167" spans="3:17" x14ac:dyDescent="0.2">
      <c r="C167" s="159"/>
      <c r="D167" s="165" t="s">
        <v>380</v>
      </c>
      <c r="E167" s="161">
        <v>35827</v>
      </c>
      <c r="F167" s="172" t="str">
        <f t="shared" si="8"/>
        <v>1997-98</v>
      </c>
      <c r="G167" s="68"/>
      <c r="H167" s="167" t="s">
        <v>279</v>
      </c>
      <c r="I167" s="173">
        <v>38254.502555524108</v>
      </c>
      <c r="J167" s="168">
        <f>IFERROR(MIN('MP Calculations'!$E$30/I167,1),"-")</f>
        <v>0.61191304794284773</v>
      </c>
      <c r="K167" s="12"/>
      <c r="L167" s="159">
        <v>1</v>
      </c>
      <c r="M167" s="159" t="s">
        <v>322</v>
      </c>
      <c r="N167" s="159">
        <v>48421.57</v>
      </c>
      <c r="O167" s="185">
        <f t="shared" si="7"/>
        <v>48421.57</v>
      </c>
      <c r="P167" s="215">
        <f t="shared" si="9"/>
        <v>29629.790484877958</v>
      </c>
      <c r="Q167" s="215" cm="1">
        <f t="array" ref="Q167">IF(P167="-",0,P167/(1+'General inputs'!$H$32)^IFERROR(INDEX('MP Calculations'!$C$40:$C$130,MATCH(F167,'MP Calculations'!$D$40:$D$130,0),0),-1))</f>
        <v>82874.620871514708</v>
      </c>
    </row>
    <row r="168" spans="3:17" x14ac:dyDescent="0.2">
      <c r="C168" s="159"/>
      <c r="D168" s="165" t="s">
        <v>381</v>
      </c>
      <c r="E168" s="161">
        <v>35827</v>
      </c>
      <c r="F168" s="172" t="str">
        <f t="shared" si="8"/>
        <v>1997-98</v>
      </c>
      <c r="G168" s="68"/>
      <c r="H168" s="167" t="s">
        <v>279</v>
      </c>
      <c r="I168" s="173">
        <v>38254.502555524108</v>
      </c>
      <c r="J168" s="168">
        <f>IFERROR(MIN('MP Calculations'!$E$30/I168,1),"-")</f>
        <v>0.61191304794284773</v>
      </c>
      <c r="K168" s="12"/>
      <c r="L168" s="159">
        <v>1</v>
      </c>
      <c r="M168" s="159" t="s">
        <v>322</v>
      </c>
      <c r="N168" s="159">
        <v>240199.71</v>
      </c>
      <c r="O168" s="185">
        <f t="shared" si="7"/>
        <v>240199.71</v>
      </c>
      <c r="P168" s="215">
        <f t="shared" si="9"/>
        <v>146981.33666108811</v>
      </c>
      <c r="Q168" s="215" cm="1">
        <f t="array" ref="Q168">IF(P168="-",0,P168/(1+'General inputs'!$H$32)^IFERROR(INDEX('MP Calculations'!$C$40:$C$130,MATCH(F168,'MP Calculations'!$D$40:$D$130,0),0),-1))</f>
        <v>411107.27924967685</v>
      </c>
    </row>
    <row r="169" spans="3:17" x14ac:dyDescent="0.2">
      <c r="C169" s="159"/>
      <c r="D169" s="165" t="s">
        <v>382</v>
      </c>
      <c r="E169" s="161">
        <v>35827</v>
      </c>
      <c r="F169" s="172" t="str">
        <f t="shared" si="8"/>
        <v>1997-98</v>
      </c>
      <c r="G169" s="68"/>
      <c r="H169" s="167" t="s">
        <v>279</v>
      </c>
      <c r="I169" s="173">
        <v>38254.502555524108</v>
      </c>
      <c r="J169" s="168">
        <f>IFERROR(MIN('MP Calculations'!$E$30/I169,1),"-")</f>
        <v>0.61191304794284773</v>
      </c>
      <c r="K169" s="12"/>
      <c r="L169" s="159">
        <v>1</v>
      </c>
      <c r="M169" s="159" t="s">
        <v>322</v>
      </c>
      <c r="N169" s="159">
        <v>241378.69</v>
      </c>
      <c r="O169" s="185">
        <f t="shared" si="7"/>
        <v>241378.69</v>
      </c>
      <c r="P169" s="215">
        <f t="shared" si="9"/>
        <v>147702.76990635178</v>
      </c>
      <c r="Q169" s="215" cm="1">
        <f t="array" ref="Q169">IF(P169="-",0,P169/(1+'General inputs'!$H$32)^IFERROR(INDEX('MP Calculations'!$C$40:$C$130,MATCH(F169,'MP Calculations'!$D$40:$D$130,0),0),-1))</f>
        <v>413125.13039566617</v>
      </c>
    </row>
    <row r="170" spans="3:17" x14ac:dyDescent="0.2">
      <c r="C170" s="159"/>
      <c r="D170" s="165" t="s">
        <v>383</v>
      </c>
      <c r="E170" s="161">
        <v>35827</v>
      </c>
      <c r="F170" s="172" t="str">
        <f t="shared" si="8"/>
        <v>1997-98</v>
      </c>
      <c r="G170" s="68"/>
      <c r="H170" s="167" t="s">
        <v>279</v>
      </c>
      <c r="I170" s="173">
        <v>38254.502555524108</v>
      </c>
      <c r="J170" s="168">
        <f>IFERROR(MIN('MP Calculations'!$E$30/I170,1),"-")</f>
        <v>0.61191304794284773</v>
      </c>
      <c r="K170" s="12"/>
      <c r="L170" s="159">
        <v>1</v>
      </c>
      <c r="M170" s="159" t="s">
        <v>322</v>
      </c>
      <c r="N170" s="159">
        <v>2301799.13</v>
      </c>
      <c r="O170" s="185">
        <f t="shared" si="7"/>
        <v>2301799.13</v>
      </c>
      <c r="P170" s="215">
        <f t="shared" si="9"/>
        <v>1408500.921390495</v>
      </c>
      <c r="Q170" s="215" cm="1">
        <f t="array" ref="Q170">IF(P170="-",0,P170/(1+'General inputs'!$H$32)^IFERROR(INDEX('MP Calculations'!$C$40:$C$130,MATCH(F170,'MP Calculations'!$D$40:$D$130,0),0),-1))</f>
        <v>3939581.6827321453</v>
      </c>
    </row>
    <row r="171" spans="3:17" x14ac:dyDescent="0.2">
      <c r="C171" s="159"/>
      <c r="D171" s="165" t="s">
        <v>384</v>
      </c>
      <c r="E171" s="161">
        <v>35827</v>
      </c>
      <c r="F171" s="172" t="str">
        <f t="shared" si="8"/>
        <v>1997-98</v>
      </c>
      <c r="G171" s="68"/>
      <c r="H171" s="167" t="s">
        <v>279</v>
      </c>
      <c r="I171" s="173">
        <v>38254.502555524108</v>
      </c>
      <c r="J171" s="168">
        <f>IFERROR(MIN('MP Calculations'!$E$30/I171,1),"-")</f>
        <v>0.61191304794284773</v>
      </c>
      <c r="K171" s="12"/>
      <c r="L171" s="159">
        <v>1</v>
      </c>
      <c r="M171" s="159" t="s">
        <v>322</v>
      </c>
      <c r="N171" s="159">
        <v>2301540.48</v>
      </c>
      <c r="O171" s="185">
        <f t="shared" si="7"/>
        <v>2301540.48</v>
      </c>
      <c r="P171" s="215">
        <f t="shared" si="9"/>
        <v>1408342.6500806448</v>
      </c>
      <c r="Q171" s="215" cm="1">
        <f t="array" ref="Q171">IF(P171="-",0,P171/(1+'General inputs'!$H$32)^IFERROR(INDEX('MP Calculations'!$C$40:$C$130,MATCH(F171,'MP Calculations'!$D$40:$D$130,0),0),-1))</f>
        <v>3939138.9973609685</v>
      </c>
    </row>
    <row r="172" spans="3:17" x14ac:dyDescent="0.2">
      <c r="C172" s="159"/>
      <c r="D172" s="165" t="s">
        <v>385</v>
      </c>
      <c r="E172" s="161">
        <v>35827</v>
      </c>
      <c r="F172" s="172" t="str">
        <f t="shared" si="8"/>
        <v>1997-98</v>
      </c>
      <c r="G172" s="68"/>
      <c r="H172" s="167" t="s">
        <v>279</v>
      </c>
      <c r="I172" s="173">
        <v>38254.502555524108</v>
      </c>
      <c r="J172" s="168">
        <f>IFERROR(MIN('MP Calculations'!$E$30/I172,1),"-")</f>
        <v>0.61191304794284773</v>
      </c>
      <c r="K172" s="12"/>
      <c r="L172" s="159">
        <v>1</v>
      </c>
      <c r="M172" s="159" t="s">
        <v>322</v>
      </c>
      <c r="N172" s="159">
        <v>40485.440000000002</v>
      </c>
      <c r="O172" s="185">
        <f t="shared" si="7"/>
        <v>40485.440000000002</v>
      </c>
      <c r="P172" s="215">
        <f t="shared" si="9"/>
        <v>24773.568987707287</v>
      </c>
      <c r="Q172" s="215" cm="1">
        <f t="array" ref="Q172">IF(P172="-",0,P172/(1+'General inputs'!$H$32)^IFERROR(INDEX('MP Calculations'!$C$40:$C$130,MATCH(F172,'MP Calculations'!$D$40:$D$130,0),0),-1))</f>
        <v>69291.75346475665</v>
      </c>
    </row>
    <row r="173" spans="3:17" x14ac:dyDescent="0.2">
      <c r="C173" s="159"/>
      <c r="D173" s="165" t="s">
        <v>386</v>
      </c>
      <c r="E173" s="161">
        <v>35827</v>
      </c>
      <c r="F173" s="172" t="str">
        <f t="shared" si="8"/>
        <v>1997-98</v>
      </c>
      <c r="G173" s="68"/>
      <c r="H173" s="167" t="s">
        <v>279</v>
      </c>
      <c r="I173" s="173">
        <v>38254.502555524108</v>
      </c>
      <c r="J173" s="168">
        <f>IFERROR(MIN('MP Calculations'!$E$30/I173,1),"-")</f>
        <v>0.61191304794284773</v>
      </c>
      <c r="K173" s="12"/>
      <c r="L173" s="159">
        <v>1</v>
      </c>
      <c r="M173" s="159" t="s">
        <v>322</v>
      </c>
      <c r="N173" s="159">
        <v>33522.639999999999</v>
      </c>
      <c r="O173" s="185">
        <f t="shared" si="7"/>
        <v>33522.639999999999</v>
      </c>
      <c r="P173" s="215">
        <f t="shared" si="9"/>
        <v>20512.940817490824</v>
      </c>
      <c r="Q173" s="215" cm="1">
        <f t="array" ref="Q173">IF(P173="-",0,P173/(1+'General inputs'!$H$32)^IFERROR(INDEX('MP Calculations'!$C$40:$C$130,MATCH(F173,'MP Calculations'!$D$40:$D$130,0),0),-1))</f>
        <v>57374.762540997195</v>
      </c>
    </row>
    <row r="174" spans="3:17" x14ac:dyDescent="0.2">
      <c r="C174" s="159"/>
      <c r="D174" s="165" t="s">
        <v>387</v>
      </c>
      <c r="E174" s="161">
        <v>35827</v>
      </c>
      <c r="F174" s="172" t="str">
        <f t="shared" si="8"/>
        <v>1997-98</v>
      </c>
      <c r="G174" s="68"/>
      <c r="H174" s="167" t="s">
        <v>279</v>
      </c>
      <c r="I174" s="173">
        <v>38254.502555524108</v>
      </c>
      <c r="J174" s="168">
        <f>IFERROR(MIN('MP Calculations'!$E$30/I174,1),"-")</f>
        <v>0.61191304794284773</v>
      </c>
      <c r="K174" s="12"/>
      <c r="L174" s="159">
        <v>1</v>
      </c>
      <c r="M174" s="159" t="s">
        <v>322</v>
      </c>
      <c r="N174" s="159">
        <v>100244</v>
      </c>
      <c r="O174" s="185">
        <f t="shared" si="7"/>
        <v>100244</v>
      </c>
      <c r="P174" s="215">
        <f t="shared" si="9"/>
        <v>61340.611577982825</v>
      </c>
      <c r="Q174" s="215" cm="1">
        <f t="array" ref="Q174">IF(P174="-",0,P174/(1+'General inputs'!$H$32)^IFERROR(INDEX('MP Calculations'!$C$40:$C$130,MATCH(F174,'MP Calculations'!$D$40:$D$130,0),0),-1))</f>
        <v>171569.89115892194</v>
      </c>
    </row>
    <row r="175" spans="3:17" x14ac:dyDescent="0.2">
      <c r="C175" s="159"/>
      <c r="D175" s="165" t="s">
        <v>388</v>
      </c>
      <c r="E175" s="161">
        <v>35827</v>
      </c>
      <c r="F175" s="172" t="str">
        <f t="shared" si="8"/>
        <v>1997-98</v>
      </c>
      <c r="G175" s="68"/>
      <c r="H175" s="167" t="s">
        <v>279</v>
      </c>
      <c r="I175" s="173">
        <v>38254.502555524108</v>
      </c>
      <c r="J175" s="168">
        <f>IFERROR(MIN('MP Calculations'!$E$30/I175,1),"-")</f>
        <v>0.61191304794284773</v>
      </c>
      <c r="K175" s="12"/>
      <c r="L175" s="159">
        <v>1</v>
      </c>
      <c r="M175" s="159" t="s">
        <v>322</v>
      </c>
      <c r="N175" s="159">
        <v>46323.9</v>
      </c>
      <c r="O175" s="185">
        <f t="shared" si="7"/>
        <v>46323.9</v>
      </c>
      <c r="P175" s="215">
        <f t="shared" si="9"/>
        <v>28346.198841599686</v>
      </c>
      <c r="Q175" s="215" cm="1">
        <f t="array" ref="Q175">IF(P175="-",0,P175/(1+'General inputs'!$H$32)^IFERROR(INDEX('MP Calculations'!$C$40:$C$130,MATCH(F175,'MP Calculations'!$D$40:$D$130,0),0),-1))</f>
        <v>79284.410848098487</v>
      </c>
    </row>
    <row r="176" spans="3:17" x14ac:dyDescent="0.2">
      <c r="C176" s="159"/>
      <c r="D176" s="165" t="s">
        <v>389</v>
      </c>
      <c r="E176" s="161">
        <v>35827</v>
      </c>
      <c r="F176" s="172" t="str">
        <f t="shared" si="8"/>
        <v>1997-98</v>
      </c>
      <c r="G176" s="68"/>
      <c r="H176" s="167" t="s">
        <v>279</v>
      </c>
      <c r="I176" s="173">
        <v>38254.502555524108</v>
      </c>
      <c r="J176" s="168">
        <f>IFERROR(MIN('MP Calculations'!$E$30/I176,1),"-")</f>
        <v>0.61191304794284773</v>
      </c>
      <c r="K176" s="12"/>
      <c r="L176" s="159">
        <v>1</v>
      </c>
      <c r="M176" s="159" t="s">
        <v>322</v>
      </c>
      <c r="N176" s="159">
        <v>48995.7</v>
      </c>
      <c r="O176" s="185">
        <f t="shared" si="7"/>
        <v>48995.7</v>
      </c>
      <c r="P176" s="215">
        <f t="shared" si="9"/>
        <v>29981.108123093381</v>
      </c>
      <c r="Q176" s="215" cm="1">
        <f t="array" ref="Q176">IF(P176="-",0,P176/(1+'General inputs'!$H$32)^IFERROR(INDEX('MP Calculations'!$C$40:$C$130,MATCH(F176,'MP Calculations'!$D$40:$D$130,0),0),-1))</f>
        <v>83857.257454363265</v>
      </c>
    </row>
    <row r="177" spans="3:17" x14ac:dyDescent="0.2">
      <c r="C177" s="159"/>
      <c r="D177" s="165" t="s">
        <v>390</v>
      </c>
      <c r="E177" s="161">
        <v>35827</v>
      </c>
      <c r="F177" s="172" t="str">
        <f t="shared" si="8"/>
        <v>1997-98</v>
      </c>
      <c r="G177" s="68"/>
      <c r="H177" s="167" t="s">
        <v>279</v>
      </c>
      <c r="I177" s="173">
        <v>38254.502555524108</v>
      </c>
      <c r="J177" s="168">
        <f>IFERROR(MIN('MP Calculations'!$E$30/I177,1),"-")</f>
        <v>0.61191304794284773</v>
      </c>
      <c r="K177" s="12"/>
      <c r="L177" s="159">
        <v>1</v>
      </c>
      <c r="M177" s="159" t="s">
        <v>322</v>
      </c>
      <c r="N177" s="159">
        <v>120434.9</v>
      </c>
      <c r="O177" s="185">
        <f t="shared" si="7"/>
        <v>120434.9</v>
      </c>
      <c r="P177" s="215">
        <f t="shared" si="9"/>
        <v>73695.686737692071</v>
      </c>
      <c r="Q177" s="215" cm="1">
        <f t="array" ref="Q177">IF(P177="-",0,P177/(1+'General inputs'!$H$32)^IFERROR(INDEX('MP Calculations'!$C$40:$C$130,MATCH(F177,'MP Calculations'!$D$40:$D$130,0),0),-1))</f>
        <v>206127.07678001325</v>
      </c>
    </row>
    <row r="178" spans="3:17" x14ac:dyDescent="0.2">
      <c r="C178" s="159"/>
      <c r="D178" s="165" t="s">
        <v>282</v>
      </c>
      <c r="E178" s="161">
        <v>35913</v>
      </c>
      <c r="F178" s="172" t="str">
        <f t="shared" si="8"/>
        <v>1997-98</v>
      </c>
      <c r="G178" s="68"/>
      <c r="H178" s="167" t="s">
        <v>279</v>
      </c>
      <c r="I178" s="173">
        <v>38254.502555524108</v>
      </c>
      <c r="J178" s="168">
        <f>IFERROR(MIN('MP Calculations'!$E$30/I178,1),"-")</f>
        <v>0.61191304794284773</v>
      </c>
      <c r="K178" s="12"/>
      <c r="L178" s="159">
        <v>63.330252999999999</v>
      </c>
      <c r="M178" s="159" t="s">
        <v>321</v>
      </c>
      <c r="N178" s="159">
        <v>809</v>
      </c>
      <c r="O178" s="185">
        <f t="shared" si="7"/>
        <v>51234.174677000003</v>
      </c>
      <c r="P178" s="215">
        <f t="shared" si="9"/>
        <v>31350.85998543934</v>
      </c>
      <c r="Q178" s="215" cm="1">
        <f t="array" ref="Q178">IF(P178="-",0,P178/(1+'General inputs'!$H$32)^IFERROR(INDEX('MP Calculations'!$C$40:$C$130,MATCH(F178,'MP Calculations'!$D$40:$D$130,0),0),-1))</f>
        <v>87688.457892243779</v>
      </c>
    </row>
    <row r="179" spans="3:17" x14ac:dyDescent="0.2">
      <c r="C179" s="159"/>
      <c r="D179" s="165" t="s">
        <v>283</v>
      </c>
      <c r="E179" s="161">
        <v>35913</v>
      </c>
      <c r="F179" s="172" t="str">
        <f t="shared" si="8"/>
        <v>1997-98</v>
      </c>
      <c r="G179" s="68"/>
      <c r="H179" s="167" t="s">
        <v>279</v>
      </c>
      <c r="I179" s="173">
        <v>38254.502555524108</v>
      </c>
      <c r="J179" s="168">
        <f>IFERROR(MIN('MP Calculations'!$E$30/I179,1),"-")</f>
        <v>0.61191304794284773</v>
      </c>
      <c r="K179" s="12"/>
      <c r="L179" s="159">
        <v>65.003765999999999</v>
      </c>
      <c r="M179" s="159" t="s">
        <v>321</v>
      </c>
      <c r="N179" s="159">
        <v>622</v>
      </c>
      <c r="O179" s="185">
        <f t="shared" si="7"/>
        <v>40432.342451999997</v>
      </c>
      <c r="P179" s="215">
        <f t="shared" si="9"/>
        <v>24741.077905272312</v>
      </c>
      <c r="Q179" s="215" cm="1">
        <f t="array" ref="Q179">IF(P179="-",0,P179/(1+'General inputs'!$H$32)^IFERROR(INDEX('MP Calculations'!$C$40:$C$130,MATCH(F179,'MP Calculations'!$D$40:$D$130,0),0),-1))</f>
        <v>69200.875800944676</v>
      </c>
    </row>
    <row r="180" spans="3:17" x14ac:dyDescent="0.2">
      <c r="C180" s="159"/>
      <c r="D180" s="165" t="s">
        <v>283</v>
      </c>
      <c r="E180" s="161">
        <v>35913</v>
      </c>
      <c r="F180" s="172" t="str">
        <f t="shared" si="8"/>
        <v>1997-98</v>
      </c>
      <c r="G180" s="68"/>
      <c r="H180" s="167" t="s">
        <v>279</v>
      </c>
      <c r="I180" s="173">
        <v>38254.502555524108</v>
      </c>
      <c r="J180" s="168">
        <f>IFERROR(MIN('MP Calculations'!$E$30/I180,1),"-")</f>
        <v>0.61191304794284773</v>
      </c>
      <c r="K180" s="12"/>
      <c r="L180" s="159">
        <v>88.952826999999999</v>
      </c>
      <c r="M180" s="159" t="s">
        <v>321</v>
      </c>
      <c r="N180" s="159">
        <v>622</v>
      </c>
      <c r="O180" s="185">
        <f t="shared" si="7"/>
        <v>55328.658393999998</v>
      </c>
      <c r="P180" s="215">
        <f t="shared" si="9"/>
        <v>33856.327996461165</v>
      </c>
      <c r="Q180" s="215" cm="1">
        <f t="array" ref="Q180">IF(P180="-",0,P180/(1+'General inputs'!$H$32)^IFERROR(INDEX('MP Calculations'!$C$40:$C$130,MATCH(F180,'MP Calculations'!$D$40:$D$130,0),0),-1))</f>
        <v>94696.26011160521</v>
      </c>
    </row>
    <row r="181" spans="3:17" x14ac:dyDescent="0.2">
      <c r="C181" s="159"/>
      <c r="D181" s="165" t="s">
        <v>283</v>
      </c>
      <c r="E181" s="161">
        <v>35913</v>
      </c>
      <c r="F181" s="172" t="str">
        <f t="shared" si="8"/>
        <v>1997-98</v>
      </c>
      <c r="G181" s="68"/>
      <c r="H181" s="167" t="s">
        <v>279</v>
      </c>
      <c r="I181" s="173">
        <v>38254.502555524108</v>
      </c>
      <c r="J181" s="168">
        <f>IFERROR(MIN('MP Calculations'!$E$30/I181,1),"-")</f>
        <v>0.61191304794284773</v>
      </c>
      <c r="K181" s="12"/>
      <c r="L181" s="159">
        <v>9.1985569999999992</v>
      </c>
      <c r="M181" s="159" t="s">
        <v>321</v>
      </c>
      <c r="N181" s="159">
        <v>622</v>
      </c>
      <c r="O181" s="185">
        <f t="shared" si="7"/>
        <v>5721.5024539999995</v>
      </c>
      <c r="P181" s="215">
        <f t="shared" si="9"/>
        <v>3501.0620054396227</v>
      </c>
      <c r="Q181" s="215" cm="1">
        <f t="array" ref="Q181">IF(P181="-",0,P181/(1+'General inputs'!$H$32)^IFERROR(INDEX('MP Calculations'!$C$40:$C$130,MATCH(F181,'MP Calculations'!$D$40:$D$130,0),0),-1))</f>
        <v>9792.4818772024737</v>
      </c>
    </row>
    <row r="182" spans="3:17" x14ac:dyDescent="0.2">
      <c r="C182" s="159"/>
      <c r="D182" s="165" t="s">
        <v>283</v>
      </c>
      <c r="E182" s="161">
        <v>35913</v>
      </c>
      <c r="F182" s="172" t="str">
        <f t="shared" si="8"/>
        <v>1997-98</v>
      </c>
      <c r="G182" s="68"/>
      <c r="H182" s="167" t="s">
        <v>279</v>
      </c>
      <c r="I182" s="173">
        <v>38254.502555524108</v>
      </c>
      <c r="J182" s="168">
        <f>IFERROR(MIN('MP Calculations'!$E$30/I182,1),"-")</f>
        <v>0.61191304794284773</v>
      </c>
      <c r="K182" s="12"/>
      <c r="L182" s="159">
        <v>90.190751000000006</v>
      </c>
      <c r="M182" s="159" t="s">
        <v>321</v>
      </c>
      <c r="N182" s="159">
        <v>622</v>
      </c>
      <c r="O182" s="185">
        <f t="shared" si="7"/>
        <v>56098.647122000002</v>
      </c>
      <c r="P182" s="215">
        <f t="shared" si="9"/>
        <v>34327.494145893281</v>
      </c>
      <c r="Q182" s="215" cm="1">
        <f t="array" ref="Q182">IF(P182="-",0,P182/(1+'General inputs'!$H$32)^IFERROR(INDEX('MP Calculations'!$C$40:$C$130,MATCH(F182,'MP Calculations'!$D$40:$D$130,0),0),-1))</f>
        <v>96014.113372214881</v>
      </c>
    </row>
    <row r="183" spans="3:17" x14ac:dyDescent="0.2">
      <c r="C183" s="159"/>
      <c r="D183" s="165" t="s">
        <v>282</v>
      </c>
      <c r="E183" s="161">
        <v>35913</v>
      </c>
      <c r="F183" s="172" t="str">
        <f t="shared" si="8"/>
        <v>1997-98</v>
      </c>
      <c r="G183" s="68"/>
      <c r="H183" s="167" t="s">
        <v>279</v>
      </c>
      <c r="I183" s="173">
        <v>38254.502555524108</v>
      </c>
      <c r="J183" s="168">
        <f>IFERROR(MIN('MP Calculations'!$E$30/I183,1),"-")</f>
        <v>0.61191304794284773</v>
      </c>
      <c r="K183" s="12"/>
      <c r="L183" s="159">
        <v>15.708525</v>
      </c>
      <c r="M183" s="159" t="s">
        <v>321</v>
      </c>
      <c r="N183" s="159">
        <v>809</v>
      </c>
      <c r="O183" s="185">
        <f t="shared" si="7"/>
        <v>12708.196725</v>
      </c>
      <c r="P183" s="215">
        <f t="shared" si="9"/>
        <v>7776.3113918520658</v>
      </c>
      <c r="Q183" s="215" cm="1">
        <f t="array" ref="Q183">IF(P183="-",0,P183/(1+'General inputs'!$H$32)^IFERROR(INDEX('MP Calculations'!$C$40:$C$130,MATCH(F183,'MP Calculations'!$D$40:$D$130,0),0),-1))</f>
        <v>21750.368390471434</v>
      </c>
    </row>
    <row r="184" spans="3:17" x14ac:dyDescent="0.2">
      <c r="C184" s="159"/>
      <c r="D184" s="165" t="s">
        <v>283</v>
      </c>
      <c r="E184" s="161">
        <v>35913</v>
      </c>
      <c r="F184" s="172" t="str">
        <f t="shared" si="8"/>
        <v>1997-98</v>
      </c>
      <c r="G184" s="68"/>
      <c r="H184" s="167" t="s">
        <v>279</v>
      </c>
      <c r="I184" s="173">
        <v>38254.502555524108</v>
      </c>
      <c r="J184" s="168">
        <f>IFERROR(MIN('MP Calculations'!$E$30/I184,1),"-")</f>
        <v>0.61191304794284773</v>
      </c>
      <c r="K184" s="12"/>
      <c r="L184" s="159">
        <v>52.211953000000001</v>
      </c>
      <c r="M184" s="159" t="s">
        <v>321</v>
      </c>
      <c r="N184" s="159">
        <v>622</v>
      </c>
      <c r="O184" s="185">
        <f t="shared" si="7"/>
        <v>32475.834766</v>
      </c>
      <c r="P184" s="215">
        <f t="shared" si="9"/>
        <v>19872.387036151358</v>
      </c>
      <c r="Q184" s="215" cm="1">
        <f t="array" ref="Q184">IF(P184="-",0,P184/(1+'General inputs'!$H$32)^IFERROR(INDEX('MP Calculations'!$C$40:$C$130,MATCH(F184,'MP Calculations'!$D$40:$D$130,0),0),-1))</f>
        <v>55583.131520068564</v>
      </c>
    </row>
    <row r="185" spans="3:17" x14ac:dyDescent="0.2">
      <c r="C185" s="159"/>
      <c r="D185" s="165" t="s">
        <v>283</v>
      </c>
      <c r="E185" s="161">
        <v>35913</v>
      </c>
      <c r="F185" s="172" t="str">
        <f t="shared" si="8"/>
        <v>1997-98</v>
      </c>
      <c r="G185" s="68"/>
      <c r="H185" s="167" t="s">
        <v>279</v>
      </c>
      <c r="I185" s="173">
        <v>38254.502555524108</v>
      </c>
      <c r="J185" s="168">
        <f>IFERROR(MIN('MP Calculations'!$E$30/I185,1),"-")</f>
        <v>0.61191304794284773</v>
      </c>
      <c r="K185" s="12"/>
      <c r="L185" s="159">
        <v>62.44247</v>
      </c>
      <c r="M185" s="159" t="s">
        <v>321</v>
      </c>
      <c r="N185" s="159">
        <v>622</v>
      </c>
      <c r="O185" s="185">
        <f t="shared" si="7"/>
        <v>38839.216339999999</v>
      </c>
      <c r="P185" s="215">
        <f t="shared" si="9"/>
        <v>23766.223250321054</v>
      </c>
      <c r="Q185" s="215" cm="1">
        <f t="array" ref="Q185">IF(P185="-",0,P185/(1+'General inputs'!$H$32)^IFERROR(INDEX('MP Calculations'!$C$40:$C$130,MATCH(F185,'MP Calculations'!$D$40:$D$130,0),0),-1))</f>
        <v>66474.204143406314</v>
      </c>
    </row>
    <row r="186" spans="3:17" x14ac:dyDescent="0.2">
      <c r="C186" s="159"/>
      <c r="D186" s="165" t="s">
        <v>391</v>
      </c>
      <c r="E186" s="161">
        <v>35977</v>
      </c>
      <c r="F186" s="172" t="str">
        <f t="shared" si="8"/>
        <v>1998-99</v>
      </c>
      <c r="G186" s="68"/>
      <c r="H186" s="167" t="s">
        <v>279</v>
      </c>
      <c r="I186" s="173">
        <v>38254.502555524108</v>
      </c>
      <c r="J186" s="168">
        <f>IFERROR(MIN('MP Calculations'!$E$30/I186,1),"-")</f>
        <v>0.61191304794284773</v>
      </c>
      <c r="K186" s="12"/>
      <c r="L186" s="159">
        <v>1</v>
      </c>
      <c r="M186" s="159" t="s">
        <v>322</v>
      </c>
      <c r="N186" s="159">
        <v>2035.51</v>
      </c>
      <c r="O186" s="185">
        <f t="shared" si="7"/>
        <v>2035.51</v>
      </c>
      <c r="P186" s="215">
        <f t="shared" si="9"/>
        <v>1245.5551282181459</v>
      </c>
      <c r="Q186" s="215" cm="1">
        <f t="array" ref="Q186">IF(P186="-",0,P186/(1+'General inputs'!$H$32)^IFERROR(INDEX('MP Calculations'!$C$40:$C$130,MATCH(F186,'MP Calculations'!$D$40:$D$130,0),0),-1))</f>
        <v>3343.3990080795679</v>
      </c>
    </row>
    <row r="187" spans="3:17" x14ac:dyDescent="0.2">
      <c r="C187" s="159"/>
      <c r="D187" s="165" t="s">
        <v>392</v>
      </c>
      <c r="E187" s="161">
        <v>35977</v>
      </c>
      <c r="F187" s="172" t="str">
        <f t="shared" si="8"/>
        <v>1998-99</v>
      </c>
      <c r="G187" s="68"/>
      <c r="H187" s="167" t="s">
        <v>279</v>
      </c>
      <c r="I187" s="173">
        <v>38254.502555524108</v>
      </c>
      <c r="J187" s="168">
        <f>IFERROR(MIN('MP Calculations'!$E$30/I187,1),"-")</f>
        <v>0.61191304794284773</v>
      </c>
      <c r="K187" s="12"/>
      <c r="L187" s="159">
        <v>1</v>
      </c>
      <c r="M187" s="159" t="s">
        <v>322</v>
      </c>
      <c r="N187" s="159">
        <v>2377.29</v>
      </c>
      <c r="O187" s="185">
        <f t="shared" si="7"/>
        <v>2377.29</v>
      </c>
      <c r="P187" s="215">
        <f t="shared" si="9"/>
        <v>1454.6947697440526</v>
      </c>
      <c r="Q187" s="215" cm="1">
        <f t="array" ref="Q187">IF(P187="-",0,P187/(1+'General inputs'!$H$32)^IFERROR(INDEX('MP Calculations'!$C$40:$C$130,MATCH(F187,'MP Calculations'!$D$40:$D$130,0),0),-1))</f>
        <v>3904.7850553018538</v>
      </c>
    </row>
    <row r="188" spans="3:17" x14ac:dyDescent="0.2">
      <c r="C188" s="159"/>
      <c r="D188" s="165" t="s">
        <v>393</v>
      </c>
      <c r="E188" s="161">
        <v>35977</v>
      </c>
      <c r="F188" s="172" t="str">
        <f t="shared" si="8"/>
        <v>1998-99</v>
      </c>
      <c r="G188" s="68"/>
      <c r="H188" s="167" t="s">
        <v>279</v>
      </c>
      <c r="I188" s="173">
        <v>38254.502555524108</v>
      </c>
      <c r="J188" s="168">
        <f>IFERROR(MIN('MP Calculations'!$E$30/I188,1),"-")</f>
        <v>0.61191304794284773</v>
      </c>
      <c r="K188" s="12"/>
      <c r="L188" s="159">
        <v>1</v>
      </c>
      <c r="M188" s="159" t="s">
        <v>322</v>
      </c>
      <c r="N188" s="159">
        <v>428826.9</v>
      </c>
      <c r="O188" s="185">
        <f t="shared" si="7"/>
        <v>428826.9</v>
      </c>
      <c r="P188" s="215">
        <f t="shared" si="9"/>
        <v>262404.77541888278</v>
      </c>
      <c r="Q188" s="215" cm="1">
        <f t="array" ref="Q188">IF(P188="-",0,P188/(1+'General inputs'!$H$32)^IFERROR(INDEX('MP Calculations'!$C$40:$C$130,MATCH(F188,'MP Calculations'!$D$40:$D$130,0),0),-1))</f>
        <v>704363.73788280878</v>
      </c>
    </row>
    <row r="189" spans="3:17" x14ac:dyDescent="0.2">
      <c r="C189" s="159"/>
      <c r="D189" s="165" t="s">
        <v>394</v>
      </c>
      <c r="E189" s="161">
        <v>35977</v>
      </c>
      <c r="F189" s="172" t="str">
        <f t="shared" si="8"/>
        <v>1998-99</v>
      </c>
      <c r="G189" s="68"/>
      <c r="H189" s="167" t="s">
        <v>279</v>
      </c>
      <c r="I189" s="173">
        <v>38254.502555524108</v>
      </c>
      <c r="J189" s="168">
        <f>IFERROR(MIN('MP Calculations'!$E$30/I189,1),"-")</f>
        <v>0.61191304794284773</v>
      </c>
      <c r="K189" s="12"/>
      <c r="L189" s="159">
        <v>1</v>
      </c>
      <c r="M189" s="159" t="s">
        <v>322</v>
      </c>
      <c r="N189" s="159">
        <v>273738.23</v>
      </c>
      <c r="O189" s="185">
        <f t="shared" si="7"/>
        <v>273738.23</v>
      </c>
      <c r="P189" s="215">
        <f t="shared" si="9"/>
        <v>167503.99465778028</v>
      </c>
      <c r="Q189" s="215" cm="1">
        <f t="array" ref="Q189">IF(P189="-",0,P189/(1+'General inputs'!$H$32)^IFERROR(INDEX('MP Calculations'!$C$40:$C$130,MATCH(F189,'MP Calculations'!$D$40:$D$130,0),0),-1))</f>
        <v>449624.97195074288</v>
      </c>
    </row>
    <row r="190" spans="3:17" x14ac:dyDescent="0.2">
      <c r="C190" s="159"/>
      <c r="D190" s="165" t="s">
        <v>395</v>
      </c>
      <c r="E190" s="161">
        <v>35977</v>
      </c>
      <c r="F190" s="172" t="str">
        <f t="shared" si="8"/>
        <v>1998-99</v>
      </c>
      <c r="G190" s="68"/>
      <c r="H190" s="167" t="s">
        <v>279</v>
      </c>
      <c r="I190" s="173">
        <v>38254.502555524108</v>
      </c>
      <c r="J190" s="168">
        <f>IFERROR(MIN('MP Calculations'!$E$30/I190,1),"-")</f>
        <v>0.61191304794284773</v>
      </c>
      <c r="K190" s="12"/>
      <c r="L190" s="159">
        <v>1</v>
      </c>
      <c r="M190" s="159" t="s">
        <v>322</v>
      </c>
      <c r="N190" s="159">
        <v>54219.71</v>
      </c>
      <c r="O190" s="185">
        <f t="shared" si="7"/>
        <v>54219.71</v>
      </c>
      <c r="P190" s="215">
        <f t="shared" si="9"/>
        <v>33177.748004677298</v>
      </c>
      <c r="Q190" s="215" cm="1">
        <f t="array" ref="Q190">IF(P190="-",0,P190/(1+'General inputs'!$H$32)^IFERROR(INDEX('MP Calculations'!$C$40:$C$130,MATCH(F190,'MP Calculations'!$D$40:$D$130,0),0),-1))</f>
        <v>89057.840360578833</v>
      </c>
    </row>
    <row r="191" spans="3:17" x14ac:dyDescent="0.2">
      <c r="C191" s="159"/>
      <c r="D191" s="165" t="s">
        <v>396</v>
      </c>
      <c r="E191" s="161">
        <v>35977</v>
      </c>
      <c r="F191" s="172" t="str">
        <f t="shared" si="8"/>
        <v>1998-99</v>
      </c>
      <c r="G191" s="68"/>
      <c r="H191" s="167" t="s">
        <v>279</v>
      </c>
      <c r="I191" s="173">
        <v>38254.502555524108</v>
      </c>
      <c r="J191" s="168">
        <f>IFERROR(MIN('MP Calculations'!$E$30/I191,1),"-")</f>
        <v>0.61191304794284773</v>
      </c>
      <c r="K191" s="12"/>
      <c r="L191" s="159">
        <v>1</v>
      </c>
      <c r="M191" s="159" t="s">
        <v>322</v>
      </c>
      <c r="N191" s="159">
        <v>13914.21</v>
      </c>
      <c r="O191" s="185">
        <f t="shared" si="7"/>
        <v>13914.21</v>
      </c>
      <c r="P191" s="215">
        <f t="shared" si="9"/>
        <v>8514.2866508168499</v>
      </c>
      <c r="Q191" s="215" cm="1">
        <f t="array" ref="Q191">IF(P191="-",0,P191/(1+'General inputs'!$H$32)^IFERROR(INDEX('MP Calculations'!$C$40:$C$130,MATCH(F191,'MP Calculations'!$D$40:$D$130,0),0),-1))</f>
        <v>22854.594628476792</v>
      </c>
    </row>
    <row r="192" spans="3:17" x14ac:dyDescent="0.2">
      <c r="C192" s="159"/>
      <c r="D192" s="165" t="s">
        <v>397</v>
      </c>
      <c r="E192" s="161">
        <v>35977</v>
      </c>
      <c r="F192" s="172" t="str">
        <f t="shared" si="8"/>
        <v>1998-99</v>
      </c>
      <c r="G192" s="68"/>
      <c r="H192" s="167" t="s">
        <v>279</v>
      </c>
      <c r="I192" s="173">
        <v>38254.502555524108</v>
      </c>
      <c r="J192" s="168">
        <f>IFERROR(MIN('MP Calculations'!$E$30/I192,1),"-")</f>
        <v>0.61191304794284773</v>
      </c>
      <c r="K192" s="12"/>
      <c r="L192" s="159">
        <v>1</v>
      </c>
      <c r="M192" s="159" t="s">
        <v>322</v>
      </c>
      <c r="N192" s="159">
        <v>1956.17</v>
      </c>
      <c r="O192" s="185">
        <f t="shared" si="7"/>
        <v>1956.17</v>
      </c>
      <c r="P192" s="215">
        <f t="shared" si="9"/>
        <v>1197.0059469943606</v>
      </c>
      <c r="Q192" s="215" cm="1">
        <f t="array" ref="Q192">IF(P192="-",0,P192/(1+'General inputs'!$H$32)^IFERROR(INDEX('MP Calculations'!$C$40:$C$130,MATCH(F192,'MP Calculations'!$D$40:$D$130,0),0),-1))</f>
        <v>3213.0801802177384</v>
      </c>
    </row>
    <row r="193" spans="3:17" x14ac:dyDescent="0.2">
      <c r="C193" s="159"/>
      <c r="D193" s="165" t="s">
        <v>316</v>
      </c>
      <c r="E193" s="161">
        <v>35978</v>
      </c>
      <c r="F193" s="172" t="str">
        <f t="shared" si="8"/>
        <v>1998-99</v>
      </c>
      <c r="G193" s="68"/>
      <c r="H193" s="167" t="s">
        <v>279</v>
      </c>
      <c r="I193" s="173">
        <v>38254.502555524108</v>
      </c>
      <c r="J193" s="168">
        <f>IFERROR(MIN('MP Calculations'!$E$30/I193,1),"-")</f>
        <v>0.61191304794284773</v>
      </c>
      <c r="K193" s="12"/>
      <c r="L193" s="159">
        <v>4.2628769999999996</v>
      </c>
      <c r="M193" s="159" t="s">
        <v>321</v>
      </c>
      <c r="N193" s="159">
        <v>3122</v>
      </c>
      <c r="O193" s="185">
        <f t="shared" ref="O193:O256" si="10">IF(N193="","-",L193*N193)</f>
        <v>13308.701993999999</v>
      </c>
      <c r="P193" s="215">
        <f t="shared" si="9"/>
        <v>8143.768401311595</v>
      </c>
      <c r="Q193" s="215" cm="1">
        <f t="array" ref="Q193">IF(P193="-",0,P193/(1+'General inputs'!$H$32)^IFERROR(INDEX('MP Calculations'!$C$40:$C$130,MATCH(F193,'MP Calculations'!$D$40:$D$130,0),0),-1))</f>
        <v>21860.025765319831</v>
      </c>
    </row>
    <row r="194" spans="3:17" x14ac:dyDescent="0.2">
      <c r="C194" s="159"/>
      <c r="D194" s="165" t="s">
        <v>316</v>
      </c>
      <c r="E194" s="161">
        <v>35978</v>
      </c>
      <c r="F194" s="172" t="str">
        <f t="shared" si="8"/>
        <v>1998-99</v>
      </c>
      <c r="G194" s="68"/>
      <c r="H194" s="167" t="s">
        <v>279</v>
      </c>
      <c r="I194" s="173">
        <v>38254.502555524108</v>
      </c>
      <c r="J194" s="168">
        <f>IFERROR(MIN('MP Calculations'!$E$30/I194,1),"-")</f>
        <v>0.61191304794284773</v>
      </c>
      <c r="K194" s="12"/>
      <c r="L194" s="159">
        <v>89.869671999999994</v>
      </c>
      <c r="M194" s="159" t="s">
        <v>321</v>
      </c>
      <c r="N194" s="159">
        <v>3122</v>
      </c>
      <c r="O194" s="185">
        <f t="shared" si="10"/>
        <v>280573.11598399997</v>
      </c>
      <c r="P194" s="215">
        <f t="shared" si="9"/>
        <v>171686.35057259156</v>
      </c>
      <c r="Q194" s="215" cm="1">
        <f t="array" ref="Q194">IF(P194="-",0,P194/(1+'General inputs'!$H$32)^IFERROR(INDEX('MP Calculations'!$C$40:$C$130,MATCH(F194,'MP Calculations'!$D$40:$D$130,0),0),-1))</f>
        <v>460851.52009800944</v>
      </c>
    </row>
    <row r="195" spans="3:17" x14ac:dyDescent="0.2">
      <c r="C195" s="159"/>
      <c r="D195" s="165" t="s">
        <v>316</v>
      </c>
      <c r="E195" s="161">
        <v>35978</v>
      </c>
      <c r="F195" s="172" t="str">
        <f t="shared" si="8"/>
        <v>1998-99</v>
      </c>
      <c r="G195" s="68"/>
      <c r="H195" s="167" t="s">
        <v>279</v>
      </c>
      <c r="I195" s="173">
        <v>38254.502555524108</v>
      </c>
      <c r="J195" s="168">
        <f>IFERROR(MIN('MP Calculations'!$E$30/I195,1),"-")</f>
        <v>0.61191304794284773</v>
      </c>
      <c r="K195" s="12"/>
      <c r="L195" s="159">
        <v>56.596387999999997</v>
      </c>
      <c r="M195" s="159" t="s">
        <v>321</v>
      </c>
      <c r="N195" s="159">
        <v>3122</v>
      </c>
      <c r="O195" s="185">
        <f t="shared" si="10"/>
        <v>176693.92333599998</v>
      </c>
      <c r="P195" s="215">
        <f t="shared" si="9"/>
        <v>108121.31718151162</v>
      </c>
      <c r="Q195" s="215" cm="1">
        <f t="array" ref="Q195">IF(P195="-",0,P195/(1+'General inputs'!$H$32)^IFERROR(INDEX('MP Calculations'!$C$40:$C$130,MATCH(F195,'MP Calculations'!$D$40:$D$130,0),0),-1))</f>
        <v>290226.1782134549</v>
      </c>
    </row>
    <row r="196" spans="3:17" x14ac:dyDescent="0.2">
      <c r="C196" s="159"/>
      <c r="D196" s="165" t="s">
        <v>316</v>
      </c>
      <c r="E196" s="161">
        <v>35978</v>
      </c>
      <c r="F196" s="172" t="str">
        <f t="shared" si="8"/>
        <v>1998-99</v>
      </c>
      <c r="G196" s="68"/>
      <c r="H196" s="167" t="s">
        <v>279</v>
      </c>
      <c r="I196" s="173">
        <v>38254.502555524108</v>
      </c>
      <c r="J196" s="168">
        <f>IFERROR(MIN('MP Calculations'!$E$30/I196,1),"-")</f>
        <v>0.61191304794284773</v>
      </c>
      <c r="K196" s="12"/>
      <c r="L196" s="159">
        <v>112.641369</v>
      </c>
      <c r="M196" s="159" t="s">
        <v>321</v>
      </c>
      <c r="N196" s="159">
        <v>3122</v>
      </c>
      <c r="O196" s="185">
        <f t="shared" si="10"/>
        <v>351666.35401800001</v>
      </c>
      <c r="P196" s="215">
        <f t="shared" si="9"/>
        <v>215189.23054610292</v>
      </c>
      <c r="Q196" s="215" cm="1">
        <f t="array" ref="Q196">IF(P196="-",0,P196/(1+'General inputs'!$H$32)^IFERROR(INDEX('MP Calculations'!$C$40:$C$130,MATCH(F196,'MP Calculations'!$D$40:$D$130,0),0),-1))</f>
        <v>577624.74229983613</v>
      </c>
    </row>
    <row r="197" spans="3:17" x14ac:dyDescent="0.2">
      <c r="C197" s="159"/>
      <c r="D197" s="165" t="s">
        <v>316</v>
      </c>
      <c r="E197" s="161">
        <v>35978</v>
      </c>
      <c r="F197" s="172" t="str">
        <f t="shared" si="8"/>
        <v>1998-99</v>
      </c>
      <c r="G197" s="68"/>
      <c r="H197" s="167" t="s">
        <v>279</v>
      </c>
      <c r="I197" s="173">
        <v>38254.502555524108</v>
      </c>
      <c r="J197" s="168">
        <f>IFERROR(MIN('MP Calculations'!$E$30/I197,1),"-")</f>
        <v>0.61191304794284773</v>
      </c>
      <c r="K197" s="12"/>
      <c r="L197" s="159">
        <v>170.38363899999999</v>
      </c>
      <c r="M197" s="159" t="s">
        <v>321</v>
      </c>
      <c r="N197" s="159">
        <v>3122</v>
      </c>
      <c r="O197" s="185">
        <f t="shared" si="10"/>
        <v>531937.72095799993</v>
      </c>
      <c r="P197" s="215">
        <f t="shared" si="9"/>
        <v>325499.63214718178</v>
      </c>
      <c r="Q197" s="215" cm="1">
        <f t="array" ref="Q197">IF(P197="-",0,P197/(1+'General inputs'!$H$32)^IFERROR(INDEX('MP Calculations'!$C$40:$C$130,MATCH(F197,'MP Calculations'!$D$40:$D$130,0),0),-1))</f>
        <v>873727.00139575975</v>
      </c>
    </row>
    <row r="198" spans="3:17" x14ac:dyDescent="0.2">
      <c r="C198" s="159"/>
      <c r="D198" s="165" t="s">
        <v>316</v>
      </c>
      <c r="E198" s="161">
        <v>35978</v>
      </c>
      <c r="F198" s="172" t="str">
        <f t="shared" si="8"/>
        <v>1998-99</v>
      </c>
      <c r="G198" s="68"/>
      <c r="H198" s="167" t="s">
        <v>279</v>
      </c>
      <c r="I198" s="173">
        <v>38254.502555524108</v>
      </c>
      <c r="J198" s="168">
        <f>IFERROR(MIN('MP Calculations'!$E$30/I198,1),"-")</f>
        <v>0.61191304794284773</v>
      </c>
      <c r="K198" s="12"/>
      <c r="L198" s="159">
        <v>58.618875000000003</v>
      </c>
      <c r="M198" s="159" t="s">
        <v>321</v>
      </c>
      <c r="N198" s="159">
        <v>3122</v>
      </c>
      <c r="O198" s="185">
        <f t="shared" si="10"/>
        <v>183008.12775000001</v>
      </c>
      <c r="P198" s="215">
        <f t="shared" si="9"/>
        <v>111985.06124981656</v>
      </c>
      <c r="Q198" s="215" cm="1">
        <f t="array" ref="Q198">IF(P198="-",0,P198/(1+'General inputs'!$H$32)^IFERROR(INDEX('MP Calculations'!$C$40:$C$130,MATCH(F198,'MP Calculations'!$D$40:$D$130,0),0),-1))</f>
        <v>300597.48799556325</v>
      </c>
    </row>
    <row r="199" spans="3:17" x14ac:dyDescent="0.2">
      <c r="C199" s="159"/>
      <c r="D199" s="165" t="s">
        <v>316</v>
      </c>
      <c r="E199" s="161">
        <v>35978</v>
      </c>
      <c r="F199" s="172" t="str">
        <f t="shared" si="8"/>
        <v>1998-99</v>
      </c>
      <c r="G199" s="68"/>
      <c r="H199" s="167" t="s">
        <v>279</v>
      </c>
      <c r="I199" s="173">
        <v>38254.502555524108</v>
      </c>
      <c r="J199" s="168">
        <f>IFERROR(MIN('MP Calculations'!$E$30/I199,1),"-")</f>
        <v>0.61191304794284773</v>
      </c>
      <c r="K199" s="12"/>
      <c r="L199" s="159">
        <v>0.99872799999999995</v>
      </c>
      <c r="M199" s="159" t="s">
        <v>321</v>
      </c>
      <c r="N199" s="159">
        <v>3122</v>
      </c>
      <c r="O199" s="185">
        <f t="shared" si="10"/>
        <v>3118.028816</v>
      </c>
      <c r="P199" s="215">
        <f t="shared" si="9"/>
        <v>1907.9625163721887</v>
      </c>
      <c r="Q199" s="215" cm="1">
        <f t="array" ref="Q199">IF(P199="-",0,P199/(1+'General inputs'!$H$32)^IFERROR(INDEX('MP Calculations'!$C$40:$C$130,MATCH(F199,'MP Calculations'!$D$40:$D$130,0),0),-1))</f>
        <v>5121.4754290462388</v>
      </c>
    </row>
    <row r="200" spans="3:17" x14ac:dyDescent="0.2">
      <c r="C200" s="159"/>
      <c r="D200" s="165" t="s">
        <v>316</v>
      </c>
      <c r="E200" s="161">
        <v>35978</v>
      </c>
      <c r="F200" s="172" t="str">
        <f t="shared" si="8"/>
        <v>1998-99</v>
      </c>
      <c r="G200" s="68"/>
      <c r="H200" s="167" t="s">
        <v>279</v>
      </c>
      <c r="I200" s="173">
        <v>38254.502555524108</v>
      </c>
      <c r="J200" s="168">
        <f>IFERROR(MIN('MP Calculations'!$E$30/I200,1),"-")</f>
        <v>0.61191304794284773</v>
      </c>
      <c r="K200" s="12"/>
      <c r="L200" s="159">
        <v>7.9991779999999997</v>
      </c>
      <c r="M200" s="159" t="s">
        <v>321</v>
      </c>
      <c r="N200" s="159">
        <v>3122</v>
      </c>
      <c r="O200" s="185">
        <f t="shared" si="10"/>
        <v>24973.433716</v>
      </c>
      <c r="P200" s="215">
        <f t="shared" si="9"/>
        <v>15281.569942756238</v>
      </c>
      <c r="Q200" s="215" cm="1">
        <f t="array" ref="Q200">IF(P200="-",0,P200/(1+'General inputs'!$H$32)^IFERROR(INDEX('MP Calculations'!$C$40:$C$130,MATCH(F200,'MP Calculations'!$D$40:$D$130,0),0),-1))</f>
        <v>41019.770727933166</v>
      </c>
    </row>
    <row r="201" spans="3:17" x14ac:dyDescent="0.2">
      <c r="C201" s="159"/>
      <c r="D201" s="165" t="s">
        <v>316</v>
      </c>
      <c r="E201" s="161">
        <v>35978</v>
      </c>
      <c r="F201" s="172" t="str">
        <f t="shared" si="8"/>
        <v>1998-99</v>
      </c>
      <c r="G201" s="68"/>
      <c r="H201" s="167" t="s">
        <v>279</v>
      </c>
      <c r="I201" s="173">
        <v>38254.502555524108</v>
      </c>
      <c r="J201" s="168">
        <f>IFERROR(MIN('MP Calculations'!$E$30/I201,1),"-")</f>
        <v>0.61191304794284773</v>
      </c>
      <c r="K201" s="12"/>
      <c r="L201" s="159">
        <v>1.449864</v>
      </c>
      <c r="M201" s="159" t="s">
        <v>321</v>
      </c>
      <c r="N201" s="159">
        <v>3122</v>
      </c>
      <c r="O201" s="185">
        <f t="shared" si="10"/>
        <v>4526.4754080000002</v>
      </c>
      <c r="P201" s="215">
        <f t="shared" si="9"/>
        <v>2769.8093633476255</v>
      </c>
      <c r="Q201" s="215" cm="1">
        <f t="array" ref="Q201">IF(P201="-",0,P201/(1+'General inputs'!$H$32)^IFERROR(INDEX('MP Calculations'!$C$40:$C$130,MATCH(F201,'MP Calculations'!$D$40:$D$130,0),0),-1))</f>
        <v>7434.9000443150662</v>
      </c>
    </row>
    <row r="202" spans="3:17" x14ac:dyDescent="0.2">
      <c r="C202" s="159"/>
      <c r="D202" s="165" t="s">
        <v>316</v>
      </c>
      <c r="E202" s="161">
        <v>35978</v>
      </c>
      <c r="F202" s="172" t="str">
        <f t="shared" si="8"/>
        <v>1998-99</v>
      </c>
      <c r="G202" s="68"/>
      <c r="H202" s="167" t="s">
        <v>279</v>
      </c>
      <c r="I202" s="173">
        <v>38254.502555524108</v>
      </c>
      <c r="J202" s="168">
        <f>IFERROR(MIN('MP Calculations'!$E$30/I202,1),"-")</f>
        <v>0.61191304794284773</v>
      </c>
      <c r="K202" s="12"/>
      <c r="L202" s="159">
        <v>13.441082</v>
      </c>
      <c r="M202" s="159" t="s">
        <v>321</v>
      </c>
      <c r="N202" s="159">
        <v>3122</v>
      </c>
      <c r="O202" s="185">
        <f t="shared" si="10"/>
        <v>41963.058003999999</v>
      </c>
      <c r="P202" s="215">
        <f t="shared" si="9"/>
        <v>25677.742724230153</v>
      </c>
      <c r="Q202" s="215" cm="1">
        <f t="array" ref="Q202">IF(P202="-",0,P202/(1+'General inputs'!$H$32)^IFERROR(INDEX('MP Calculations'!$C$40:$C$130,MATCH(F202,'MP Calculations'!$D$40:$D$130,0),0),-1))</f>
        <v>68925.844877479831</v>
      </c>
    </row>
    <row r="203" spans="3:17" x14ac:dyDescent="0.2">
      <c r="C203" s="159"/>
      <c r="D203" s="165" t="s">
        <v>316</v>
      </c>
      <c r="E203" s="161">
        <v>35978</v>
      </c>
      <c r="F203" s="172" t="str">
        <f t="shared" si="8"/>
        <v>1998-99</v>
      </c>
      <c r="G203" s="68"/>
      <c r="H203" s="167" t="s">
        <v>279</v>
      </c>
      <c r="I203" s="173">
        <v>38254.502555524108</v>
      </c>
      <c r="J203" s="168">
        <f>IFERROR(MIN('MP Calculations'!$E$30/I203,1),"-")</f>
        <v>0.61191304794284773</v>
      </c>
      <c r="K203" s="12"/>
      <c r="L203" s="159">
        <v>2.9997039999999999</v>
      </c>
      <c r="M203" s="159" t="s">
        <v>321</v>
      </c>
      <c r="N203" s="159">
        <v>3122</v>
      </c>
      <c r="O203" s="185">
        <f t="shared" si="10"/>
        <v>9365.0758879999994</v>
      </c>
      <c r="P203" s="215">
        <f t="shared" si="9"/>
        <v>5730.6121308421507</v>
      </c>
      <c r="Q203" s="215" cm="1">
        <f t="array" ref="Q203">IF(P203="-",0,P203/(1+'General inputs'!$H$32)^IFERROR(INDEX('MP Calculations'!$C$40:$C$130,MATCH(F203,'MP Calculations'!$D$40:$D$130,0),0),-1))</f>
        <v>15382.47684095341</v>
      </c>
    </row>
    <row r="204" spans="3:17" x14ac:dyDescent="0.2">
      <c r="C204" s="159"/>
      <c r="D204" s="165" t="s">
        <v>299</v>
      </c>
      <c r="E204" s="161">
        <v>35978</v>
      </c>
      <c r="F204" s="172" t="str">
        <f t="shared" si="8"/>
        <v>1998-99</v>
      </c>
      <c r="G204" s="68"/>
      <c r="H204" s="167" t="s">
        <v>279</v>
      </c>
      <c r="I204" s="173">
        <v>38254.502555524108</v>
      </c>
      <c r="J204" s="168">
        <f>IFERROR(MIN('MP Calculations'!$E$30/I204,1),"-")</f>
        <v>0.61191304794284773</v>
      </c>
      <c r="K204" s="12"/>
      <c r="L204" s="159">
        <v>17.554241999999999</v>
      </c>
      <c r="M204" s="159" t="s">
        <v>321</v>
      </c>
      <c r="N204" s="159">
        <v>2767</v>
      </c>
      <c r="O204" s="185">
        <f t="shared" si="10"/>
        <v>48572.587613999996</v>
      </c>
      <c r="P204" s="215">
        <f t="shared" si="9"/>
        <v>29722.200133353752</v>
      </c>
      <c r="Q204" s="215" cm="1">
        <f t="array" ref="Q204">IF(P204="-",0,P204/(1+'General inputs'!$H$32)^IFERROR(INDEX('MP Calculations'!$C$40:$C$130,MATCH(F204,'MP Calculations'!$D$40:$D$130,0),0),-1))</f>
        <v>79782.237006207535</v>
      </c>
    </row>
    <row r="205" spans="3:17" x14ac:dyDescent="0.2">
      <c r="C205" s="159"/>
      <c r="D205" s="165" t="s">
        <v>316</v>
      </c>
      <c r="E205" s="161">
        <v>35978</v>
      </c>
      <c r="F205" s="172" t="str">
        <f t="shared" si="8"/>
        <v>1998-99</v>
      </c>
      <c r="G205" s="68"/>
      <c r="H205" s="167" t="s">
        <v>279</v>
      </c>
      <c r="I205" s="173">
        <v>38254.502555524108</v>
      </c>
      <c r="J205" s="168">
        <f>IFERROR(MIN('MP Calculations'!$E$30/I205,1),"-")</f>
        <v>0.61191304794284773</v>
      </c>
      <c r="K205" s="12"/>
      <c r="L205" s="159">
        <v>2.9975999999999998</v>
      </c>
      <c r="M205" s="159" t="s">
        <v>321</v>
      </c>
      <c r="N205" s="159">
        <v>3122</v>
      </c>
      <c r="O205" s="185">
        <f t="shared" si="10"/>
        <v>9358.5072</v>
      </c>
      <c r="P205" s="215">
        <f t="shared" si="9"/>
        <v>5726.5926649470857</v>
      </c>
      <c r="Q205" s="215" cm="1">
        <f t="array" ref="Q205">IF(P205="-",0,P205/(1+'General inputs'!$H$32)^IFERROR(INDEX('MP Calculations'!$C$40:$C$130,MATCH(F205,'MP Calculations'!$D$40:$D$130,0),0),-1))</f>
        <v>15371.687532650538</v>
      </c>
    </row>
    <row r="206" spans="3:17" x14ac:dyDescent="0.2">
      <c r="C206" s="159"/>
      <c r="D206" s="165" t="s">
        <v>316</v>
      </c>
      <c r="E206" s="161">
        <v>35978</v>
      </c>
      <c r="F206" s="172" t="str">
        <f t="shared" si="8"/>
        <v>1998-99</v>
      </c>
      <c r="G206" s="68"/>
      <c r="H206" s="167" t="s">
        <v>279</v>
      </c>
      <c r="I206" s="173">
        <v>38254.502555524108</v>
      </c>
      <c r="J206" s="168">
        <f>IFERROR(MIN('MP Calculations'!$E$30/I206,1),"-")</f>
        <v>0.61191304794284773</v>
      </c>
      <c r="K206" s="12"/>
      <c r="L206" s="159">
        <v>17.911249999999999</v>
      </c>
      <c r="M206" s="159" t="s">
        <v>321</v>
      </c>
      <c r="N206" s="159">
        <v>3122</v>
      </c>
      <c r="O206" s="185">
        <f t="shared" si="10"/>
        <v>55918.922499999993</v>
      </c>
      <c r="P206" s="215">
        <f t="shared" si="9"/>
        <v>34217.518304654885</v>
      </c>
      <c r="Q206" s="215" cm="1">
        <f t="array" ref="Q206">IF(P206="-",0,P206/(1+'General inputs'!$H$32)^IFERROR(INDEX('MP Calculations'!$C$40:$C$130,MATCH(F206,'MP Calculations'!$D$40:$D$130,0),0),-1))</f>
        <v>91848.858526550219</v>
      </c>
    </row>
    <row r="207" spans="3:17" x14ac:dyDescent="0.2">
      <c r="C207" s="159"/>
      <c r="D207" s="165" t="s">
        <v>316</v>
      </c>
      <c r="E207" s="161">
        <v>35978</v>
      </c>
      <c r="F207" s="172" t="str">
        <f t="shared" si="8"/>
        <v>1998-99</v>
      </c>
      <c r="G207" s="68"/>
      <c r="H207" s="167" t="s">
        <v>279</v>
      </c>
      <c r="I207" s="173">
        <v>38254.502555524108</v>
      </c>
      <c r="J207" s="168">
        <f>IFERROR(MIN('MP Calculations'!$E$30/I207,1),"-")</f>
        <v>0.61191304794284773</v>
      </c>
      <c r="K207" s="12"/>
      <c r="L207" s="159">
        <v>44.184336999999999</v>
      </c>
      <c r="M207" s="159" t="s">
        <v>321</v>
      </c>
      <c r="N207" s="159">
        <v>3122</v>
      </c>
      <c r="O207" s="185">
        <f t="shared" si="10"/>
        <v>137943.50011399999</v>
      </c>
      <c r="P207" s="215">
        <f t="shared" si="9"/>
        <v>84409.427598662296</v>
      </c>
      <c r="Q207" s="215" cm="1">
        <f t="array" ref="Q207">IF(P207="-",0,P207/(1+'General inputs'!$H$32)^IFERROR(INDEX('MP Calculations'!$C$40:$C$130,MATCH(F207,'MP Calculations'!$D$40:$D$130,0),0),-1))</f>
        <v>226577.20249577321</v>
      </c>
    </row>
    <row r="208" spans="3:17" x14ac:dyDescent="0.2">
      <c r="C208" s="159"/>
      <c r="D208" s="165" t="s">
        <v>316</v>
      </c>
      <c r="E208" s="161">
        <v>35978</v>
      </c>
      <c r="F208" s="172" t="str">
        <f t="shared" si="8"/>
        <v>1998-99</v>
      </c>
      <c r="G208" s="68"/>
      <c r="H208" s="167" t="s">
        <v>279</v>
      </c>
      <c r="I208" s="173">
        <v>38254.502555524108</v>
      </c>
      <c r="J208" s="168">
        <f>IFERROR(MIN('MP Calculations'!$E$30/I208,1),"-")</f>
        <v>0.61191304794284773</v>
      </c>
      <c r="K208" s="12"/>
      <c r="L208" s="159">
        <v>3.9999790000000002</v>
      </c>
      <c r="M208" s="159" t="s">
        <v>321</v>
      </c>
      <c r="N208" s="159">
        <v>3122</v>
      </c>
      <c r="O208" s="185">
        <f t="shared" si="10"/>
        <v>12487.934438</v>
      </c>
      <c r="P208" s="215">
        <f t="shared" si="9"/>
        <v>7641.5300244670334</v>
      </c>
      <c r="Q208" s="215" cm="1">
        <f t="array" ref="Q208">IF(P208="-",0,P208/(1+'General inputs'!$H$32)^IFERROR(INDEX('MP Calculations'!$C$40:$C$130,MATCH(F208,'MP Calculations'!$D$40:$D$130,0),0),-1))</f>
        <v>20511.885283281281</v>
      </c>
    </row>
    <row r="209" spans="3:17" x14ac:dyDescent="0.2">
      <c r="C209" s="159"/>
      <c r="D209" s="165" t="s">
        <v>316</v>
      </c>
      <c r="E209" s="161">
        <v>35978</v>
      </c>
      <c r="F209" s="172" t="str">
        <f t="shared" si="8"/>
        <v>1998-99</v>
      </c>
      <c r="G209" s="68"/>
      <c r="H209" s="167" t="s">
        <v>279</v>
      </c>
      <c r="I209" s="173">
        <v>38254.502555524108</v>
      </c>
      <c r="J209" s="168">
        <f>IFERROR(MIN('MP Calculations'!$E$30/I209,1),"-")</f>
        <v>0.61191304794284773</v>
      </c>
      <c r="K209" s="12"/>
      <c r="L209" s="159">
        <v>102.980555</v>
      </c>
      <c r="M209" s="159" t="s">
        <v>321</v>
      </c>
      <c r="N209" s="159">
        <v>3122</v>
      </c>
      <c r="O209" s="185">
        <f t="shared" si="10"/>
        <v>321505.29271000001</v>
      </c>
      <c r="P209" s="215">
        <f t="shared" si="9"/>
        <v>196733.28359193352</v>
      </c>
      <c r="Q209" s="215" cm="1">
        <f t="array" ref="Q209">IF(P209="-",0,P209/(1+'General inputs'!$H$32)^IFERROR(INDEX('MP Calculations'!$C$40:$C$130,MATCH(F209,'MP Calculations'!$D$40:$D$130,0),0),-1))</f>
        <v>528084.10508371133</v>
      </c>
    </row>
    <row r="210" spans="3:17" x14ac:dyDescent="0.2">
      <c r="C210" s="159"/>
      <c r="D210" s="165" t="s">
        <v>299</v>
      </c>
      <c r="E210" s="161">
        <v>35978</v>
      </c>
      <c r="F210" s="172" t="str">
        <f t="shared" si="8"/>
        <v>1998-99</v>
      </c>
      <c r="G210" s="68"/>
      <c r="H210" s="167" t="s">
        <v>279</v>
      </c>
      <c r="I210" s="173">
        <v>38254.502555524108</v>
      </c>
      <c r="J210" s="168">
        <f>IFERROR(MIN('MP Calculations'!$E$30/I210,1),"-")</f>
        <v>0.61191304794284773</v>
      </c>
      <c r="K210" s="12"/>
      <c r="L210" s="159">
        <v>29.07612</v>
      </c>
      <c r="M210" s="159" t="s">
        <v>321</v>
      </c>
      <c r="N210" s="159">
        <v>2767</v>
      </c>
      <c r="O210" s="185">
        <f t="shared" si="10"/>
        <v>80453.624039999995</v>
      </c>
      <c r="P210" s="215">
        <f t="shared" si="9"/>
        <v>49230.622304364362</v>
      </c>
      <c r="Q210" s="215" cm="1">
        <f t="array" ref="Q210">IF(P210="-",0,P210/(1+'General inputs'!$H$32)^IFERROR(INDEX('MP Calculations'!$C$40:$C$130,MATCH(F210,'MP Calculations'!$D$40:$D$130,0),0),-1))</f>
        <v>132147.99574148122</v>
      </c>
    </row>
    <row r="211" spans="3:17" x14ac:dyDescent="0.2">
      <c r="C211" s="159"/>
      <c r="D211" s="165" t="s">
        <v>299</v>
      </c>
      <c r="E211" s="161">
        <v>35978</v>
      </c>
      <c r="F211" s="172" t="str">
        <f t="shared" si="8"/>
        <v>1998-99</v>
      </c>
      <c r="G211" s="68"/>
      <c r="H211" s="167" t="s">
        <v>279</v>
      </c>
      <c r="I211" s="173">
        <v>38254.502555524108</v>
      </c>
      <c r="J211" s="168">
        <f>IFERROR(MIN('MP Calculations'!$E$30/I211,1),"-")</f>
        <v>0.61191304794284773</v>
      </c>
      <c r="K211" s="12"/>
      <c r="L211" s="159">
        <v>149.806015</v>
      </c>
      <c r="M211" s="159" t="s">
        <v>321</v>
      </c>
      <c r="N211" s="159">
        <v>2767</v>
      </c>
      <c r="O211" s="185">
        <f t="shared" si="10"/>
        <v>414513.24350500002</v>
      </c>
      <c r="P211" s="215">
        <f t="shared" si="9"/>
        <v>253646.06224582039</v>
      </c>
      <c r="Q211" s="215" cm="1">
        <f t="array" ref="Q211">IF(P211="-",0,P211/(1+'General inputs'!$H$32)^IFERROR(INDEX('MP Calculations'!$C$40:$C$130,MATCH(F211,'MP Calculations'!$D$40:$D$130,0),0),-1))</f>
        <v>680853.03789736307</v>
      </c>
    </row>
    <row r="212" spans="3:17" x14ac:dyDescent="0.2">
      <c r="C212" s="159"/>
      <c r="D212" s="165" t="s">
        <v>282</v>
      </c>
      <c r="E212" s="161">
        <v>35978</v>
      </c>
      <c r="F212" s="172" t="str">
        <f t="shared" si="8"/>
        <v>1998-99</v>
      </c>
      <c r="G212" s="68"/>
      <c r="H212" s="167" t="s">
        <v>279</v>
      </c>
      <c r="I212" s="173">
        <v>38254.502555524108</v>
      </c>
      <c r="J212" s="168">
        <f>IFERROR(MIN('MP Calculations'!$E$30/I212,1),"-")</f>
        <v>0.61191304794284773</v>
      </c>
      <c r="K212" s="12"/>
      <c r="L212" s="159">
        <v>64.474383000000003</v>
      </c>
      <c r="M212" s="159" t="s">
        <v>321</v>
      </c>
      <c r="N212" s="159">
        <v>809</v>
      </c>
      <c r="O212" s="185">
        <f t="shared" si="10"/>
        <v>52159.775847000004</v>
      </c>
      <c r="P212" s="215">
        <f t="shared" si="9"/>
        <v>31917.247418553507</v>
      </c>
      <c r="Q212" s="215" cm="1">
        <f t="array" ref="Q212">IF(P212="-",0,P212/(1+'General inputs'!$H$32)^IFERROR(INDEX('MP Calculations'!$C$40:$C$130,MATCH(F212,'MP Calculations'!$D$40:$D$130,0),0),-1))</f>
        <v>85674.323795271179</v>
      </c>
    </row>
    <row r="213" spans="3:17" x14ac:dyDescent="0.2">
      <c r="C213" s="159"/>
      <c r="D213" s="165" t="s">
        <v>316</v>
      </c>
      <c r="E213" s="161">
        <v>35978</v>
      </c>
      <c r="F213" s="172" t="str">
        <f t="shared" si="8"/>
        <v>1998-99</v>
      </c>
      <c r="G213" s="68"/>
      <c r="H213" s="167" t="s">
        <v>279</v>
      </c>
      <c r="I213" s="173">
        <v>38254.502555524108</v>
      </c>
      <c r="J213" s="168">
        <f>IFERROR(MIN('MP Calculations'!$E$30/I213,1),"-")</f>
        <v>0.61191304794284773</v>
      </c>
      <c r="K213" s="12"/>
      <c r="L213" s="159">
        <v>223.58319399999999</v>
      </c>
      <c r="M213" s="159" t="s">
        <v>321</v>
      </c>
      <c r="N213" s="159">
        <v>3122</v>
      </c>
      <c r="O213" s="185">
        <f t="shared" si="10"/>
        <v>698026.73166799999</v>
      </c>
      <c r="P213" s="215">
        <f t="shared" si="9"/>
        <v>427131.66492055019</v>
      </c>
      <c r="Q213" s="215" cm="1">
        <f t="array" ref="Q213">IF(P213="-",0,P213/(1+'General inputs'!$H$32)^IFERROR(INDEX('MP Calculations'!$C$40:$C$130,MATCH(F213,'MP Calculations'!$D$40:$D$130,0),0),-1))</f>
        <v>1146534.2259540921</v>
      </c>
    </row>
    <row r="214" spans="3:17" x14ac:dyDescent="0.2">
      <c r="C214" s="159"/>
      <c r="D214" s="165" t="s">
        <v>299</v>
      </c>
      <c r="E214" s="161">
        <v>35978</v>
      </c>
      <c r="F214" s="172" t="str">
        <f t="shared" ref="F214:F277" si="11">IF(E214="","-",IF(OR(E214&lt;$E$15,E214&gt;$E$16),"ERROR - date outside of range",IF(MONTH(E214)&gt;=7,YEAR(E214)&amp;"-"&amp;IF(YEAR(E214)=1999,"00",IF(AND(YEAR(E214)&gt;=2000,YEAR(E214)&lt;2009),"0","")&amp;RIGHT(YEAR(E214),2)+1),RIGHT(YEAR(E214),4)-1&amp;"-"&amp;RIGHT(YEAR(E214),2))))</f>
        <v>1998-99</v>
      </c>
      <c r="G214" s="68"/>
      <c r="H214" s="167" t="s">
        <v>279</v>
      </c>
      <c r="I214" s="173">
        <v>38254.502555524108</v>
      </c>
      <c r="J214" s="168">
        <f>IFERROR(MIN('MP Calculations'!$E$30/I214,1),"-")</f>
        <v>0.61191304794284773</v>
      </c>
      <c r="K214" s="12"/>
      <c r="L214" s="159">
        <v>7.5543839999999998</v>
      </c>
      <c r="M214" s="159" t="s">
        <v>321</v>
      </c>
      <c r="N214" s="159">
        <v>2767</v>
      </c>
      <c r="O214" s="185">
        <f t="shared" si="10"/>
        <v>20902.980528</v>
      </c>
      <c r="P214" s="215">
        <f t="shared" si="9"/>
        <v>12790.806525978476</v>
      </c>
      <c r="Q214" s="215" cm="1">
        <f t="array" ref="Q214">IF(P214="-",0,P214/(1+'General inputs'!$H$32)^IFERROR(INDEX('MP Calculations'!$C$40:$C$130,MATCH(F214,'MP Calculations'!$D$40:$D$130,0),0),-1))</f>
        <v>34333.903721043731</v>
      </c>
    </row>
    <row r="215" spans="3:17" x14ac:dyDescent="0.2">
      <c r="C215" s="159"/>
      <c r="D215" s="165" t="s">
        <v>299</v>
      </c>
      <c r="E215" s="161">
        <v>35978</v>
      </c>
      <c r="F215" s="172" t="str">
        <f t="shared" si="11"/>
        <v>1998-99</v>
      </c>
      <c r="G215" s="68"/>
      <c r="H215" s="167" t="s">
        <v>279</v>
      </c>
      <c r="I215" s="173">
        <v>38254.502555524108</v>
      </c>
      <c r="J215" s="168">
        <f>IFERROR(MIN('MP Calculations'!$E$30/I215,1),"-")</f>
        <v>0.61191304794284773</v>
      </c>
      <c r="K215" s="12"/>
      <c r="L215" s="159">
        <v>61.987062999999999</v>
      </c>
      <c r="M215" s="159" t="s">
        <v>321</v>
      </c>
      <c r="N215" s="159">
        <v>2767</v>
      </c>
      <c r="O215" s="185">
        <f t="shared" si="10"/>
        <v>171518.20332100001</v>
      </c>
      <c r="P215" s="215">
        <f t="shared" ref="P215:P278" si="12">IF(O215="-","-",IF(OR(E215&lt;$E$15,E215&gt;$E$16),0,O215*J215))</f>
        <v>104954.22657183418</v>
      </c>
      <c r="Q215" s="215" cm="1">
        <f t="array" ref="Q215">IF(P215="-",0,P215/(1+'General inputs'!$H$32)^IFERROR(INDEX('MP Calculations'!$C$40:$C$130,MATCH(F215,'MP Calculations'!$D$40:$D$130,0),0),-1))</f>
        <v>281724.87035240361</v>
      </c>
    </row>
    <row r="216" spans="3:17" x14ac:dyDescent="0.2">
      <c r="C216" s="159"/>
      <c r="D216" s="165" t="s">
        <v>299</v>
      </c>
      <c r="E216" s="161">
        <v>35978</v>
      </c>
      <c r="F216" s="172" t="str">
        <f t="shared" si="11"/>
        <v>1998-99</v>
      </c>
      <c r="G216" s="68"/>
      <c r="H216" s="167" t="s">
        <v>279</v>
      </c>
      <c r="I216" s="173">
        <v>38254.502555524108</v>
      </c>
      <c r="J216" s="168">
        <f>IFERROR(MIN('MP Calculations'!$E$30/I216,1),"-")</f>
        <v>0.61191304794284773</v>
      </c>
      <c r="K216" s="12"/>
      <c r="L216" s="159">
        <v>182.91009</v>
      </c>
      <c r="M216" s="159" t="s">
        <v>321</v>
      </c>
      <c r="N216" s="159">
        <v>2767</v>
      </c>
      <c r="O216" s="185">
        <f t="shared" si="10"/>
        <v>506112.21902999998</v>
      </c>
      <c r="P216" s="215">
        <f t="shared" si="12"/>
        <v>309696.67054776545</v>
      </c>
      <c r="Q216" s="215" cm="1">
        <f t="array" ref="Q216">IF(P216="-",0,P216/(1+'General inputs'!$H$32)^IFERROR(INDEX('MP Calculations'!$C$40:$C$130,MATCH(F216,'MP Calculations'!$D$40:$D$130,0),0),-1))</f>
        <v>831307.67772295454</v>
      </c>
    </row>
    <row r="217" spans="3:17" x14ac:dyDescent="0.2">
      <c r="C217" s="159"/>
      <c r="D217" s="165" t="s">
        <v>299</v>
      </c>
      <c r="E217" s="161">
        <v>35978</v>
      </c>
      <c r="F217" s="172" t="str">
        <f t="shared" si="11"/>
        <v>1998-99</v>
      </c>
      <c r="G217" s="68"/>
      <c r="H217" s="167" t="s">
        <v>279</v>
      </c>
      <c r="I217" s="173">
        <v>38254.502555524108</v>
      </c>
      <c r="J217" s="168">
        <f>IFERROR(MIN('MP Calculations'!$E$30/I217,1),"-")</f>
        <v>0.61191304794284773</v>
      </c>
      <c r="K217" s="12"/>
      <c r="L217" s="159">
        <v>135.912386</v>
      </c>
      <c r="M217" s="159" t="s">
        <v>321</v>
      </c>
      <c r="N217" s="159">
        <v>2767</v>
      </c>
      <c r="O217" s="185">
        <f t="shared" si="10"/>
        <v>376069.57206199999</v>
      </c>
      <c r="P217" s="215">
        <f t="shared" si="12"/>
        <v>230121.87807902083</v>
      </c>
      <c r="Q217" s="215" cm="1">
        <f t="array" ref="Q217">IF(P217="-",0,P217/(1+'General inputs'!$H$32)^IFERROR(INDEX('MP Calculations'!$C$40:$C$130,MATCH(F217,'MP Calculations'!$D$40:$D$130,0),0),-1))</f>
        <v>617707.91310334927</v>
      </c>
    </row>
    <row r="218" spans="3:17" x14ac:dyDescent="0.2">
      <c r="C218" s="159"/>
      <c r="D218" s="165" t="s">
        <v>299</v>
      </c>
      <c r="E218" s="161">
        <v>35978</v>
      </c>
      <c r="F218" s="172" t="str">
        <f t="shared" si="11"/>
        <v>1998-99</v>
      </c>
      <c r="G218" s="68"/>
      <c r="H218" s="167" t="s">
        <v>279</v>
      </c>
      <c r="I218" s="173">
        <v>38254.502555524108</v>
      </c>
      <c r="J218" s="168">
        <f>IFERROR(MIN('MP Calculations'!$E$30/I218,1),"-")</f>
        <v>0.61191304794284773</v>
      </c>
      <c r="K218" s="12"/>
      <c r="L218" s="159">
        <v>177.527432</v>
      </c>
      <c r="M218" s="159" t="s">
        <v>321</v>
      </c>
      <c r="N218" s="159">
        <v>2767</v>
      </c>
      <c r="O218" s="185">
        <f t="shared" si="10"/>
        <v>491218.40434400004</v>
      </c>
      <c r="P218" s="215">
        <f t="shared" si="12"/>
        <v>300582.95100775926</v>
      </c>
      <c r="Q218" s="215" cm="1">
        <f t="array" ref="Q218">IF(P218="-",0,P218/(1+'General inputs'!$H$32)^IFERROR(INDEX('MP Calculations'!$C$40:$C$130,MATCH(F218,'MP Calculations'!$D$40:$D$130,0),0),-1))</f>
        <v>806844.04686499108</v>
      </c>
    </row>
    <row r="219" spans="3:17" x14ac:dyDescent="0.2">
      <c r="C219" s="159"/>
      <c r="D219" s="165" t="s">
        <v>299</v>
      </c>
      <c r="E219" s="161">
        <v>35978</v>
      </c>
      <c r="F219" s="172" t="str">
        <f t="shared" si="11"/>
        <v>1998-99</v>
      </c>
      <c r="G219" s="68"/>
      <c r="H219" s="167" t="s">
        <v>279</v>
      </c>
      <c r="I219" s="173">
        <v>38254.502555524108</v>
      </c>
      <c r="J219" s="168">
        <f>IFERROR(MIN('MP Calculations'!$E$30/I219,1),"-")</f>
        <v>0.61191304794284773</v>
      </c>
      <c r="K219" s="12"/>
      <c r="L219" s="159">
        <v>33.994166</v>
      </c>
      <c r="M219" s="159" t="s">
        <v>321</v>
      </c>
      <c r="N219" s="159">
        <v>2767</v>
      </c>
      <c r="O219" s="185">
        <f t="shared" si="10"/>
        <v>94061.857321999996</v>
      </c>
      <c r="P219" s="215">
        <f t="shared" si="12"/>
        <v>57557.677809070286</v>
      </c>
      <c r="Q219" s="215" cm="1">
        <f t="array" ref="Q219">IF(P219="-",0,P219/(1+'General inputs'!$H$32)^IFERROR(INDEX('MP Calculations'!$C$40:$C$130,MATCH(F219,'MP Calculations'!$D$40:$D$130,0),0),-1))</f>
        <v>154500.01251209606</v>
      </c>
    </row>
    <row r="220" spans="3:17" x14ac:dyDescent="0.2">
      <c r="C220" s="159"/>
      <c r="D220" s="165" t="s">
        <v>299</v>
      </c>
      <c r="E220" s="161">
        <v>35978</v>
      </c>
      <c r="F220" s="172" t="str">
        <f t="shared" si="11"/>
        <v>1998-99</v>
      </c>
      <c r="G220" s="68"/>
      <c r="H220" s="167" t="s">
        <v>279</v>
      </c>
      <c r="I220" s="173">
        <v>38254.502555524108</v>
      </c>
      <c r="J220" s="168">
        <f>IFERROR(MIN('MP Calculations'!$E$30/I220,1),"-")</f>
        <v>0.61191304794284773</v>
      </c>
      <c r="K220" s="12"/>
      <c r="L220" s="159">
        <v>19.694586000000001</v>
      </c>
      <c r="M220" s="159" t="s">
        <v>321</v>
      </c>
      <c r="N220" s="159">
        <v>2767</v>
      </c>
      <c r="O220" s="185">
        <f t="shared" si="10"/>
        <v>54494.919462000005</v>
      </c>
      <c r="P220" s="215">
        <f t="shared" si="12"/>
        <v>33346.152265392433</v>
      </c>
      <c r="Q220" s="215" cm="1">
        <f t="array" ref="Q220">IF(P220="-",0,P220/(1+'General inputs'!$H$32)^IFERROR(INDEX('MP Calculations'!$C$40:$C$130,MATCH(F220,'MP Calculations'!$D$40:$D$130,0),0),-1))</f>
        <v>89509.88188445488</v>
      </c>
    </row>
    <row r="221" spans="3:17" x14ac:dyDescent="0.2">
      <c r="C221" s="159"/>
      <c r="D221" s="165" t="s">
        <v>299</v>
      </c>
      <c r="E221" s="161">
        <v>35978</v>
      </c>
      <c r="F221" s="172" t="str">
        <f t="shared" si="11"/>
        <v>1998-99</v>
      </c>
      <c r="G221" s="68"/>
      <c r="H221" s="167" t="s">
        <v>279</v>
      </c>
      <c r="I221" s="173">
        <v>38254.502555524108</v>
      </c>
      <c r="J221" s="168">
        <f>IFERROR(MIN('MP Calculations'!$E$30/I221,1),"-")</f>
        <v>0.61191304794284773</v>
      </c>
      <c r="K221" s="12"/>
      <c r="L221" s="159">
        <v>120.76101300000001</v>
      </c>
      <c r="M221" s="159" t="s">
        <v>321</v>
      </c>
      <c r="N221" s="159">
        <v>2767</v>
      </c>
      <c r="O221" s="185">
        <f t="shared" si="10"/>
        <v>334145.72297100001</v>
      </c>
      <c r="P221" s="215">
        <f t="shared" si="12"/>
        <v>204468.12780025104</v>
      </c>
      <c r="Q221" s="215" cm="1">
        <f t="array" ref="Q221">IF(P221="-",0,P221/(1+'General inputs'!$H$32)^IFERROR(INDEX('MP Calculations'!$C$40:$C$130,MATCH(F221,'MP Calculations'!$D$40:$D$130,0),0),-1))</f>
        <v>548846.47028767806</v>
      </c>
    </row>
    <row r="222" spans="3:17" x14ac:dyDescent="0.2">
      <c r="C222" s="159"/>
      <c r="D222" s="165" t="s">
        <v>299</v>
      </c>
      <c r="E222" s="161">
        <v>35978</v>
      </c>
      <c r="F222" s="172" t="str">
        <f t="shared" si="11"/>
        <v>1998-99</v>
      </c>
      <c r="G222" s="68"/>
      <c r="H222" s="167" t="s">
        <v>279</v>
      </c>
      <c r="I222" s="173">
        <v>38254.502555524108</v>
      </c>
      <c r="J222" s="168">
        <f>IFERROR(MIN('MP Calculations'!$E$30/I222,1),"-")</f>
        <v>0.61191304794284773</v>
      </c>
      <c r="K222" s="12"/>
      <c r="L222" s="159">
        <v>101.080939</v>
      </c>
      <c r="M222" s="159" t="s">
        <v>321</v>
      </c>
      <c r="N222" s="159">
        <v>2767</v>
      </c>
      <c r="O222" s="185">
        <f t="shared" si="10"/>
        <v>279690.95821299998</v>
      </c>
      <c r="P222" s="215">
        <f t="shared" si="12"/>
        <v>171146.54672217247</v>
      </c>
      <c r="Q222" s="215" cm="1">
        <f t="array" ref="Q222">IF(P222="-",0,P222/(1+'General inputs'!$H$32)^IFERROR(INDEX('MP Calculations'!$C$40:$C$130,MATCH(F222,'MP Calculations'!$D$40:$D$130,0),0),-1))</f>
        <v>459402.54396105546</v>
      </c>
    </row>
    <row r="223" spans="3:17" x14ac:dyDescent="0.2">
      <c r="C223" s="159"/>
      <c r="D223" s="165" t="s">
        <v>299</v>
      </c>
      <c r="E223" s="161">
        <v>35978</v>
      </c>
      <c r="F223" s="172" t="str">
        <f t="shared" si="11"/>
        <v>1998-99</v>
      </c>
      <c r="G223" s="68"/>
      <c r="H223" s="167" t="s">
        <v>279</v>
      </c>
      <c r="I223" s="173">
        <v>38254.502555524108</v>
      </c>
      <c r="J223" s="168">
        <f>IFERROR(MIN('MP Calculations'!$E$30/I223,1),"-")</f>
        <v>0.61191304794284773</v>
      </c>
      <c r="K223" s="12"/>
      <c r="L223" s="159">
        <v>29.994671</v>
      </c>
      <c r="M223" s="159" t="s">
        <v>321</v>
      </c>
      <c r="N223" s="159">
        <v>2767</v>
      </c>
      <c r="O223" s="185">
        <f t="shared" si="10"/>
        <v>82995.254656999998</v>
      </c>
      <c r="P223" s="215">
        <f t="shared" si="12"/>
        <v>50785.879241957693</v>
      </c>
      <c r="Q223" s="215" cm="1">
        <f t="array" ref="Q223">IF(P223="-",0,P223/(1+'General inputs'!$H$32)^IFERROR(INDEX('MP Calculations'!$C$40:$C$130,MATCH(F223,'MP Calculations'!$D$40:$D$130,0),0),-1))</f>
        <v>136322.71622125409</v>
      </c>
    </row>
    <row r="224" spans="3:17" x14ac:dyDescent="0.2">
      <c r="C224" s="159"/>
      <c r="D224" s="165" t="s">
        <v>299</v>
      </c>
      <c r="E224" s="161">
        <v>35978</v>
      </c>
      <c r="F224" s="172" t="str">
        <f t="shared" si="11"/>
        <v>1998-99</v>
      </c>
      <c r="G224" s="68"/>
      <c r="H224" s="167" t="s">
        <v>279</v>
      </c>
      <c r="I224" s="173">
        <v>38254.502555524108</v>
      </c>
      <c r="J224" s="168">
        <f>IFERROR(MIN('MP Calculations'!$E$30/I224,1),"-")</f>
        <v>0.61191304794284773</v>
      </c>
      <c r="K224" s="12"/>
      <c r="L224" s="159">
        <v>136.62568899999999</v>
      </c>
      <c r="M224" s="159" t="s">
        <v>321</v>
      </c>
      <c r="N224" s="159">
        <v>2767</v>
      </c>
      <c r="O224" s="185">
        <f t="shared" si="10"/>
        <v>378043.28146299999</v>
      </c>
      <c r="P224" s="215">
        <f t="shared" si="12"/>
        <v>231329.61661434019</v>
      </c>
      <c r="Q224" s="215" cm="1">
        <f t="array" ref="Q224">IF(P224="-",0,P224/(1+'General inputs'!$H$32)^IFERROR(INDEX('MP Calculations'!$C$40:$C$130,MATCH(F224,'MP Calculations'!$D$40:$D$130,0),0),-1))</f>
        <v>620949.80238590774</v>
      </c>
    </row>
    <row r="225" spans="3:17" x14ac:dyDescent="0.2">
      <c r="C225" s="159"/>
      <c r="D225" s="165" t="s">
        <v>299</v>
      </c>
      <c r="E225" s="161">
        <v>35978</v>
      </c>
      <c r="F225" s="172" t="str">
        <f t="shared" si="11"/>
        <v>1998-99</v>
      </c>
      <c r="G225" s="68"/>
      <c r="H225" s="167" t="s">
        <v>279</v>
      </c>
      <c r="I225" s="173">
        <v>38254.502555524108</v>
      </c>
      <c r="J225" s="168">
        <f>IFERROR(MIN('MP Calculations'!$E$30/I225,1),"-")</f>
        <v>0.61191304794284773</v>
      </c>
      <c r="K225" s="12"/>
      <c r="L225" s="159">
        <v>182.861683</v>
      </c>
      <c r="M225" s="159" t="s">
        <v>321</v>
      </c>
      <c r="N225" s="159">
        <v>2767</v>
      </c>
      <c r="O225" s="185">
        <f t="shared" si="10"/>
        <v>505978.27686099999</v>
      </c>
      <c r="P225" s="215">
        <f t="shared" si="12"/>
        <v>309614.70958688459</v>
      </c>
      <c r="Q225" s="215" cm="1">
        <f t="array" ref="Q225">IF(P225="-",0,P225/(1+'General inputs'!$H$32)^IFERROR(INDEX('MP Calculations'!$C$40:$C$130,MATCH(F225,'MP Calculations'!$D$40:$D$130,0),0),-1))</f>
        <v>831087.67285195191</v>
      </c>
    </row>
    <row r="226" spans="3:17" x14ac:dyDescent="0.2">
      <c r="C226" s="159"/>
      <c r="D226" s="165" t="s">
        <v>299</v>
      </c>
      <c r="E226" s="161">
        <v>35978</v>
      </c>
      <c r="F226" s="172" t="str">
        <f t="shared" si="11"/>
        <v>1998-99</v>
      </c>
      <c r="G226" s="68"/>
      <c r="H226" s="167" t="s">
        <v>279</v>
      </c>
      <c r="I226" s="173">
        <v>38254.502555524108</v>
      </c>
      <c r="J226" s="168">
        <f>IFERROR(MIN('MP Calculations'!$E$30/I226,1),"-")</f>
        <v>0.61191304794284773</v>
      </c>
      <c r="K226" s="12"/>
      <c r="L226" s="159">
        <v>135.616604</v>
      </c>
      <c r="M226" s="159" t="s">
        <v>321</v>
      </c>
      <c r="N226" s="159">
        <v>2767</v>
      </c>
      <c r="O226" s="185">
        <f t="shared" si="10"/>
        <v>375251.14326799999</v>
      </c>
      <c r="P226" s="215">
        <f t="shared" si="12"/>
        <v>229621.0708211601</v>
      </c>
      <c r="Q226" s="215" cm="1">
        <f t="array" ref="Q226">IF(P226="-",0,P226/(1+'General inputs'!$H$32)^IFERROR(INDEX('MP Calculations'!$C$40:$C$130,MATCH(F226,'MP Calculations'!$D$40:$D$130,0),0),-1))</f>
        <v>616363.61412272847</v>
      </c>
    </row>
    <row r="227" spans="3:17" x14ac:dyDescent="0.2">
      <c r="C227" s="159"/>
      <c r="D227" s="165" t="s">
        <v>299</v>
      </c>
      <c r="E227" s="161">
        <v>35978</v>
      </c>
      <c r="F227" s="172" t="str">
        <f t="shared" si="11"/>
        <v>1998-99</v>
      </c>
      <c r="G227" s="68"/>
      <c r="H227" s="167" t="s">
        <v>279</v>
      </c>
      <c r="I227" s="173">
        <v>38254.502555524108</v>
      </c>
      <c r="J227" s="168">
        <f>IFERROR(MIN('MP Calculations'!$E$30/I227,1),"-")</f>
        <v>0.61191304794284773</v>
      </c>
      <c r="K227" s="12"/>
      <c r="L227" s="159">
        <v>112.056985</v>
      </c>
      <c r="M227" s="159" t="s">
        <v>321</v>
      </c>
      <c r="N227" s="159">
        <v>2767</v>
      </c>
      <c r="O227" s="185">
        <f t="shared" si="10"/>
        <v>310061.67749500001</v>
      </c>
      <c r="P227" s="215">
        <f t="shared" si="12"/>
        <v>189730.78612623774</v>
      </c>
      <c r="Q227" s="215" cm="1">
        <f t="array" ref="Q227">IF(P227="-",0,P227/(1+'General inputs'!$H$32)^IFERROR(INDEX('MP Calculations'!$C$40:$C$130,MATCH(F227,'MP Calculations'!$D$40:$D$130,0),0),-1))</f>
        <v>509287.55200429866</v>
      </c>
    </row>
    <row r="228" spans="3:17" x14ac:dyDescent="0.2">
      <c r="C228" s="159"/>
      <c r="D228" s="165" t="s">
        <v>299</v>
      </c>
      <c r="E228" s="161">
        <v>35978</v>
      </c>
      <c r="F228" s="172" t="str">
        <f t="shared" si="11"/>
        <v>1998-99</v>
      </c>
      <c r="G228" s="68"/>
      <c r="H228" s="167" t="s">
        <v>279</v>
      </c>
      <c r="I228" s="173">
        <v>38254.502555524108</v>
      </c>
      <c r="J228" s="168">
        <f>IFERROR(MIN('MP Calculations'!$E$30/I228,1),"-")</f>
        <v>0.61191304794284773</v>
      </c>
      <c r="K228" s="12"/>
      <c r="L228" s="159">
        <v>10.998220999999999</v>
      </c>
      <c r="M228" s="159" t="s">
        <v>321</v>
      </c>
      <c r="N228" s="159">
        <v>2767</v>
      </c>
      <c r="O228" s="185">
        <f t="shared" si="10"/>
        <v>30432.077506999998</v>
      </c>
      <c r="P228" s="215">
        <f t="shared" si="12"/>
        <v>18621.78530254135</v>
      </c>
      <c r="Q228" s="215" cm="1">
        <f t="array" ref="Q228">IF(P228="-",0,P228/(1+'General inputs'!$H$32)^IFERROR(INDEX('MP Calculations'!$C$40:$C$130,MATCH(F228,'MP Calculations'!$D$40:$D$130,0),0),-1))</f>
        <v>49985.791153423139</v>
      </c>
    </row>
    <row r="229" spans="3:17" x14ac:dyDescent="0.2">
      <c r="C229" s="159"/>
      <c r="D229" s="165" t="s">
        <v>299</v>
      </c>
      <c r="E229" s="161">
        <v>35978</v>
      </c>
      <c r="F229" s="172" t="str">
        <f t="shared" si="11"/>
        <v>1998-99</v>
      </c>
      <c r="G229" s="68"/>
      <c r="H229" s="167" t="s">
        <v>279</v>
      </c>
      <c r="I229" s="173">
        <v>38254.502555524108</v>
      </c>
      <c r="J229" s="168">
        <f>IFERROR(MIN('MP Calculations'!$E$30/I229,1),"-")</f>
        <v>0.61191304794284773</v>
      </c>
      <c r="K229" s="12"/>
      <c r="L229" s="159">
        <v>89.801681000000002</v>
      </c>
      <c r="M229" s="159" t="s">
        <v>321</v>
      </c>
      <c r="N229" s="159">
        <v>2767</v>
      </c>
      <c r="O229" s="185">
        <f t="shared" si="10"/>
        <v>248481.25132700001</v>
      </c>
      <c r="P229" s="215">
        <f t="shared" si="12"/>
        <v>152048.91985615736</v>
      </c>
      <c r="Q229" s="215" cm="1">
        <f t="array" ref="Q229">IF(P229="-",0,P229/(1+'General inputs'!$H$32)^IFERROR(INDEX('MP Calculations'!$C$40:$C$130,MATCH(F229,'MP Calculations'!$D$40:$D$130,0),0),-1))</f>
        <v>408139.46834604681</v>
      </c>
    </row>
    <row r="230" spans="3:17" x14ac:dyDescent="0.2">
      <c r="C230" s="159"/>
      <c r="D230" s="165" t="s">
        <v>293</v>
      </c>
      <c r="E230" s="161">
        <v>35978</v>
      </c>
      <c r="F230" s="172" t="str">
        <f t="shared" si="11"/>
        <v>1998-99</v>
      </c>
      <c r="G230" s="68"/>
      <c r="H230" s="167" t="s">
        <v>279</v>
      </c>
      <c r="I230" s="173">
        <v>38254.502555524108</v>
      </c>
      <c r="J230" s="168">
        <f>IFERROR(MIN('MP Calculations'!$E$30/I230,1),"-")</f>
        <v>0.61191304794284773</v>
      </c>
      <c r="K230" s="12"/>
      <c r="L230" s="159">
        <v>230.04678899999999</v>
      </c>
      <c r="M230" s="159" t="s">
        <v>321</v>
      </c>
      <c r="N230" s="159">
        <v>2321</v>
      </c>
      <c r="O230" s="185">
        <f t="shared" si="10"/>
        <v>533938.59726900002</v>
      </c>
      <c r="P230" s="215">
        <f t="shared" si="12"/>
        <v>326723.99446920247</v>
      </c>
      <c r="Q230" s="215" cm="1">
        <f t="array" ref="Q230">IF(P230="-",0,P230/(1+'General inputs'!$H$32)^IFERROR(INDEX('MP Calculations'!$C$40:$C$130,MATCH(F230,'MP Calculations'!$D$40:$D$130,0),0),-1))</f>
        <v>877013.5133134058</v>
      </c>
    </row>
    <row r="231" spans="3:17" x14ac:dyDescent="0.2">
      <c r="C231" s="159"/>
      <c r="D231" s="165" t="s">
        <v>293</v>
      </c>
      <c r="E231" s="161">
        <v>35978</v>
      </c>
      <c r="F231" s="172" t="str">
        <f t="shared" si="11"/>
        <v>1998-99</v>
      </c>
      <c r="G231" s="68"/>
      <c r="H231" s="167" t="s">
        <v>279</v>
      </c>
      <c r="I231" s="173">
        <v>38254.502555524108</v>
      </c>
      <c r="J231" s="168">
        <f>IFERROR(MIN('MP Calculations'!$E$30/I231,1),"-")</f>
        <v>0.61191304794284773</v>
      </c>
      <c r="K231" s="12"/>
      <c r="L231" s="159">
        <v>48.990485</v>
      </c>
      <c r="M231" s="159" t="s">
        <v>321</v>
      </c>
      <c r="N231" s="159">
        <v>2321</v>
      </c>
      <c r="O231" s="185">
        <f t="shared" si="10"/>
        <v>113706.915685</v>
      </c>
      <c r="P231" s="215">
        <f t="shared" si="12"/>
        <v>69578.745348988756</v>
      </c>
      <c r="Q231" s="215" cm="1">
        <f t="array" ref="Q231">IF(P231="-",0,P231/(1+'General inputs'!$H$32)^IFERROR(INDEX('MP Calculations'!$C$40:$C$130,MATCH(F231,'MP Calculations'!$D$40:$D$130,0),0),-1))</f>
        <v>186767.73344911894</v>
      </c>
    </row>
    <row r="232" spans="3:17" x14ac:dyDescent="0.2">
      <c r="C232" s="159"/>
      <c r="D232" s="165" t="s">
        <v>293</v>
      </c>
      <c r="E232" s="161">
        <v>35978</v>
      </c>
      <c r="F232" s="172" t="str">
        <f t="shared" si="11"/>
        <v>1998-99</v>
      </c>
      <c r="G232" s="68"/>
      <c r="H232" s="167" t="s">
        <v>279</v>
      </c>
      <c r="I232" s="173">
        <v>38254.502555524108</v>
      </c>
      <c r="J232" s="168">
        <f>IFERROR(MIN('MP Calculations'!$E$30/I232,1),"-")</f>
        <v>0.61191304794284773</v>
      </c>
      <c r="K232" s="12"/>
      <c r="L232" s="159">
        <v>24.095306999999998</v>
      </c>
      <c r="M232" s="159" t="s">
        <v>321</v>
      </c>
      <c r="N232" s="159">
        <v>2321</v>
      </c>
      <c r="O232" s="185">
        <f t="shared" si="10"/>
        <v>55925.207546999998</v>
      </c>
      <c r="P232" s="215">
        <f t="shared" si="12"/>
        <v>34221.36420692112</v>
      </c>
      <c r="Q232" s="215" cm="1">
        <f t="array" ref="Q232">IF(P232="-",0,P232/(1+'General inputs'!$H$32)^IFERROR(INDEX('MP Calculations'!$C$40:$C$130,MATCH(F232,'MP Calculations'!$D$40:$D$130,0),0),-1))</f>
        <v>91859.181944222219</v>
      </c>
    </row>
    <row r="233" spans="3:17" x14ac:dyDescent="0.2">
      <c r="C233" s="159"/>
      <c r="D233" s="165" t="s">
        <v>303</v>
      </c>
      <c r="E233" s="161">
        <v>35978</v>
      </c>
      <c r="F233" s="172" t="str">
        <f t="shared" si="11"/>
        <v>1998-99</v>
      </c>
      <c r="G233" s="68"/>
      <c r="H233" s="167" t="s">
        <v>279</v>
      </c>
      <c r="I233" s="173">
        <v>38254.502555524108</v>
      </c>
      <c r="J233" s="168">
        <f>IFERROR(MIN('MP Calculations'!$E$30/I233,1),"-")</f>
        <v>0.61191304794284773</v>
      </c>
      <c r="K233" s="12"/>
      <c r="L233" s="159">
        <v>30.085888000000001</v>
      </c>
      <c r="M233" s="159" t="s">
        <v>321</v>
      </c>
      <c r="N233" s="159">
        <v>995</v>
      </c>
      <c r="O233" s="185">
        <f t="shared" si="10"/>
        <v>29935.458559999999</v>
      </c>
      <c r="P233" s="215">
        <f t="shared" si="12"/>
        <v>18317.897689016412</v>
      </c>
      <c r="Q233" s="215" cm="1">
        <f t="array" ref="Q233">IF(P233="-",0,P233/(1+'General inputs'!$H$32)^IFERROR(INDEX('MP Calculations'!$C$40:$C$130,MATCH(F233,'MP Calculations'!$D$40:$D$130,0),0),-1))</f>
        <v>49170.07651935437</v>
      </c>
    </row>
    <row r="234" spans="3:17" x14ac:dyDescent="0.2">
      <c r="C234" s="159"/>
      <c r="D234" s="165" t="s">
        <v>293</v>
      </c>
      <c r="E234" s="161">
        <v>35978</v>
      </c>
      <c r="F234" s="172" t="str">
        <f t="shared" si="11"/>
        <v>1998-99</v>
      </c>
      <c r="G234" s="68"/>
      <c r="H234" s="167" t="s">
        <v>279</v>
      </c>
      <c r="I234" s="173">
        <v>38254.502555524108</v>
      </c>
      <c r="J234" s="168">
        <f>IFERROR(MIN('MP Calculations'!$E$30/I234,1),"-")</f>
        <v>0.61191304794284773</v>
      </c>
      <c r="K234" s="12"/>
      <c r="L234" s="159">
        <v>42.273995999999997</v>
      </c>
      <c r="M234" s="159" t="s">
        <v>321</v>
      </c>
      <c r="N234" s="159">
        <v>2321</v>
      </c>
      <c r="O234" s="185">
        <f t="shared" si="10"/>
        <v>98117.944715999998</v>
      </c>
      <c r="P234" s="215">
        <f t="shared" si="12"/>
        <v>60039.650609055388</v>
      </c>
      <c r="Q234" s="215" cm="1">
        <f t="array" ref="Q234">IF(P234="-",0,P234/(1+'General inputs'!$H$32)^IFERROR(INDEX('MP Calculations'!$C$40:$C$130,MATCH(F234,'MP Calculations'!$D$40:$D$130,0),0),-1))</f>
        <v>161162.28318125693</v>
      </c>
    </row>
    <row r="235" spans="3:17" x14ac:dyDescent="0.2">
      <c r="C235" s="159"/>
      <c r="D235" s="165" t="s">
        <v>293</v>
      </c>
      <c r="E235" s="161">
        <v>35978</v>
      </c>
      <c r="F235" s="172" t="str">
        <f t="shared" si="11"/>
        <v>1998-99</v>
      </c>
      <c r="G235" s="68"/>
      <c r="H235" s="167" t="s">
        <v>279</v>
      </c>
      <c r="I235" s="173">
        <v>38254.502555524108</v>
      </c>
      <c r="J235" s="168">
        <f>IFERROR(MIN('MP Calculations'!$E$30/I235,1),"-")</f>
        <v>0.61191304794284773</v>
      </c>
      <c r="K235" s="12"/>
      <c r="L235" s="159">
        <v>137.116569</v>
      </c>
      <c r="M235" s="159" t="s">
        <v>321</v>
      </c>
      <c r="N235" s="159">
        <v>2321</v>
      </c>
      <c r="O235" s="185">
        <f t="shared" si="10"/>
        <v>318247.55664899998</v>
      </c>
      <c r="P235" s="215">
        <f t="shared" si="12"/>
        <v>194739.83238945366</v>
      </c>
      <c r="Q235" s="215" cm="1">
        <f t="array" ref="Q235">IF(P235="-",0,P235/(1+'General inputs'!$H$32)^IFERROR(INDEX('MP Calculations'!$C$40:$C$130,MATCH(F235,'MP Calculations'!$D$40:$D$130,0),0),-1))</f>
        <v>522733.15543721849</v>
      </c>
    </row>
    <row r="236" spans="3:17" x14ac:dyDescent="0.2">
      <c r="C236" s="159"/>
      <c r="D236" s="165" t="s">
        <v>293</v>
      </c>
      <c r="E236" s="161">
        <v>35978</v>
      </c>
      <c r="F236" s="172" t="str">
        <f t="shared" si="11"/>
        <v>1998-99</v>
      </c>
      <c r="G236" s="68"/>
      <c r="H236" s="167" t="s">
        <v>279</v>
      </c>
      <c r="I236" s="173">
        <v>38254.502555524108</v>
      </c>
      <c r="J236" s="168">
        <f>IFERROR(MIN('MP Calculations'!$E$30/I236,1),"-")</f>
        <v>0.61191304794284773</v>
      </c>
      <c r="K236" s="12"/>
      <c r="L236" s="159">
        <v>80.292935999999997</v>
      </c>
      <c r="M236" s="159" t="s">
        <v>321</v>
      </c>
      <c r="N236" s="159">
        <v>2321</v>
      </c>
      <c r="O236" s="185">
        <f t="shared" si="10"/>
        <v>186359.90445599999</v>
      </c>
      <c r="P236" s="215">
        <f t="shared" si="12"/>
        <v>114036.05715000884</v>
      </c>
      <c r="Q236" s="215" cm="1">
        <f t="array" ref="Q236">IF(P236="-",0,P236/(1+'General inputs'!$H$32)^IFERROR(INDEX('MP Calculations'!$C$40:$C$130,MATCH(F236,'MP Calculations'!$D$40:$D$130,0),0),-1))</f>
        <v>306102.90281255968</v>
      </c>
    </row>
    <row r="237" spans="3:17" x14ac:dyDescent="0.2">
      <c r="C237" s="159"/>
      <c r="D237" s="165" t="s">
        <v>293</v>
      </c>
      <c r="E237" s="161">
        <v>35978</v>
      </c>
      <c r="F237" s="172" t="str">
        <f t="shared" si="11"/>
        <v>1998-99</v>
      </c>
      <c r="G237" s="68"/>
      <c r="H237" s="167" t="s">
        <v>279</v>
      </c>
      <c r="I237" s="173">
        <v>38254.502555524108</v>
      </c>
      <c r="J237" s="168">
        <f>IFERROR(MIN('MP Calculations'!$E$30/I237,1),"-")</f>
        <v>0.61191304794284773</v>
      </c>
      <c r="K237" s="12"/>
      <c r="L237" s="159">
        <v>146.30223599999999</v>
      </c>
      <c r="M237" s="159" t="s">
        <v>321</v>
      </c>
      <c r="N237" s="159">
        <v>2321</v>
      </c>
      <c r="O237" s="185">
        <f t="shared" si="10"/>
        <v>339567.489756</v>
      </c>
      <c r="P237" s="215">
        <f t="shared" si="12"/>
        <v>207785.77763889567</v>
      </c>
      <c r="Q237" s="215" cm="1">
        <f t="array" ref="Q237">IF(P237="-",0,P237/(1+'General inputs'!$H$32)^IFERROR(INDEX('MP Calculations'!$C$40:$C$130,MATCH(F237,'MP Calculations'!$D$40:$D$130,0),0),-1))</f>
        <v>557751.91889319103</v>
      </c>
    </row>
    <row r="238" spans="3:17" x14ac:dyDescent="0.2">
      <c r="C238" s="159"/>
      <c r="D238" s="165" t="s">
        <v>299</v>
      </c>
      <c r="E238" s="161">
        <v>35978</v>
      </c>
      <c r="F238" s="172" t="str">
        <f t="shared" si="11"/>
        <v>1998-99</v>
      </c>
      <c r="G238" s="68"/>
      <c r="H238" s="167" t="s">
        <v>279</v>
      </c>
      <c r="I238" s="173">
        <v>38254.502555524108</v>
      </c>
      <c r="J238" s="168">
        <f>IFERROR(MIN('MP Calculations'!$E$30/I238,1),"-")</f>
        <v>0.61191304794284773</v>
      </c>
      <c r="K238" s="12"/>
      <c r="L238" s="159">
        <v>164.91352900000001</v>
      </c>
      <c r="M238" s="159" t="s">
        <v>321</v>
      </c>
      <c r="N238" s="159">
        <v>2767</v>
      </c>
      <c r="O238" s="185">
        <f t="shared" si="10"/>
        <v>456315.73474300001</v>
      </c>
      <c r="P238" s="215">
        <f t="shared" si="12"/>
        <v>279225.55207086913</v>
      </c>
      <c r="Q238" s="215" cm="1">
        <f t="array" ref="Q238">IF(P238="-",0,P238/(1+'General inputs'!$H$32)^IFERROR(INDEX('MP Calculations'!$C$40:$C$130,MATCH(F238,'MP Calculations'!$D$40:$D$130,0),0),-1))</f>
        <v>749515.14603752643</v>
      </c>
    </row>
    <row r="239" spans="3:17" x14ac:dyDescent="0.2">
      <c r="C239" s="159"/>
      <c r="D239" s="165" t="s">
        <v>293</v>
      </c>
      <c r="E239" s="161">
        <v>35978</v>
      </c>
      <c r="F239" s="172" t="str">
        <f t="shared" si="11"/>
        <v>1998-99</v>
      </c>
      <c r="G239" s="68"/>
      <c r="H239" s="167" t="s">
        <v>279</v>
      </c>
      <c r="I239" s="173">
        <v>38254.502555524108</v>
      </c>
      <c r="J239" s="168">
        <f>IFERROR(MIN('MP Calculations'!$E$30/I239,1),"-")</f>
        <v>0.61191304794284773</v>
      </c>
      <c r="K239" s="12"/>
      <c r="L239" s="159">
        <v>42.291071000000002</v>
      </c>
      <c r="M239" s="159" t="s">
        <v>321</v>
      </c>
      <c r="N239" s="159">
        <v>2321</v>
      </c>
      <c r="O239" s="185">
        <f t="shared" si="10"/>
        <v>98157.57579100001</v>
      </c>
      <c r="P239" s="215">
        <f t="shared" si="12"/>
        <v>60063.901380951902</v>
      </c>
      <c r="Q239" s="215" cm="1">
        <f t="array" ref="Q239">IF(P239="-",0,P239/(1+'General inputs'!$H$32)^IFERROR(INDEX('MP Calculations'!$C$40:$C$130,MATCH(F239,'MP Calculations'!$D$40:$D$130,0),0),-1))</f>
        <v>161227.37865946346</v>
      </c>
    </row>
    <row r="240" spans="3:17" x14ac:dyDescent="0.2">
      <c r="C240" s="159"/>
      <c r="D240" s="165" t="s">
        <v>299</v>
      </c>
      <c r="E240" s="161">
        <v>35978</v>
      </c>
      <c r="F240" s="172" t="str">
        <f t="shared" si="11"/>
        <v>1998-99</v>
      </c>
      <c r="G240" s="68"/>
      <c r="H240" s="167" t="s">
        <v>279</v>
      </c>
      <c r="I240" s="173">
        <v>38254.502555524108</v>
      </c>
      <c r="J240" s="168">
        <f>IFERROR(MIN('MP Calculations'!$E$30/I240,1),"-")</f>
        <v>0.61191304794284773</v>
      </c>
      <c r="K240" s="12"/>
      <c r="L240" s="159">
        <v>1.096182</v>
      </c>
      <c r="M240" s="159" t="s">
        <v>321</v>
      </c>
      <c r="N240" s="159">
        <v>2767</v>
      </c>
      <c r="O240" s="185">
        <f t="shared" si="10"/>
        <v>3033.1355939999999</v>
      </c>
      <c r="P240" s="215">
        <f t="shared" si="12"/>
        <v>1856.0152461484799</v>
      </c>
      <c r="Q240" s="215" cm="1">
        <f t="array" ref="Q240">IF(P240="-",0,P240/(1+'General inputs'!$H$32)^IFERROR(INDEX('MP Calculations'!$C$40:$C$130,MATCH(F240,'MP Calculations'!$D$40:$D$130,0),0),-1))</f>
        <v>4982.0352326200464</v>
      </c>
    </row>
    <row r="241" spans="3:17" x14ac:dyDescent="0.2">
      <c r="C241" s="159"/>
      <c r="D241" s="165" t="s">
        <v>293</v>
      </c>
      <c r="E241" s="161">
        <v>35978</v>
      </c>
      <c r="F241" s="172" t="str">
        <f t="shared" si="11"/>
        <v>1998-99</v>
      </c>
      <c r="G241" s="68"/>
      <c r="H241" s="167" t="s">
        <v>279</v>
      </c>
      <c r="I241" s="173">
        <v>38254.502555524108</v>
      </c>
      <c r="J241" s="168">
        <f>IFERROR(MIN('MP Calculations'!$E$30/I241,1),"-")</f>
        <v>0.61191304794284773</v>
      </c>
      <c r="K241" s="12"/>
      <c r="L241" s="159">
        <v>24.665203999999999</v>
      </c>
      <c r="M241" s="159" t="s">
        <v>321</v>
      </c>
      <c r="N241" s="159">
        <v>2321</v>
      </c>
      <c r="O241" s="185">
        <f t="shared" si="10"/>
        <v>57247.938483999998</v>
      </c>
      <c r="P241" s="215">
        <f t="shared" si="12"/>
        <v>35030.760526189086</v>
      </c>
      <c r="Q241" s="215" cm="1">
        <f t="array" ref="Q241">IF(P241="-",0,P241/(1+'General inputs'!$H$32)^IFERROR(INDEX('MP Calculations'!$C$40:$C$130,MATCH(F241,'MP Calculations'!$D$40:$D$130,0),0),-1))</f>
        <v>94031.815487030632</v>
      </c>
    </row>
    <row r="242" spans="3:17" x14ac:dyDescent="0.2">
      <c r="C242" s="159"/>
      <c r="D242" s="165" t="s">
        <v>293</v>
      </c>
      <c r="E242" s="161">
        <v>35978</v>
      </c>
      <c r="F242" s="172" t="str">
        <f t="shared" si="11"/>
        <v>1998-99</v>
      </c>
      <c r="G242" s="68"/>
      <c r="H242" s="167" t="s">
        <v>279</v>
      </c>
      <c r="I242" s="173">
        <v>38254.502555524108</v>
      </c>
      <c r="J242" s="168">
        <f>IFERROR(MIN('MP Calculations'!$E$30/I242,1),"-")</f>
        <v>0.61191304794284773</v>
      </c>
      <c r="K242" s="12"/>
      <c r="L242" s="159">
        <v>124.574062</v>
      </c>
      <c r="M242" s="159" t="s">
        <v>321</v>
      </c>
      <c r="N242" s="159">
        <v>2321</v>
      </c>
      <c r="O242" s="185">
        <f t="shared" si="10"/>
        <v>289136.397902</v>
      </c>
      <c r="P242" s="215">
        <f t="shared" si="12"/>
        <v>176926.33451142881</v>
      </c>
      <c r="Q242" s="215" cm="1">
        <f t="array" ref="Q242">IF(P242="-",0,P242/(1+'General inputs'!$H$32)^IFERROR(INDEX('MP Calculations'!$C$40:$C$130,MATCH(F242,'MP Calculations'!$D$40:$D$130,0),0),-1))</f>
        <v>474917.02126014908</v>
      </c>
    </row>
    <row r="243" spans="3:17" x14ac:dyDescent="0.2">
      <c r="C243" s="159"/>
      <c r="D243" s="165" t="s">
        <v>282</v>
      </c>
      <c r="E243" s="161">
        <v>35978</v>
      </c>
      <c r="F243" s="172" t="str">
        <f t="shared" si="11"/>
        <v>1998-99</v>
      </c>
      <c r="G243" s="68"/>
      <c r="H243" s="167" t="s">
        <v>279</v>
      </c>
      <c r="I243" s="173">
        <v>38254.502555524108</v>
      </c>
      <c r="J243" s="168">
        <f>IFERROR(MIN('MP Calculations'!$E$30/I243,1),"-")</f>
        <v>0.61191304794284773</v>
      </c>
      <c r="K243" s="12"/>
      <c r="L243" s="159">
        <v>5.5626660000000001</v>
      </c>
      <c r="M243" s="159" t="s">
        <v>321</v>
      </c>
      <c r="N243" s="159">
        <v>809</v>
      </c>
      <c r="O243" s="185">
        <f t="shared" si="10"/>
        <v>4500.1967940000004</v>
      </c>
      <c r="P243" s="215">
        <f t="shared" si="12"/>
        <v>2753.7291365591718</v>
      </c>
      <c r="Q243" s="215" cm="1">
        <f t="array" ref="Q243">IF(P243="-",0,P243/(1+'General inputs'!$H$32)^IFERROR(INDEX('MP Calculations'!$C$40:$C$130,MATCH(F243,'MP Calculations'!$D$40:$D$130,0),0),-1))</f>
        <v>7391.7364676284824</v>
      </c>
    </row>
    <row r="244" spans="3:17" x14ac:dyDescent="0.2">
      <c r="C244" s="159"/>
      <c r="D244" s="165" t="s">
        <v>293</v>
      </c>
      <c r="E244" s="161">
        <v>35978</v>
      </c>
      <c r="F244" s="172" t="str">
        <f t="shared" si="11"/>
        <v>1998-99</v>
      </c>
      <c r="G244" s="68"/>
      <c r="H244" s="167" t="s">
        <v>279</v>
      </c>
      <c r="I244" s="173">
        <v>38254.502555524108</v>
      </c>
      <c r="J244" s="168">
        <f>IFERROR(MIN('MP Calculations'!$E$30/I244,1),"-")</f>
        <v>0.61191304794284773</v>
      </c>
      <c r="K244" s="12"/>
      <c r="L244" s="159">
        <v>99.978609000000006</v>
      </c>
      <c r="M244" s="159" t="s">
        <v>321</v>
      </c>
      <c r="N244" s="159">
        <v>2321</v>
      </c>
      <c r="O244" s="185">
        <f t="shared" si="10"/>
        <v>232050.35148900002</v>
      </c>
      <c r="P244" s="215">
        <f t="shared" si="12"/>
        <v>141994.63785584315</v>
      </c>
      <c r="Q244" s="215" cm="1">
        <f t="array" ref="Q244">IF(P244="-",0,P244/(1+'General inputs'!$H$32)^IFERROR(INDEX('MP Calculations'!$C$40:$C$130,MATCH(F244,'MP Calculations'!$D$40:$D$130,0),0),-1))</f>
        <v>381151.1193719696</v>
      </c>
    </row>
    <row r="245" spans="3:17" x14ac:dyDescent="0.2">
      <c r="C245" s="159"/>
      <c r="D245" s="165" t="s">
        <v>293</v>
      </c>
      <c r="E245" s="161">
        <v>35978</v>
      </c>
      <c r="F245" s="172" t="str">
        <f t="shared" si="11"/>
        <v>1998-99</v>
      </c>
      <c r="G245" s="68"/>
      <c r="H245" s="167" t="s">
        <v>279</v>
      </c>
      <c r="I245" s="173">
        <v>38254.502555524108</v>
      </c>
      <c r="J245" s="168">
        <f>IFERROR(MIN('MP Calculations'!$E$30/I245,1),"-")</f>
        <v>0.61191304794284773</v>
      </c>
      <c r="K245" s="12"/>
      <c r="L245" s="159">
        <v>46.989714999999997</v>
      </c>
      <c r="M245" s="159" t="s">
        <v>321</v>
      </c>
      <c r="N245" s="159">
        <v>2321</v>
      </c>
      <c r="O245" s="185">
        <f t="shared" si="10"/>
        <v>109063.12851499999</v>
      </c>
      <c r="P245" s="215">
        <f t="shared" si="12"/>
        <v>66737.151387796155</v>
      </c>
      <c r="Q245" s="215" cm="1">
        <f t="array" ref="Q245">IF(P245="-",0,P245/(1+'General inputs'!$H$32)^IFERROR(INDEX('MP Calculations'!$C$40:$C$130,MATCH(F245,'MP Calculations'!$D$40:$D$130,0),0),-1))</f>
        <v>179140.14458052549</v>
      </c>
    </row>
    <row r="246" spans="3:17" x14ac:dyDescent="0.2">
      <c r="C246" s="159"/>
      <c r="D246" s="165" t="s">
        <v>293</v>
      </c>
      <c r="E246" s="161">
        <v>35978</v>
      </c>
      <c r="F246" s="172" t="str">
        <f t="shared" si="11"/>
        <v>1998-99</v>
      </c>
      <c r="G246" s="68"/>
      <c r="H246" s="167" t="s">
        <v>279</v>
      </c>
      <c r="I246" s="173">
        <v>38254.502555524108</v>
      </c>
      <c r="J246" s="168">
        <f>IFERROR(MIN('MP Calculations'!$E$30/I246,1),"-")</f>
        <v>0.61191304794284773</v>
      </c>
      <c r="K246" s="12"/>
      <c r="L246" s="159">
        <v>3.605899</v>
      </c>
      <c r="M246" s="159" t="s">
        <v>321</v>
      </c>
      <c r="N246" s="159">
        <v>2321</v>
      </c>
      <c r="O246" s="185">
        <f t="shared" si="10"/>
        <v>8369.2915790000006</v>
      </c>
      <c r="P246" s="215">
        <f t="shared" si="12"/>
        <v>5121.2787192282995</v>
      </c>
      <c r="Q246" s="215" cm="1">
        <f t="array" ref="Q246">IF(P246="-",0,P246/(1+'General inputs'!$H$32)^IFERROR(INDEX('MP Calculations'!$C$40:$C$130,MATCH(F246,'MP Calculations'!$D$40:$D$130,0),0),-1))</f>
        <v>13746.864993813484</v>
      </c>
    </row>
    <row r="247" spans="3:17" x14ac:dyDescent="0.2">
      <c r="C247" s="159"/>
      <c r="D247" s="165" t="s">
        <v>293</v>
      </c>
      <c r="E247" s="161">
        <v>35978</v>
      </c>
      <c r="F247" s="172" t="str">
        <f t="shared" si="11"/>
        <v>1998-99</v>
      </c>
      <c r="G247" s="68"/>
      <c r="H247" s="167" t="s">
        <v>279</v>
      </c>
      <c r="I247" s="173">
        <v>38254.502555524108</v>
      </c>
      <c r="J247" s="168">
        <f>IFERROR(MIN('MP Calculations'!$E$30/I247,1),"-")</f>
        <v>0.61191304794284773</v>
      </c>
      <c r="K247" s="12"/>
      <c r="L247" s="159">
        <v>102.27904100000001</v>
      </c>
      <c r="M247" s="159" t="s">
        <v>321</v>
      </c>
      <c r="N247" s="159">
        <v>2321</v>
      </c>
      <c r="O247" s="185">
        <f t="shared" si="10"/>
        <v>237389.65416100001</v>
      </c>
      <c r="P247" s="215">
        <f t="shared" si="12"/>
        <v>145261.82682775604</v>
      </c>
      <c r="Q247" s="215" cm="1">
        <f t="array" ref="Q247">IF(P247="-",0,P247/(1+'General inputs'!$H$32)^IFERROR(INDEX('MP Calculations'!$C$40:$C$130,MATCH(F247,'MP Calculations'!$D$40:$D$130,0),0),-1))</f>
        <v>389921.11768069875</v>
      </c>
    </row>
    <row r="248" spans="3:17" x14ac:dyDescent="0.2">
      <c r="C248" s="159"/>
      <c r="D248" s="165" t="s">
        <v>293</v>
      </c>
      <c r="E248" s="161">
        <v>35978</v>
      </c>
      <c r="F248" s="172" t="str">
        <f t="shared" si="11"/>
        <v>1998-99</v>
      </c>
      <c r="G248" s="68"/>
      <c r="H248" s="167" t="s">
        <v>279</v>
      </c>
      <c r="I248" s="173">
        <v>38254.502555524108</v>
      </c>
      <c r="J248" s="168">
        <f>IFERROR(MIN('MP Calculations'!$E$30/I248,1),"-")</f>
        <v>0.61191304794284773</v>
      </c>
      <c r="K248" s="12"/>
      <c r="L248" s="159">
        <v>10.29945</v>
      </c>
      <c r="M248" s="159" t="s">
        <v>321</v>
      </c>
      <c r="N248" s="159">
        <v>2321</v>
      </c>
      <c r="O248" s="185">
        <f t="shared" si="10"/>
        <v>23905.023450000001</v>
      </c>
      <c r="P248" s="215">
        <f t="shared" si="12"/>
        <v>14627.79576043475</v>
      </c>
      <c r="Q248" s="215" cm="1">
        <f t="array" ref="Q248">IF(P248="-",0,P248/(1+'General inputs'!$H$32)^IFERROR(INDEX('MP Calculations'!$C$40:$C$130,MATCH(F248,'MP Calculations'!$D$40:$D$130,0),0),-1))</f>
        <v>39264.868112094176</v>
      </c>
    </row>
    <row r="249" spans="3:17" x14ac:dyDescent="0.2">
      <c r="C249" s="159"/>
      <c r="D249" s="165" t="s">
        <v>293</v>
      </c>
      <c r="E249" s="161">
        <v>35978</v>
      </c>
      <c r="F249" s="172" t="str">
        <f t="shared" si="11"/>
        <v>1998-99</v>
      </c>
      <c r="G249" s="68"/>
      <c r="H249" s="167" t="s">
        <v>279</v>
      </c>
      <c r="I249" s="173">
        <v>38254.502555524108</v>
      </c>
      <c r="J249" s="168">
        <f>IFERROR(MIN('MP Calculations'!$E$30/I249,1),"-")</f>
        <v>0.61191304794284773</v>
      </c>
      <c r="K249" s="12"/>
      <c r="L249" s="159">
        <v>5.2447920000000003</v>
      </c>
      <c r="M249" s="159" t="s">
        <v>321</v>
      </c>
      <c r="N249" s="159">
        <v>2321</v>
      </c>
      <c r="O249" s="185">
        <f t="shared" si="10"/>
        <v>12173.162232000001</v>
      </c>
      <c r="P249" s="215">
        <f t="shared" si="12"/>
        <v>7448.9168044858798</v>
      </c>
      <c r="Q249" s="215" cm="1">
        <f t="array" ref="Q249">IF(P249="-",0,P249/(1+'General inputs'!$H$32)^IFERROR(INDEX('MP Calculations'!$C$40:$C$130,MATCH(F249,'MP Calculations'!$D$40:$D$130,0),0),-1))</f>
        <v>19994.860517344776</v>
      </c>
    </row>
    <row r="250" spans="3:17" x14ac:dyDescent="0.2">
      <c r="C250" s="159"/>
      <c r="D250" s="165" t="s">
        <v>293</v>
      </c>
      <c r="E250" s="161">
        <v>35978</v>
      </c>
      <c r="F250" s="172" t="str">
        <f t="shared" si="11"/>
        <v>1998-99</v>
      </c>
      <c r="G250" s="68"/>
      <c r="H250" s="167" t="s">
        <v>279</v>
      </c>
      <c r="I250" s="173">
        <v>38254.502555524108</v>
      </c>
      <c r="J250" s="168">
        <f>IFERROR(MIN('MP Calculations'!$E$30/I250,1),"-")</f>
        <v>0.61191304794284773</v>
      </c>
      <c r="K250" s="12"/>
      <c r="L250" s="159">
        <v>106.99362499999999</v>
      </c>
      <c r="M250" s="159" t="s">
        <v>321</v>
      </c>
      <c r="N250" s="159">
        <v>2321</v>
      </c>
      <c r="O250" s="185">
        <f t="shared" si="10"/>
        <v>248332.20362499999</v>
      </c>
      <c r="P250" s="215">
        <f t="shared" si="12"/>
        <v>151957.71562253765</v>
      </c>
      <c r="Q250" s="215" cm="1">
        <f t="array" ref="Q250">IF(P250="-",0,P250/(1+'General inputs'!$H$32)^IFERROR(INDEX('MP Calculations'!$C$40:$C$130,MATCH(F250,'MP Calculations'!$D$40:$D$130,0),0),-1))</f>
        <v>407894.65208917583</v>
      </c>
    </row>
    <row r="251" spans="3:17" x14ac:dyDescent="0.2">
      <c r="C251" s="159"/>
      <c r="D251" s="165" t="s">
        <v>293</v>
      </c>
      <c r="E251" s="161">
        <v>35978</v>
      </c>
      <c r="F251" s="172" t="str">
        <f t="shared" si="11"/>
        <v>1998-99</v>
      </c>
      <c r="G251" s="68"/>
      <c r="H251" s="167" t="s">
        <v>279</v>
      </c>
      <c r="I251" s="173">
        <v>38254.502555524108</v>
      </c>
      <c r="J251" s="168">
        <f>IFERROR(MIN('MP Calculations'!$E$30/I251,1),"-")</f>
        <v>0.61191304794284773</v>
      </c>
      <c r="K251" s="12"/>
      <c r="L251" s="159">
        <v>20.769639000000002</v>
      </c>
      <c r="M251" s="159" t="s">
        <v>321</v>
      </c>
      <c r="N251" s="159">
        <v>2321</v>
      </c>
      <c r="O251" s="185">
        <f t="shared" si="10"/>
        <v>48206.332119000006</v>
      </c>
      <c r="P251" s="215">
        <f t="shared" si="12"/>
        <v>29498.083617082491</v>
      </c>
      <c r="Q251" s="215" cm="1">
        <f t="array" ref="Q251">IF(P251="-",0,P251/(1+'General inputs'!$H$32)^IFERROR(INDEX('MP Calculations'!$C$40:$C$130,MATCH(F251,'MP Calculations'!$D$40:$D$130,0),0),-1))</f>
        <v>79180.649070659856</v>
      </c>
    </row>
    <row r="252" spans="3:17" x14ac:dyDescent="0.2">
      <c r="C252" s="159"/>
      <c r="D252" s="165" t="s">
        <v>293</v>
      </c>
      <c r="E252" s="161">
        <v>35978</v>
      </c>
      <c r="F252" s="172" t="str">
        <f t="shared" si="11"/>
        <v>1998-99</v>
      </c>
      <c r="G252" s="68"/>
      <c r="H252" s="167" t="s">
        <v>279</v>
      </c>
      <c r="I252" s="173">
        <v>38254.502555524108</v>
      </c>
      <c r="J252" s="168">
        <f>IFERROR(MIN('MP Calculations'!$E$30/I252,1),"-")</f>
        <v>0.61191304794284773</v>
      </c>
      <c r="K252" s="12"/>
      <c r="L252" s="159">
        <v>62.296855999999998</v>
      </c>
      <c r="M252" s="159" t="s">
        <v>321</v>
      </c>
      <c r="N252" s="159">
        <v>2321</v>
      </c>
      <c r="O252" s="185">
        <f t="shared" si="10"/>
        <v>144591.00277600001</v>
      </c>
      <c r="P252" s="215">
        <f t="shared" si="12"/>
        <v>88477.121213774924</v>
      </c>
      <c r="Q252" s="215" cm="1">
        <f t="array" ref="Q252">IF(P252="-",0,P252/(1+'General inputs'!$H$32)^IFERROR(INDEX('MP Calculations'!$C$40:$C$130,MATCH(F252,'MP Calculations'!$D$40:$D$130,0),0),-1))</f>
        <v>237495.96673978929</v>
      </c>
    </row>
    <row r="253" spans="3:17" x14ac:dyDescent="0.2">
      <c r="C253" s="159"/>
      <c r="D253" s="165" t="s">
        <v>293</v>
      </c>
      <c r="E253" s="161">
        <v>35978</v>
      </c>
      <c r="F253" s="172" t="str">
        <f t="shared" si="11"/>
        <v>1998-99</v>
      </c>
      <c r="G253" s="68"/>
      <c r="H253" s="167" t="s">
        <v>279</v>
      </c>
      <c r="I253" s="173">
        <v>38254.502555524108</v>
      </c>
      <c r="J253" s="168">
        <f>IFERROR(MIN('MP Calculations'!$E$30/I253,1),"-")</f>
        <v>0.61191304794284773</v>
      </c>
      <c r="K253" s="12"/>
      <c r="L253" s="159">
        <v>40.326214999999998</v>
      </c>
      <c r="M253" s="159" t="s">
        <v>321</v>
      </c>
      <c r="N253" s="159">
        <v>2321</v>
      </c>
      <c r="O253" s="185">
        <f t="shared" si="10"/>
        <v>93597.145015000002</v>
      </c>
      <c r="P253" s="215">
        <f t="shared" si="12"/>
        <v>57273.314284877371</v>
      </c>
      <c r="Q253" s="215" cm="1">
        <f t="array" ref="Q253">IF(P253="-",0,P253/(1+'General inputs'!$H$32)^IFERROR(INDEX('MP Calculations'!$C$40:$C$130,MATCH(F253,'MP Calculations'!$D$40:$D$130,0),0),-1))</f>
        <v>153736.70569156157</v>
      </c>
    </row>
    <row r="254" spans="3:17" x14ac:dyDescent="0.2">
      <c r="C254" s="159"/>
      <c r="D254" s="165" t="s">
        <v>293</v>
      </c>
      <c r="E254" s="161">
        <v>35978</v>
      </c>
      <c r="F254" s="172" t="str">
        <f t="shared" si="11"/>
        <v>1998-99</v>
      </c>
      <c r="G254" s="68"/>
      <c r="H254" s="167" t="s">
        <v>279</v>
      </c>
      <c r="I254" s="173">
        <v>38254.502555524108</v>
      </c>
      <c r="J254" s="168">
        <f>IFERROR(MIN('MP Calculations'!$E$30/I254,1),"-")</f>
        <v>0.61191304794284773</v>
      </c>
      <c r="K254" s="12"/>
      <c r="L254" s="159">
        <v>52.069806999999997</v>
      </c>
      <c r="M254" s="159" t="s">
        <v>321</v>
      </c>
      <c r="N254" s="159">
        <v>2321</v>
      </c>
      <c r="O254" s="185">
        <f t="shared" si="10"/>
        <v>120854.02204699999</v>
      </c>
      <c r="P254" s="215">
        <f t="shared" si="12"/>
        <v>73952.152986931877</v>
      </c>
      <c r="Q254" s="215" cm="1">
        <f t="array" ref="Q254">IF(P254="-",0,P254/(1+'General inputs'!$H$32)^IFERROR(INDEX('MP Calculations'!$C$40:$C$130,MATCH(F254,'MP Calculations'!$D$40:$D$130,0),0),-1))</f>
        <v>198507.11489227074</v>
      </c>
    </row>
    <row r="255" spans="3:17" x14ac:dyDescent="0.2">
      <c r="C255" s="159"/>
      <c r="D255" s="165" t="s">
        <v>293</v>
      </c>
      <c r="E255" s="161">
        <v>35978</v>
      </c>
      <c r="F255" s="172" t="str">
        <f t="shared" si="11"/>
        <v>1998-99</v>
      </c>
      <c r="G255" s="68"/>
      <c r="H255" s="167" t="s">
        <v>279</v>
      </c>
      <c r="I255" s="173">
        <v>38254.502555524108</v>
      </c>
      <c r="J255" s="168">
        <f>IFERROR(MIN('MP Calculations'!$E$30/I255,1),"-")</f>
        <v>0.61191304794284773</v>
      </c>
      <c r="K255" s="12"/>
      <c r="L255" s="159">
        <v>164.003603</v>
      </c>
      <c r="M255" s="159" t="s">
        <v>321</v>
      </c>
      <c r="N255" s="159">
        <v>2321</v>
      </c>
      <c r="O255" s="185">
        <f t="shared" si="10"/>
        <v>380652.362563</v>
      </c>
      <c r="P255" s="215">
        <f t="shared" si="12"/>
        <v>232926.14738257127</v>
      </c>
      <c r="Q255" s="215" cm="1">
        <f t="array" ref="Q255">IF(P255="-",0,P255/(1+'General inputs'!$H$32)^IFERROR(INDEX('MP Calculations'!$C$40:$C$130,MATCH(F255,'MP Calculations'!$D$40:$D$130,0),0),-1))</f>
        <v>625235.31273060723</v>
      </c>
    </row>
    <row r="256" spans="3:17" x14ac:dyDescent="0.2">
      <c r="C256" s="159"/>
      <c r="D256" s="165" t="s">
        <v>293</v>
      </c>
      <c r="E256" s="161">
        <v>35978</v>
      </c>
      <c r="F256" s="172" t="str">
        <f t="shared" si="11"/>
        <v>1998-99</v>
      </c>
      <c r="G256" s="68"/>
      <c r="H256" s="167" t="s">
        <v>279</v>
      </c>
      <c r="I256" s="173">
        <v>38254.502555524108</v>
      </c>
      <c r="J256" s="168">
        <f>IFERROR(MIN('MP Calculations'!$E$30/I256,1),"-")</f>
        <v>0.61191304794284773</v>
      </c>
      <c r="K256" s="12"/>
      <c r="L256" s="159">
        <v>29.994581</v>
      </c>
      <c r="M256" s="159" t="s">
        <v>321</v>
      </c>
      <c r="N256" s="159">
        <v>2321</v>
      </c>
      <c r="O256" s="185">
        <f t="shared" si="10"/>
        <v>69617.422500999994</v>
      </c>
      <c r="P256" s="215">
        <f t="shared" si="12"/>
        <v>42599.809192511893</v>
      </c>
      <c r="Q256" s="215" cm="1">
        <f t="array" ref="Q256">IF(P256="-",0,P256/(1+'General inputs'!$H$32)^IFERROR(INDEX('MP Calculations'!$C$40:$C$130,MATCH(F256,'MP Calculations'!$D$40:$D$130,0),0),-1))</f>
        <v>114349.141657324</v>
      </c>
    </row>
    <row r="257" spans="3:17" x14ac:dyDescent="0.2">
      <c r="C257" s="159"/>
      <c r="D257" s="165" t="s">
        <v>293</v>
      </c>
      <c r="E257" s="161">
        <v>35978</v>
      </c>
      <c r="F257" s="172" t="str">
        <f t="shared" si="11"/>
        <v>1998-99</v>
      </c>
      <c r="G257" s="68"/>
      <c r="H257" s="167" t="s">
        <v>279</v>
      </c>
      <c r="I257" s="173">
        <v>38254.502555524108</v>
      </c>
      <c r="J257" s="168">
        <f>IFERROR(MIN('MP Calculations'!$E$30/I257,1),"-")</f>
        <v>0.61191304794284773</v>
      </c>
      <c r="K257" s="12"/>
      <c r="L257" s="159">
        <v>39.692551999999999</v>
      </c>
      <c r="M257" s="159" t="s">
        <v>321</v>
      </c>
      <c r="N257" s="159">
        <v>2321</v>
      </c>
      <c r="O257" s="185">
        <f t="shared" ref="O257:O320" si="13">IF(N257="","-",L257*N257)</f>
        <v>92126.413191999993</v>
      </c>
      <c r="P257" s="215">
        <f t="shared" si="12"/>
        <v>56373.35429235889</v>
      </c>
      <c r="Q257" s="215" cm="1">
        <f t="array" ref="Q257">IF(P257="-",0,P257/(1+'General inputs'!$H$32)^IFERROR(INDEX('MP Calculations'!$C$40:$C$130,MATCH(F257,'MP Calculations'!$D$40:$D$130,0),0),-1))</f>
        <v>151320.97532513287</v>
      </c>
    </row>
    <row r="258" spans="3:17" x14ac:dyDescent="0.2">
      <c r="C258" s="159"/>
      <c r="D258" s="165" t="s">
        <v>293</v>
      </c>
      <c r="E258" s="161">
        <v>35978</v>
      </c>
      <c r="F258" s="172" t="str">
        <f t="shared" si="11"/>
        <v>1998-99</v>
      </c>
      <c r="G258" s="68"/>
      <c r="H258" s="167" t="s">
        <v>279</v>
      </c>
      <c r="I258" s="173">
        <v>38254.502555524108</v>
      </c>
      <c r="J258" s="168">
        <f>IFERROR(MIN('MP Calculations'!$E$30/I258,1),"-")</f>
        <v>0.61191304794284773</v>
      </c>
      <c r="K258" s="12"/>
      <c r="L258" s="159">
        <v>35.859979000000003</v>
      </c>
      <c r="M258" s="159" t="s">
        <v>321</v>
      </c>
      <c r="N258" s="159">
        <v>2321</v>
      </c>
      <c r="O258" s="185">
        <f t="shared" si="13"/>
        <v>83231.011259000006</v>
      </c>
      <c r="P258" s="215">
        <f t="shared" si="12"/>
        <v>50930.14178286017</v>
      </c>
      <c r="Q258" s="215" cm="1">
        <f t="array" ref="Q258">IF(P258="-",0,P258/(1+'General inputs'!$H$32)^IFERROR(INDEX('MP Calculations'!$C$40:$C$130,MATCH(F258,'MP Calculations'!$D$40:$D$130,0),0),-1))</f>
        <v>136709.95499152545</v>
      </c>
    </row>
    <row r="259" spans="3:17" x14ac:dyDescent="0.2">
      <c r="C259" s="159"/>
      <c r="D259" s="165" t="s">
        <v>292</v>
      </c>
      <c r="E259" s="161">
        <v>35978</v>
      </c>
      <c r="F259" s="172" t="str">
        <f t="shared" si="11"/>
        <v>1998-99</v>
      </c>
      <c r="G259" s="68"/>
      <c r="H259" s="167" t="s">
        <v>279</v>
      </c>
      <c r="I259" s="173">
        <v>38254.502555524108</v>
      </c>
      <c r="J259" s="168">
        <f>IFERROR(MIN('MP Calculations'!$E$30/I259,1),"-")</f>
        <v>0.61191304794284773</v>
      </c>
      <c r="K259" s="12"/>
      <c r="L259" s="159">
        <v>87.988947999999993</v>
      </c>
      <c r="M259" s="159" t="s">
        <v>321</v>
      </c>
      <c r="N259" s="159">
        <v>1908</v>
      </c>
      <c r="O259" s="185">
        <f t="shared" si="13"/>
        <v>167882.91278399999</v>
      </c>
      <c r="P259" s="215">
        <f t="shared" si="12"/>
        <v>102729.7448591807</v>
      </c>
      <c r="Q259" s="215" cm="1">
        <f t="array" ref="Q259">IF(P259="-",0,P259/(1+'General inputs'!$H$32)^IFERROR(INDEX('MP Calculations'!$C$40:$C$130,MATCH(F259,'MP Calculations'!$D$40:$D$130,0),0),-1))</f>
        <v>275753.77378422813</v>
      </c>
    </row>
    <row r="260" spans="3:17" x14ac:dyDescent="0.2">
      <c r="C260" s="159"/>
      <c r="D260" s="165" t="s">
        <v>292</v>
      </c>
      <c r="E260" s="161">
        <v>35978</v>
      </c>
      <c r="F260" s="172" t="str">
        <f t="shared" si="11"/>
        <v>1998-99</v>
      </c>
      <c r="G260" s="68"/>
      <c r="H260" s="167" t="s">
        <v>279</v>
      </c>
      <c r="I260" s="173">
        <v>38254.502555524108</v>
      </c>
      <c r="J260" s="168">
        <f>IFERROR(MIN('MP Calculations'!$E$30/I260,1),"-")</f>
        <v>0.61191304794284773</v>
      </c>
      <c r="K260" s="12"/>
      <c r="L260" s="159">
        <v>39.157041999999997</v>
      </c>
      <c r="M260" s="159" t="s">
        <v>321</v>
      </c>
      <c r="N260" s="159">
        <v>1908</v>
      </c>
      <c r="O260" s="185">
        <f t="shared" si="13"/>
        <v>74711.636136000001</v>
      </c>
      <c r="P260" s="215">
        <f t="shared" si="12"/>
        <v>45717.024984776763</v>
      </c>
      <c r="Q260" s="215" cm="1">
        <f t="array" ref="Q260">IF(P260="-",0,P260/(1+'General inputs'!$H$32)^IFERROR(INDEX('MP Calculations'!$C$40:$C$130,MATCH(F260,'MP Calculations'!$D$40:$D$130,0),0),-1))</f>
        <v>122716.57233278343</v>
      </c>
    </row>
    <row r="261" spans="3:17" x14ac:dyDescent="0.2">
      <c r="C261" s="159"/>
      <c r="D261" s="165" t="s">
        <v>292</v>
      </c>
      <c r="E261" s="161">
        <v>35978</v>
      </c>
      <c r="F261" s="172" t="str">
        <f t="shared" si="11"/>
        <v>1998-99</v>
      </c>
      <c r="G261" s="68"/>
      <c r="H261" s="167" t="s">
        <v>279</v>
      </c>
      <c r="I261" s="173">
        <v>38254.502555524108</v>
      </c>
      <c r="J261" s="168">
        <f>IFERROR(MIN('MP Calculations'!$E$30/I261,1),"-")</f>
        <v>0.61191304794284773</v>
      </c>
      <c r="K261" s="12"/>
      <c r="L261" s="159">
        <v>34.649273000000001</v>
      </c>
      <c r="M261" s="159" t="s">
        <v>321</v>
      </c>
      <c r="N261" s="159">
        <v>1908</v>
      </c>
      <c r="O261" s="185">
        <f t="shared" si="13"/>
        <v>66110.812883999999</v>
      </c>
      <c r="P261" s="215">
        <f t="shared" si="12"/>
        <v>40454.069013827728</v>
      </c>
      <c r="Q261" s="215" cm="1">
        <f t="array" ref="Q261">IF(P261="-",0,P261/(1+'General inputs'!$H$32)^IFERROR(INDEX('MP Calculations'!$C$40:$C$130,MATCH(F261,'MP Calculations'!$D$40:$D$130,0),0),-1))</f>
        <v>108589.40816782994</v>
      </c>
    </row>
    <row r="262" spans="3:17" x14ac:dyDescent="0.2">
      <c r="C262" s="159"/>
      <c r="D262" s="165" t="s">
        <v>293</v>
      </c>
      <c r="E262" s="161">
        <v>35978</v>
      </c>
      <c r="F262" s="172" t="str">
        <f t="shared" si="11"/>
        <v>1998-99</v>
      </c>
      <c r="G262" s="68"/>
      <c r="H262" s="167" t="s">
        <v>279</v>
      </c>
      <c r="I262" s="173">
        <v>38254.502555524108</v>
      </c>
      <c r="J262" s="168">
        <f>IFERROR(MIN('MP Calculations'!$E$30/I262,1),"-")</f>
        <v>0.61191304794284773</v>
      </c>
      <c r="K262" s="12"/>
      <c r="L262" s="159">
        <v>50.826165000000003</v>
      </c>
      <c r="M262" s="159" t="s">
        <v>321</v>
      </c>
      <c r="N262" s="159">
        <v>2321</v>
      </c>
      <c r="O262" s="185">
        <f t="shared" si="13"/>
        <v>117967.528965</v>
      </c>
      <c r="P262" s="215">
        <f t="shared" si="12"/>
        <v>72185.87020725933</v>
      </c>
      <c r="Q262" s="215" cm="1">
        <f t="array" ref="Q262">IF(P262="-",0,P262/(1+'General inputs'!$H$32)^IFERROR(INDEX('MP Calculations'!$C$40:$C$130,MATCH(F262,'MP Calculations'!$D$40:$D$130,0),0),-1))</f>
        <v>193765.94530470434</v>
      </c>
    </row>
    <row r="263" spans="3:17" x14ac:dyDescent="0.2">
      <c r="C263" s="159"/>
      <c r="D263" s="165" t="s">
        <v>292</v>
      </c>
      <c r="E263" s="161">
        <v>35978</v>
      </c>
      <c r="F263" s="172" t="str">
        <f t="shared" si="11"/>
        <v>1998-99</v>
      </c>
      <c r="G263" s="68"/>
      <c r="H263" s="167" t="s">
        <v>279</v>
      </c>
      <c r="I263" s="173">
        <v>38254.502555524108</v>
      </c>
      <c r="J263" s="168">
        <f>IFERROR(MIN('MP Calculations'!$E$30/I263,1),"-")</f>
        <v>0.61191304794284773</v>
      </c>
      <c r="K263" s="12"/>
      <c r="L263" s="159">
        <v>150.855525</v>
      </c>
      <c r="M263" s="159" t="s">
        <v>321</v>
      </c>
      <c r="N263" s="159">
        <v>1908</v>
      </c>
      <c r="O263" s="185">
        <f t="shared" si="13"/>
        <v>287832.34169999999</v>
      </c>
      <c r="P263" s="215">
        <f t="shared" si="12"/>
        <v>176128.36550617422</v>
      </c>
      <c r="Q263" s="215" cm="1">
        <f t="array" ref="Q263">IF(P263="-",0,P263/(1+'General inputs'!$H$32)^IFERROR(INDEX('MP Calculations'!$C$40:$C$130,MATCH(F263,'MP Calculations'!$D$40:$D$130,0),0),-1))</f>
        <v>472775.06164695788</v>
      </c>
    </row>
    <row r="264" spans="3:17" x14ac:dyDescent="0.2">
      <c r="C264" s="159"/>
      <c r="D264" s="165" t="s">
        <v>292</v>
      </c>
      <c r="E264" s="161">
        <v>35978</v>
      </c>
      <c r="F264" s="172" t="str">
        <f t="shared" si="11"/>
        <v>1998-99</v>
      </c>
      <c r="G264" s="68"/>
      <c r="H264" s="167" t="s">
        <v>279</v>
      </c>
      <c r="I264" s="173">
        <v>38254.502555524108</v>
      </c>
      <c r="J264" s="168">
        <f>IFERROR(MIN('MP Calculations'!$E$30/I264,1),"-")</f>
        <v>0.61191304794284773</v>
      </c>
      <c r="K264" s="12"/>
      <c r="L264" s="159">
        <v>172.0812</v>
      </c>
      <c r="M264" s="159" t="s">
        <v>321</v>
      </c>
      <c r="N264" s="159">
        <v>1908</v>
      </c>
      <c r="O264" s="185">
        <f t="shared" si="13"/>
        <v>328330.92959999997</v>
      </c>
      <c r="P264" s="215">
        <f t="shared" si="12"/>
        <v>200909.97986544456</v>
      </c>
      <c r="Q264" s="215" cm="1">
        <f t="array" ref="Q264">IF(P264="-",0,P264/(1+'General inputs'!$H$32)^IFERROR(INDEX('MP Calculations'!$C$40:$C$130,MATCH(F264,'MP Calculations'!$D$40:$D$130,0),0),-1))</f>
        <v>539295.46125859488</v>
      </c>
    </row>
    <row r="265" spans="3:17" x14ac:dyDescent="0.2">
      <c r="C265" s="159"/>
      <c r="D265" s="165" t="s">
        <v>282</v>
      </c>
      <c r="E265" s="161">
        <v>35978</v>
      </c>
      <c r="F265" s="172" t="str">
        <f t="shared" si="11"/>
        <v>1998-99</v>
      </c>
      <c r="G265" s="68"/>
      <c r="H265" s="167" t="s">
        <v>279</v>
      </c>
      <c r="I265" s="173">
        <v>38254.502555524108</v>
      </c>
      <c r="J265" s="168">
        <f>IFERROR(MIN('MP Calculations'!$E$30/I265,1),"-")</f>
        <v>0.61191304794284773</v>
      </c>
      <c r="K265" s="12"/>
      <c r="L265" s="159">
        <v>3.6397520000000001</v>
      </c>
      <c r="M265" s="159" t="s">
        <v>321</v>
      </c>
      <c r="N265" s="159">
        <v>809</v>
      </c>
      <c r="O265" s="185">
        <f t="shared" si="13"/>
        <v>2944.5593680000002</v>
      </c>
      <c r="P265" s="215">
        <f t="shared" si="12"/>
        <v>1801.8142977215455</v>
      </c>
      <c r="Q265" s="215" cm="1">
        <f t="array" ref="Q265">IF(P265="-",0,P265/(1+'General inputs'!$H$32)^IFERROR(INDEX('MP Calculations'!$C$40:$C$130,MATCH(F265,'MP Calculations'!$D$40:$D$130,0),0),-1))</f>
        <v>4836.5455685320139</v>
      </c>
    </row>
    <row r="266" spans="3:17" x14ac:dyDescent="0.2">
      <c r="C266" s="159"/>
      <c r="D266" s="165" t="s">
        <v>292</v>
      </c>
      <c r="E266" s="161">
        <v>35978</v>
      </c>
      <c r="F266" s="172" t="str">
        <f t="shared" si="11"/>
        <v>1998-99</v>
      </c>
      <c r="G266" s="68"/>
      <c r="H266" s="167" t="s">
        <v>279</v>
      </c>
      <c r="I266" s="173">
        <v>38254.502555524108</v>
      </c>
      <c r="J266" s="168">
        <f>IFERROR(MIN('MP Calculations'!$E$30/I266,1),"-")</f>
        <v>0.61191304794284773</v>
      </c>
      <c r="K266" s="12"/>
      <c r="L266" s="159">
        <v>39.990972999999997</v>
      </c>
      <c r="M266" s="159" t="s">
        <v>321</v>
      </c>
      <c r="N266" s="159">
        <v>1908</v>
      </c>
      <c r="O266" s="185">
        <f t="shared" si="13"/>
        <v>76302.776483999987</v>
      </c>
      <c r="P266" s="215">
        <f t="shared" si="12"/>
        <v>46690.664524826279</v>
      </c>
      <c r="Q266" s="215" cm="1">
        <f t="array" ref="Q266">IF(P266="-",0,P266/(1+'General inputs'!$H$32)^IFERROR(INDEX('MP Calculations'!$C$40:$C$130,MATCH(F266,'MP Calculations'!$D$40:$D$130,0),0),-1))</f>
        <v>125330.07806904537</v>
      </c>
    </row>
    <row r="267" spans="3:17" x14ac:dyDescent="0.2">
      <c r="C267" s="159"/>
      <c r="D267" s="165" t="s">
        <v>292</v>
      </c>
      <c r="E267" s="161">
        <v>35978</v>
      </c>
      <c r="F267" s="172" t="str">
        <f t="shared" si="11"/>
        <v>1998-99</v>
      </c>
      <c r="G267" s="68"/>
      <c r="H267" s="167" t="s">
        <v>279</v>
      </c>
      <c r="I267" s="173">
        <v>38254.502555524108</v>
      </c>
      <c r="J267" s="168">
        <f>IFERROR(MIN('MP Calculations'!$E$30/I267,1),"-")</f>
        <v>0.61191304794284773</v>
      </c>
      <c r="K267" s="12"/>
      <c r="L267" s="159">
        <v>60.639439000000003</v>
      </c>
      <c r="M267" s="159" t="s">
        <v>321</v>
      </c>
      <c r="N267" s="159">
        <v>1908</v>
      </c>
      <c r="O267" s="185">
        <f t="shared" si="13"/>
        <v>115700.049612</v>
      </c>
      <c r="P267" s="215">
        <f t="shared" si="12"/>
        <v>70798.370005217614</v>
      </c>
      <c r="Q267" s="215" cm="1">
        <f t="array" ref="Q267">IF(P267="-",0,P267/(1+'General inputs'!$H$32)^IFERROR(INDEX('MP Calculations'!$C$40:$C$130,MATCH(F267,'MP Calculations'!$D$40:$D$130,0),0),-1))</f>
        <v>190041.52822020897</v>
      </c>
    </row>
    <row r="268" spans="3:17" x14ac:dyDescent="0.2">
      <c r="C268" s="159"/>
      <c r="D268" s="165" t="s">
        <v>292</v>
      </c>
      <c r="E268" s="161">
        <v>35978</v>
      </c>
      <c r="F268" s="172" t="str">
        <f t="shared" si="11"/>
        <v>1998-99</v>
      </c>
      <c r="G268" s="68"/>
      <c r="H268" s="167" t="s">
        <v>279</v>
      </c>
      <c r="I268" s="173">
        <v>38254.502555524108</v>
      </c>
      <c r="J268" s="168">
        <f>IFERROR(MIN('MP Calculations'!$E$30/I268,1),"-")</f>
        <v>0.61191304794284773</v>
      </c>
      <c r="K268" s="12"/>
      <c r="L268" s="159">
        <v>59.462142999999998</v>
      </c>
      <c r="M268" s="159" t="s">
        <v>321</v>
      </c>
      <c r="N268" s="159">
        <v>1908</v>
      </c>
      <c r="O268" s="185">
        <f t="shared" si="13"/>
        <v>113453.76884399999</v>
      </c>
      <c r="P268" s="215">
        <f t="shared" si="12"/>
        <v>69423.841493935324</v>
      </c>
      <c r="Q268" s="215" cm="1">
        <f t="array" ref="Q268">IF(P268="-",0,P268/(1+'General inputs'!$H$32)^IFERROR(INDEX('MP Calculations'!$C$40:$C$130,MATCH(F268,'MP Calculations'!$D$40:$D$130,0),0),-1))</f>
        <v>186351.93058050226</v>
      </c>
    </row>
    <row r="269" spans="3:17" x14ac:dyDescent="0.2">
      <c r="C269" s="159"/>
      <c r="D269" s="165" t="s">
        <v>292</v>
      </c>
      <c r="E269" s="161">
        <v>35978</v>
      </c>
      <c r="F269" s="172" t="str">
        <f t="shared" si="11"/>
        <v>1998-99</v>
      </c>
      <c r="G269" s="68"/>
      <c r="H269" s="167" t="s">
        <v>279</v>
      </c>
      <c r="I269" s="173">
        <v>38254.502555524108</v>
      </c>
      <c r="J269" s="168">
        <f>IFERROR(MIN('MP Calculations'!$E$30/I269,1),"-")</f>
        <v>0.61191304794284773</v>
      </c>
      <c r="K269" s="12"/>
      <c r="L269" s="159">
        <v>116.84469199999999</v>
      </c>
      <c r="M269" s="159" t="s">
        <v>321</v>
      </c>
      <c r="N269" s="159">
        <v>1908</v>
      </c>
      <c r="O269" s="185">
        <f t="shared" si="13"/>
        <v>222939.67233599999</v>
      </c>
      <c r="P269" s="215">
        <f t="shared" si="12"/>
        <v>136419.69440650151</v>
      </c>
      <c r="Q269" s="215" cm="1">
        <f t="array" ref="Q269">IF(P269="-",0,P269/(1+'General inputs'!$H$32)^IFERROR(INDEX('MP Calculations'!$C$40:$C$130,MATCH(F269,'MP Calculations'!$D$40:$D$130,0),0),-1))</f>
        <v>366186.4983958645</v>
      </c>
    </row>
    <row r="270" spans="3:17" x14ac:dyDescent="0.2">
      <c r="C270" s="159"/>
      <c r="D270" s="165" t="s">
        <v>282</v>
      </c>
      <c r="E270" s="161">
        <v>35978</v>
      </c>
      <c r="F270" s="172" t="str">
        <f t="shared" si="11"/>
        <v>1998-99</v>
      </c>
      <c r="G270" s="68"/>
      <c r="H270" s="167" t="s">
        <v>279</v>
      </c>
      <c r="I270" s="173">
        <v>38254.502555524108</v>
      </c>
      <c r="J270" s="168">
        <f>IFERROR(MIN('MP Calculations'!$E$30/I270,1),"-")</f>
        <v>0.61191304794284773</v>
      </c>
      <c r="K270" s="12"/>
      <c r="L270" s="159">
        <v>5.9628690000000004</v>
      </c>
      <c r="M270" s="159" t="s">
        <v>321</v>
      </c>
      <c r="N270" s="159">
        <v>809</v>
      </c>
      <c r="O270" s="185">
        <f t="shared" si="13"/>
        <v>4823.9610210000001</v>
      </c>
      <c r="P270" s="215">
        <f t="shared" si="12"/>
        <v>2951.8446915176019</v>
      </c>
      <c r="Q270" s="215" cm="1">
        <f t="array" ref="Q270">IF(P270="-",0,P270/(1+'General inputs'!$H$32)^IFERROR(INDEX('MP Calculations'!$C$40:$C$130,MATCH(F270,'MP Calculations'!$D$40:$D$130,0),0),-1))</f>
        <v>7923.5309542207606</v>
      </c>
    </row>
    <row r="271" spans="3:17" x14ac:dyDescent="0.2">
      <c r="C271" s="159"/>
      <c r="D271" s="165" t="s">
        <v>292</v>
      </c>
      <c r="E271" s="161">
        <v>35978</v>
      </c>
      <c r="F271" s="172" t="str">
        <f t="shared" si="11"/>
        <v>1998-99</v>
      </c>
      <c r="G271" s="68"/>
      <c r="H271" s="167" t="s">
        <v>279</v>
      </c>
      <c r="I271" s="173">
        <v>38254.502555524108</v>
      </c>
      <c r="J271" s="168">
        <f>IFERROR(MIN('MP Calculations'!$E$30/I271,1),"-")</f>
        <v>0.61191304794284773</v>
      </c>
      <c r="K271" s="12"/>
      <c r="L271" s="159">
        <v>126.308395</v>
      </c>
      <c r="M271" s="159" t="s">
        <v>321</v>
      </c>
      <c r="N271" s="159">
        <v>1908</v>
      </c>
      <c r="O271" s="185">
        <f t="shared" si="13"/>
        <v>240996.41766000001</v>
      </c>
      <c r="P271" s="215">
        <f t="shared" si="12"/>
        <v>147468.85247363814</v>
      </c>
      <c r="Q271" s="215" cm="1">
        <f t="array" ref="Q271">IF(P271="-",0,P271/(1+'General inputs'!$H$32)^IFERROR(INDEX('MP Calculations'!$C$40:$C$130,MATCH(F271,'MP Calculations'!$D$40:$D$130,0),0),-1))</f>
        <v>395845.35755421163</v>
      </c>
    </row>
    <row r="272" spans="3:17" x14ac:dyDescent="0.2">
      <c r="C272" s="159"/>
      <c r="D272" s="165" t="s">
        <v>303</v>
      </c>
      <c r="E272" s="161">
        <v>35978</v>
      </c>
      <c r="F272" s="172" t="str">
        <f t="shared" si="11"/>
        <v>1998-99</v>
      </c>
      <c r="G272" s="68"/>
      <c r="H272" s="167" t="s">
        <v>279</v>
      </c>
      <c r="I272" s="173">
        <v>38254.502555524108</v>
      </c>
      <c r="J272" s="168">
        <f>IFERROR(MIN('MP Calculations'!$E$30/I272,1),"-")</f>
        <v>0.61191304794284773</v>
      </c>
      <c r="K272" s="12"/>
      <c r="L272" s="159">
        <v>93.787242000000006</v>
      </c>
      <c r="M272" s="159" t="s">
        <v>321</v>
      </c>
      <c r="N272" s="159">
        <v>995</v>
      </c>
      <c r="O272" s="185">
        <f t="shared" si="13"/>
        <v>93318.305790000013</v>
      </c>
      <c r="P272" s="215">
        <f t="shared" si="12"/>
        <v>57102.688924821603</v>
      </c>
      <c r="Q272" s="215" cm="1">
        <f t="array" ref="Q272">IF(P272="-",0,P272/(1+'General inputs'!$H$32)^IFERROR(INDEX('MP Calculations'!$C$40:$C$130,MATCH(F272,'MP Calculations'!$D$40:$D$130,0),0),-1))</f>
        <v>153278.70215029741</v>
      </c>
    </row>
    <row r="273" spans="3:17" x14ac:dyDescent="0.2">
      <c r="C273" s="159"/>
      <c r="D273" s="165" t="s">
        <v>292</v>
      </c>
      <c r="E273" s="161">
        <v>35978</v>
      </c>
      <c r="F273" s="172" t="str">
        <f t="shared" si="11"/>
        <v>1998-99</v>
      </c>
      <c r="G273" s="68"/>
      <c r="H273" s="167" t="s">
        <v>279</v>
      </c>
      <c r="I273" s="173">
        <v>38254.502555524108</v>
      </c>
      <c r="J273" s="168">
        <f>IFERROR(MIN('MP Calculations'!$E$30/I273,1),"-")</f>
        <v>0.61191304794284773</v>
      </c>
      <c r="K273" s="12"/>
      <c r="L273" s="159">
        <v>123.44923300000001</v>
      </c>
      <c r="M273" s="159" t="s">
        <v>321</v>
      </c>
      <c r="N273" s="159">
        <v>1908</v>
      </c>
      <c r="O273" s="185">
        <f t="shared" si="13"/>
        <v>235541.13656400001</v>
      </c>
      <c r="P273" s="215">
        <f t="shared" si="12"/>
        <v>144130.69479079978</v>
      </c>
      <c r="Q273" s="215" cm="1">
        <f t="array" ref="Q273">IF(P273="-",0,P273/(1+'General inputs'!$H$32)^IFERROR(INDEX('MP Calculations'!$C$40:$C$130,MATCH(F273,'MP Calculations'!$D$40:$D$130,0),0),-1))</f>
        <v>386884.86047723261</v>
      </c>
    </row>
    <row r="274" spans="3:17" x14ac:dyDescent="0.2">
      <c r="C274" s="159"/>
      <c r="D274" s="165" t="s">
        <v>303</v>
      </c>
      <c r="E274" s="161">
        <v>35978</v>
      </c>
      <c r="F274" s="172" t="str">
        <f t="shared" si="11"/>
        <v>1998-99</v>
      </c>
      <c r="G274" s="68"/>
      <c r="H274" s="167" t="s">
        <v>279</v>
      </c>
      <c r="I274" s="173">
        <v>38254.502555524108</v>
      </c>
      <c r="J274" s="168">
        <f>IFERROR(MIN('MP Calculations'!$E$30/I274,1),"-")</f>
        <v>0.61191304794284773</v>
      </c>
      <c r="K274" s="12"/>
      <c r="L274" s="159">
        <v>8.9594850000000008</v>
      </c>
      <c r="M274" s="159" t="s">
        <v>321</v>
      </c>
      <c r="N274" s="159">
        <v>995</v>
      </c>
      <c r="O274" s="185">
        <f t="shared" si="13"/>
        <v>8914.6875749999999</v>
      </c>
      <c r="P274" s="215">
        <f t="shared" si="12"/>
        <v>5455.0136454764843</v>
      </c>
      <c r="Q274" s="215" cm="1">
        <f t="array" ref="Q274">IF(P274="-",0,P274/(1+'General inputs'!$H$32)^IFERROR(INDEX('MP Calculations'!$C$40:$C$130,MATCH(F274,'MP Calculations'!$D$40:$D$130,0),0),-1))</f>
        <v>14642.697700131295</v>
      </c>
    </row>
    <row r="275" spans="3:17" x14ac:dyDescent="0.2">
      <c r="C275" s="159"/>
      <c r="D275" s="165" t="s">
        <v>292</v>
      </c>
      <c r="E275" s="161">
        <v>35978</v>
      </c>
      <c r="F275" s="172" t="str">
        <f t="shared" si="11"/>
        <v>1998-99</v>
      </c>
      <c r="G275" s="68"/>
      <c r="H275" s="167" t="s">
        <v>279</v>
      </c>
      <c r="I275" s="173">
        <v>38254.502555524108</v>
      </c>
      <c r="J275" s="168">
        <f>IFERROR(MIN('MP Calculations'!$E$30/I275,1),"-")</f>
        <v>0.61191304794284773</v>
      </c>
      <c r="K275" s="12"/>
      <c r="L275" s="159">
        <v>161.15631099999999</v>
      </c>
      <c r="M275" s="159" t="s">
        <v>321</v>
      </c>
      <c r="N275" s="159">
        <v>1908</v>
      </c>
      <c r="O275" s="185">
        <f t="shared" si="13"/>
        <v>307486.24138799997</v>
      </c>
      <c r="P275" s="215">
        <f t="shared" si="12"/>
        <v>188154.84316822127</v>
      </c>
      <c r="Q275" s="215" cm="1">
        <f t="array" ref="Q275">IF(P275="-",0,P275/(1+'General inputs'!$H$32)^IFERROR(INDEX('MP Calculations'!$C$40:$C$130,MATCH(F275,'MP Calculations'!$D$40:$D$130,0),0),-1))</f>
        <v>505057.30478099035</v>
      </c>
    </row>
    <row r="276" spans="3:17" x14ac:dyDescent="0.2">
      <c r="C276" s="159"/>
      <c r="D276" s="165" t="s">
        <v>303</v>
      </c>
      <c r="E276" s="161">
        <v>35978</v>
      </c>
      <c r="F276" s="172" t="str">
        <f t="shared" si="11"/>
        <v>1998-99</v>
      </c>
      <c r="G276" s="68"/>
      <c r="H276" s="167" t="s">
        <v>279</v>
      </c>
      <c r="I276" s="173">
        <v>38254.502555524108</v>
      </c>
      <c r="J276" s="168">
        <f>IFERROR(MIN('MP Calculations'!$E$30/I276,1),"-")</f>
        <v>0.61191304794284773</v>
      </c>
      <c r="K276" s="12"/>
      <c r="L276" s="159">
        <v>55.529800000000002</v>
      </c>
      <c r="M276" s="159" t="s">
        <v>321</v>
      </c>
      <c r="N276" s="159">
        <v>995</v>
      </c>
      <c r="O276" s="185">
        <f t="shared" si="13"/>
        <v>55252.150999999998</v>
      </c>
      <c r="P276" s="215">
        <f t="shared" si="12"/>
        <v>33809.512123808461</v>
      </c>
      <c r="Q276" s="215" cm="1">
        <f t="array" ref="Q276">IF(P276="-",0,P276/(1+'General inputs'!$H$32)^IFERROR(INDEX('MP Calculations'!$C$40:$C$130,MATCH(F276,'MP Calculations'!$D$40:$D$130,0),0),-1))</f>
        <v>90753.662152316872</v>
      </c>
    </row>
    <row r="277" spans="3:17" x14ac:dyDescent="0.2">
      <c r="C277" s="159"/>
      <c r="D277" s="165" t="s">
        <v>303</v>
      </c>
      <c r="E277" s="161">
        <v>35978</v>
      </c>
      <c r="F277" s="172" t="str">
        <f t="shared" si="11"/>
        <v>1998-99</v>
      </c>
      <c r="G277" s="68"/>
      <c r="H277" s="167" t="s">
        <v>279</v>
      </c>
      <c r="I277" s="173">
        <v>38254.502555524108</v>
      </c>
      <c r="J277" s="168">
        <f>IFERROR(MIN('MP Calculations'!$E$30/I277,1),"-")</f>
        <v>0.61191304794284773</v>
      </c>
      <c r="K277" s="12"/>
      <c r="L277" s="159">
        <v>113.370948</v>
      </c>
      <c r="M277" s="159" t="s">
        <v>321</v>
      </c>
      <c r="N277" s="159">
        <v>995</v>
      </c>
      <c r="O277" s="185">
        <f t="shared" si="13"/>
        <v>112804.09325999999</v>
      </c>
      <c r="P277" s="215">
        <f t="shared" si="12"/>
        <v>69026.29652715585</v>
      </c>
      <c r="Q277" s="215" cm="1">
        <f t="array" ref="Q277">IF(P277="-",0,P277/(1+'General inputs'!$H$32)^IFERROR(INDEX('MP Calculations'!$C$40:$C$130,MATCH(F277,'MP Calculations'!$D$40:$D$130,0),0),-1))</f>
        <v>185284.8148684109</v>
      </c>
    </row>
    <row r="278" spans="3:17" x14ac:dyDescent="0.2">
      <c r="C278" s="159"/>
      <c r="D278" s="165" t="s">
        <v>303</v>
      </c>
      <c r="E278" s="161">
        <v>35978</v>
      </c>
      <c r="F278" s="172" t="str">
        <f t="shared" ref="F278:F341" si="14">IF(E278="","-",IF(OR(E278&lt;$E$15,E278&gt;$E$16),"ERROR - date outside of range",IF(MONTH(E278)&gt;=7,YEAR(E278)&amp;"-"&amp;IF(YEAR(E278)=1999,"00",IF(AND(YEAR(E278)&gt;=2000,YEAR(E278)&lt;2009),"0","")&amp;RIGHT(YEAR(E278),2)+1),RIGHT(YEAR(E278),4)-1&amp;"-"&amp;RIGHT(YEAR(E278),2))))</f>
        <v>1998-99</v>
      </c>
      <c r="G278" s="68"/>
      <c r="H278" s="167" t="s">
        <v>279</v>
      </c>
      <c r="I278" s="173">
        <v>38254.502555524108</v>
      </c>
      <c r="J278" s="168">
        <f>IFERROR(MIN('MP Calculations'!$E$30/I278,1),"-")</f>
        <v>0.61191304794284773</v>
      </c>
      <c r="K278" s="12"/>
      <c r="L278" s="159">
        <v>9.8846410000000002</v>
      </c>
      <c r="M278" s="159" t="s">
        <v>321</v>
      </c>
      <c r="N278" s="159">
        <v>995</v>
      </c>
      <c r="O278" s="185">
        <f t="shared" si="13"/>
        <v>9835.2177950000005</v>
      </c>
      <c r="P278" s="215">
        <f t="shared" si="12"/>
        <v>6018.2980981201845</v>
      </c>
      <c r="Q278" s="215" cm="1">
        <f t="array" ref="Q278">IF(P278="-",0,P278/(1+'General inputs'!$H$32)^IFERROR(INDEX('MP Calculations'!$C$40:$C$130,MATCH(F278,'MP Calculations'!$D$40:$D$130,0),0),-1))</f>
        <v>16154.701976433187</v>
      </c>
    </row>
    <row r="279" spans="3:17" x14ac:dyDescent="0.2">
      <c r="C279" s="159"/>
      <c r="D279" s="165" t="s">
        <v>292</v>
      </c>
      <c r="E279" s="161">
        <v>35978</v>
      </c>
      <c r="F279" s="172" t="str">
        <f t="shared" si="14"/>
        <v>1998-99</v>
      </c>
      <c r="G279" s="68"/>
      <c r="H279" s="167" t="s">
        <v>279</v>
      </c>
      <c r="I279" s="173">
        <v>38254.502555524108</v>
      </c>
      <c r="J279" s="168">
        <f>IFERROR(MIN('MP Calculations'!$E$30/I279,1),"-")</f>
        <v>0.61191304794284773</v>
      </c>
      <c r="K279" s="12"/>
      <c r="L279" s="159">
        <v>164.78044600000001</v>
      </c>
      <c r="M279" s="159" t="s">
        <v>321</v>
      </c>
      <c r="N279" s="159">
        <v>1908</v>
      </c>
      <c r="O279" s="185">
        <f t="shared" si="13"/>
        <v>314401.090968</v>
      </c>
      <c r="P279" s="215">
        <f t="shared" ref="P279:P342" si="15">IF(O279="-","-",IF(OR(E279&lt;$E$15,E279&gt;$E$16),0,O279*J279))</f>
        <v>192386.12985078542</v>
      </c>
      <c r="Q279" s="215" cm="1">
        <f t="array" ref="Q279">IF(P279="-",0,P279/(1+'General inputs'!$H$32)^IFERROR(INDEX('MP Calculations'!$C$40:$C$130,MATCH(F279,'MP Calculations'!$D$40:$D$130,0),0),-1))</f>
        <v>516415.19603516825</v>
      </c>
    </row>
    <row r="280" spans="3:17" x14ac:dyDescent="0.2">
      <c r="C280" s="159"/>
      <c r="D280" s="165" t="s">
        <v>303</v>
      </c>
      <c r="E280" s="161">
        <v>35978</v>
      </c>
      <c r="F280" s="172" t="str">
        <f t="shared" si="14"/>
        <v>1998-99</v>
      </c>
      <c r="G280" s="68"/>
      <c r="H280" s="167" t="s">
        <v>279</v>
      </c>
      <c r="I280" s="173">
        <v>38254.502555524108</v>
      </c>
      <c r="J280" s="168">
        <f>IFERROR(MIN('MP Calculations'!$E$30/I280,1),"-")</f>
        <v>0.61191304794284773</v>
      </c>
      <c r="K280" s="12"/>
      <c r="L280" s="159">
        <v>9.0535479999999993</v>
      </c>
      <c r="M280" s="159" t="s">
        <v>321</v>
      </c>
      <c r="N280" s="159">
        <v>995</v>
      </c>
      <c r="O280" s="185">
        <f t="shared" si="13"/>
        <v>9008.2802599999995</v>
      </c>
      <c r="P280" s="215">
        <f t="shared" si="15"/>
        <v>5512.2842306199882</v>
      </c>
      <c r="Q280" s="215" cm="1">
        <f t="array" ref="Q280">IF(P280="-",0,P280/(1+'General inputs'!$H$32)^IFERROR(INDEX('MP Calculations'!$C$40:$C$130,MATCH(F280,'MP Calculations'!$D$40:$D$130,0),0),-1))</f>
        <v>14796.42708008644</v>
      </c>
    </row>
    <row r="281" spans="3:17" x14ac:dyDescent="0.2">
      <c r="C281" s="159"/>
      <c r="D281" s="165" t="s">
        <v>292</v>
      </c>
      <c r="E281" s="161">
        <v>35978</v>
      </c>
      <c r="F281" s="172" t="str">
        <f t="shared" si="14"/>
        <v>1998-99</v>
      </c>
      <c r="G281" s="68"/>
      <c r="H281" s="167" t="s">
        <v>279</v>
      </c>
      <c r="I281" s="173">
        <v>38254.502555524108</v>
      </c>
      <c r="J281" s="168">
        <f>IFERROR(MIN('MP Calculations'!$E$30/I281,1),"-")</f>
        <v>0.61191304794284773</v>
      </c>
      <c r="K281" s="12"/>
      <c r="L281" s="159">
        <v>76.340112000000005</v>
      </c>
      <c r="M281" s="159" t="s">
        <v>321</v>
      </c>
      <c r="N281" s="159">
        <v>1908</v>
      </c>
      <c r="O281" s="185">
        <f t="shared" si="13"/>
        <v>145656.93369600002</v>
      </c>
      <c r="P281" s="215">
        <f t="shared" si="15"/>
        <v>89129.378251928661</v>
      </c>
      <c r="Q281" s="215" cm="1">
        <f t="array" ref="Q281">IF(P281="-",0,P281/(1+'General inputs'!$H$32)^IFERROR(INDEX('MP Calculations'!$C$40:$C$130,MATCH(F281,'MP Calculations'!$D$40:$D$130,0),0),-1))</f>
        <v>239246.79693989118</v>
      </c>
    </row>
    <row r="282" spans="3:17" x14ac:dyDescent="0.2">
      <c r="C282" s="159"/>
      <c r="D282" s="165" t="s">
        <v>303</v>
      </c>
      <c r="E282" s="161">
        <v>35978</v>
      </c>
      <c r="F282" s="172" t="str">
        <f t="shared" si="14"/>
        <v>1998-99</v>
      </c>
      <c r="G282" s="68"/>
      <c r="H282" s="167" t="s">
        <v>279</v>
      </c>
      <c r="I282" s="173">
        <v>38254.502555524108</v>
      </c>
      <c r="J282" s="168">
        <f>IFERROR(MIN('MP Calculations'!$E$30/I282,1),"-")</f>
        <v>0.61191304794284773</v>
      </c>
      <c r="K282" s="12"/>
      <c r="L282" s="159">
        <v>67.659588999999997</v>
      </c>
      <c r="M282" s="159" t="s">
        <v>321</v>
      </c>
      <c r="N282" s="159">
        <v>995</v>
      </c>
      <c r="O282" s="185">
        <f t="shared" si="13"/>
        <v>67321.291054999994</v>
      </c>
      <c r="P282" s="215">
        <f t="shared" si="15"/>
        <v>41194.776400912619</v>
      </c>
      <c r="Q282" s="215" cm="1">
        <f t="array" ref="Q282">IF(P282="-",0,P282/(1+'General inputs'!$H$32)^IFERROR(INDEX('MP Calculations'!$C$40:$C$130,MATCH(F282,'MP Calculations'!$D$40:$D$130,0),0),-1))</f>
        <v>110577.66247079252</v>
      </c>
    </row>
    <row r="283" spans="3:17" x14ac:dyDescent="0.2">
      <c r="C283" s="159"/>
      <c r="D283" s="165" t="s">
        <v>303</v>
      </c>
      <c r="E283" s="161">
        <v>35978</v>
      </c>
      <c r="F283" s="172" t="str">
        <f t="shared" si="14"/>
        <v>1998-99</v>
      </c>
      <c r="G283" s="68"/>
      <c r="H283" s="167" t="s">
        <v>279</v>
      </c>
      <c r="I283" s="173">
        <v>38254.502555524108</v>
      </c>
      <c r="J283" s="168">
        <f>IFERROR(MIN('MP Calculations'!$E$30/I283,1),"-")</f>
        <v>0.61191304794284773</v>
      </c>
      <c r="K283" s="12"/>
      <c r="L283" s="159">
        <v>28.106273999999999</v>
      </c>
      <c r="M283" s="159" t="s">
        <v>321</v>
      </c>
      <c r="N283" s="159">
        <v>995</v>
      </c>
      <c r="O283" s="185">
        <f t="shared" si="13"/>
        <v>27965.742630000001</v>
      </c>
      <c r="P283" s="215">
        <f t="shared" si="15"/>
        <v>17112.602810708529</v>
      </c>
      <c r="Q283" s="215" cm="1">
        <f t="array" ref="Q283">IF(P283="-",0,P283/(1+'General inputs'!$H$32)^IFERROR(INDEX('MP Calculations'!$C$40:$C$130,MATCH(F283,'MP Calculations'!$D$40:$D$130,0),0),-1))</f>
        <v>45934.746657766598</v>
      </c>
    </row>
    <row r="284" spans="3:17" x14ac:dyDescent="0.2">
      <c r="C284" s="159"/>
      <c r="D284" s="165" t="s">
        <v>303</v>
      </c>
      <c r="E284" s="161">
        <v>35978</v>
      </c>
      <c r="F284" s="172" t="str">
        <f t="shared" si="14"/>
        <v>1998-99</v>
      </c>
      <c r="G284" s="68"/>
      <c r="H284" s="167" t="s">
        <v>279</v>
      </c>
      <c r="I284" s="173">
        <v>38254.502555524108</v>
      </c>
      <c r="J284" s="168">
        <f>IFERROR(MIN('MP Calculations'!$E$30/I284,1),"-")</f>
        <v>0.61191304794284773</v>
      </c>
      <c r="K284" s="12"/>
      <c r="L284" s="159">
        <v>16.894833999999999</v>
      </c>
      <c r="M284" s="159" t="s">
        <v>321</v>
      </c>
      <c r="N284" s="159">
        <v>995</v>
      </c>
      <c r="O284" s="185">
        <f t="shared" si="13"/>
        <v>16810.359830000001</v>
      </c>
      <c r="P284" s="215">
        <f t="shared" si="15"/>
        <v>10286.478520591312</v>
      </c>
      <c r="Q284" s="215" cm="1">
        <f t="array" ref="Q284">IF(P284="-",0,P284/(1+'General inputs'!$H$32)^IFERROR(INDEX('MP Calculations'!$C$40:$C$130,MATCH(F284,'MP Calculations'!$D$40:$D$130,0),0),-1))</f>
        <v>27611.625774907821</v>
      </c>
    </row>
    <row r="285" spans="3:17" x14ac:dyDescent="0.2">
      <c r="C285" s="159"/>
      <c r="D285" s="165" t="s">
        <v>292</v>
      </c>
      <c r="E285" s="161">
        <v>35978</v>
      </c>
      <c r="F285" s="172" t="str">
        <f t="shared" si="14"/>
        <v>1998-99</v>
      </c>
      <c r="G285" s="68"/>
      <c r="H285" s="167" t="s">
        <v>279</v>
      </c>
      <c r="I285" s="173">
        <v>38254.502555524108</v>
      </c>
      <c r="J285" s="168">
        <f>IFERROR(MIN('MP Calculations'!$E$30/I285,1),"-")</f>
        <v>0.61191304794284773</v>
      </c>
      <c r="K285" s="12"/>
      <c r="L285" s="159">
        <v>65.758747</v>
      </c>
      <c r="M285" s="159" t="s">
        <v>321</v>
      </c>
      <c r="N285" s="159">
        <v>1908</v>
      </c>
      <c r="O285" s="185">
        <f t="shared" si="13"/>
        <v>125467.689276</v>
      </c>
      <c r="P285" s="215">
        <f t="shared" si="15"/>
        <v>76775.31616322331</v>
      </c>
      <c r="Q285" s="215" cm="1">
        <f t="array" ref="Q285">IF(P285="-",0,P285/(1+'General inputs'!$H$32)^IFERROR(INDEX('MP Calculations'!$C$40:$C$130,MATCH(F285,'MP Calculations'!$D$40:$D$130,0),0),-1))</f>
        <v>206085.2306652455</v>
      </c>
    </row>
    <row r="286" spans="3:17" x14ac:dyDescent="0.2">
      <c r="C286" s="159"/>
      <c r="D286" s="165" t="s">
        <v>303</v>
      </c>
      <c r="E286" s="161">
        <v>35978</v>
      </c>
      <c r="F286" s="172" t="str">
        <f t="shared" si="14"/>
        <v>1998-99</v>
      </c>
      <c r="G286" s="68"/>
      <c r="H286" s="167" t="s">
        <v>279</v>
      </c>
      <c r="I286" s="173">
        <v>38254.502555524108</v>
      </c>
      <c r="J286" s="168">
        <f>IFERROR(MIN('MP Calculations'!$E$30/I286,1),"-")</f>
        <v>0.61191304794284773</v>
      </c>
      <c r="K286" s="12"/>
      <c r="L286" s="159">
        <v>16.014848000000001</v>
      </c>
      <c r="M286" s="159" t="s">
        <v>321</v>
      </c>
      <c r="N286" s="159">
        <v>995</v>
      </c>
      <c r="O286" s="185">
        <f t="shared" si="13"/>
        <v>15934.77376</v>
      </c>
      <c r="P286" s="215">
        <f t="shared" si="15"/>
        <v>9750.6959797613126</v>
      </c>
      <c r="Q286" s="215" cm="1">
        <f t="array" ref="Q286">IF(P286="-",0,P286/(1+'General inputs'!$H$32)^IFERROR(INDEX('MP Calculations'!$C$40:$C$130,MATCH(F286,'MP Calculations'!$D$40:$D$130,0),0),-1))</f>
        <v>26173.443895218559</v>
      </c>
    </row>
    <row r="287" spans="3:17" x14ac:dyDescent="0.2">
      <c r="C287" s="159"/>
      <c r="D287" s="165" t="s">
        <v>303</v>
      </c>
      <c r="E287" s="161">
        <v>35978</v>
      </c>
      <c r="F287" s="172" t="str">
        <f t="shared" si="14"/>
        <v>1998-99</v>
      </c>
      <c r="G287" s="68"/>
      <c r="H287" s="167" t="s">
        <v>279</v>
      </c>
      <c r="I287" s="173">
        <v>38254.502555524108</v>
      </c>
      <c r="J287" s="168">
        <f>IFERROR(MIN('MP Calculations'!$E$30/I287,1),"-")</f>
        <v>0.61191304794284773</v>
      </c>
      <c r="K287" s="12"/>
      <c r="L287" s="159">
        <v>39.991790999999999</v>
      </c>
      <c r="M287" s="159" t="s">
        <v>321</v>
      </c>
      <c r="N287" s="159">
        <v>995</v>
      </c>
      <c r="O287" s="185">
        <f t="shared" si="13"/>
        <v>39791.832045000003</v>
      </c>
      <c r="P287" s="215">
        <f t="shared" si="15"/>
        <v>24349.14122988583</v>
      </c>
      <c r="Q287" s="215" cm="1">
        <f t="array" ref="Q287">IF(P287="-",0,P287/(1+'General inputs'!$H$32)^IFERROR(INDEX('MP Calculations'!$C$40:$C$130,MATCH(F287,'MP Calculations'!$D$40:$D$130,0),0),-1))</f>
        <v>65359.527483982769</v>
      </c>
    </row>
    <row r="288" spans="3:17" x14ac:dyDescent="0.2">
      <c r="C288" s="159"/>
      <c r="D288" s="165" t="s">
        <v>303</v>
      </c>
      <c r="E288" s="161">
        <v>35978</v>
      </c>
      <c r="F288" s="172" t="str">
        <f t="shared" si="14"/>
        <v>1998-99</v>
      </c>
      <c r="G288" s="68"/>
      <c r="H288" s="167" t="s">
        <v>279</v>
      </c>
      <c r="I288" s="173">
        <v>38254.502555524108</v>
      </c>
      <c r="J288" s="168">
        <f>IFERROR(MIN('MP Calculations'!$E$30/I288,1),"-")</f>
        <v>0.61191304794284773</v>
      </c>
      <c r="K288" s="12"/>
      <c r="L288" s="159">
        <v>7.9832939999999999</v>
      </c>
      <c r="M288" s="159" t="s">
        <v>321</v>
      </c>
      <c r="N288" s="159">
        <v>995</v>
      </c>
      <c r="O288" s="185">
        <f t="shared" si="13"/>
        <v>7943.3775299999998</v>
      </c>
      <c r="P288" s="215">
        <f t="shared" si="15"/>
        <v>4860.6563553430296</v>
      </c>
      <c r="Q288" s="215" cm="1">
        <f t="array" ref="Q288">IF(P288="-",0,P288/(1+'General inputs'!$H$32)^IFERROR(INDEX('MP Calculations'!$C$40:$C$130,MATCH(F288,'MP Calculations'!$D$40:$D$130,0),0),-1))</f>
        <v>13047.285719354624</v>
      </c>
    </row>
    <row r="289" spans="3:17" x14ac:dyDescent="0.2">
      <c r="C289" s="159"/>
      <c r="D289" s="165" t="s">
        <v>303</v>
      </c>
      <c r="E289" s="161">
        <v>36306</v>
      </c>
      <c r="F289" s="172" t="str">
        <f t="shared" si="14"/>
        <v>1998-99</v>
      </c>
      <c r="G289" s="68"/>
      <c r="H289" s="167" t="s">
        <v>279</v>
      </c>
      <c r="I289" s="173">
        <v>38254.502555524108</v>
      </c>
      <c r="J289" s="168">
        <f>IFERROR(MIN('MP Calculations'!$E$30/I289,1),"-")</f>
        <v>0.61191304794284773</v>
      </c>
      <c r="K289" s="12"/>
      <c r="L289" s="159">
        <v>68.881816999999998</v>
      </c>
      <c r="M289" s="159" t="s">
        <v>321</v>
      </c>
      <c r="N289" s="159">
        <v>995</v>
      </c>
      <c r="O289" s="185">
        <f t="shared" si="13"/>
        <v>68537.407915000003</v>
      </c>
      <c r="P289" s="215">
        <f t="shared" si="15"/>
        <v>41938.934175369912</v>
      </c>
      <c r="Q289" s="215" cm="1">
        <f t="array" ref="Q289">IF(P289="-",0,P289/(1+'General inputs'!$H$32)^IFERROR(INDEX('MP Calculations'!$C$40:$C$130,MATCH(F289,'MP Calculations'!$D$40:$D$130,0),0),-1))</f>
        <v>112575.17852496709</v>
      </c>
    </row>
    <row r="290" spans="3:17" x14ac:dyDescent="0.2">
      <c r="C290" s="159"/>
      <c r="D290" s="165" t="s">
        <v>282</v>
      </c>
      <c r="E290" s="161">
        <v>36306</v>
      </c>
      <c r="F290" s="172" t="str">
        <f t="shared" si="14"/>
        <v>1998-99</v>
      </c>
      <c r="G290" s="68"/>
      <c r="H290" s="167" t="s">
        <v>279</v>
      </c>
      <c r="I290" s="173">
        <v>38254.502555524108</v>
      </c>
      <c r="J290" s="168">
        <f>IFERROR(MIN('MP Calculations'!$E$30/I290,1),"-")</f>
        <v>0.61191304794284773</v>
      </c>
      <c r="K290" s="12"/>
      <c r="L290" s="159">
        <v>127.306364</v>
      </c>
      <c r="M290" s="159" t="s">
        <v>321</v>
      </c>
      <c r="N290" s="159">
        <v>809</v>
      </c>
      <c r="O290" s="185">
        <f t="shared" si="13"/>
        <v>102990.848476</v>
      </c>
      <c r="P290" s="215">
        <f t="shared" si="15"/>
        <v>63021.444001169155</v>
      </c>
      <c r="Q290" s="215" cm="1">
        <f t="array" ref="Q290">IF(P290="-",0,P290/(1+'General inputs'!$H$32)^IFERROR(INDEX('MP Calculations'!$C$40:$C$130,MATCH(F290,'MP Calculations'!$D$40:$D$130,0),0),-1))</f>
        <v>169166.20435956173</v>
      </c>
    </row>
    <row r="291" spans="3:17" x14ac:dyDescent="0.2">
      <c r="C291" s="159"/>
      <c r="D291" s="165" t="s">
        <v>282</v>
      </c>
      <c r="E291" s="161">
        <v>36306</v>
      </c>
      <c r="F291" s="172" t="str">
        <f t="shared" si="14"/>
        <v>1998-99</v>
      </c>
      <c r="G291" s="68"/>
      <c r="H291" s="167" t="s">
        <v>279</v>
      </c>
      <c r="I291" s="173">
        <v>38254.502555524108</v>
      </c>
      <c r="J291" s="168">
        <f>IFERROR(MIN('MP Calculations'!$E$30/I291,1),"-")</f>
        <v>0.61191304794284773</v>
      </c>
      <c r="K291" s="12"/>
      <c r="L291" s="159">
        <v>52.668565000000001</v>
      </c>
      <c r="M291" s="159" t="s">
        <v>321</v>
      </c>
      <c r="N291" s="159">
        <v>809</v>
      </c>
      <c r="O291" s="185">
        <f t="shared" si="13"/>
        <v>42608.869084999998</v>
      </c>
      <c r="P291" s="215">
        <f t="shared" si="15"/>
        <v>26072.922951200126</v>
      </c>
      <c r="Q291" s="215" cm="1">
        <f t="array" ref="Q291">IF(P291="-",0,P291/(1+'General inputs'!$H$32)^IFERROR(INDEX('MP Calculations'!$C$40:$C$130,MATCH(F291,'MP Calculations'!$D$40:$D$130,0),0),-1))</f>
        <v>69986.61300321843</v>
      </c>
    </row>
    <row r="292" spans="3:17" x14ac:dyDescent="0.2">
      <c r="C292" s="159"/>
      <c r="D292" s="165" t="s">
        <v>282</v>
      </c>
      <c r="E292" s="161">
        <v>36306</v>
      </c>
      <c r="F292" s="172" t="str">
        <f t="shared" si="14"/>
        <v>1998-99</v>
      </c>
      <c r="G292" s="68"/>
      <c r="H292" s="167" t="s">
        <v>279</v>
      </c>
      <c r="I292" s="173">
        <v>38254.502555524108</v>
      </c>
      <c r="J292" s="168">
        <f>IFERROR(MIN('MP Calculations'!$E$30/I292,1),"-")</f>
        <v>0.61191304794284773</v>
      </c>
      <c r="K292" s="12"/>
      <c r="L292" s="159">
        <v>34.858595000000001</v>
      </c>
      <c r="M292" s="159" t="s">
        <v>321</v>
      </c>
      <c r="N292" s="159">
        <v>809</v>
      </c>
      <c r="O292" s="185">
        <f t="shared" si="13"/>
        <v>28200.603354999999</v>
      </c>
      <c r="P292" s="215">
        <f t="shared" si="15"/>
        <v>17256.317152785348</v>
      </c>
      <c r="Q292" s="215" cm="1">
        <f t="array" ref="Q292">IF(P292="-",0,P292/(1+'General inputs'!$H$32)^IFERROR(INDEX('MP Calculations'!$C$40:$C$130,MATCH(F292,'MP Calculations'!$D$40:$D$130,0),0),-1))</f>
        <v>46320.513917569719</v>
      </c>
    </row>
    <row r="293" spans="3:17" x14ac:dyDescent="0.2">
      <c r="C293" s="159"/>
      <c r="D293" s="165" t="s">
        <v>303</v>
      </c>
      <c r="E293" s="161">
        <v>36306</v>
      </c>
      <c r="F293" s="172" t="str">
        <f t="shared" si="14"/>
        <v>1998-99</v>
      </c>
      <c r="G293" s="68"/>
      <c r="H293" s="167" t="s">
        <v>279</v>
      </c>
      <c r="I293" s="173">
        <v>38254.502555524108</v>
      </c>
      <c r="J293" s="168">
        <f>IFERROR(MIN('MP Calculations'!$E$30/I293,1),"-")</f>
        <v>0.61191304794284773</v>
      </c>
      <c r="K293" s="12"/>
      <c r="L293" s="159">
        <v>18.997446</v>
      </c>
      <c r="M293" s="159" t="s">
        <v>321</v>
      </c>
      <c r="N293" s="159">
        <v>995</v>
      </c>
      <c r="O293" s="185">
        <f t="shared" si="13"/>
        <v>18902.458770000001</v>
      </c>
      <c r="P293" s="215">
        <f t="shared" si="15"/>
        <v>11566.661159564714</v>
      </c>
      <c r="Q293" s="215" cm="1">
        <f t="array" ref="Q293">IF(P293="-",0,P293/(1+'General inputs'!$H$32)^IFERROR(INDEX('MP Calculations'!$C$40:$C$130,MATCH(F293,'MP Calculations'!$D$40:$D$130,0),0),-1))</f>
        <v>31047.974169560915</v>
      </c>
    </row>
    <row r="294" spans="3:17" x14ac:dyDescent="0.2">
      <c r="C294" s="159"/>
      <c r="D294" s="165" t="s">
        <v>282</v>
      </c>
      <c r="E294" s="161">
        <v>36306</v>
      </c>
      <c r="F294" s="172" t="str">
        <f t="shared" si="14"/>
        <v>1998-99</v>
      </c>
      <c r="G294" s="68"/>
      <c r="H294" s="167" t="s">
        <v>279</v>
      </c>
      <c r="I294" s="173">
        <v>38254.502555524108</v>
      </c>
      <c r="J294" s="168">
        <f>IFERROR(MIN('MP Calculations'!$E$30/I294,1),"-")</f>
        <v>0.61191304794284773</v>
      </c>
      <c r="K294" s="12"/>
      <c r="L294" s="159">
        <v>53.945168000000002</v>
      </c>
      <c r="M294" s="159" t="s">
        <v>321</v>
      </c>
      <c r="N294" s="159">
        <v>809</v>
      </c>
      <c r="O294" s="185">
        <f t="shared" si="13"/>
        <v>43641.640912000003</v>
      </c>
      <c r="P294" s="215">
        <f t="shared" si="15"/>
        <v>26704.889507689204</v>
      </c>
      <c r="Q294" s="215" cm="1">
        <f t="array" ref="Q294">IF(P294="-",0,P294/(1+'General inputs'!$H$32)^IFERROR(INDEX('MP Calculations'!$C$40:$C$130,MATCH(F294,'MP Calculations'!$D$40:$D$130,0),0),-1))</f>
        <v>71682.978190303911</v>
      </c>
    </row>
    <row r="295" spans="3:17" x14ac:dyDescent="0.2">
      <c r="C295" s="159"/>
      <c r="D295" s="165" t="s">
        <v>282</v>
      </c>
      <c r="E295" s="161">
        <v>36306</v>
      </c>
      <c r="F295" s="172" t="str">
        <f t="shared" si="14"/>
        <v>1998-99</v>
      </c>
      <c r="G295" s="68"/>
      <c r="H295" s="167" t="s">
        <v>279</v>
      </c>
      <c r="I295" s="173">
        <v>38254.502555524108</v>
      </c>
      <c r="J295" s="168">
        <f>IFERROR(MIN('MP Calculations'!$E$30/I295,1),"-")</f>
        <v>0.61191304794284773</v>
      </c>
      <c r="K295" s="12"/>
      <c r="L295" s="159">
        <v>87.682272999999995</v>
      </c>
      <c r="M295" s="159" t="s">
        <v>321</v>
      </c>
      <c r="N295" s="159">
        <v>809</v>
      </c>
      <c r="O295" s="185">
        <f t="shared" si="13"/>
        <v>70934.958856999991</v>
      </c>
      <c r="P295" s="215">
        <f t="shared" si="15"/>
        <v>43406.026879887366</v>
      </c>
      <c r="Q295" s="215" cm="1">
        <f t="array" ref="Q295">IF(P295="-",0,P295/(1+'General inputs'!$H$32)^IFERROR(INDEX('MP Calculations'!$C$40:$C$130,MATCH(F295,'MP Calculations'!$D$40:$D$130,0),0),-1))</f>
        <v>116513.24291241936</v>
      </c>
    </row>
    <row r="296" spans="3:17" x14ac:dyDescent="0.2">
      <c r="C296" s="159"/>
      <c r="D296" s="165" t="s">
        <v>303</v>
      </c>
      <c r="E296" s="161">
        <v>36306</v>
      </c>
      <c r="F296" s="172" t="str">
        <f t="shared" si="14"/>
        <v>1998-99</v>
      </c>
      <c r="G296" s="68"/>
      <c r="H296" s="167" t="s">
        <v>279</v>
      </c>
      <c r="I296" s="173">
        <v>38254.502555524108</v>
      </c>
      <c r="J296" s="168">
        <f>IFERROR(MIN('MP Calculations'!$E$30/I296,1),"-")</f>
        <v>0.61191304794284773</v>
      </c>
      <c r="K296" s="12"/>
      <c r="L296" s="159">
        <v>50.992356000000001</v>
      </c>
      <c r="M296" s="159" t="s">
        <v>321</v>
      </c>
      <c r="N296" s="159">
        <v>995</v>
      </c>
      <c r="O296" s="185">
        <f t="shared" si="13"/>
        <v>50737.394220000002</v>
      </c>
      <c r="P296" s="215">
        <f t="shared" si="15"/>
        <v>31046.873541838027</v>
      </c>
      <c r="Q296" s="215" cm="1">
        <f t="array" ref="Q296">IF(P296="-",0,P296/(1+'General inputs'!$H$32)^IFERROR(INDEX('MP Calculations'!$C$40:$C$130,MATCH(F296,'MP Calculations'!$D$40:$D$130,0),0),-1))</f>
        <v>83338.010379555999</v>
      </c>
    </row>
    <row r="297" spans="3:17" x14ac:dyDescent="0.2">
      <c r="C297" s="159"/>
      <c r="D297" s="165" t="s">
        <v>282</v>
      </c>
      <c r="E297" s="161">
        <v>36306</v>
      </c>
      <c r="F297" s="172" t="str">
        <f t="shared" si="14"/>
        <v>1998-99</v>
      </c>
      <c r="G297" s="68"/>
      <c r="H297" s="167" t="s">
        <v>279</v>
      </c>
      <c r="I297" s="173">
        <v>38254.502555524108</v>
      </c>
      <c r="J297" s="168">
        <f>IFERROR(MIN('MP Calculations'!$E$30/I297,1),"-")</f>
        <v>0.61191304794284773</v>
      </c>
      <c r="K297" s="12"/>
      <c r="L297" s="159">
        <v>22.528739999999999</v>
      </c>
      <c r="M297" s="159" t="s">
        <v>321</v>
      </c>
      <c r="N297" s="159">
        <v>809</v>
      </c>
      <c r="O297" s="185">
        <f t="shared" si="13"/>
        <v>18225.750659999998</v>
      </c>
      <c r="P297" s="215">
        <f t="shared" si="15"/>
        <v>11152.574637406968</v>
      </c>
      <c r="Q297" s="215" cm="1">
        <f t="array" ref="Q297">IF(P297="-",0,P297/(1+'General inputs'!$H$32)^IFERROR(INDEX('MP Calculations'!$C$40:$C$130,MATCH(F297,'MP Calculations'!$D$40:$D$130,0),0),-1))</f>
        <v>29936.456552976662</v>
      </c>
    </row>
    <row r="298" spans="3:17" x14ac:dyDescent="0.2">
      <c r="C298" s="159"/>
      <c r="D298" s="165" t="s">
        <v>282</v>
      </c>
      <c r="E298" s="161">
        <v>36306</v>
      </c>
      <c r="F298" s="172" t="str">
        <f t="shared" si="14"/>
        <v>1998-99</v>
      </c>
      <c r="G298" s="68"/>
      <c r="H298" s="167" t="s">
        <v>279</v>
      </c>
      <c r="I298" s="173">
        <v>38254.502555524108</v>
      </c>
      <c r="J298" s="168">
        <f>IFERROR(MIN('MP Calculations'!$E$30/I298,1),"-")</f>
        <v>0.61191304794284773</v>
      </c>
      <c r="K298" s="12"/>
      <c r="L298" s="159">
        <v>25.578109999999999</v>
      </c>
      <c r="M298" s="159" t="s">
        <v>321</v>
      </c>
      <c r="N298" s="159">
        <v>809</v>
      </c>
      <c r="O298" s="185">
        <f t="shared" si="13"/>
        <v>20692.690989999999</v>
      </c>
      <c r="P298" s="215">
        <f t="shared" si="15"/>
        <v>12662.127613830402</v>
      </c>
      <c r="Q298" s="215" cm="1">
        <f t="array" ref="Q298">IF(P298="-",0,P298/(1+'General inputs'!$H$32)^IFERROR(INDEX('MP Calculations'!$C$40:$C$130,MATCH(F298,'MP Calculations'!$D$40:$D$130,0),0),-1))</f>
        <v>33988.49552714701</v>
      </c>
    </row>
    <row r="299" spans="3:17" x14ac:dyDescent="0.2">
      <c r="C299" s="159"/>
      <c r="D299" s="165" t="s">
        <v>282</v>
      </c>
      <c r="E299" s="161">
        <v>36306</v>
      </c>
      <c r="F299" s="172" t="str">
        <f t="shared" si="14"/>
        <v>1998-99</v>
      </c>
      <c r="G299" s="68"/>
      <c r="H299" s="167" t="s">
        <v>279</v>
      </c>
      <c r="I299" s="173">
        <v>38254.502555524108</v>
      </c>
      <c r="J299" s="168">
        <f>IFERROR(MIN('MP Calculations'!$E$30/I299,1),"-")</f>
        <v>0.61191304794284773</v>
      </c>
      <c r="K299" s="12"/>
      <c r="L299" s="159">
        <v>7.9977780000000003</v>
      </c>
      <c r="M299" s="159" t="s">
        <v>321</v>
      </c>
      <c r="N299" s="159">
        <v>809</v>
      </c>
      <c r="O299" s="185">
        <f t="shared" si="13"/>
        <v>6470.2024019999999</v>
      </c>
      <c r="P299" s="215">
        <f t="shared" si="15"/>
        <v>3959.2012726149546</v>
      </c>
      <c r="Q299" s="215" cm="1">
        <f t="array" ref="Q299">IF(P299="-",0,P299/(1+'General inputs'!$H$32)^IFERROR(INDEX('MP Calculations'!$C$40:$C$130,MATCH(F299,'MP Calculations'!$D$40:$D$130,0),0),-1))</f>
        <v>10627.542135838605</v>
      </c>
    </row>
    <row r="300" spans="3:17" x14ac:dyDescent="0.2">
      <c r="C300" s="159"/>
      <c r="D300" s="165" t="s">
        <v>282</v>
      </c>
      <c r="E300" s="161">
        <v>36306</v>
      </c>
      <c r="F300" s="172" t="str">
        <f t="shared" si="14"/>
        <v>1998-99</v>
      </c>
      <c r="G300" s="68"/>
      <c r="H300" s="167" t="s">
        <v>279</v>
      </c>
      <c r="I300" s="173">
        <v>38254.502555524108</v>
      </c>
      <c r="J300" s="168">
        <f>IFERROR(MIN('MP Calculations'!$E$30/I300,1),"-")</f>
        <v>0.61191304794284773</v>
      </c>
      <c r="K300" s="12"/>
      <c r="L300" s="159">
        <v>2.8700709999999998</v>
      </c>
      <c r="M300" s="159" t="s">
        <v>321</v>
      </c>
      <c r="N300" s="159">
        <v>809</v>
      </c>
      <c r="O300" s="185">
        <f t="shared" si="13"/>
        <v>2321.8874389999996</v>
      </c>
      <c r="P300" s="215">
        <f t="shared" si="15"/>
        <v>1420.7932197787027</v>
      </c>
      <c r="Q300" s="215" cm="1">
        <f t="array" ref="Q300">IF(P300="-",0,P300/(1+'General inputs'!$H$32)^IFERROR(INDEX('MP Calculations'!$C$40:$C$130,MATCH(F300,'MP Calculations'!$D$40:$D$130,0),0),-1))</f>
        <v>3813.7843392687864</v>
      </c>
    </row>
    <row r="301" spans="3:17" x14ac:dyDescent="0.2">
      <c r="C301" s="159"/>
      <c r="D301" s="165" t="s">
        <v>303</v>
      </c>
      <c r="E301" s="161">
        <v>36306</v>
      </c>
      <c r="F301" s="172" t="str">
        <f t="shared" si="14"/>
        <v>1998-99</v>
      </c>
      <c r="G301" s="68"/>
      <c r="H301" s="167" t="s">
        <v>279</v>
      </c>
      <c r="I301" s="173">
        <v>38254.502555524108</v>
      </c>
      <c r="J301" s="168">
        <f>IFERROR(MIN('MP Calculations'!$E$30/I301,1),"-")</f>
        <v>0.61191304794284773</v>
      </c>
      <c r="K301" s="12"/>
      <c r="L301" s="159">
        <v>5.549239</v>
      </c>
      <c r="M301" s="159" t="s">
        <v>321</v>
      </c>
      <c r="N301" s="159">
        <v>995</v>
      </c>
      <c r="O301" s="185">
        <f t="shared" si="13"/>
        <v>5521.4928049999999</v>
      </c>
      <c r="P301" s="215">
        <f t="shared" si="15"/>
        <v>3378.6734915020538</v>
      </c>
      <c r="Q301" s="215" cm="1">
        <f t="array" ref="Q301">IF(P301="-",0,P301/(1+'General inputs'!$H$32)^IFERROR(INDEX('MP Calculations'!$C$40:$C$130,MATCH(F301,'MP Calculations'!$D$40:$D$130,0),0),-1))</f>
        <v>9069.252210677163</v>
      </c>
    </row>
    <row r="302" spans="3:17" x14ac:dyDescent="0.2">
      <c r="C302" s="159"/>
      <c r="D302" s="165" t="s">
        <v>282</v>
      </c>
      <c r="E302" s="161">
        <v>36306</v>
      </c>
      <c r="F302" s="172" t="str">
        <f t="shared" si="14"/>
        <v>1998-99</v>
      </c>
      <c r="G302" s="68"/>
      <c r="H302" s="167" t="s">
        <v>279</v>
      </c>
      <c r="I302" s="173">
        <v>38254.502555524108</v>
      </c>
      <c r="J302" s="168">
        <f>IFERROR(MIN('MP Calculations'!$E$30/I302,1),"-")</f>
        <v>0.61191304794284773</v>
      </c>
      <c r="K302" s="12"/>
      <c r="L302" s="159">
        <v>104.04739600000001</v>
      </c>
      <c r="M302" s="159" t="s">
        <v>321</v>
      </c>
      <c r="N302" s="159">
        <v>809</v>
      </c>
      <c r="O302" s="185">
        <f t="shared" si="13"/>
        <v>84174.343364</v>
      </c>
      <c r="P302" s="215">
        <f t="shared" si="15"/>
        <v>51507.379006453062</v>
      </c>
      <c r="Q302" s="215" cm="1">
        <f t="array" ref="Q302">IF(P302="-",0,P302/(1+'General inputs'!$H$32)^IFERROR(INDEX('MP Calculations'!$C$40:$C$130,MATCH(F302,'MP Calculations'!$D$40:$D$130,0),0),-1))</f>
        <v>138259.41219102169</v>
      </c>
    </row>
    <row r="303" spans="3:17" x14ac:dyDescent="0.2">
      <c r="C303" s="159"/>
      <c r="D303" s="165" t="s">
        <v>285</v>
      </c>
      <c r="E303" s="161">
        <v>36306</v>
      </c>
      <c r="F303" s="172" t="str">
        <f t="shared" si="14"/>
        <v>1998-99</v>
      </c>
      <c r="G303" s="68"/>
      <c r="H303" s="167" t="s">
        <v>279</v>
      </c>
      <c r="I303" s="173">
        <v>38254.502555524108</v>
      </c>
      <c r="J303" s="168">
        <f>IFERROR(MIN('MP Calculations'!$E$30/I303,1),"-")</f>
        <v>0.61191304794284773</v>
      </c>
      <c r="K303" s="12"/>
      <c r="L303" s="159">
        <v>33.362802000000002</v>
      </c>
      <c r="M303" s="159" t="s">
        <v>321</v>
      </c>
      <c r="N303" s="159">
        <v>1803</v>
      </c>
      <c r="O303" s="185">
        <f t="shared" si="13"/>
        <v>60153.132006000007</v>
      </c>
      <c r="P303" s="215">
        <f t="shared" si="15"/>
        <v>36808.486349099934</v>
      </c>
      <c r="Q303" s="215" cm="1">
        <f t="array" ref="Q303">IF(P303="-",0,P303/(1+'General inputs'!$H$32)^IFERROR(INDEX('MP Calculations'!$C$40:$C$130,MATCH(F303,'MP Calculations'!$D$40:$D$130,0),0),-1))</f>
        <v>98803.701225609184</v>
      </c>
    </row>
    <row r="304" spans="3:17" x14ac:dyDescent="0.2">
      <c r="C304" s="159"/>
      <c r="D304" s="165" t="s">
        <v>285</v>
      </c>
      <c r="E304" s="161">
        <v>36306</v>
      </c>
      <c r="F304" s="172" t="str">
        <f t="shared" si="14"/>
        <v>1998-99</v>
      </c>
      <c r="G304" s="68"/>
      <c r="H304" s="167" t="s">
        <v>279</v>
      </c>
      <c r="I304" s="173">
        <v>38254.502555524108</v>
      </c>
      <c r="J304" s="168">
        <f>IFERROR(MIN('MP Calculations'!$E$30/I304,1),"-")</f>
        <v>0.61191304794284773</v>
      </c>
      <c r="K304" s="12"/>
      <c r="L304" s="159">
        <v>71.355671000000001</v>
      </c>
      <c r="M304" s="159" t="s">
        <v>321</v>
      </c>
      <c r="N304" s="159">
        <v>1803</v>
      </c>
      <c r="O304" s="185">
        <f t="shared" si="13"/>
        <v>128654.274813</v>
      </c>
      <c r="P304" s="215">
        <f t="shared" si="15"/>
        <v>78725.229431699569</v>
      </c>
      <c r="Q304" s="215" cm="1">
        <f t="array" ref="Q304">IF(P304="-",0,P304/(1+'General inputs'!$H$32)^IFERROR(INDEX('MP Calculations'!$C$40:$C$130,MATCH(F304,'MP Calculations'!$D$40:$D$130,0),0),-1))</f>
        <v>211319.31299525933</v>
      </c>
    </row>
    <row r="305" spans="3:17" x14ac:dyDescent="0.2">
      <c r="C305" s="159"/>
      <c r="D305" s="165" t="s">
        <v>285</v>
      </c>
      <c r="E305" s="161">
        <v>36306</v>
      </c>
      <c r="F305" s="172" t="str">
        <f t="shared" si="14"/>
        <v>1998-99</v>
      </c>
      <c r="G305" s="68"/>
      <c r="H305" s="167" t="s">
        <v>279</v>
      </c>
      <c r="I305" s="173">
        <v>38254.502555524108</v>
      </c>
      <c r="J305" s="168">
        <f>IFERROR(MIN('MP Calculations'!$E$30/I305,1),"-")</f>
        <v>0.61191304794284773</v>
      </c>
      <c r="K305" s="12"/>
      <c r="L305" s="159">
        <v>72.138963000000004</v>
      </c>
      <c r="M305" s="159" t="s">
        <v>321</v>
      </c>
      <c r="N305" s="159">
        <v>1803</v>
      </c>
      <c r="O305" s="185">
        <f t="shared" si="13"/>
        <v>130066.55028900001</v>
      </c>
      <c r="P305" s="215">
        <f t="shared" si="15"/>
        <v>79589.41922275367</v>
      </c>
      <c r="Q305" s="215" cm="1">
        <f t="array" ref="Q305">IF(P305="-",0,P305/(1+'General inputs'!$H$32)^IFERROR(INDEX('MP Calculations'!$C$40:$C$130,MATCH(F305,'MP Calculations'!$D$40:$D$130,0),0),-1))</f>
        <v>213639.02669138144</v>
      </c>
    </row>
    <row r="306" spans="3:17" x14ac:dyDescent="0.2">
      <c r="C306" s="159"/>
      <c r="D306" s="165" t="s">
        <v>285</v>
      </c>
      <c r="E306" s="161">
        <v>36306</v>
      </c>
      <c r="F306" s="172" t="str">
        <f t="shared" si="14"/>
        <v>1998-99</v>
      </c>
      <c r="G306" s="68"/>
      <c r="H306" s="167" t="s">
        <v>279</v>
      </c>
      <c r="I306" s="173">
        <v>38254.502555524108</v>
      </c>
      <c r="J306" s="168">
        <f>IFERROR(MIN('MP Calculations'!$E$30/I306,1),"-")</f>
        <v>0.61191304794284773</v>
      </c>
      <c r="K306" s="12"/>
      <c r="L306" s="159">
        <v>90.435486999999995</v>
      </c>
      <c r="M306" s="159" t="s">
        <v>321</v>
      </c>
      <c r="N306" s="159">
        <v>1803</v>
      </c>
      <c r="O306" s="185">
        <f t="shared" si="13"/>
        <v>163055.18306099999</v>
      </c>
      <c r="P306" s="215">
        <f t="shared" si="15"/>
        <v>99775.594049735504</v>
      </c>
      <c r="Q306" s="215" cm="1">
        <f t="array" ref="Q306">IF(P306="-",0,P306/(1+'General inputs'!$H$32)^IFERROR(INDEX('MP Calculations'!$C$40:$C$130,MATCH(F306,'MP Calculations'!$D$40:$D$130,0),0),-1))</f>
        <v>267824.05260027206</v>
      </c>
    </row>
    <row r="307" spans="3:17" x14ac:dyDescent="0.2">
      <c r="C307" s="159"/>
      <c r="D307" s="165" t="s">
        <v>285</v>
      </c>
      <c r="E307" s="161">
        <v>36306</v>
      </c>
      <c r="F307" s="172" t="str">
        <f t="shared" si="14"/>
        <v>1998-99</v>
      </c>
      <c r="G307" s="68"/>
      <c r="H307" s="167" t="s">
        <v>279</v>
      </c>
      <c r="I307" s="173">
        <v>38254.502555524108</v>
      </c>
      <c r="J307" s="168">
        <f>IFERROR(MIN('MP Calculations'!$E$30/I307,1),"-")</f>
        <v>0.61191304794284773</v>
      </c>
      <c r="K307" s="12"/>
      <c r="L307" s="159">
        <v>74.487673999999998</v>
      </c>
      <c r="M307" s="159" t="s">
        <v>321</v>
      </c>
      <c r="N307" s="159">
        <v>1803</v>
      </c>
      <c r="O307" s="185">
        <f t="shared" si="13"/>
        <v>134301.27622199999</v>
      </c>
      <c r="P307" s="215">
        <f t="shared" si="15"/>
        <v>82180.703275618318</v>
      </c>
      <c r="Q307" s="215" cm="1">
        <f t="array" ref="Q307">IF(P307="-",0,P307/(1+'General inputs'!$H$32)^IFERROR(INDEX('MP Calculations'!$C$40:$C$130,MATCH(F307,'MP Calculations'!$D$40:$D$130,0),0),-1))</f>
        <v>220594.71764051999</v>
      </c>
    </row>
    <row r="308" spans="3:17" x14ac:dyDescent="0.2">
      <c r="C308" s="159"/>
      <c r="D308" s="165" t="s">
        <v>282</v>
      </c>
      <c r="E308" s="161">
        <v>36306</v>
      </c>
      <c r="F308" s="172" t="str">
        <f t="shared" si="14"/>
        <v>1998-99</v>
      </c>
      <c r="G308" s="68"/>
      <c r="H308" s="167" t="s">
        <v>279</v>
      </c>
      <c r="I308" s="173">
        <v>38254.502555524108</v>
      </c>
      <c r="J308" s="168">
        <f>IFERROR(MIN('MP Calculations'!$E$30/I308,1),"-")</f>
        <v>0.61191304794284773</v>
      </c>
      <c r="K308" s="12"/>
      <c r="L308" s="159">
        <v>4.018008</v>
      </c>
      <c r="M308" s="159" t="s">
        <v>321</v>
      </c>
      <c r="N308" s="159">
        <v>809</v>
      </c>
      <c r="O308" s="185">
        <f t="shared" si="13"/>
        <v>3250.5684719999999</v>
      </c>
      <c r="P308" s="215">
        <f t="shared" si="15"/>
        <v>1989.0652612484453</v>
      </c>
      <c r="Q308" s="215" cm="1">
        <f t="array" ref="Q308">IF(P308="-",0,P308/(1+'General inputs'!$H$32)^IFERROR(INDEX('MP Calculations'!$C$40:$C$130,MATCH(F308,'MP Calculations'!$D$40:$D$130,0),0),-1))</f>
        <v>5339.1766215737171</v>
      </c>
    </row>
    <row r="309" spans="3:17" x14ac:dyDescent="0.2">
      <c r="C309" s="159"/>
      <c r="D309" s="165" t="s">
        <v>398</v>
      </c>
      <c r="E309" s="161">
        <v>36342</v>
      </c>
      <c r="F309" s="172" t="str">
        <f t="shared" si="14"/>
        <v>1999-00</v>
      </c>
      <c r="G309" s="68"/>
      <c r="H309" s="167" t="s">
        <v>279</v>
      </c>
      <c r="I309" s="173">
        <v>38254.502555524108</v>
      </c>
      <c r="J309" s="168">
        <f>IFERROR(MIN('MP Calculations'!$E$30/I309,1),"-")</f>
        <v>0.61191304794284773</v>
      </c>
      <c r="K309" s="12"/>
      <c r="L309" s="159">
        <v>1</v>
      </c>
      <c r="M309" s="159" t="s">
        <v>322</v>
      </c>
      <c r="N309" s="159">
        <v>88495.41</v>
      </c>
      <c r="O309" s="185">
        <f t="shared" si="13"/>
        <v>88495.41</v>
      </c>
      <c r="P309" s="215">
        <f t="shared" si="15"/>
        <v>54151.496062051971</v>
      </c>
      <c r="Q309" s="215" cm="1">
        <f t="array" ref="Q309">IF(P309="-",0,P309/(1+'General inputs'!$H$32)^IFERROR(INDEX('MP Calculations'!$C$40:$C$130,MATCH(F309,'MP Calculations'!$D$40:$D$130,0),0),-1))</f>
        <v>139498.00468006977</v>
      </c>
    </row>
    <row r="310" spans="3:17" x14ac:dyDescent="0.2">
      <c r="C310" s="159"/>
      <c r="D310" s="165" t="s">
        <v>399</v>
      </c>
      <c r="E310" s="161">
        <v>36342</v>
      </c>
      <c r="F310" s="172" t="str">
        <f t="shared" si="14"/>
        <v>1999-00</v>
      </c>
      <c r="G310" s="68"/>
      <c r="H310" s="167" t="s">
        <v>279</v>
      </c>
      <c r="I310" s="173">
        <v>38254.502555524108</v>
      </c>
      <c r="J310" s="168">
        <f>IFERROR(MIN('MP Calculations'!$E$30/I310,1),"-")</f>
        <v>0.61191304794284773</v>
      </c>
      <c r="K310" s="12"/>
      <c r="L310" s="159">
        <v>1</v>
      </c>
      <c r="M310" s="159" t="s">
        <v>322</v>
      </c>
      <c r="N310" s="159">
        <v>172263.8</v>
      </c>
      <c r="O310" s="185">
        <f t="shared" si="13"/>
        <v>172263.8</v>
      </c>
      <c r="P310" s="215">
        <f t="shared" si="15"/>
        <v>105410.46690821713</v>
      </c>
      <c r="Q310" s="215" cm="1">
        <f t="array" ref="Q310">IF(P310="-",0,P310/(1+'General inputs'!$H$32)^IFERROR(INDEX('MP Calculations'!$C$40:$C$130,MATCH(F310,'MP Calculations'!$D$40:$D$130,0),0),-1))</f>
        <v>271544.66405214241</v>
      </c>
    </row>
    <row r="311" spans="3:17" x14ac:dyDescent="0.2">
      <c r="C311" s="159"/>
      <c r="D311" s="165" t="s">
        <v>400</v>
      </c>
      <c r="E311" s="161">
        <v>36342</v>
      </c>
      <c r="F311" s="172" t="str">
        <f t="shared" si="14"/>
        <v>1999-00</v>
      </c>
      <c r="G311" s="68"/>
      <c r="H311" s="167" t="s">
        <v>279</v>
      </c>
      <c r="I311" s="173">
        <v>38254.502555524108</v>
      </c>
      <c r="J311" s="168">
        <f>IFERROR(MIN('MP Calculations'!$E$30/I311,1),"-")</f>
        <v>0.61191304794284773</v>
      </c>
      <c r="K311" s="12"/>
      <c r="L311" s="159">
        <v>1</v>
      </c>
      <c r="M311" s="159" t="s">
        <v>322</v>
      </c>
      <c r="N311" s="159">
        <v>79033.25</v>
      </c>
      <c r="O311" s="185">
        <f t="shared" si="13"/>
        <v>79033.25</v>
      </c>
      <c r="P311" s="215">
        <f t="shared" si="15"/>
        <v>48361.47689632907</v>
      </c>
      <c r="Q311" s="215" cm="1">
        <f t="array" ref="Q311">IF(P311="-",0,P311/(1+'General inputs'!$H$32)^IFERROR(INDEX('MP Calculations'!$C$40:$C$130,MATCH(F311,'MP Calculations'!$D$40:$D$130,0),0),-1))</f>
        <v>124582.51426126083</v>
      </c>
    </row>
    <row r="312" spans="3:17" x14ac:dyDescent="0.2">
      <c r="C312" s="159"/>
      <c r="D312" s="165" t="s">
        <v>401</v>
      </c>
      <c r="E312" s="161">
        <v>36342</v>
      </c>
      <c r="F312" s="172" t="str">
        <f t="shared" si="14"/>
        <v>1999-00</v>
      </c>
      <c r="G312" s="68"/>
      <c r="H312" s="167" t="s">
        <v>279</v>
      </c>
      <c r="I312" s="173">
        <v>38254.502555524108</v>
      </c>
      <c r="J312" s="168">
        <f>IFERROR(MIN('MP Calculations'!$E$30/I312,1),"-")</f>
        <v>0.61191304794284773</v>
      </c>
      <c r="K312" s="12"/>
      <c r="L312" s="159">
        <v>1</v>
      </c>
      <c r="M312" s="159" t="s">
        <v>322</v>
      </c>
      <c r="N312" s="159">
        <v>0</v>
      </c>
      <c r="O312" s="185">
        <f t="shared" si="13"/>
        <v>0</v>
      </c>
      <c r="P312" s="215">
        <f t="shared" si="15"/>
        <v>0</v>
      </c>
      <c r="Q312" s="215" cm="1">
        <f t="array" ref="Q312">IF(P312="-",0,P312/(1+'General inputs'!$H$32)^IFERROR(INDEX('MP Calculations'!$C$40:$C$130,MATCH(F312,'MP Calculations'!$D$40:$D$130,0),0),-1))</f>
        <v>0</v>
      </c>
    </row>
    <row r="313" spans="3:17" x14ac:dyDescent="0.2">
      <c r="C313" s="159"/>
      <c r="D313" s="165" t="s">
        <v>402</v>
      </c>
      <c r="E313" s="161">
        <v>36342</v>
      </c>
      <c r="F313" s="172" t="str">
        <f t="shared" si="14"/>
        <v>1999-00</v>
      </c>
      <c r="G313" s="68"/>
      <c r="H313" s="167" t="s">
        <v>279</v>
      </c>
      <c r="I313" s="173">
        <v>38254.502555524108</v>
      </c>
      <c r="J313" s="168">
        <f>IFERROR(MIN('MP Calculations'!$E$30/I313,1),"-")</f>
        <v>0.61191304794284773</v>
      </c>
      <c r="K313" s="12"/>
      <c r="L313" s="159">
        <v>1</v>
      </c>
      <c r="M313" s="159" t="s">
        <v>322</v>
      </c>
      <c r="N313" s="159">
        <v>117297.87</v>
      </c>
      <c r="O313" s="185">
        <f t="shared" si="13"/>
        <v>117297.87</v>
      </c>
      <c r="P313" s="215">
        <f t="shared" si="15"/>
        <v>71776.097148903922</v>
      </c>
      <c r="Q313" s="215" cm="1">
        <f t="array" ref="Q313">IF(P313="-",0,P313/(1+'General inputs'!$H$32)^IFERROR(INDEX('MP Calculations'!$C$40:$C$130,MATCH(F313,'MP Calculations'!$D$40:$D$130,0),0),-1))</f>
        <v>184900.19785458044</v>
      </c>
    </row>
    <row r="314" spans="3:17" x14ac:dyDescent="0.2">
      <c r="C314" s="159"/>
      <c r="D314" s="165" t="s">
        <v>403</v>
      </c>
      <c r="E314" s="161">
        <v>36342</v>
      </c>
      <c r="F314" s="172" t="str">
        <f t="shared" si="14"/>
        <v>1999-00</v>
      </c>
      <c r="G314" s="68"/>
      <c r="H314" s="167" t="s">
        <v>279</v>
      </c>
      <c r="I314" s="173">
        <v>38254.502555524108</v>
      </c>
      <c r="J314" s="168">
        <f>IFERROR(MIN('MP Calculations'!$E$30/I314,1),"-")</f>
        <v>0.61191304794284773</v>
      </c>
      <c r="K314" s="12"/>
      <c r="L314" s="159">
        <v>1</v>
      </c>
      <c r="M314" s="159" t="s">
        <v>322</v>
      </c>
      <c r="N314" s="159">
        <v>0</v>
      </c>
      <c r="O314" s="185">
        <f t="shared" si="13"/>
        <v>0</v>
      </c>
      <c r="P314" s="215">
        <f t="shared" si="15"/>
        <v>0</v>
      </c>
      <c r="Q314" s="215" cm="1">
        <f t="array" ref="Q314">IF(P314="-",0,P314/(1+'General inputs'!$H$32)^IFERROR(INDEX('MP Calculations'!$C$40:$C$130,MATCH(F314,'MP Calculations'!$D$40:$D$130,0),0),-1))</f>
        <v>0</v>
      </c>
    </row>
    <row r="315" spans="3:17" x14ac:dyDescent="0.2">
      <c r="C315" s="159"/>
      <c r="D315" s="165" t="s">
        <v>293</v>
      </c>
      <c r="E315" s="161">
        <v>36777</v>
      </c>
      <c r="F315" s="172" t="str">
        <f t="shared" si="14"/>
        <v>2000-01</v>
      </c>
      <c r="G315" s="68"/>
      <c r="H315" s="167" t="s">
        <v>279</v>
      </c>
      <c r="I315" s="173">
        <v>38254.502555524108</v>
      </c>
      <c r="J315" s="168">
        <f>IFERROR(MIN('MP Calculations'!$E$30/I315,1),"-")</f>
        <v>0.61191304794284773</v>
      </c>
      <c r="K315" s="12"/>
      <c r="L315" s="159">
        <v>6.6018429999999997</v>
      </c>
      <c r="M315" s="159" t="s">
        <v>321</v>
      </c>
      <c r="N315" s="159">
        <v>2321</v>
      </c>
      <c r="O315" s="185">
        <f t="shared" si="13"/>
        <v>15322.877602999999</v>
      </c>
      <c r="P315" s="215">
        <f t="shared" si="15"/>
        <v>9376.2687373069257</v>
      </c>
      <c r="Q315" s="215" cm="1">
        <f t="array" ref="Q315">IF(P315="-",0,P315/(1+'General inputs'!$H$32)^IFERROR(INDEX('MP Calculations'!$C$40:$C$130,MATCH(F315,'MP Calculations'!$D$40:$D$130,0),0),-1))</f>
        <v>23180.343299584209</v>
      </c>
    </row>
    <row r="316" spans="3:17" x14ac:dyDescent="0.2">
      <c r="C316" s="159"/>
      <c r="D316" s="165" t="s">
        <v>299</v>
      </c>
      <c r="E316" s="161">
        <v>36777</v>
      </c>
      <c r="F316" s="172" t="str">
        <f t="shared" si="14"/>
        <v>2000-01</v>
      </c>
      <c r="G316" s="68"/>
      <c r="H316" s="167" t="s">
        <v>279</v>
      </c>
      <c r="I316" s="173">
        <v>38254.502555524108</v>
      </c>
      <c r="J316" s="168">
        <f>IFERROR(MIN('MP Calculations'!$E$30/I316,1),"-")</f>
        <v>0.61191304794284773</v>
      </c>
      <c r="K316" s="12"/>
      <c r="L316" s="159">
        <v>2.5155409999999998</v>
      </c>
      <c r="M316" s="159" t="s">
        <v>321</v>
      </c>
      <c r="N316" s="159">
        <v>2767</v>
      </c>
      <c r="O316" s="185">
        <f t="shared" si="13"/>
        <v>6960.5019469999997</v>
      </c>
      <c r="P316" s="215">
        <f t="shared" si="15"/>
        <v>4259.2219616008961</v>
      </c>
      <c r="Q316" s="215" cm="1">
        <f t="array" ref="Q316">IF(P316="-",0,P316/(1+'General inputs'!$H$32)^IFERROR(INDEX('MP Calculations'!$C$40:$C$130,MATCH(F316,'MP Calculations'!$D$40:$D$130,0),0),-1))</f>
        <v>10529.799222392463</v>
      </c>
    </row>
    <row r="317" spans="3:17" x14ac:dyDescent="0.2">
      <c r="C317" s="159"/>
      <c r="D317" s="165" t="s">
        <v>299</v>
      </c>
      <c r="E317" s="161">
        <v>36777</v>
      </c>
      <c r="F317" s="172" t="str">
        <f t="shared" si="14"/>
        <v>2000-01</v>
      </c>
      <c r="G317" s="68"/>
      <c r="H317" s="167" t="s">
        <v>279</v>
      </c>
      <c r="I317" s="173">
        <v>38254.502555524108</v>
      </c>
      <c r="J317" s="168">
        <f>IFERROR(MIN('MP Calculations'!$E$30/I317,1),"-")</f>
        <v>0.61191304794284773</v>
      </c>
      <c r="K317" s="12"/>
      <c r="L317" s="159">
        <v>4.8825940000000001</v>
      </c>
      <c r="M317" s="159" t="s">
        <v>321</v>
      </c>
      <c r="N317" s="159">
        <v>2767</v>
      </c>
      <c r="O317" s="185">
        <f t="shared" si="13"/>
        <v>13510.137598000001</v>
      </c>
      <c r="P317" s="215">
        <f t="shared" si="15"/>
        <v>8267.0294757194442</v>
      </c>
      <c r="Q317" s="215" cm="1">
        <f t="array" ref="Q317">IF(P317="-",0,P317/(1+'General inputs'!$H$32)^IFERROR(INDEX('MP Calculations'!$C$40:$C$130,MATCH(F317,'MP Calculations'!$D$40:$D$130,0),0),-1))</f>
        <v>20438.042752814647</v>
      </c>
    </row>
    <row r="318" spans="3:17" x14ac:dyDescent="0.2">
      <c r="C318" s="159"/>
      <c r="D318" s="165" t="s">
        <v>300</v>
      </c>
      <c r="E318" s="161">
        <v>36777</v>
      </c>
      <c r="F318" s="172" t="str">
        <f t="shared" si="14"/>
        <v>2000-01</v>
      </c>
      <c r="G318" s="68"/>
      <c r="H318" s="167" t="s">
        <v>279</v>
      </c>
      <c r="I318" s="173">
        <v>38254.502555524108</v>
      </c>
      <c r="J318" s="168">
        <f>IFERROR(MIN('MP Calculations'!$E$30/I318,1),"-")</f>
        <v>0.61191304794284773</v>
      </c>
      <c r="K318" s="12"/>
      <c r="L318" s="159">
        <v>1.0848819999999999</v>
      </c>
      <c r="M318" s="159" t="s">
        <v>321</v>
      </c>
      <c r="N318" s="159">
        <v>1754</v>
      </c>
      <c r="O318" s="185">
        <f t="shared" si="13"/>
        <v>1902.8830279999997</v>
      </c>
      <c r="P318" s="215">
        <f t="shared" si="15"/>
        <v>1164.3989535421952</v>
      </c>
      <c r="Q318" s="215" cm="1">
        <f t="array" ref="Q318">IF(P318="-",0,P318/(1+'General inputs'!$H$32)^IFERROR(INDEX('MP Calculations'!$C$40:$C$130,MATCH(F318,'MP Calculations'!$D$40:$D$130,0),0),-1))</f>
        <v>2878.6682887394663</v>
      </c>
    </row>
    <row r="319" spans="3:17" x14ac:dyDescent="0.2">
      <c r="C319" s="159"/>
      <c r="D319" s="165" t="s">
        <v>404</v>
      </c>
      <c r="E319" s="161">
        <v>36777</v>
      </c>
      <c r="F319" s="172" t="str">
        <f t="shared" si="14"/>
        <v>2000-01</v>
      </c>
      <c r="G319" s="68"/>
      <c r="H319" s="167" t="s">
        <v>279</v>
      </c>
      <c r="I319" s="173">
        <v>38254.502555524108</v>
      </c>
      <c r="J319" s="168">
        <f>IFERROR(MIN('MP Calculations'!$E$30/I319,1),"-")</f>
        <v>0.61191304794284773</v>
      </c>
      <c r="K319" s="12"/>
      <c r="L319" s="159">
        <v>1.4354039999999999</v>
      </c>
      <c r="M319" s="159" t="s">
        <v>321</v>
      </c>
      <c r="N319" s="159">
        <v>1527</v>
      </c>
      <c r="O319" s="185">
        <f t="shared" si="13"/>
        <v>2191.8619079999999</v>
      </c>
      <c r="P319" s="215">
        <f t="shared" si="15"/>
        <v>1341.2289007941056</v>
      </c>
      <c r="Q319" s="215" cm="1">
        <f t="array" ref="Q319">IF(P319="-",0,P319/(1+'General inputs'!$H$32)^IFERROR(INDEX('MP Calculations'!$C$40:$C$130,MATCH(F319,'MP Calculations'!$D$40:$D$130,0),0),-1))</f>
        <v>3315.8335404815971</v>
      </c>
    </row>
    <row r="320" spans="3:17" x14ac:dyDescent="0.2">
      <c r="C320" s="159"/>
      <c r="D320" s="165" t="s">
        <v>404</v>
      </c>
      <c r="E320" s="161">
        <v>36777</v>
      </c>
      <c r="F320" s="172" t="str">
        <f t="shared" si="14"/>
        <v>2000-01</v>
      </c>
      <c r="G320" s="68"/>
      <c r="H320" s="167" t="s">
        <v>279</v>
      </c>
      <c r="I320" s="173">
        <v>38254.502555524108</v>
      </c>
      <c r="J320" s="168">
        <f>IFERROR(MIN('MP Calculations'!$E$30/I320,1),"-")</f>
        <v>0.61191304794284773</v>
      </c>
      <c r="K320" s="12"/>
      <c r="L320" s="159">
        <v>9.8584340000000008</v>
      </c>
      <c r="M320" s="159" t="s">
        <v>321</v>
      </c>
      <c r="N320" s="159">
        <v>1527</v>
      </c>
      <c r="O320" s="185">
        <f t="shared" si="13"/>
        <v>15053.828718000001</v>
      </c>
      <c r="P320" s="215">
        <f t="shared" si="15"/>
        <v>9211.6342140409524</v>
      </c>
      <c r="Q320" s="215" cm="1">
        <f t="array" ref="Q320">IF(P320="-",0,P320/(1+'General inputs'!$H$32)^IFERROR(INDEX('MP Calculations'!$C$40:$C$130,MATCH(F320,'MP Calculations'!$D$40:$D$130,0),0),-1))</f>
        <v>22773.328006487482</v>
      </c>
    </row>
    <row r="321" spans="3:17" x14ac:dyDescent="0.2">
      <c r="C321" s="159"/>
      <c r="D321" s="165" t="s">
        <v>286</v>
      </c>
      <c r="E321" s="161">
        <v>36777</v>
      </c>
      <c r="F321" s="172" t="str">
        <f t="shared" si="14"/>
        <v>2000-01</v>
      </c>
      <c r="G321" s="68"/>
      <c r="H321" s="167" t="s">
        <v>279</v>
      </c>
      <c r="I321" s="173">
        <v>38254.502555524108</v>
      </c>
      <c r="J321" s="168">
        <f>IFERROR(MIN('MP Calculations'!$E$30/I321,1),"-")</f>
        <v>0.61191304794284773</v>
      </c>
      <c r="K321" s="12"/>
      <c r="L321" s="159">
        <v>15.470114000000001</v>
      </c>
      <c r="M321" s="159" t="s">
        <v>321</v>
      </c>
      <c r="N321" s="159">
        <v>726</v>
      </c>
      <c r="O321" s="185">
        <f t="shared" ref="O321:O384" si="16">IF(N321="","-",L321*N321)</f>
        <v>11231.302764</v>
      </c>
      <c r="P321" s="215">
        <f t="shared" si="15"/>
        <v>6872.5807066881698</v>
      </c>
      <c r="Q321" s="215" cm="1">
        <f t="array" ref="Q321">IF(P321="-",0,P321/(1+'General inputs'!$H$32)^IFERROR(INDEX('MP Calculations'!$C$40:$C$130,MATCH(F321,'MP Calculations'!$D$40:$D$130,0),0),-1))</f>
        <v>16990.637171187551</v>
      </c>
    </row>
    <row r="322" spans="3:17" x14ac:dyDescent="0.2">
      <c r="C322" s="159"/>
      <c r="D322" s="165" t="s">
        <v>404</v>
      </c>
      <c r="E322" s="161">
        <v>36777</v>
      </c>
      <c r="F322" s="172" t="str">
        <f t="shared" si="14"/>
        <v>2000-01</v>
      </c>
      <c r="G322" s="68"/>
      <c r="H322" s="167" t="s">
        <v>279</v>
      </c>
      <c r="I322" s="173">
        <v>38254.502555524108</v>
      </c>
      <c r="J322" s="168">
        <f>IFERROR(MIN('MP Calculations'!$E$30/I322,1),"-")</f>
        <v>0.61191304794284773</v>
      </c>
      <c r="K322" s="12"/>
      <c r="L322" s="159">
        <v>9.8591409999999993</v>
      </c>
      <c r="M322" s="159" t="s">
        <v>321</v>
      </c>
      <c r="N322" s="159">
        <v>1527</v>
      </c>
      <c r="O322" s="185">
        <f t="shared" si="16"/>
        <v>15054.908307</v>
      </c>
      <c r="P322" s="215">
        <f t="shared" si="15"/>
        <v>9212.2948286364681</v>
      </c>
      <c r="Q322" s="215" cm="1">
        <f t="array" ref="Q322">IF(P322="-",0,P322/(1+'General inputs'!$H$32)^IFERROR(INDEX('MP Calculations'!$C$40:$C$130,MATCH(F322,'MP Calculations'!$D$40:$D$130,0),0),-1))</f>
        <v>22774.961201262697</v>
      </c>
    </row>
    <row r="323" spans="3:17" x14ac:dyDescent="0.2">
      <c r="C323" s="159"/>
      <c r="D323" s="165" t="s">
        <v>300</v>
      </c>
      <c r="E323" s="161">
        <v>36777</v>
      </c>
      <c r="F323" s="172" t="str">
        <f t="shared" si="14"/>
        <v>2000-01</v>
      </c>
      <c r="G323" s="68"/>
      <c r="H323" s="167" t="s">
        <v>279</v>
      </c>
      <c r="I323" s="173">
        <v>38254.502555524108</v>
      </c>
      <c r="J323" s="168">
        <f>IFERROR(MIN('MP Calculations'!$E$30/I323,1),"-")</f>
        <v>0.61191304794284773</v>
      </c>
      <c r="K323" s="12"/>
      <c r="L323" s="159">
        <v>441.25097699999998</v>
      </c>
      <c r="M323" s="159" t="s">
        <v>321</v>
      </c>
      <c r="N323" s="159">
        <v>1754</v>
      </c>
      <c r="O323" s="185">
        <f t="shared" si="16"/>
        <v>773954.21365799999</v>
      </c>
      <c r="P323" s="215">
        <f t="shared" si="15"/>
        <v>473592.68184767675</v>
      </c>
      <c r="Q323" s="215" cm="1">
        <f t="array" ref="Q323">IF(P323="-",0,P323/(1+'General inputs'!$H$32)^IFERROR(INDEX('MP Calculations'!$C$40:$C$130,MATCH(F323,'MP Calculations'!$D$40:$D$130,0),0),-1))</f>
        <v>1170832.5835115779</v>
      </c>
    </row>
    <row r="324" spans="3:17" x14ac:dyDescent="0.2">
      <c r="C324" s="159"/>
      <c r="D324" s="165" t="s">
        <v>404</v>
      </c>
      <c r="E324" s="161">
        <v>36777</v>
      </c>
      <c r="F324" s="172" t="str">
        <f t="shared" si="14"/>
        <v>2000-01</v>
      </c>
      <c r="G324" s="68"/>
      <c r="H324" s="167" t="s">
        <v>279</v>
      </c>
      <c r="I324" s="173">
        <v>38254.502555524108</v>
      </c>
      <c r="J324" s="168">
        <f>IFERROR(MIN('MP Calculations'!$E$30/I324,1),"-")</f>
        <v>0.61191304794284773</v>
      </c>
      <c r="K324" s="12"/>
      <c r="L324" s="159">
        <v>2.362422</v>
      </c>
      <c r="M324" s="159" t="s">
        <v>321</v>
      </c>
      <c r="N324" s="159">
        <v>1527</v>
      </c>
      <c r="O324" s="185">
        <f t="shared" si="16"/>
        <v>3607.4183939999998</v>
      </c>
      <c r="P324" s="215">
        <f t="shared" si="15"/>
        <v>2207.4263846776325</v>
      </c>
      <c r="Q324" s="215" cm="1">
        <f t="array" ref="Q324">IF(P324="-",0,P324/(1+'General inputs'!$H$32)^IFERROR(INDEX('MP Calculations'!$C$40:$C$130,MATCH(F324,'MP Calculations'!$D$40:$D$130,0),0),-1))</f>
        <v>5457.2776057274577</v>
      </c>
    </row>
    <row r="325" spans="3:17" x14ac:dyDescent="0.2">
      <c r="C325" s="159"/>
      <c r="D325" s="165" t="s">
        <v>404</v>
      </c>
      <c r="E325" s="161">
        <v>36777</v>
      </c>
      <c r="F325" s="172" t="str">
        <f t="shared" si="14"/>
        <v>2000-01</v>
      </c>
      <c r="G325" s="68"/>
      <c r="H325" s="167" t="s">
        <v>279</v>
      </c>
      <c r="I325" s="173">
        <v>38254.502555524108</v>
      </c>
      <c r="J325" s="168">
        <f>IFERROR(MIN('MP Calculations'!$E$30/I325,1),"-")</f>
        <v>0.61191304794284773</v>
      </c>
      <c r="K325" s="12"/>
      <c r="L325" s="159">
        <v>4.3698699999999997</v>
      </c>
      <c r="M325" s="159" t="s">
        <v>321</v>
      </c>
      <c r="N325" s="159">
        <v>1527</v>
      </c>
      <c r="O325" s="185">
        <f t="shared" si="16"/>
        <v>6672.7914899999996</v>
      </c>
      <c r="P325" s="215">
        <f t="shared" si="15"/>
        <v>4083.1681789329959</v>
      </c>
      <c r="Q325" s="215" cm="1">
        <f t="array" ref="Q325">IF(P325="-",0,P325/(1+'General inputs'!$H$32)^IFERROR(INDEX('MP Calculations'!$C$40:$C$130,MATCH(F325,'MP Calculations'!$D$40:$D$130,0),0),-1))</f>
        <v>10094.552832195199</v>
      </c>
    </row>
    <row r="326" spans="3:17" x14ac:dyDescent="0.2">
      <c r="C326" s="159"/>
      <c r="D326" s="165" t="s">
        <v>300</v>
      </c>
      <c r="E326" s="161">
        <v>36777</v>
      </c>
      <c r="F326" s="172" t="str">
        <f t="shared" si="14"/>
        <v>2000-01</v>
      </c>
      <c r="G326" s="68"/>
      <c r="H326" s="167" t="s">
        <v>279</v>
      </c>
      <c r="I326" s="173">
        <v>38254.502555524108</v>
      </c>
      <c r="J326" s="168">
        <f>IFERROR(MIN('MP Calculations'!$E$30/I326,1),"-")</f>
        <v>0.61191304794284773</v>
      </c>
      <c r="K326" s="12"/>
      <c r="L326" s="159">
        <v>2.038389</v>
      </c>
      <c r="M326" s="159" t="s">
        <v>321</v>
      </c>
      <c r="N326" s="159">
        <v>1754</v>
      </c>
      <c r="O326" s="185">
        <f t="shared" si="16"/>
        <v>3575.3343060000002</v>
      </c>
      <c r="P326" s="215">
        <f t="shared" si="15"/>
        <v>2187.7937125990861</v>
      </c>
      <c r="Q326" s="215" cm="1">
        <f t="array" ref="Q326">IF(P326="-",0,P326/(1+'General inputs'!$H$32)^IFERROR(INDEX('MP Calculations'!$C$40:$C$130,MATCH(F326,'MP Calculations'!$D$40:$D$130,0),0),-1))</f>
        <v>5408.7410192217703</v>
      </c>
    </row>
    <row r="327" spans="3:17" x14ac:dyDescent="0.2">
      <c r="C327" s="159"/>
      <c r="D327" s="165" t="s">
        <v>300</v>
      </c>
      <c r="E327" s="161">
        <v>36777</v>
      </c>
      <c r="F327" s="172" t="str">
        <f t="shared" si="14"/>
        <v>2000-01</v>
      </c>
      <c r="G327" s="68"/>
      <c r="H327" s="167" t="s">
        <v>279</v>
      </c>
      <c r="I327" s="173">
        <v>38254.502555524108</v>
      </c>
      <c r="J327" s="168">
        <f>IFERROR(MIN('MP Calculations'!$E$30/I327,1),"-")</f>
        <v>0.61191304794284773</v>
      </c>
      <c r="K327" s="12"/>
      <c r="L327" s="159">
        <v>116.989554</v>
      </c>
      <c r="M327" s="159" t="s">
        <v>321</v>
      </c>
      <c r="N327" s="159">
        <v>1754</v>
      </c>
      <c r="O327" s="185">
        <f t="shared" si="16"/>
        <v>205199.67771600001</v>
      </c>
      <c r="P327" s="215">
        <f t="shared" si="15"/>
        <v>125564.36022808762</v>
      </c>
      <c r="Q327" s="215" cm="1">
        <f t="array" ref="Q327">IF(P327="-",0,P327/(1+'General inputs'!$H$32)^IFERROR(INDEX('MP Calculations'!$C$40:$C$130,MATCH(F327,'MP Calculations'!$D$40:$D$130,0),0),-1))</f>
        <v>310424.65375365567</v>
      </c>
    </row>
    <row r="328" spans="3:17" x14ac:dyDescent="0.2">
      <c r="C328" s="159"/>
      <c r="D328" s="165" t="s">
        <v>404</v>
      </c>
      <c r="E328" s="161">
        <v>36777</v>
      </c>
      <c r="F328" s="172" t="str">
        <f t="shared" si="14"/>
        <v>2000-01</v>
      </c>
      <c r="G328" s="68"/>
      <c r="H328" s="167" t="s">
        <v>279</v>
      </c>
      <c r="I328" s="173">
        <v>38254.502555524108</v>
      </c>
      <c r="J328" s="168">
        <f>IFERROR(MIN('MP Calculations'!$E$30/I328,1),"-")</f>
        <v>0.61191304794284773</v>
      </c>
      <c r="K328" s="12"/>
      <c r="L328" s="159">
        <v>0.66536300000000004</v>
      </c>
      <c r="M328" s="159" t="s">
        <v>321</v>
      </c>
      <c r="N328" s="159">
        <v>1527</v>
      </c>
      <c r="O328" s="185">
        <f t="shared" si="16"/>
        <v>1016.0093010000001</v>
      </c>
      <c r="P328" s="215">
        <f t="shared" si="15"/>
        <v>621.70934811319228</v>
      </c>
      <c r="Q328" s="215" cm="1">
        <f t="array" ref="Q328">IF(P328="-",0,P328/(1+'General inputs'!$H$32)^IFERROR(INDEX('MP Calculations'!$C$40:$C$130,MATCH(F328,'MP Calculations'!$D$40:$D$130,0),0),-1))</f>
        <v>1537.011846139106</v>
      </c>
    </row>
    <row r="329" spans="3:17" x14ac:dyDescent="0.2">
      <c r="C329" s="159"/>
      <c r="D329" s="165" t="s">
        <v>404</v>
      </c>
      <c r="E329" s="161">
        <v>36777</v>
      </c>
      <c r="F329" s="172" t="str">
        <f t="shared" si="14"/>
        <v>2000-01</v>
      </c>
      <c r="G329" s="68"/>
      <c r="H329" s="167" t="s">
        <v>279</v>
      </c>
      <c r="I329" s="173">
        <v>38254.502555524108</v>
      </c>
      <c r="J329" s="168">
        <f>IFERROR(MIN('MP Calculations'!$E$30/I329,1),"-")</f>
        <v>0.61191304794284773</v>
      </c>
      <c r="K329" s="12"/>
      <c r="L329" s="159">
        <v>0.66136300000000003</v>
      </c>
      <c r="M329" s="159" t="s">
        <v>321</v>
      </c>
      <c r="N329" s="159">
        <v>1527</v>
      </c>
      <c r="O329" s="185">
        <f t="shared" si="16"/>
        <v>1009.9013010000001</v>
      </c>
      <c r="P329" s="215">
        <f t="shared" si="15"/>
        <v>617.97178321635738</v>
      </c>
      <c r="Q329" s="215" cm="1">
        <f t="array" ref="Q329">IF(P329="-",0,P329/(1+'General inputs'!$H$32)^IFERROR(INDEX('MP Calculations'!$C$40:$C$130,MATCH(F329,'MP Calculations'!$D$40:$D$130,0),0),-1))</f>
        <v>1527.7717059681672</v>
      </c>
    </row>
    <row r="330" spans="3:17" x14ac:dyDescent="0.2">
      <c r="C330" s="159"/>
      <c r="D330" s="165" t="s">
        <v>286</v>
      </c>
      <c r="E330" s="161">
        <v>36777</v>
      </c>
      <c r="F330" s="172" t="str">
        <f t="shared" si="14"/>
        <v>2000-01</v>
      </c>
      <c r="G330" s="68"/>
      <c r="H330" s="167" t="s">
        <v>279</v>
      </c>
      <c r="I330" s="173">
        <v>38254.502555524108</v>
      </c>
      <c r="J330" s="168">
        <f>IFERROR(MIN('MP Calculations'!$E$30/I330,1),"-")</f>
        <v>0.61191304794284773</v>
      </c>
      <c r="K330" s="12"/>
      <c r="L330" s="159">
        <v>0.51838200000000001</v>
      </c>
      <c r="M330" s="159" t="s">
        <v>321</v>
      </c>
      <c r="N330" s="159">
        <v>726</v>
      </c>
      <c r="O330" s="185">
        <f t="shared" si="16"/>
        <v>376.34533199999998</v>
      </c>
      <c r="P330" s="215">
        <f t="shared" si="15"/>
        <v>230.29061918318294</v>
      </c>
      <c r="Q330" s="215" cm="1">
        <f t="array" ref="Q330">IF(P330="-",0,P330/(1+'General inputs'!$H$32)^IFERROR(INDEX('MP Calculations'!$C$40:$C$130,MATCH(F330,'MP Calculations'!$D$40:$D$130,0),0),-1))</f>
        <v>569.33261629969536</v>
      </c>
    </row>
    <row r="331" spans="3:17" x14ac:dyDescent="0.2">
      <c r="C331" s="159"/>
      <c r="D331" s="165" t="s">
        <v>283</v>
      </c>
      <c r="E331" s="161">
        <v>36819</v>
      </c>
      <c r="F331" s="172" t="str">
        <f t="shared" si="14"/>
        <v>2000-01</v>
      </c>
      <c r="G331" s="68"/>
      <c r="H331" s="167" t="s">
        <v>279</v>
      </c>
      <c r="I331" s="173">
        <v>38254.502555524108</v>
      </c>
      <c r="J331" s="168">
        <f>IFERROR(MIN('MP Calculations'!$E$30/I331,1),"-")</f>
        <v>0.61191304794284773</v>
      </c>
      <c r="K331" s="12"/>
      <c r="L331" s="159">
        <v>4.6446120000000004</v>
      </c>
      <c r="M331" s="159" t="s">
        <v>321</v>
      </c>
      <c r="N331" s="159">
        <v>622</v>
      </c>
      <c r="O331" s="185">
        <f t="shared" si="16"/>
        <v>2888.9486640000005</v>
      </c>
      <c r="P331" s="215">
        <f t="shared" si="15"/>
        <v>1767.7853823386581</v>
      </c>
      <c r="Q331" s="215" cm="1">
        <f t="array" ref="Q331">IF(P331="-",0,P331/(1+'General inputs'!$H$32)^IFERROR(INDEX('MP Calculations'!$C$40:$C$130,MATCH(F331,'MP Calculations'!$D$40:$D$130,0),0),-1))</f>
        <v>4370.3815654889795</v>
      </c>
    </row>
    <row r="332" spans="3:17" x14ac:dyDescent="0.2">
      <c r="C332" s="159"/>
      <c r="D332" s="165" t="s">
        <v>283</v>
      </c>
      <c r="E332" s="161">
        <v>36819</v>
      </c>
      <c r="F332" s="172" t="str">
        <f t="shared" si="14"/>
        <v>2000-01</v>
      </c>
      <c r="G332" s="68"/>
      <c r="H332" s="167" t="s">
        <v>279</v>
      </c>
      <c r="I332" s="173">
        <v>38254.502555524108</v>
      </c>
      <c r="J332" s="168">
        <f>IFERROR(MIN('MP Calculations'!$E$30/I332,1),"-")</f>
        <v>0.61191304794284773</v>
      </c>
      <c r="K332" s="12"/>
      <c r="L332" s="159">
        <v>39.990535000000001</v>
      </c>
      <c r="M332" s="159" t="s">
        <v>321</v>
      </c>
      <c r="N332" s="159">
        <v>622</v>
      </c>
      <c r="O332" s="185">
        <f t="shared" si="16"/>
        <v>24874.11277</v>
      </c>
      <c r="P332" s="215">
        <f t="shared" si="15"/>
        <v>15220.794159964811</v>
      </c>
      <c r="Q332" s="215" cm="1">
        <f t="array" ref="Q332">IF(P332="-",0,P332/(1+'General inputs'!$H$32)^IFERROR(INDEX('MP Calculations'!$C$40:$C$130,MATCH(F332,'MP Calculations'!$D$40:$D$130,0),0),-1))</f>
        <v>37629.385825563426</v>
      </c>
    </row>
    <row r="333" spans="3:17" x14ac:dyDescent="0.2">
      <c r="C333" s="159"/>
      <c r="D333" s="165" t="s">
        <v>283</v>
      </c>
      <c r="E333" s="161">
        <v>36819</v>
      </c>
      <c r="F333" s="172" t="str">
        <f t="shared" si="14"/>
        <v>2000-01</v>
      </c>
      <c r="G333" s="68"/>
      <c r="H333" s="167" t="s">
        <v>279</v>
      </c>
      <c r="I333" s="173">
        <v>38254.502555524108</v>
      </c>
      <c r="J333" s="168">
        <f>IFERROR(MIN('MP Calculations'!$E$30/I333,1),"-")</f>
        <v>0.61191304794284773</v>
      </c>
      <c r="K333" s="12"/>
      <c r="L333" s="159">
        <v>16.774107999999998</v>
      </c>
      <c r="M333" s="159" t="s">
        <v>321</v>
      </c>
      <c r="N333" s="159">
        <v>622</v>
      </c>
      <c r="O333" s="185">
        <f t="shared" si="16"/>
        <v>10433.495175999999</v>
      </c>
      <c r="P333" s="215">
        <f t="shared" si="15"/>
        <v>6384.3918338431577</v>
      </c>
      <c r="Q333" s="215" cm="1">
        <f t="array" ref="Q333">IF(P333="-",0,P333/(1+'General inputs'!$H$32)^IFERROR(INDEX('MP Calculations'!$C$40:$C$130,MATCH(F333,'MP Calculations'!$D$40:$D$130,0),0),-1))</f>
        <v>15783.719367887177</v>
      </c>
    </row>
    <row r="334" spans="3:17" x14ac:dyDescent="0.2">
      <c r="C334" s="159"/>
      <c r="D334" s="165" t="s">
        <v>283</v>
      </c>
      <c r="E334" s="161">
        <v>36819</v>
      </c>
      <c r="F334" s="172" t="str">
        <f t="shared" si="14"/>
        <v>2000-01</v>
      </c>
      <c r="G334" s="68"/>
      <c r="H334" s="167" t="s">
        <v>279</v>
      </c>
      <c r="I334" s="173">
        <v>38254.502555524108</v>
      </c>
      <c r="J334" s="168">
        <f>IFERROR(MIN('MP Calculations'!$E$30/I334,1),"-")</f>
        <v>0.61191304794284773</v>
      </c>
      <c r="K334" s="12"/>
      <c r="L334" s="159">
        <v>9.9985999999999997</v>
      </c>
      <c r="M334" s="159" t="s">
        <v>321</v>
      </c>
      <c r="N334" s="159">
        <v>622</v>
      </c>
      <c r="O334" s="185">
        <f t="shared" si="16"/>
        <v>6219.1291999999994</v>
      </c>
      <c r="P334" s="215">
        <f t="shared" si="15"/>
        <v>3805.566304322364</v>
      </c>
      <c r="Q334" s="215" cm="1">
        <f t="array" ref="Q334">IF(P334="-",0,P334/(1+'General inputs'!$H$32)^IFERROR(INDEX('MP Calculations'!$C$40:$C$130,MATCH(F334,'MP Calculations'!$D$40:$D$130,0),0),-1))</f>
        <v>9408.2556563816524</v>
      </c>
    </row>
    <row r="335" spans="3:17" x14ac:dyDescent="0.2">
      <c r="C335" s="159"/>
      <c r="D335" s="165" t="s">
        <v>283</v>
      </c>
      <c r="E335" s="161">
        <v>36819</v>
      </c>
      <c r="F335" s="172" t="str">
        <f t="shared" si="14"/>
        <v>2000-01</v>
      </c>
      <c r="G335" s="68"/>
      <c r="H335" s="167" t="s">
        <v>279</v>
      </c>
      <c r="I335" s="173">
        <v>38254.502555524108</v>
      </c>
      <c r="J335" s="168">
        <f>IFERROR(MIN('MP Calculations'!$E$30/I335,1),"-")</f>
        <v>0.61191304794284773</v>
      </c>
      <c r="K335" s="12"/>
      <c r="L335" s="159">
        <v>29.992139000000002</v>
      </c>
      <c r="M335" s="159" t="s">
        <v>321</v>
      </c>
      <c r="N335" s="159">
        <v>622</v>
      </c>
      <c r="O335" s="185">
        <f t="shared" si="16"/>
        <v>18655.110458000003</v>
      </c>
      <c r="P335" s="215">
        <f t="shared" si="15"/>
        <v>11415.305500065277</v>
      </c>
      <c r="Q335" s="215" cm="1">
        <f t="array" ref="Q335">IF(P335="-",0,P335/(1+'General inputs'!$H$32)^IFERROR(INDEX('MP Calculations'!$C$40:$C$130,MATCH(F335,'MP Calculations'!$D$40:$D$130,0),0),-1))</f>
        <v>28221.322124470913</v>
      </c>
    </row>
    <row r="336" spans="3:17" x14ac:dyDescent="0.2">
      <c r="C336" s="159"/>
      <c r="D336" s="165" t="s">
        <v>283</v>
      </c>
      <c r="E336" s="161">
        <v>36819</v>
      </c>
      <c r="F336" s="172" t="str">
        <f t="shared" si="14"/>
        <v>2000-01</v>
      </c>
      <c r="G336" s="68"/>
      <c r="H336" s="167" t="s">
        <v>279</v>
      </c>
      <c r="I336" s="173">
        <v>38254.502555524108</v>
      </c>
      <c r="J336" s="168">
        <f>IFERROR(MIN('MP Calculations'!$E$30/I336,1),"-")</f>
        <v>0.61191304794284773</v>
      </c>
      <c r="K336" s="12"/>
      <c r="L336" s="159">
        <v>5.5011619999999999</v>
      </c>
      <c r="M336" s="159" t="s">
        <v>321</v>
      </c>
      <c r="N336" s="159">
        <v>622</v>
      </c>
      <c r="O336" s="185">
        <f t="shared" si="16"/>
        <v>3421.7227640000001</v>
      </c>
      <c r="P336" s="215">
        <f t="shared" si="15"/>
        <v>2093.7968057346657</v>
      </c>
      <c r="Q336" s="215" cm="1">
        <f t="array" ref="Q336">IF(P336="-",0,P336/(1+'General inputs'!$H$32)^IFERROR(INDEX('MP Calculations'!$C$40:$C$130,MATCH(F336,'MP Calculations'!$D$40:$D$130,0),0),-1))</f>
        <v>5176.3585405128533</v>
      </c>
    </row>
    <row r="337" spans="3:17" x14ac:dyDescent="0.2">
      <c r="C337" s="159"/>
      <c r="D337" s="165" t="s">
        <v>283</v>
      </c>
      <c r="E337" s="161">
        <v>36819</v>
      </c>
      <c r="F337" s="172" t="str">
        <f t="shared" si="14"/>
        <v>2000-01</v>
      </c>
      <c r="G337" s="68"/>
      <c r="H337" s="167" t="s">
        <v>279</v>
      </c>
      <c r="I337" s="173">
        <v>38254.502555524108</v>
      </c>
      <c r="J337" s="168">
        <f>IFERROR(MIN('MP Calculations'!$E$30/I337,1),"-")</f>
        <v>0.61191304794284773</v>
      </c>
      <c r="K337" s="12"/>
      <c r="L337" s="159">
        <v>9.0015230000000006</v>
      </c>
      <c r="M337" s="159" t="s">
        <v>321</v>
      </c>
      <c r="N337" s="159">
        <v>622</v>
      </c>
      <c r="O337" s="185">
        <f t="shared" si="16"/>
        <v>5598.947306</v>
      </c>
      <c r="P337" s="215">
        <f t="shared" si="15"/>
        <v>3426.0689112858563</v>
      </c>
      <c r="Q337" s="215" cm="1">
        <f t="array" ref="Q337">IF(P337="-",0,P337/(1+'General inputs'!$H$32)^IFERROR(INDEX('MP Calculations'!$C$40:$C$130,MATCH(F337,'MP Calculations'!$D$40:$D$130,0),0),-1))</f>
        <v>8470.0487749084423</v>
      </c>
    </row>
    <row r="338" spans="3:17" x14ac:dyDescent="0.2">
      <c r="C338" s="159"/>
      <c r="D338" s="165" t="s">
        <v>405</v>
      </c>
      <c r="E338" s="161">
        <v>36922</v>
      </c>
      <c r="F338" s="172" t="str">
        <f t="shared" si="14"/>
        <v>2000-01</v>
      </c>
      <c r="G338" s="68"/>
      <c r="H338" s="167" t="s">
        <v>279</v>
      </c>
      <c r="I338" s="173">
        <v>38254.502555524108</v>
      </c>
      <c r="J338" s="168">
        <f>IFERROR(MIN('MP Calculations'!$E$30/I338,1),"-")</f>
        <v>0.61191304794284773</v>
      </c>
      <c r="K338" s="12"/>
      <c r="L338" s="159">
        <v>1</v>
      </c>
      <c r="M338" s="159" t="s">
        <v>322</v>
      </c>
      <c r="N338" s="159">
        <v>132644.99</v>
      </c>
      <c r="O338" s="185">
        <f t="shared" si="16"/>
        <v>132644.99</v>
      </c>
      <c r="P338" s="215">
        <f t="shared" si="15"/>
        <v>81167.20012524855</v>
      </c>
      <c r="Q338" s="215" cm="1">
        <f t="array" ref="Q338">IF(P338="-",0,P338/(1+'General inputs'!$H$32)^IFERROR(INDEX('MP Calculations'!$C$40:$C$130,MATCH(F338,'MP Calculations'!$D$40:$D$130,0),0),-1))</f>
        <v>200664.42380039117</v>
      </c>
    </row>
    <row r="339" spans="3:17" x14ac:dyDescent="0.2">
      <c r="C339" s="159"/>
      <c r="D339" s="165" t="s">
        <v>406</v>
      </c>
      <c r="E339" s="161">
        <v>36922</v>
      </c>
      <c r="F339" s="172" t="str">
        <f t="shared" si="14"/>
        <v>2000-01</v>
      </c>
      <c r="G339" s="68"/>
      <c r="H339" s="167" t="s">
        <v>279</v>
      </c>
      <c r="I339" s="173">
        <v>38254.502555524108</v>
      </c>
      <c r="J339" s="168">
        <f>IFERROR(MIN('MP Calculations'!$E$30/I339,1),"-")</f>
        <v>0.61191304794284773</v>
      </c>
      <c r="K339" s="12"/>
      <c r="L339" s="159">
        <v>1</v>
      </c>
      <c r="M339" s="159" t="s">
        <v>322</v>
      </c>
      <c r="N339" s="159">
        <v>293653.76000000001</v>
      </c>
      <c r="O339" s="185">
        <f t="shared" si="16"/>
        <v>293653.76000000001</v>
      </c>
      <c r="P339" s="215">
        <f t="shared" si="15"/>
        <v>179690.56732147752</v>
      </c>
      <c r="Q339" s="215" cm="1">
        <f t="array" ref="Q339">IF(P339="-",0,P339/(1+'General inputs'!$H$32)^IFERROR(INDEX('MP Calculations'!$C$40:$C$130,MATCH(F339,'MP Calculations'!$D$40:$D$130,0),0),-1))</f>
        <v>444237.37788527383</v>
      </c>
    </row>
    <row r="340" spans="3:17" x14ac:dyDescent="0.2">
      <c r="C340" s="159"/>
      <c r="D340" s="165" t="s">
        <v>407</v>
      </c>
      <c r="E340" s="161">
        <v>36922</v>
      </c>
      <c r="F340" s="172" t="str">
        <f t="shared" si="14"/>
        <v>2000-01</v>
      </c>
      <c r="G340" s="68"/>
      <c r="H340" s="167" t="s">
        <v>279</v>
      </c>
      <c r="I340" s="173">
        <v>38254.502555524108</v>
      </c>
      <c r="J340" s="168">
        <f>IFERROR(MIN('MP Calculations'!$E$30/I340,1),"-")</f>
        <v>0.61191304794284773</v>
      </c>
      <c r="K340" s="12"/>
      <c r="L340" s="159">
        <v>1</v>
      </c>
      <c r="M340" s="159" t="s">
        <v>322</v>
      </c>
      <c r="N340" s="159">
        <v>77872.41</v>
      </c>
      <c r="O340" s="185">
        <f t="shared" si="16"/>
        <v>77872.41</v>
      </c>
      <c r="P340" s="215">
        <f t="shared" si="15"/>
        <v>47651.143753755096</v>
      </c>
      <c r="Q340" s="215" cm="1">
        <f t="array" ref="Q340">IF(P340="-",0,P340/(1+'General inputs'!$H$32)^IFERROR(INDEX('MP Calculations'!$C$40:$C$130,MATCH(F340,'MP Calculations'!$D$40:$D$130,0),0),-1))</f>
        <v>117804.84345920508</v>
      </c>
    </row>
    <row r="341" spans="3:17" x14ac:dyDescent="0.2">
      <c r="C341" s="159"/>
      <c r="D341" s="165" t="s">
        <v>408</v>
      </c>
      <c r="E341" s="161">
        <v>36922</v>
      </c>
      <c r="F341" s="172" t="str">
        <f t="shared" si="14"/>
        <v>2000-01</v>
      </c>
      <c r="G341" s="68"/>
      <c r="H341" s="167" t="s">
        <v>279</v>
      </c>
      <c r="I341" s="173">
        <v>38254.502555524108</v>
      </c>
      <c r="J341" s="168">
        <f>IFERROR(MIN('MP Calculations'!$E$30/I341,1),"-")</f>
        <v>0.61191304794284773</v>
      </c>
      <c r="K341" s="12"/>
      <c r="L341" s="159">
        <v>1</v>
      </c>
      <c r="M341" s="159" t="s">
        <v>322</v>
      </c>
      <c r="N341" s="159">
        <v>105351.77</v>
      </c>
      <c r="O341" s="185">
        <f t="shared" si="16"/>
        <v>105351.77</v>
      </c>
      <c r="P341" s="215">
        <f t="shared" si="15"/>
        <v>64466.122686873867</v>
      </c>
      <c r="Q341" s="215" cm="1">
        <f t="array" ref="Q341">IF(P341="-",0,P341/(1+'General inputs'!$H$32)^IFERROR(INDEX('MP Calculations'!$C$40:$C$130,MATCH(F341,'MP Calculations'!$D$40:$D$130,0),0),-1))</f>
        <v>159375.42928233731</v>
      </c>
    </row>
    <row r="342" spans="3:17" x14ac:dyDescent="0.2">
      <c r="C342" s="159"/>
      <c r="D342" s="165" t="s">
        <v>409</v>
      </c>
      <c r="E342" s="161">
        <v>37073</v>
      </c>
      <c r="F342" s="172" t="str">
        <f t="shared" ref="F342:F405" si="17">IF(E342="","-",IF(OR(E342&lt;$E$15,E342&gt;$E$16),"ERROR - date outside of range",IF(MONTH(E342)&gt;=7,YEAR(E342)&amp;"-"&amp;IF(YEAR(E342)=1999,"00",IF(AND(YEAR(E342)&gt;=2000,YEAR(E342)&lt;2009),"0","")&amp;RIGHT(YEAR(E342),2)+1),RIGHT(YEAR(E342),4)-1&amp;"-"&amp;RIGHT(YEAR(E342),2))))</f>
        <v>2001-02</v>
      </c>
      <c r="G342" s="68"/>
      <c r="H342" s="167" t="s">
        <v>279</v>
      </c>
      <c r="I342" s="173">
        <v>38254.502555524108</v>
      </c>
      <c r="J342" s="168">
        <f>IFERROR(MIN('MP Calculations'!$E$30/I342,1),"-")</f>
        <v>0.61191304794284773</v>
      </c>
      <c r="K342" s="12"/>
      <c r="L342" s="159">
        <v>1</v>
      </c>
      <c r="M342" s="159" t="s">
        <v>322</v>
      </c>
      <c r="N342" s="159">
        <v>540.72</v>
      </c>
      <c r="O342" s="185">
        <f t="shared" si="16"/>
        <v>540.72</v>
      </c>
      <c r="P342" s="215">
        <f t="shared" si="15"/>
        <v>330.87362328365663</v>
      </c>
      <c r="Q342" s="215" cm="1">
        <f t="array" ref="Q342">IF(P342="-",0,P342/(1+'General inputs'!$H$32)^IFERROR(INDEX('MP Calculations'!$C$40:$C$130,MATCH(F342,'MP Calculations'!$D$40:$D$130,0),0),-1))</f>
        <v>785.02637006532518</v>
      </c>
    </row>
    <row r="343" spans="3:17" x14ac:dyDescent="0.2">
      <c r="C343" s="159"/>
      <c r="D343" s="165" t="s">
        <v>328</v>
      </c>
      <c r="E343" s="161">
        <v>37112</v>
      </c>
      <c r="F343" s="172" t="str">
        <f t="shared" si="17"/>
        <v>2001-02</v>
      </c>
      <c r="G343" s="68"/>
      <c r="H343" s="167" t="s">
        <v>279</v>
      </c>
      <c r="I343" s="173">
        <v>38254.502555524108</v>
      </c>
      <c r="J343" s="168">
        <f>IFERROR(MIN('MP Calculations'!$E$30/I343,1),"-")</f>
        <v>0.61191304794284773</v>
      </c>
      <c r="K343" s="12"/>
      <c r="L343" s="159">
        <v>22.135338000000001</v>
      </c>
      <c r="M343" s="159" t="s">
        <v>321</v>
      </c>
      <c r="N343" s="159">
        <v>940</v>
      </c>
      <c r="O343" s="185">
        <f t="shared" si="16"/>
        <v>20807.217720000001</v>
      </c>
      <c r="P343" s="215">
        <f t="shared" ref="P343:P406" si="18">IF(O343="-","-",IF(OR(E343&lt;$E$15,E343&gt;$E$16),0,O343*J343))</f>
        <v>12732.208014255631</v>
      </c>
      <c r="Q343" s="215" cm="1">
        <f t="array" ref="Q343">IF(P343="-",0,P343/(1+'General inputs'!$H$32)^IFERROR(INDEX('MP Calculations'!$C$40:$C$130,MATCH(F343,'MP Calculations'!$D$40:$D$130,0),0),-1))</f>
        <v>30208.26786116754</v>
      </c>
    </row>
    <row r="344" spans="3:17" x14ac:dyDescent="0.2">
      <c r="C344" s="159"/>
      <c r="D344" s="165" t="s">
        <v>328</v>
      </c>
      <c r="E344" s="161">
        <v>37112</v>
      </c>
      <c r="F344" s="172" t="str">
        <f t="shared" si="17"/>
        <v>2001-02</v>
      </c>
      <c r="G344" s="68"/>
      <c r="H344" s="167" t="s">
        <v>279</v>
      </c>
      <c r="I344" s="173">
        <v>38254.502555524108</v>
      </c>
      <c r="J344" s="168">
        <f>IFERROR(MIN('MP Calculations'!$E$30/I344,1),"-")</f>
        <v>0.61191304794284773</v>
      </c>
      <c r="K344" s="12"/>
      <c r="L344" s="159">
        <v>193.44038499999999</v>
      </c>
      <c r="M344" s="159" t="s">
        <v>321</v>
      </c>
      <c r="N344" s="159">
        <v>940</v>
      </c>
      <c r="O344" s="185">
        <f t="shared" si="16"/>
        <v>181833.96189999999</v>
      </c>
      <c r="P344" s="215">
        <f t="shared" si="18"/>
        <v>111266.57384575265</v>
      </c>
      <c r="Q344" s="215" cm="1">
        <f t="array" ref="Q344">IF(P344="-",0,P344/(1+'General inputs'!$H$32)^IFERROR(INDEX('MP Calculations'!$C$40:$C$130,MATCH(F344,'MP Calculations'!$D$40:$D$130,0),0),-1))</f>
        <v>263989.59732385271</v>
      </c>
    </row>
    <row r="345" spans="3:17" x14ac:dyDescent="0.2">
      <c r="C345" s="159"/>
      <c r="D345" s="165" t="s">
        <v>328</v>
      </c>
      <c r="E345" s="161">
        <v>37112</v>
      </c>
      <c r="F345" s="172" t="str">
        <f t="shared" si="17"/>
        <v>2001-02</v>
      </c>
      <c r="G345" s="68"/>
      <c r="H345" s="167" t="s">
        <v>279</v>
      </c>
      <c r="I345" s="173">
        <v>38254.502555524108</v>
      </c>
      <c r="J345" s="168">
        <f>IFERROR(MIN('MP Calculations'!$E$30/I345,1),"-")</f>
        <v>0.61191304794284773</v>
      </c>
      <c r="K345" s="12"/>
      <c r="L345" s="159">
        <v>2.1995079999999998</v>
      </c>
      <c r="M345" s="159" t="s">
        <v>321</v>
      </c>
      <c r="N345" s="159">
        <v>940</v>
      </c>
      <c r="O345" s="185">
        <f t="shared" si="16"/>
        <v>2067.5375199999999</v>
      </c>
      <c r="P345" s="215">
        <f t="shared" si="18"/>
        <v>1265.1531855993965</v>
      </c>
      <c r="Q345" s="215" cm="1">
        <f t="array" ref="Q345">IF(P345="-",0,P345/(1+'General inputs'!$H$32)^IFERROR(INDEX('MP Calculations'!$C$40:$C$130,MATCH(F345,'MP Calculations'!$D$40:$D$130,0),0),-1))</f>
        <v>3001.6856678122958</v>
      </c>
    </row>
    <row r="346" spans="3:17" x14ac:dyDescent="0.2">
      <c r="C346" s="159"/>
      <c r="D346" s="165" t="s">
        <v>328</v>
      </c>
      <c r="E346" s="161">
        <v>37112</v>
      </c>
      <c r="F346" s="172" t="str">
        <f t="shared" si="17"/>
        <v>2001-02</v>
      </c>
      <c r="G346" s="68"/>
      <c r="H346" s="167" t="s">
        <v>279</v>
      </c>
      <c r="I346" s="173">
        <v>38254.502555524108</v>
      </c>
      <c r="J346" s="168">
        <f>IFERROR(MIN('MP Calculations'!$E$30/I346,1),"-")</f>
        <v>0.61191304794284773</v>
      </c>
      <c r="K346" s="12"/>
      <c r="L346" s="159">
        <v>7.8159020000000003</v>
      </c>
      <c r="M346" s="159" t="s">
        <v>321</v>
      </c>
      <c r="N346" s="159">
        <v>940</v>
      </c>
      <c r="O346" s="185">
        <f t="shared" si="16"/>
        <v>7346.9478800000006</v>
      </c>
      <c r="P346" s="215">
        <f t="shared" si="18"/>
        <v>4495.6932703280436</v>
      </c>
      <c r="Q346" s="215" cm="1">
        <f t="array" ref="Q346">IF(P346="-",0,P346/(1+'General inputs'!$H$32)^IFERROR(INDEX('MP Calculations'!$C$40:$C$130,MATCH(F346,'MP Calculations'!$D$40:$D$130,0),0),-1))</f>
        <v>10666.422224618169</v>
      </c>
    </row>
    <row r="347" spans="3:17" x14ac:dyDescent="0.2">
      <c r="C347" s="159"/>
      <c r="D347" s="165" t="s">
        <v>328</v>
      </c>
      <c r="E347" s="161">
        <v>37112</v>
      </c>
      <c r="F347" s="172" t="str">
        <f t="shared" si="17"/>
        <v>2001-02</v>
      </c>
      <c r="G347" s="68"/>
      <c r="H347" s="167" t="s">
        <v>279</v>
      </c>
      <c r="I347" s="173">
        <v>38254.502555524108</v>
      </c>
      <c r="J347" s="168">
        <f>IFERROR(MIN('MP Calculations'!$E$30/I347,1),"-")</f>
        <v>0.61191304794284773</v>
      </c>
      <c r="K347" s="12"/>
      <c r="L347" s="159">
        <v>188.14290800000001</v>
      </c>
      <c r="M347" s="159" t="s">
        <v>321</v>
      </c>
      <c r="N347" s="159">
        <v>940</v>
      </c>
      <c r="O347" s="185">
        <f t="shared" si="16"/>
        <v>176854.33352000001</v>
      </c>
      <c r="P347" s="215">
        <f t="shared" si="18"/>
        <v>108219.47426612415</v>
      </c>
      <c r="Q347" s="215" cm="1">
        <f t="array" ref="Q347">IF(P347="-",0,P347/(1+'General inputs'!$H$32)^IFERROR(INDEX('MP Calculations'!$C$40:$C$130,MATCH(F347,'MP Calculations'!$D$40:$D$130,0),0),-1))</f>
        <v>256760.08927638698</v>
      </c>
    </row>
    <row r="348" spans="3:17" x14ac:dyDescent="0.2">
      <c r="C348" s="159"/>
      <c r="D348" s="165" t="s">
        <v>328</v>
      </c>
      <c r="E348" s="161">
        <v>37112</v>
      </c>
      <c r="F348" s="172" t="str">
        <f t="shared" si="17"/>
        <v>2001-02</v>
      </c>
      <c r="G348" s="68"/>
      <c r="H348" s="167" t="s">
        <v>279</v>
      </c>
      <c r="I348" s="173">
        <v>38254.502555524108</v>
      </c>
      <c r="J348" s="168">
        <f>IFERROR(MIN('MP Calculations'!$E$30/I348,1),"-")</f>
        <v>0.61191304794284773</v>
      </c>
      <c r="K348" s="12"/>
      <c r="L348" s="159">
        <v>2.8489629999999999</v>
      </c>
      <c r="M348" s="159" t="s">
        <v>321</v>
      </c>
      <c r="N348" s="159">
        <v>940</v>
      </c>
      <c r="O348" s="185">
        <f t="shared" si="16"/>
        <v>2678.02522</v>
      </c>
      <c r="P348" s="215">
        <f t="shared" si="18"/>
        <v>1638.7185748380152</v>
      </c>
      <c r="Q348" s="215" cm="1">
        <f t="array" ref="Q348">IF(P348="-",0,P348/(1+'General inputs'!$H$32)^IFERROR(INDEX('MP Calculations'!$C$40:$C$130,MATCH(F348,'MP Calculations'!$D$40:$D$130,0),0),-1))</f>
        <v>3888.0019555407489</v>
      </c>
    </row>
    <row r="349" spans="3:17" x14ac:dyDescent="0.2">
      <c r="C349" s="159"/>
      <c r="D349" s="165" t="s">
        <v>328</v>
      </c>
      <c r="E349" s="161">
        <v>37112</v>
      </c>
      <c r="F349" s="172" t="str">
        <f t="shared" si="17"/>
        <v>2001-02</v>
      </c>
      <c r="G349" s="68"/>
      <c r="H349" s="167" t="s">
        <v>279</v>
      </c>
      <c r="I349" s="173">
        <v>38254.502555524108</v>
      </c>
      <c r="J349" s="168">
        <f>IFERROR(MIN('MP Calculations'!$E$30/I349,1),"-")</f>
        <v>0.61191304794284773</v>
      </c>
      <c r="K349" s="12"/>
      <c r="L349" s="159">
        <v>264.47320999999999</v>
      </c>
      <c r="M349" s="159" t="s">
        <v>321</v>
      </c>
      <c r="N349" s="159">
        <v>940</v>
      </c>
      <c r="O349" s="185">
        <f t="shared" si="16"/>
        <v>248604.8174</v>
      </c>
      <c r="P349" s="215">
        <f t="shared" si="18"/>
        <v>152124.53154850911</v>
      </c>
      <c r="Q349" s="215" cm="1">
        <f t="array" ref="Q349">IF(P349="-",0,P349/(1+'General inputs'!$H$32)^IFERROR(INDEX('MP Calculations'!$C$40:$C$130,MATCH(F349,'MP Calculations'!$D$40:$D$130,0),0),-1))</f>
        <v>360928.64585048641</v>
      </c>
    </row>
    <row r="350" spans="3:17" x14ac:dyDescent="0.2">
      <c r="C350" s="159"/>
      <c r="D350" s="165" t="s">
        <v>328</v>
      </c>
      <c r="E350" s="161">
        <v>37112</v>
      </c>
      <c r="F350" s="172" t="str">
        <f t="shared" si="17"/>
        <v>2001-02</v>
      </c>
      <c r="G350" s="68"/>
      <c r="H350" s="167" t="s">
        <v>279</v>
      </c>
      <c r="I350" s="173">
        <v>38254.502555524108</v>
      </c>
      <c r="J350" s="168">
        <f>IFERROR(MIN('MP Calculations'!$E$30/I350,1),"-")</f>
        <v>0.61191304794284773</v>
      </c>
      <c r="K350" s="12"/>
      <c r="L350" s="159">
        <v>6.4073549999999999</v>
      </c>
      <c r="M350" s="159" t="s">
        <v>321</v>
      </c>
      <c r="N350" s="159">
        <v>940</v>
      </c>
      <c r="O350" s="185">
        <f t="shared" si="16"/>
        <v>6022.9137000000001</v>
      </c>
      <c r="P350" s="215">
        <f t="shared" si="18"/>
        <v>3685.4994796637343</v>
      </c>
      <c r="Q350" s="215" cm="1">
        <f t="array" ref="Q350">IF(P350="-",0,P350/(1+'General inputs'!$H$32)^IFERROR(INDEX('MP Calculations'!$C$40:$C$130,MATCH(F350,'MP Calculations'!$D$40:$D$130,0),0),-1))</f>
        <v>8744.1671828815597</v>
      </c>
    </row>
    <row r="351" spans="3:17" x14ac:dyDescent="0.2">
      <c r="C351" s="159"/>
      <c r="D351" s="165" t="s">
        <v>328</v>
      </c>
      <c r="E351" s="161">
        <v>37112</v>
      </c>
      <c r="F351" s="172" t="str">
        <f t="shared" si="17"/>
        <v>2001-02</v>
      </c>
      <c r="G351" s="68"/>
      <c r="H351" s="167" t="s">
        <v>279</v>
      </c>
      <c r="I351" s="173">
        <v>38254.502555524108</v>
      </c>
      <c r="J351" s="168">
        <f>IFERROR(MIN('MP Calculations'!$E$30/I351,1),"-")</f>
        <v>0.61191304794284773</v>
      </c>
      <c r="K351" s="12"/>
      <c r="L351" s="159">
        <v>23.995971000000001</v>
      </c>
      <c r="M351" s="159" t="s">
        <v>321</v>
      </c>
      <c r="N351" s="159">
        <v>940</v>
      </c>
      <c r="O351" s="185">
        <f t="shared" si="16"/>
        <v>22556.212739999999</v>
      </c>
      <c r="P351" s="215">
        <f t="shared" si="18"/>
        <v>13802.440887780693</v>
      </c>
      <c r="Q351" s="215" cm="1">
        <f t="array" ref="Q351">IF(P351="-",0,P351/(1+'General inputs'!$H$32)^IFERROR(INDEX('MP Calculations'!$C$40:$C$130,MATCH(F351,'MP Calculations'!$D$40:$D$130,0),0),-1))</f>
        <v>32747.488181874985</v>
      </c>
    </row>
    <row r="352" spans="3:17" x14ac:dyDescent="0.2">
      <c r="C352" s="159"/>
      <c r="D352" s="165" t="s">
        <v>328</v>
      </c>
      <c r="E352" s="161">
        <v>37112</v>
      </c>
      <c r="F352" s="172" t="str">
        <f t="shared" si="17"/>
        <v>2001-02</v>
      </c>
      <c r="G352" s="68"/>
      <c r="H352" s="167" t="s">
        <v>279</v>
      </c>
      <c r="I352" s="173">
        <v>38254.502555524108</v>
      </c>
      <c r="J352" s="168">
        <f>IFERROR(MIN('MP Calculations'!$E$30/I352,1),"-")</f>
        <v>0.61191304794284773</v>
      </c>
      <c r="K352" s="12"/>
      <c r="L352" s="159">
        <v>113.85575900000001</v>
      </c>
      <c r="M352" s="159" t="s">
        <v>321</v>
      </c>
      <c r="N352" s="159">
        <v>940</v>
      </c>
      <c r="O352" s="185">
        <f t="shared" si="16"/>
        <v>107024.41346000001</v>
      </c>
      <c r="P352" s="215">
        <f t="shared" si="18"/>
        <v>65489.635044604147</v>
      </c>
      <c r="Q352" s="215" cm="1">
        <f t="array" ref="Q352">IF(P352="-",0,P352/(1+'General inputs'!$H$32)^IFERROR(INDEX('MP Calculations'!$C$40:$C$130,MATCH(F352,'MP Calculations'!$D$40:$D$130,0),0),-1))</f>
        <v>155379.83948600819</v>
      </c>
    </row>
    <row r="353" spans="3:17" x14ac:dyDescent="0.2">
      <c r="C353" s="159"/>
      <c r="D353" s="165" t="s">
        <v>328</v>
      </c>
      <c r="E353" s="161">
        <v>37112</v>
      </c>
      <c r="F353" s="172" t="str">
        <f t="shared" si="17"/>
        <v>2001-02</v>
      </c>
      <c r="G353" s="68"/>
      <c r="H353" s="167" t="s">
        <v>279</v>
      </c>
      <c r="I353" s="173">
        <v>38254.502555524108</v>
      </c>
      <c r="J353" s="168">
        <f>IFERROR(MIN('MP Calculations'!$E$30/I353,1),"-")</f>
        <v>0.61191304794284773</v>
      </c>
      <c r="K353" s="12"/>
      <c r="L353" s="159">
        <v>1.9307259999999999</v>
      </c>
      <c r="M353" s="159" t="s">
        <v>321</v>
      </c>
      <c r="N353" s="159">
        <v>940</v>
      </c>
      <c r="O353" s="185">
        <f t="shared" si="16"/>
        <v>1814.8824399999999</v>
      </c>
      <c r="P353" s="215">
        <f t="shared" si="18"/>
        <v>1110.5502455183523</v>
      </c>
      <c r="Q353" s="215" cm="1">
        <f t="array" ref="Q353">IF(P353="-",0,P353/(1+'General inputs'!$H$32)^IFERROR(INDEX('MP Calculations'!$C$40:$C$130,MATCH(F353,'MP Calculations'!$D$40:$D$130,0),0),-1))</f>
        <v>2634.8767827498523</v>
      </c>
    </row>
    <row r="354" spans="3:17" x14ac:dyDescent="0.2">
      <c r="C354" s="159"/>
      <c r="D354" s="165" t="s">
        <v>328</v>
      </c>
      <c r="E354" s="161">
        <v>37112</v>
      </c>
      <c r="F354" s="172" t="str">
        <f t="shared" si="17"/>
        <v>2001-02</v>
      </c>
      <c r="G354" s="68"/>
      <c r="H354" s="167" t="s">
        <v>279</v>
      </c>
      <c r="I354" s="173">
        <v>38254.502555524108</v>
      </c>
      <c r="J354" s="168">
        <f>IFERROR(MIN('MP Calculations'!$E$30/I354,1),"-")</f>
        <v>0.61191304794284773</v>
      </c>
      <c r="K354" s="12"/>
      <c r="L354" s="159">
        <v>1.668391</v>
      </c>
      <c r="M354" s="159" t="s">
        <v>321</v>
      </c>
      <c r="N354" s="159">
        <v>940</v>
      </c>
      <c r="O354" s="185">
        <f t="shared" si="16"/>
        <v>1568.28754</v>
      </c>
      <c r="P354" s="215">
        <f t="shared" si="18"/>
        <v>959.65560865219072</v>
      </c>
      <c r="Q354" s="215" cm="1">
        <f t="array" ref="Q354">IF(P354="-",0,P354/(1+'General inputs'!$H$32)^IFERROR(INDEX('MP Calculations'!$C$40:$C$130,MATCH(F354,'MP Calculations'!$D$40:$D$130,0),0),-1))</f>
        <v>2276.8661687100134</v>
      </c>
    </row>
    <row r="355" spans="3:17" x14ac:dyDescent="0.2">
      <c r="C355" s="159"/>
      <c r="D355" s="165" t="s">
        <v>286</v>
      </c>
      <c r="E355" s="161">
        <v>37112</v>
      </c>
      <c r="F355" s="172" t="str">
        <f t="shared" si="17"/>
        <v>2001-02</v>
      </c>
      <c r="G355" s="68"/>
      <c r="H355" s="167" t="s">
        <v>279</v>
      </c>
      <c r="I355" s="173">
        <v>38254.502555524108</v>
      </c>
      <c r="J355" s="168">
        <f>IFERROR(MIN('MP Calculations'!$E$30/I355,1),"-")</f>
        <v>0.61191304794284773</v>
      </c>
      <c r="K355" s="12"/>
      <c r="L355" s="159">
        <v>12.026087</v>
      </c>
      <c r="M355" s="159" t="s">
        <v>321</v>
      </c>
      <c r="N355" s="159">
        <v>726</v>
      </c>
      <c r="O355" s="185">
        <f t="shared" si="16"/>
        <v>8730.9391620000006</v>
      </c>
      <c r="P355" s="215">
        <f t="shared" si="18"/>
        <v>5342.5755940229928</v>
      </c>
      <c r="Q355" s="215" cm="1">
        <f t="array" ref="Q355">IF(P355="-",0,P355/(1+'General inputs'!$H$32)^IFERROR(INDEX('MP Calculations'!$C$40:$C$130,MATCH(F355,'MP Calculations'!$D$40:$D$130,0),0),-1))</f>
        <v>12675.723993205453</v>
      </c>
    </row>
    <row r="356" spans="3:17" x14ac:dyDescent="0.2">
      <c r="C356" s="159"/>
      <c r="D356" s="165" t="s">
        <v>410</v>
      </c>
      <c r="E356" s="161">
        <v>37154</v>
      </c>
      <c r="F356" s="172" t="str">
        <f t="shared" si="17"/>
        <v>2001-02</v>
      </c>
      <c r="G356" s="68"/>
      <c r="H356" s="167" t="s">
        <v>279</v>
      </c>
      <c r="I356" s="173">
        <v>38254.502555524108</v>
      </c>
      <c r="J356" s="168">
        <f>IFERROR(MIN('MP Calculations'!$E$30/I356,1),"-")</f>
        <v>0.61191304794284773</v>
      </c>
      <c r="K356" s="12"/>
      <c r="L356" s="159">
        <v>1</v>
      </c>
      <c r="M356" s="159" t="s">
        <v>322</v>
      </c>
      <c r="N356" s="159">
        <v>1381.97</v>
      </c>
      <c r="O356" s="185">
        <f t="shared" si="16"/>
        <v>1381.97</v>
      </c>
      <c r="P356" s="215">
        <f t="shared" si="18"/>
        <v>845.64547486557728</v>
      </c>
      <c r="Q356" s="215" cm="1">
        <f t="array" ref="Q356">IF(P356="-",0,P356/(1+'General inputs'!$H$32)^IFERROR(INDEX('MP Calculations'!$C$40:$C$130,MATCH(F356,'MP Calculations'!$D$40:$D$130,0),0),-1))</f>
        <v>2006.3672374596417</v>
      </c>
    </row>
    <row r="357" spans="3:17" x14ac:dyDescent="0.2">
      <c r="C357" s="159"/>
      <c r="D357" s="165" t="s">
        <v>411</v>
      </c>
      <c r="E357" s="161">
        <v>37525</v>
      </c>
      <c r="F357" s="172" t="str">
        <f t="shared" si="17"/>
        <v>2002-03</v>
      </c>
      <c r="G357" s="68"/>
      <c r="H357" s="167" t="s">
        <v>279</v>
      </c>
      <c r="I357" s="173">
        <v>38254.502555524108</v>
      </c>
      <c r="J357" s="168">
        <f>IFERROR(MIN('MP Calculations'!$E$30/I357,1),"-")</f>
        <v>0.61191304794284773</v>
      </c>
      <c r="K357" s="12"/>
      <c r="L357" s="159">
        <v>72.875962000000001</v>
      </c>
      <c r="M357" s="159" t="s">
        <v>321</v>
      </c>
      <c r="N357" s="159">
        <v>809</v>
      </c>
      <c r="O357" s="185">
        <f t="shared" si="16"/>
        <v>58956.653257999998</v>
      </c>
      <c r="P357" s="215">
        <f t="shared" si="18"/>
        <v>36076.345391612405</v>
      </c>
      <c r="Q357" s="215" cm="1">
        <f t="array" ref="Q357">IF(P357="-",0,P357/(1+'General inputs'!$H$32)^IFERROR(INDEX('MP Calculations'!$C$40:$C$130,MATCH(F357,'MP Calculations'!$D$40:$D$130,0),0),-1))</f>
        <v>82144.202090267238</v>
      </c>
    </row>
    <row r="358" spans="3:17" x14ac:dyDescent="0.2">
      <c r="C358" s="159"/>
      <c r="D358" s="165" t="s">
        <v>411</v>
      </c>
      <c r="E358" s="161">
        <v>37525</v>
      </c>
      <c r="F358" s="172" t="str">
        <f t="shared" si="17"/>
        <v>2002-03</v>
      </c>
      <c r="G358" s="68"/>
      <c r="H358" s="167" t="s">
        <v>279</v>
      </c>
      <c r="I358" s="173">
        <v>38254.502555524108</v>
      </c>
      <c r="J358" s="168">
        <f>IFERROR(MIN('MP Calculations'!$E$30/I358,1),"-")</f>
        <v>0.61191304794284773</v>
      </c>
      <c r="K358" s="12"/>
      <c r="L358" s="159">
        <v>91.796755000000005</v>
      </c>
      <c r="M358" s="159" t="s">
        <v>321</v>
      </c>
      <c r="N358" s="159">
        <v>809</v>
      </c>
      <c r="O358" s="185">
        <f t="shared" si="16"/>
        <v>74263.574795000008</v>
      </c>
      <c r="P358" s="215">
        <f t="shared" si="18"/>
        <v>45442.850403940101</v>
      </c>
      <c r="Q358" s="215" cm="1">
        <f t="array" ref="Q358">IF(P358="-",0,P358/(1+'General inputs'!$H$32)^IFERROR(INDEX('MP Calculations'!$C$40:$C$130,MATCH(F358,'MP Calculations'!$D$40:$D$130,0),0),-1))</f>
        <v>103471.30915336323</v>
      </c>
    </row>
    <row r="359" spans="3:17" x14ac:dyDescent="0.2">
      <c r="C359" s="159"/>
      <c r="D359" s="165" t="s">
        <v>411</v>
      </c>
      <c r="E359" s="161">
        <v>37525</v>
      </c>
      <c r="F359" s="172" t="str">
        <f t="shared" si="17"/>
        <v>2002-03</v>
      </c>
      <c r="G359" s="68"/>
      <c r="H359" s="167" t="s">
        <v>279</v>
      </c>
      <c r="I359" s="173">
        <v>38254.502555524108</v>
      </c>
      <c r="J359" s="168">
        <f>IFERROR(MIN('MP Calculations'!$E$30/I359,1),"-")</f>
        <v>0.61191304794284773</v>
      </c>
      <c r="K359" s="12"/>
      <c r="L359" s="159">
        <v>29.350114000000001</v>
      </c>
      <c r="M359" s="159" t="s">
        <v>321</v>
      </c>
      <c r="N359" s="159">
        <v>809</v>
      </c>
      <c r="O359" s="185">
        <f t="shared" si="16"/>
        <v>23744.242226000002</v>
      </c>
      <c r="P359" s="215">
        <f t="shared" si="18"/>
        <v>14529.411631604929</v>
      </c>
      <c r="Q359" s="215" cm="1">
        <f t="array" ref="Q359">IF(P359="-",0,P359/(1+'General inputs'!$H$32)^IFERROR(INDEX('MP Calculations'!$C$40:$C$130,MATCH(F359,'MP Calculations'!$D$40:$D$130,0),0),-1))</f>
        <v>33082.811253845022</v>
      </c>
    </row>
    <row r="360" spans="3:17" x14ac:dyDescent="0.2">
      <c r="C360" s="159"/>
      <c r="D360" s="165" t="s">
        <v>412</v>
      </c>
      <c r="E360" s="161">
        <v>37683</v>
      </c>
      <c r="F360" s="172" t="str">
        <f t="shared" si="17"/>
        <v>2002-03</v>
      </c>
      <c r="G360" s="68"/>
      <c r="H360" s="167" t="s">
        <v>279</v>
      </c>
      <c r="I360" s="173">
        <v>38254.502555524108</v>
      </c>
      <c r="J360" s="168">
        <f>IFERROR(MIN('MP Calculations'!$E$30/I360,1),"-")</f>
        <v>0.61191304794284773</v>
      </c>
      <c r="K360" s="12"/>
      <c r="L360" s="159">
        <v>1</v>
      </c>
      <c r="M360" s="159" t="s">
        <v>322</v>
      </c>
      <c r="N360" s="159">
        <v>8963.1299999999992</v>
      </c>
      <c r="O360" s="185">
        <f t="shared" si="16"/>
        <v>8963.1299999999992</v>
      </c>
      <c r="P360" s="215">
        <f t="shared" si="18"/>
        <v>5484.6561974079759</v>
      </c>
      <c r="Q360" s="215" cm="1">
        <f t="array" ref="Q360">IF(P360="-",0,P360/(1+'General inputs'!$H$32)^IFERROR(INDEX('MP Calculations'!$C$40:$C$130,MATCH(F360,'MP Calculations'!$D$40:$D$130,0),0),-1))</f>
        <v>12488.313386096595</v>
      </c>
    </row>
    <row r="361" spans="3:17" x14ac:dyDescent="0.2">
      <c r="C361" s="159"/>
      <c r="D361" s="165" t="s">
        <v>283</v>
      </c>
      <c r="E361" s="161">
        <v>37846</v>
      </c>
      <c r="F361" s="172" t="str">
        <f t="shared" si="17"/>
        <v>2003-04</v>
      </c>
      <c r="G361" s="68"/>
      <c r="H361" s="167" t="s">
        <v>279</v>
      </c>
      <c r="I361" s="173">
        <v>38254.502555524108</v>
      </c>
      <c r="J361" s="168">
        <f>IFERROR(MIN('MP Calculations'!$E$30/I361,1),"-")</f>
        <v>0.61191304794284773</v>
      </c>
      <c r="K361" s="12"/>
      <c r="L361" s="159">
        <v>4.4980560000000001</v>
      </c>
      <c r="M361" s="159" t="s">
        <v>321</v>
      </c>
      <c r="N361" s="159">
        <v>622</v>
      </c>
      <c r="O361" s="185">
        <f t="shared" si="16"/>
        <v>2797.7908320000001</v>
      </c>
      <c r="P361" s="215">
        <f t="shared" si="18"/>
        <v>1712.004715515676</v>
      </c>
      <c r="Q361" s="215" cm="1">
        <f t="array" ref="Q361">IF(P361="-",0,P361/(1+'General inputs'!$H$32)^IFERROR(INDEX('MP Calculations'!$C$40:$C$130,MATCH(F361,'MP Calculations'!$D$40:$D$130,0),0),-1))</f>
        <v>3741.0336692715064</v>
      </c>
    </row>
    <row r="362" spans="3:17" x14ac:dyDescent="0.2">
      <c r="C362" s="159"/>
      <c r="D362" s="165" t="s">
        <v>413</v>
      </c>
      <c r="E362" s="161">
        <v>37928</v>
      </c>
      <c r="F362" s="172" t="str">
        <f t="shared" si="17"/>
        <v>2003-04</v>
      </c>
      <c r="G362" s="68"/>
      <c r="H362" s="167" t="s">
        <v>279</v>
      </c>
      <c r="I362" s="173">
        <v>38254.502555524108</v>
      </c>
      <c r="J362" s="168">
        <f>IFERROR(MIN('MP Calculations'!$E$30/I362,1),"-")</f>
        <v>0.61191304794284773</v>
      </c>
      <c r="K362" s="12"/>
      <c r="L362" s="159">
        <v>98.550236999999996</v>
      </c>
      <c r="M362" s="159" t="s">
        <v>321</v>
      </c>
      <c r="N362" s="159">
        <v>995</v>
      </c>
      <c r="O362" s="185">
        <f t="shared" si="16"/>
        <v>98057.485814999993</v>
      </c>
      <c r="P362" s="215">
        <f t="shared" si="18"/>
        <v>60002.655018669204</v>
      </c>
      <c r="Q362" s="215" cm="1">
        <f t="array" ref="Q362">IF(P362="-",0,P362/(1+'General inputs'!$H$32)^IFERROR(INDEX('MP Calculations'!$C$40:$C$130,MATCH(F362,'MP Calculations'!$D$40:$D$130,0),0),-1))</f>
        <v>131116.43363839149</v>
      </c>
    </row>
    <row r="363" spans="3:17" x14ac:dyDescent="0.2">
      <c r="C363" s="159"/>
      <c r="D363" s="165" t="s">
        <v>414</v>
      </c>
      <c r="E363" s="161">
        <v>38033</v>
      </c>
      <c r="F363" s="172" t="str">
        <f t="shared" si="17"/>
        <v>2003-04</v>
      </c>
      <c r="G363" s="68"/>
      <c r="H363" s="167" t="s">
        <v>279</v>
      </c>
      <c r="I363" s="173">
        <v>38254.502555524108</v>
      </c>
      <c r="J363" s="168">
        <f>IFERROR(MIN('MP Calculations'!$E$30/I363,1),"-")</f>
        <v>0.61191304794284773</v>
      </c>
      <c r="K363" s="12"/>
      <c r="L363" s="159">
        <v>1</v>
      </c>
      <c r="M363" s="159" t="s">
        <v>322</v>
      </c>
      <c r="N363" s="159">
        <v>3881.82</v>
      </c>
      <c r="O363" s="185">
        <f t="shared" si="16"/>
        <v>3881.82</v>
      </c>
      <c r="P363" s="215">
        <f t="shared" si="18"/>
        <v>2375.3363077655054</v>
      </c>
      <c r="Q363" s="215" cm="1">
        <f t="array" ref="Q363">IF(P363="-",0,P363/(1+'General inputs'!$H$32)^IFERROR(INDEX('MP Calculations'!$C$40:$C$130,MATCH(F363,'MP Calculations'!$D$40:$D$130,0),0),-1))</f>
        <v>5190.5307401663249</v>
      </c>
    </row>
    <row r="364" spans="3:17" x14ac:dyDescent="0.2">
      <c r="C364" s="159"/>
      <c r="D364" s="165" t="s">
        <v>415</v>
      </c>
      <c r="E364" s="161">
        <v>38043</v>
      </c>
      <c r="F364" s="172" t="str">
        <f t="shared" si="17"/>
        <v>2003-04</v>
      </c>
      <c r="G364" s="68"/>
      <c r="H364" s="167" t="s">
        <v>279</v>
      </c>
      <c r="I364" s="173">
        <v>38254.502555524108</v>
      </c>
      <c r="J364" s="168">
        <f>IFERROR(MIN('MP Calculations'!$E$30/I364,1),"-")</f>
        <v>0.61191304794284773</v>
      </c>
      <c r="K364" s="12"/>
      <c r="L364" s="159">
        <v>1</v>
      </c>
      <c r="M364" s="159" t="s">
        <v>322</v>
      </c>
      <c r="N364" s="159">
        <v>21914.73</v>
      </c>
      <c r="O364" s="185">
        <f t="shared" si="16"/>
        <v>21914.73</v>
      </c>
      <c r="P364" s="215">
        <f t="shared" si="18"/>
        <v>13409.909229144563</v>
      </c>
      <c r="Q364" s="215" cm="1">
        <f t="array" ref="Q364">IF(P364="-",0,P364/(1+'General inputs'!$H$32)^IFERROR(INDEX('MP Calculations'!$C$40:$C$130,MATCH(F364,'MP Calculations'!$D$40:$D$130,0),0),-1))</f>
        <v>29303.027890897869</v>
      </c>
    </row>
    <row r="365" spans="3:17" x14ac:dyDescent="0.2">
      <c r="C365" s="159"/>
      <c r="D365" s="165" t="s">
        <v>416</v>
      </c>
      <c r="E365" s="161">
        <v>38043</v>
      </c>
      <c r="F365" s="172" t="str">
        <f t="shared" si="17"/>
        <v>2003-04</v>
      </c>
      <c r="G365" s="68"/>
      <c r="H365" s="167" t="s">
        <v>279</v>
      </c>
      <c r="I365" s="173">
        <v>38254.502555524108</v>
      </c>
      <c r="J365" s="168">
        <f>IFERROR(MIN('MP Calculations'!$E$30/I365,1),"-")</f>
        <v>0.61191304794284773</v>
      </c>
      <c r="K365" s="12"/>
      <c r="L365" s="159">
        <v>1</v>
      </c>
      <c r="M365" s="159" t="s">
        <v>322</v>
      </c>
      <c r="N365" s="159">
        <v>21914.73</v>
      </c>
      <c r="O365" s="185">
        <f t="shared" si="16"/>
        <v>21914.73</v>
      </c>
      <c r="P365" s="215">
        <f t="shared" si="18"/>
        <v>13409.909229144563</v>
      </c>
      <c r="Q365" s="215" cm="1">
        <f t="array" ref="Q365">IF(P365="-",0,P365/(1+'General inputs'!$H$32)^IFERROR(INDEX('MP Calculations'!$C$40:$C$130,MATCH(F365,'MP Calculations'!$D$40:$D$130,0),0),-1))</f>
        <v>29303.027890897869</v>
      </c>
    </row>
    <row r="366" spans="3:17" x14ac:dyDescent="0.2">
      <c r="C366" s="159"/>
      <c r="D366" s="165" t="s">
        <v>417</v>
      </c>
      <c r="E366" s="161">
        <v>38168</v>
      </c>
      <c r="F366" s="172" t="str">
        <f t="shared" si="17"/>
        <v>2003-04</v>
      </c>
      <c r="G366" s="68"/>
      <c r="H366" s="167" t="s">
        <v>279</v>
      </c>
      <c r="I366" s="173">
        <v>38254.502555524108</v>
      </c>
      <c r="J366" s="168">
        <f>IFERROR(MIN('MP Calculations'!$E$30/I366,1),"-")</f>
        <v>0.61191304794284773</v>
      </c>
      <c r="K366" s="12"/>
      <c r="L366" s="159">
        <v>1</v>
      </c>
      <c r="M366" s="159" t="s">
        <v>322</v>
      </c>
      <c r="N366" s="159">
        <v>15938.62</v>
      </c>
      <c r="O366" s="185">
        <f t="shared" si="16"/>
        <v>15938.62</v>
      </c>
      <c r="P366" s="215">
        <f t="shared" si="18"/>
        <v>9753.0495442028314</v>
      </c>
      <c r="Q366" s="215" cm="1">
        <f t="array" ref="Q366">IF(P366="-",0,P366/(1+'General inputs'!$H$32)^IFERROR(INDEX('MP Calculations'!$C$40:$C$130,MATCH(F366,'MP Calculations'!$D$40:$D$130,0),0),-1))</f>
        <v>21312.141486681448</v>
      </c>
    </row>
    <row r="367" spans="3:17" x14ac:dyDescent="0.2">
      <c r="C367" s="159"/>
      <c r="D367" s="165" t="s">
        <v>418</v>
      </c>
      <c r="E367" s="161">
        <v>38168</v>
      </c>
      <c r="F367" s="172" t="str">
        <f t="shared" si="17"/>
        <v>2003-04</v>
      </c>
      <c r="G367" s="68"/>
      <c r="H367" s="167" t="s">
        <v>279</v>
      </c>
      <c r="I367" s="173">
        <v>38254.502555524108</v>
      </c>
      <c r="J367" s="168">
        <f>IFERROR(MIN('MP Calculations'!$E$30/I367,1),"-")</f>
        <v>0.61191304794284773</v>
      </c>
      <c r="K367" s="12"/>
      <c r="L367" s="159">
        <v>1</v>
      </c>
      <c r="M367" s="159" t="s">
        <v>322</v>
      </c>
      <c r="N367" s="159">
        <v>16171.05</v>
      </c>
      <c r="O367" s="185">
        <f t="shared" si="16"/>
        <v>16171.05</v>
      </c>
      <c r="P367" s="215">
        <f t="shared" si="18"/>
        <v>9895.2764939361878</v>
      </c>
      <c r="Q367" s="215" cm="1">
        <f t="array" ref="Q367">IF(P367="-",0,P367/(1+'General inputs'!$H$32)^IFERROR(INDEX('MP Calculations'!$C$40:$C$130,MATCH(F367,'MP Calculations'!$D$40:$D$130,0),0),-1))</f>
        <v>21622.932574350856</v>
      </c>
    </row>
    <row r="368" spans="3:17" x14ac:dyDescent="0.2">
      <c r="C368" s="159"/>
      <c r="D368" s="165" t="s">
        <v>293</v>
      </c>
      <c r="E368" s="161">
        <v>38194</v>
      </c>
      <c r="F368" s="172" t="str">
        <f t="shared" si="17"/>
        <v>2004-05</v>
      </c>
      <c r="G368" s="68"/>
      <c r="H368" s="167" t="s">
        <v>279</v>
      </c>
      <c r="I368" s="173">
        <v>38254.502555524108</v>
      </c>
      <c r="J368" s="168">
        <f>IFERROR(MIN('MP Calculations'!$E$30/I368,1),"-")</f>
        <v>0.61191304794284773</v>
      </c>
      <c r="K368" s="12"/>
      <c r="L368" s="159">
        <v>16.500121</v>
      </c>
      <c r="M368" s="159" t="s">
        <v>321</v>
      </c>
      <c r="N368" s="159">
        <v>2321</v>
      </c>
      <c r="O368" s="185">
        <f t="shared" si="16"/>
        <v>38296.780841</v>
      </c>
      <c r="P368" s="215">
        <f t="shared" si="18"/>
        <v>23434.299890815564</v>
      </c>
      <c r="Q368" s="215" cm="1">
        <f t="array" ref="Q368">IF(P368="-",0,P368/(1+'General inputs'!$H$32)^IFERROR(INDEX('MP Calculations'!$C$40:$C$130,MATCH(F368,'MP Calculations'!$D$40:$D$130,0),0),-1))</f>
        <v>49144.047793355858</v>
      </c>
    </row>
    <row r="369" spans="3:17" x14ac:dyDescent="0.2">
      <c r="C369" s="159"/>
      <c r="D369" s="165" t="s">
        <v>324</v>
      </c>
      <c r="E369" s="161">
        <v>38377</v>
      </c>
      <c r="F369" s="172" t="str">
        <f t="shared" si="17"/>
        <v>2004-05</v>
      </c>
      <c r="G369" s="68"/>
      <c r="H369" s="167" t="s">
        <v>279</v>
      </c>
      <c r="I369" s="173">
        <v>38254.502555524108</v>
      </c>
      <c r="J369" s="168">
        <f>IFERROR(MIN('MP Calculations'!$E$30/I369,1),"-")</f>
        <v>0.61191304794284773</v>
      </c>
      <c r="K369" s="12"/>
      <c r="L369" s="159">
        <v>0.85579700000000003</v>
      </c>
      <c r="M369" s="159" t="s">
        <v>321</v>
      </c>
      <c r="N369" s="159">
        <v>236</v>
      </c>
      <c r="O369" s="185">
        <f t="shared" si="16"/>
        <v>201.96809200000001</v>
      </c>
      <c r="P369" s="215">
        <f t="shared" si="18"/>
        <v>123.58691076292149</v>
      </c>
      <c r="Q369" s="215" cm="1">
        <f t="array" ref="Q369">IF(P369="-",0,P369/(1+'General inputs'!$H$32)^IFERROR(INDEX('MP Calculations'!$C$40:$C$130,MATCH(F369,'MP Calculations'!$D$40:$D$130,0),0),-1))</f>
        <v>259.17399186081877</v>
      </c>
    </row>
    <row r="370" spans="3:17" x14ac:dyDescent="0.2">
      <c r="C370" s="159"/>
      <c r="D370" s="165" t="s">
        <v>283</v>
      </c>
      <c r="E370" s="161">
        <v>38413</v>
      </c>
      <c r="F370" s="172" t="str">
        <f t="shared" si="17"/>
        <v>2004-05</v>
      </c>
      <c r="G370" s="68"/>
      <c r="H370" s="167" t="s">
        <v>279</v>
      </c>
      <c r="I370" s="173">
        <v>38254.502555524108</v>
      </c>
      <c r="J370" s="168">
        <f>IFERROR(MIN('MP Calculations'!$E$30/I370,1),"-")</f>
        <v>0.61191304794284773</v>
      </c>
      <c r="K370" s="12"/>
      <c r="L370" s="159">
        <v>7.0901870000000002</v>
      </c>
      <c r="M370" s="159" t="s">
        <v>321</v>
      </c>
      <c r="N370" s="159">
        <v>622</v>
      </c>
      <c r="O370" s="185">
        <f t="shared" si="16"/>
        <v>4410.0963140000003</v>
      </c>
      <c r="P370" s="215">
        <f t="shared" si="18"/>
        <v>2698.5954772212581</v>
      </c>
      <c r="Q370" s="215" cm="1">
        <f t="array" ref="Q370">IF(P370="-",0,P370/(1+'General inputs'!$H$32)^IFERROR(INDEX('MP Calculations'!$C$40:$C$130,MATCH(F370,'MP Calculations'!$D$40:$D$130,0),0),-1))</f>
        <v>5659.2219833916279</v>
      </c>
    </row>
    <row r="371" spans="3:17" x14ac:dyDescent="0.2">
      <c r="C371" s="159"/>
      <c r="D371" s="165" t="s">
        <v>283</v>
      </c>
      <c r="E371" s="161">
        <v>38413</v>
      </c>
      <c r="F371" s="172" t="str">
        <f t="shared" si="17"/>
        <v>2004-05</v>
      </c>
      <c r="G371" s="68"/>
      <c r="H371" s="167" t="s">
        <v>279</v>
      </c>
      <c r="I371" s="173">
        <v>38254.502555524108</v>
      </c>
      <c r="J371" s="168">
        <f>IFERROR(MIN('MP Calculations'!$E$30/I371,1),"-")</f>
        <v>0.61191304794284773</v>
      </c>
      <c r="K371" s="12"/>
      <c r="L371" s="159">
        <v>15.397969</v>
      </c>
      <c r="M371" s="159" t="s">
        <v>321</v>
      </c>
      <c r="N371" s="159">
        <v>622</v>
      </c>
      <c r="O371" s="185">
        <f t="shared" si="16"/>
        <v>9577.5367179999994</v>
      </c>
      <c r="P371" s="215">
        <f t="shared" si="18"/>
        <v>5860.619684895918</v>
      </c>
      <c r="Q371" s="215" cm="1">
        <f t="array" ref="Q371">IF(P371="-",0,P371/(1+'General inputs'!$H$32)^IFERROR(INDEX('MP Calculations'!$C$40:$C$130,MATCH(F371,'MP Calculations'!$D$40:$D$130,0),0),-1))</f>
        <v>12290.299912313003</v>
      </c>
    </row>
    <row r="372" spans="3:17" x14ac:dyDescent="0.2">
      <c r="C372" s="159"/>
      <c r="D372" s="165" t="s">
        <v>283</v>
      </c>
      <c r="E372" s="161">
        <v>38413</v>
      </c>
      <c r="F372" s="172" t="str">
        <f t="shared" si="17"/>
        <v>2004-05</v>
      </c>
      <c r="G372" s="68"/>
      <c r="H372" s="167" t="s">
        <v>279</v>
      </c>
      <c r="I372" s="173">
        <v>38254.502555524108</v>
      </c>
      <c r="J372" s="168">
        <f>IFERROR(MIN('MP Calculations'!$E$30/I372,1),"-")</f>
        <v>0.61191304794284773</v>
      </c>
      <c r="K372" s="12"/>
      <c r="L372" s="159">
        <v>15.199566000000001</v>
      </c>
      <c r="M372" s="159" t="s">
        <v>321</v>
      </c>
      <c r="N372" s="159">
        <v>622</v>
      </c>
      <c r="O372" s="185">
        <f t="shared" si="16"/>
        <v>9454.1300520000004</v>
      </c>
      <c r="P372" s="215">
        <f t="shared" si="18"/>
        <v>5785.105535767394</v>
      </c>
      <c r="Q372" s="215" cm="1">
        <f t="array" ref="Q372">IF(P372="-",0,P372/(1+'General inputs'!$H$32)^IFERROR(INDEX('MP Calculations'!$C$40:$C$130,MATCH(F372,'MP Calculations'!$D$40:$D$130,0),0),-1))</f>
        <v>12131.939262703785</v>
      </c>
    </row>
    <row r="373" spans="3:17" x14ac:dyDescent="0.2">
      <c r="C373" s="159"/>
      <c r="D373" s="165" t="s">
        <v>419</v>
      </c>
      <c r="E373" s="161">
        <v>38504</v>
      </c>
      <c r="F373" s="172" t="str">
        <f t="shared" si="17"/>
        <v>2004-05</v>
      </c>
      <c r="G373" s="68"/>
      <c r="H373" s="167" t="s">
        <v>279</v>
      </c>
      <c r="I373" s="173">
        <v>38254.502555524108</v>
      </c>
      <c r="J373" s="168">
        <f>IFERROR(MIN('MP Calculations'!$E$30/I373,1),"-")</f>
        <v>0.61191304794284773</v>
      </c>
      <c r="K373" s="12"/>
      <c r="L373" s="159">
        <v>1</v>
      </c>
      <c r="M373" s="159" t="s">
        <v>322</v>
      </c>
      <c r="N373" s="159">
        <v>24808.2</v>
      </c>
      <c r="O373" s="185">
        <f t="shared" si="16"/>
        <v>24808.2</v>
      </c>
      <c r="P373" s="215">
        <f t="shared" si="18"/>
        <v>15180.461275975755</v>
      </c>
      <c r="Q373" s="215" cm="1">
        <f t="array" ref="Q373">IF(P373="-",0,P373/(1+'General inputs'!$H$32)^IFERROR(INDEX('MP Calculations'!$C$40:$C$130,MATCH(F373,'MP Calculations'!$D$40:$D$130,0),0),-1))</f>
        <v>31834.930761645082</v>
      </c>
    </row>
    <row r="374" spans="3:17" x14ac:dyDescent="0.2">
      <c r="C374" s="159"/>
      <c r="D374" s="165" t="s">
        <v>420</v>
      </c>
      <c r="E374" s="161">
        <v>38504</v>
      </c>
      <c r="F374" s="172" t="str">
        <f t="shared" si="17"/>
        <v>2004-05</v>
      </c>
      <c r="G374" s="68"/>
      <c r="H374" s="167" t="s">
        <v>279</v>
      </c>
      <c r="I374" s="173">
        <v>38254.502555524108</v>
      </c>
      <c r="J374" s="168">
        <f>IFERROR(MIN('MP Calculations'!$E$30/I374,1),"-")</f>
        <v>0.61191304794284773</v>
      </c>
      <c r="K374" s="12"/>
      <c r="L374" s="159">
        <v>1</v>
      </c>
      <c r="M374" s="159" t="s">
        <v>322</v>
      </c>
      <c r="N374" s="159">
        <v>10115.66</v>
      </c>
      <c r="O374" s="185">
        <f t="shared" si="16"/>
        <v>10115.66</v>
      </c>
      <c r="P374" s="215">
        <f t="shared" si="18"/>
        <v>6189.9043425535474</v>
      </c>
      <c r="Q374" s="215" cm="1">
        <f t="array" ref="Q374">IF(P374="-",0,P374/(1+'General inputs'!$H$32)^IFERROR(INDEX('MP Calculations'!$C$40:$C$130,MATCH(F374,'MP Calculations'!$D$40:$D$130,0),0),-1))</f>
        <v>12980.842451622557</v>
      </c>
    </row>
    <row r="375" spans="3:17" x14ac:dyDescent="0.2">
      <c r="C375" s="159"/>
      <c r="D375" s="165" t="s">
        <v>421</v>
      </c>
      <c r="E375" s="161">
        <v>38504</v>
      </c>
      <c r="F375" s="172" t="str">
        <f t="shared" si="17"/>
        <v>2004-05</v>
      </c>
      <c r="G375" s="68"/>
      <c r="H375" s="167" t="s">
        <v>279</v>
      </c>
      <c r="I375" s="173">
        <v>38254.502555524108</v>
      </c>
      <c r="J375" s="168">
        <f>IFERROR(MIN('MP Calculations'!$E$30/I375,1),"-")</f>
        <v>0.61191304794284773</v>
      </c>
      <c r="K375" s="12"/>
      <c r="L375" s="159">
        <v>1</v>
      </c>
      <c r="M375" s="159" t="s">
        <v>322</v>
      </c>
      <c r="N375" s="159">
        <v>11218.67</v>
      </c>
      <c r="O375" s="185">
        <f t="shared" si="16"/>
        <v>11218.67</v>
      </c>
      <c r="P375" s="215">
        <f t="shared" si="18"/>
        <v>6864.8505535649874</v>
      </c>
      <c r="Q375" s="215" cm="1">
        <f t="array" ref="Q375">IF(P375="-",0,P375/(1+'General inputs'!$H$32)^IFERROR(INDEX('MP Calculations'!$C$40:$C$130,MATCH(F375,'MP Calculations'!$D$40:$D$130,0),0),-1))</f>
        <v>14396.271502476795</v>
      </c>
    </row>
    <row r="376" spans="3:17" x14ac:dyDescent="0.2">
      <c r="C376" s="159"/>
      <c r="D376" s="165" t="s">
        <v>422</v>
      </c>
      <c r="E376" s="161">
        <v>38749</v>
      </c>
      <c r="F376" s="172" t="str">
        <f t="shared" si="17"/>
        <v>2005-06</v>
      </c>
      <c r="G376" s="68"/>
      <c r="H376" s="167" t="s">
        <v>279</v>
      </c>
      <c r="I376" s="173">
        <v>38254.502555524108</v>
      </c>
      <c r="J376" s="168">
        <f>IFERROR(MIN('MP Calculations'!$E$30/I376,1),"-")</f>
        <v>0.61191304794284773</v>
      </c>
      <c r="K376" s="12"/>
      <c r="L376" s="159">
        <v>1</v>
      </c>
      <c r="M376" s="159" t="s">
        <v>322</v>
      </c>
      <c r="N376" s="159">
        <v>2758.06</v>
      </c>
      <c r="O376" s="185">
        <f t="shared" si="16"/>
        <v>2758.06</v>
      </c>
      <c r="P376" s="215">
        <f t="shared" si="18"/>
        <v>1687.6929010092506</v>
      </c>
      <c r="Q376" s="215" cm="1">
        <f t="array" ref="Q376">IF(P376="-",0,P376/(1+'General inputs'!$H$32)^IFERROR(INDEX('MP Calculations'!$C$40:$C$130,MATCH(F376,'MP Calculations'!$D$40:$D$130,0),0),-1))</f>
        <v>3396.6018826750851</v>
      </c>
    </row>
    <row r="377" spans="3:17" x14ac:dyDescent="0.2">
      <c r="C377" s="159"/>
      <c r="D377" s="165" t="s">
        <v>423</v>
      </c>
      <c r="E377" s="161">
        <v>38749</v>
      </c>
      <c r="F377" s="172" t="str">
        <f t="shared" si="17"/>
        <v>2005-06</v>
      </c>
      <c r="G377" s="68"/>
      <c r="H377" s="167" t="s">
        <v>279</v>
      </c>
      <c r="I377" s="173">
        <v>38254.502555524108</v>
      </c>
      <c r="J377" s="168">
        <f>IFERROR(MIN('MP Calculations'!$E$30/I377,1),"-")</f>
        <v>0.61191304794284773</v>
      </c>
      <c r="K377" s="12"/>
      <c r="L377" s="159">
        <v>1</v>
      </c>
      <c r="M377" s="159" t="s">
        <v>322</v>
      </c>
      <c r="N377" s="159">
        <v>112.75</v>
      </c>
      <c r="O377" s="185">
        <f t="shared" si="16"/>
        <v>112.75</v>
      </c>
      <c r="P377" s="215">
        <f t="shared" si="18"/>
        <v>68.993196155556078</v>
      </c>
      <c r="Q377" s="215" cm="1">
        <f t="array" ref="Q377">IF(P377="-",0,P377/(1+'General inputs'!$H$32)^IFERROR(INDEX('MP Calculations'!$C$40:$C$130,MATCH(F377,'MP Calculations'!$D$40:$D$130,0),0),-1))</f>
        <v>138.85370958993491</v>
      </c>
    </row>
    <row r="378" spans="3:17" x14ac:dyDescent="0.2">
      <c r="C378" s="159"/>
      <c r="D378" s="165" t="s">
        <v>283</v>
      </c>
      <c r="E378" s="161">
        <v>38786</v>
      </c>
      <c r="F378" s="172" t="str">
        <f t="shared" si="17"/>
        <v>2005-06</v>
      </c>
      <c r="G378" s="68"/>
      <c r="H378" s="167" t="s">
        <v>279</v>
      </c>
      <c r="I378" s="173">
        <v>38254.502555524108</v>
      </c>
      <c r="J378" s="168">
        <f>IFERROR(MIN('MP Calculations'!$E$30/I378,1),"-")</f>
        <v>0.61191304794284773</v>
      </c>
      <c r="K378" s="12"/>
      <c r="L378" s="159">
        <v>23.590782000000001</v>
      </c>
      <c r="M378" s="159" t="s">
        <v>321</v>
      </c>
      <c r="N378" s="159">
        <v>622</v>
      </c>
      <c r="O378" s="185">
        <f t="shared" si="16"/>
        <v>14673.466404000001</v>
      </c>
      <c r="P378" s="215">
        <f t="shared" si="18"/>
        <v>8978.8855511586171</v>
      </c>
      <c r="Q378" s="215" cm="1">
        <f t="array" ref="Q378">IF(P378="-",0,P378/(1+'General inputs'!$H$32)^IFERROR(INDEX('MP Calculations'!$C$40:$C$130,MATCH(F378,'MP Calculations'!$D$40:$D$130,0),0),-1))</f>
        <v>18070.645168414034</v>
      </c>
    </row>
    <row r="379" spans="3:17" x14ac:dyDescent="0.2">
      <c r="C379" s="159"/>
      <c r="D379" s="165" t="s">
        <v>303</v>
      </c>
      <c r="E379" s="161">
        <v>38786</v>
      </c>
      <c r="F379" s="172" t="str">
        <f t="shared" si="17"/>
        <v>2005-06</v>
      </c>
      <c r="G379" s="68"/>
      <c r="H379" s="167" t="s">
        <v>279</v>
      </c>
      <c r="I379" s="173">
        <v>38254.502555524108</v>
      </c>
      <c r="J379" s="168">
        <f>IFERROR(MIN('MP Calculations'!$E$30/I379,1),"-")</f>
        <v>0.61191304794284773</v>
      </c>
      <c r="K379" s="12"/>
      <c r="L379" s="159">
        <v>38.956252999999997</v>
      </c>
      <c r="M379" s="159" t="s">
        <v>321</v>
      </c>
      <c r="N379" s="159">
        <v>995</v>
      </c>
      <c r="O379" s="185">
        <f t="shared" si="16"/>
        <v>38761.471734999999</v>
      </c>
      <c r="P379" s="215">
        <f t="shared" si="18"/>
        <v>23718.650312114391</v>
      </c>
      <c r="Q379" s="215" cm="1">
        <f t="array" ref="Q379">IF(P379="-",0,P379/(1+'General inputs'!$H$32)^IFERROR(INDEX('MP Calculations'!$C$40:$C$130,MATCH(F379,'MP Calculations'!$D$40:$D$130,0),0),-1))</f>
        <v>47735.469087096761</v>
      </c>
    </row>
    <row r="380" spans="3:17" x14ac:dyDescent="0.2">
      <c r="C380" s="159"/>
      <c r="D380" s="165" t="s">
        <v>283</v>
      </c>
      <c r="E380" s="161">
        <v>38786</v>
      </c>
      <c r="F380" s="172" t="str">
        <f t="shared" si="17"/>
        <v>2005-06</v>
      </c>
      <c r="G380" s="68"/>
      <c r="H380" s="167" t="s">
        <v>279</v>
      </c>
      <c r="I380" s="173">
        <v>38254.502555524108</v>
      </c>
      <c r="J380" s="168">
        <f>IFERROR(MIN('MP Calculations'!$E$30/I380,1),"-")</f>
        <v>0.61191304794284773</v>
      </c>
      <c r="K380" s="12"/>
      <c r="L380" s="159">
        <v>40.296169999999996</v>
      </c>
      <c r="M380" s="159" t="s">
        <v>321</v>
      </c>
      <c r="N380" s="159">
        <v>622</v>
      </c>
      <c r="O380" s="185">
        <f t="shared" si="16"/>
        <v>25064.217739999996</v>
      </c>
      <c r="P380" s="215">
        <f t="shared" si="18"/>
        <v>15337.121871586593</v>
      </c>
      <c r="Q380" s="215" cm="1">
        <f t="array" ref="Q380">IF(P380="-",0,P380/(1+'General inputs'!$H$32)^IFERROR(INDEX('MP Calculations'!$C$40:$C$130,MATCH(F380,'MP Calculations'!$D$40:$D$130,0),0),-1))</f>
        <v>30867.047549169438</v>
      </c>
    </row>
    <row r="381" spans="3:17" x14ac:dyDescent="0.2">
      <c r="C381" s="159"/>
      <c r="D381" s="165" t="s">
        <v>283</v>
      </c>
      <c r="E381" s="161">
        <v>38786</v>
      </c>
      <c r="F381" s="172" t="str">
        <f t="shared" si="17"/>
        <v>2005-06</v>
      </c>
      <c r="G381" s="68"/>
      <c r="H381" s="167" t="s">
        <v>279</v>
      </c>
      <c r="I381" s="173">
        <v>38254.502555524108</v>
      </c>
      <c r="J381" s="168">
        <f>IFERROR(MIN('MP Calculations'!$E$30/I381,1),"-")</f>
        <v>0.61191304794284773</v>
      </c>
      <c r="K381" s="12"/>
      <c r="L381" s="159">
        <v>60.869270999999998</v>
      </c>
      <c r="M381" s="159" t="s">
        <v>321</v>
      </c>
      <c r="N381" s="159">
        <v>622</v>
      </c>
      <c r="O381" s="185">
        <f t="shared" si="16"/>
        <v>37860.686561999995</v>
      </c>
      <c r="P381" s="215">
        <f t="shared" si="18"/>
        <v>23167.448111362235</v>
      </c>
      <c r="Q381" s="215" cm="1">
        <f t="array" ref="Q381">IF(P381="-",0,P381/(1+'General inputs'!$H$32)^IFERROR(INDEX('MP Calculations'!$C$40:$C$130,MATCH(F381,'MP Calculations'!$D$40:$D$130,0),0),-1))</f>
        <v>46626.135492288238</v>
      </c>
    </row>
    <row r="382" spans="3:17" x14ac:dyDescent="0.2">
      <c r="C382" s="159"/>
      <c r="D382" s="165" t="s">
        <v>283</v>
      </c>
      <c r="E382" s="161">
        <v>38786</v>
      </c>
      <c r="F382" s="172" t="str">
        <f t="shared" si="17"/>
        <v>2005-06</v>
      </c>
      <c r="G382" s="68"/>
      <c r="H382" s="167" t="s">
        <v>279</v>
      </c>
      <c r="I382" s="173">
        <v>38254.502555524108</v>
      </c>
      <c r="J382" s="168">
        <f>IFERROR(MIN('MP Calculations'!$E$30/I382,1),"-")</f>
        <v>0.61191304794284773</v>
      </c>
      <c r="K382" s="12"/>
      <c r="L382" s="159">
        <v>17.999675</v>
      </c>
      <c r="M382" s="159" t="s">
        <v>321</v>
      </c>
      <c r="N382" s="159">
        <v>622</v>
      </c>
      <c r="O382" s="185">
        <f t="shared" si="16"/>
        <v>11195.797849999999</v>
      </c>
      <c r="P382" s="215">
        <f t="shared" si="18"/>
        <v>6850.8547865454811</v>
      </c>
      <c r="Q382" s="215" cm="1">
        <f t="array" ref="Q382">IF(P382="-",0,P382/(1+'General inputs'!$H$32)^IFERROR(INDEX('MP Calculations'!$C$40:$C$130,MATCH(F382,'MP Calculations'!$D$40:$D$130,0),0),-1))</f>
        <v>13787.832046931419</v>
      </c>
    </row>
    <row r="383" spans="3:17" x14ac:dyDescent="0.2">
      <c r="C383" s="159"/>
      <c r="D383" s="165" t="s">
        <v>283</v>
      </c>
      <c r="E383" s="161">
        <v>38786</v>
      </c>
      <c r="F383" s="172" t="str">
        <f t="shared" si="17"/>
        <v>2005-06</v>
      </c>
      <c r="G383" s="68"/>
      <c r="H383" s="167" t="s">
        <v>279</v>
      </c>
      <c r="I383" s="173">
        <v>38254.502555524108</v>
      </c>
      <c r="J383" s="168">
        <f>IFERROR(MIN('MP Calculations'!$E$30/I383,1),"-")</f>
        <v>0.61191304794284773</v>
      </c>
      <c r="K383" s="12"/>
      <c r="L383" s="159">
        <v>19.950348000000002</v>
      </c>
      <c r="M383" s="159" t="s">
        <v>321</v>
      </c>
      <c r="N383" s="159">
        <v>622</v>
      </c>
      <c r="O383" s="185">
        <f t="shared" si="16"/>
        <v>12409.116456000002</v>
      </c>
      <c r="P383" s="215">
        <f t="shared" si="18"/>
        <v>7593.3002728687097</v>
      </c>
      <c r="Q383" s="215" cm="1">
        <f t="array" ref="Q383">IF(P383="-",0,P383/(1+'General inputs'!$H$32)^IFERROR(INDEX('MP Calculations'!$C$40:$C$130,MATCH(F383,'MP Calculations'!$D$40:$D$130,0),0),-1))</f>
        <v>15282.056342785867</v>
      </c>
    </row>
    <row r="384" spans="3:17" x14ac:dyDescent="0.2">
      <c r="C384" s="159"/>
      <c r="D384" s="165" t="s">
        <v>283</v>
      </c>
      <c r="E384" s="161">
        <v>38786</v>
      </c>
      <c r="F384" s="172" t="str">
        <f t="shared" si="17"/>
        <v>2005-06</v>
      </c>
      <c r="G384" s="68"/>
      <c r="H384" s="167" t="s">
        <v>279</v>
      </c>
      <c r="I384" s="173">
        <v>38254.502555524108</v>
      </c>
      <c r="J384" s="168">
        <f>IFERROR(MIN('MP Calculations'!$E$30/I384,1),"-")</f>
        <v>0.61191304794284773</v>
      </c>
      <c r="K384" s="12"/>
      <c r="L384" s="159">
        <v>7.5813100000000002</v>
      </c>
      <c r="M384" s="159" t="s">
        <v>321</v>
      </c>
      <c r="N384" s="159">
        <v>622</v>
      </c>
      <c r="O384" s="185">
        <f t="shared" si="16"/>
        <v>4715.5748199999998</v>
      </c>
      <c r="P384" s="215">
        <f t="shared" si="18"/>
        <v>2885.5217609087454</v>
      </c>
      <c r="Q384" s="215" cm="1">
        <f t="array" ref="Q384">IF(P384="-",0,P384/(1+'General inputs'!$H$32)^IFERROR(INDEX('MP Calculations'!$C$40:$C$130,MATCH(F384,'MP Calculations'!$D$40:$D$130,0),0),-1))</f>
        <v>5807.3175752185325</v>
      </c>
    </row>
    <row r="385" spans="3:17" x14ac:dyDescent="0.2">
      <c r="C385" s="159"/>
      <c r="D385" s="165" t="s">
        <v>283</v>
      </c>
      <c r="E385" s="161">
        <v>38786</v>
      </c>
      <c r="F385" s="172" t="str">
        <f t="shared" si="17"/>
        <v>2005-06</v>
      </c>
      <c r="G385" s="68"/>
      <c r="H385" s="167" t="s">
        <v>279</v>
      </c>
      <c r="I385" s="173">
        <v>38254.502555524108</v>
      </c>
      <c r="J385" s="168">
        <f>IFERROR(MIN('MP Calculations'!$E$30/I385,1),"-")</f>
        <v>0.61191304794284773</v>
      </c>
      <c r="K385" s="12"/>
      <c r="L385" s="159">
        <v>33.383619000000003</v>
      </c>
      <c r="M385" s="159" t="s">
        <v>321</v>
      </c>
      <c r="N385" s="159">
        <v>622</v>
      </c>
      <c r="O385" s="185">
        <f t="shared" ref="O385:O541" si="19">IF(N385="","-",L385*N385)</f>
        <v>20764.611018000003</v>
      </c>
      <c r="P385" s="215">
        <f t="shared" si="18"/>
        <v>12706.136417372019</v>
      </c>
      <c r="Q385" s="215" cm="1">
        <f t="array" ref="Q385">IF(P385="-",0,P385/(1+'General inputs'!$H$32)^IFERROR(INDEX('MP Calculations'!$C$40:$C$130,MATCH(F385,'MP Calculations'!$D$40:$D$130,0),0),-1))</f>
        <v>25572.002377306741</v>
      </c>
    </row>
    <row r="386" spans="3:17" x14ac:dyDescent="0.2">
      <c r="C386" s="159"/>
      <c r="D386" s="165" t="s">
        <v>283</v>
      </c>
      <c r="E386" s="161">
        <v>38786</v>
      </c>
      <c r="F386" s="172" t="str">
        <f t="shared" si="17"/>
        <v>2005-06</v>
      </c>
      <c r="G386" s="68"/>
      <c r="H386" s="167" t="s">
        <v>279</v>
      </c>
      <c r="I386" s="173">
        <v>38254.502555524108</v>
      </c>
      <c r="J386" s="168">
        <f>IFERROR(MIN('MP Calculations'!$E$30/I386,1),"-")</f>
        <v>0.61191304794284773</v>
      </c>
      <c r="K386" s="12"/>
      <c r="L386" s="159">
        <v>3.9999289999999998</v>
      </c>
      <c r="M386" s="159" t="s">
        <v>321</v>
      </c>
      <c r="N386" s="159">
        <v>622</v>
      </c>
      <c r="O386" s="185">
        <f t="shared" si="19"/>
        <v>2487.9558379999999</v>
      </c>
      <c r="P386" s="215">
        <f t="shared" si="18"/>
        <v>1522.4126399777817</v>
      </c>
      <c r="Q386" s="215" cm="1">
        <f t="array" ref="Q386">IF(P386="-",0,P386/(1+'General inputs'!$H$32)^IFERROR(INDEX('MP Calculations'!$C$40:$C$130,MATCH(F386,'MP Calculations'!$D$40:$D$130,0),0),-1))</f>
        <v>3063.9636133235927</v>
      </c>
    </row>
    <row r="387" spans="3:17" x14ac:dyDescent="0.2">
      <c r="C387" s="159"/>
      <c r="D387" s="165" t="s">
        <v>282</v>
      </c>
      <c r="E387" s="161">
        <v>38786</v>
      </c>
      <c r="F387" s="172" t="str">
        <f t="shared" si="17"/>
        <v>2005-06</v>
      </c>
      <c r="G387" s="68"/>
      <c r="H387" s="167" t="s">
        <v>279</v>
      </c>
      <c r="I387" s="173">
        <v>38254.502555524108</v>
      </c>
      <c r="J387" s="168">
        <f>IFERROR(MIN('MP Calculations'!$E$30/I387,1),"-")</f>
        <v>0.61191304794284773</v>
      </c>
      <c r="K387" s="12"/>
      <c r="L387" s="159">
        <v>72.144324999999995</v>
      </c>
      <c r="M387" s="159" t="s">
        <v>321</v>
      </c>
      <c r="N387" s="159">
        <v>809</v>
      </c>
      <c r="O387" s="185">
        <f t="shared" si="19"/>
        <v>58364.758924999995</v>
      </c>
      <c r="P387" s="215">
        <f t="shared" si="18"/>
        <v>35714.157526246272</v>
      </c>
      <c r="Q387" s="215" cm="1">
        <f t="array" ref="Q387">IF(P387="-",0,P387/(1+'General inputs'!$H$32)^IFERROR(INDEX('MP Calculations'!$C$40:$C$130,MATCH(F387,'MP Calculations'!$D$40:$D$130,0),0),-1))</f>
        <v>71877.279698966828</v>
      </c>
    </row>
    <row r="388" spans="3:17" x14ac:dyDescent="0.2">
      <c r="C388" s="159"/>
      <c r="D388" s="165" t="s">
        <v>283</v>
      </c>
      <c r="E388" s="161">
        <v>38797</v>
      </c>
      <c r="F388" s="172" t="str">
        <f t="shared" si="17"/>
        <v>2005-06</v>
      </c>
      <c r="G388" s="68"/>
      <c r="H388" s="167" t="s">
        <v>279</v>
      </c>
      <c r="I388" s="173">
        <v>38254.502555524108</v>
      </c>
      <c r="J388" s="168">
        <f>IFERROR(MIN('MP Calculations'!$E$30/I388,1),"-")</f>
        <v>0.61191304794284773</v>
      </c>
      <c r="K388" s="12"/>
      <c r="L388" s="159">
        <v>36.949922999999998</v>
      </c>
      <c r="M388" s="159" t="s">
        <v>321</v>
      </c>
      <c r="N388" s="159">
        <v>622</v>
      </c>
      <c r="O388" s="185">
        <f t="shared" si="19"/>
        <v>22982.852105999998</v>
      </c>
      <c r="P388" s="215">
        <f t="shared" si="18"/>
        <v>14063.507082602157</v>
      </c>
      <c r="Q388" s="215" cm="1">
        <f t="array" ref="Q388">IF(P388="-",0,P388/(1+'General inputs'!$H$32)^IFERROR(INDEX('MP Calculations'!$C$40:$C$130,MATCH(F388,'MP Calculations'!$D$40:$D$130,0),0),-1))</f>
        <v>28303.807289356522</v>
      </c>
    </row>
    <row r="389" spans="3:17" x14ac:dyDescent="0.2">
      <c r="C389" s="159"/>
      <c r="D389" s="165" t="s">
        <v>283</v>
      </c>
      <c r="E389" s="161">
        <v>38797</v>
      </c>
      <c r="F389" s="172" t="str">
        <f t="shared" si="17"/>
        <v>2005-06</v>
      </c>
      <c r="G389" s="68"/>
      <c r="H389" s="167" t="s">
        <v>279</v>
      </c>
      <c r="I389" s="173">
        <v>38254.502555524108</v>
      </c>
      <c r="J389" s="168">
        <f>IFERROR(MIN('MP Calculations'!$E$30/I389,1),"-")</f>
        <v>0.61191304794284773</v>
      </c>
      <c r="K389" s="12"/>
      <c r="L389" s="159">
        <v>67.043867000000006</v>
      </c>
      <c r="M389" s="159" t="s">
        <v>321</v>
      </c>
      <c r="N389" s="159">
        <v>622</v>
      </c>
      <c r="O389" s="185">
        <f t="shared" si="19"/>
        <v>41701.285274000002</v>
      </c>
      <c r="P389" s="215">
        <f t="shared" si="18"/>
        <v>25517.560575147534</v>
      </c>
      <c r="Q389" s="215" cm="1">
        <f t="array" ref="Q389">IF(P389="-",0,P389/(1+'General inputs'!$H$32)^IFERROR(INDEX('MP Calculations'!$C$40:$C$130,MATCH(F389,'MP Calculations'!$D$40:$D$130,0),0),-1))</f>
        <v>51355.903813419296</v>
      </c>
    </row>
    <row r="390" spans="3:17" x14ac:dyDescent="0.2">
      <c r="C390" s="159"/>
      <c r="D390" s="165" t="s">
        <v>283</v>
      </c>
      <c r="E390" s="161">
        <v>38797</v>
      </c>
      <c r="F390" s="172" t="str">
        <f t="shared" si="17"/>
        <v>2005-06</v>
      </c>
      <c r="G390" s="68"/>
      <c r="H390" s="167" t="s">
        <v>279</v>
      </c>
      <c r="I390" s="173">
        <v>38254.502555524108</v>
      </c>
      <c r="J390" s="168">
        <f>IFERROR(MIN('MP Calculations'!$E$30/I390,1),"-")</f>
        <v>0.61191304794284773</v>
      </c>
      <c r="K390" s="12"/>
      <c r="L390" s="159">
        <v>54.830233</v>
      </c>
      <c r="M390" s="159" t="s">
        <v>321</v>
      </c>
      <c r="N390" s="159">
        <v>622</v>
      </c>
      <c r="O390" s="185">
        <f t="shared" si="19"/>
        <v>34104.404926000003</v>
      </c>
      <c r="P390" s="215">
        <f t="shared" si="18"/>
        <v>20868.930366545734</v>
      </c>
      <c r="Q390" s="215" cm="1">
        <f t="array" ref="Q390">IF(P390="-",0,P390/(1+'General inputs'!$H$32)^IFERROR(INDEX('MP Calculations'!$C$40:$C$130,MATCH(F390,'MP Calculations'!$D$40:$D$130,0),0),-1))</f>
        <v>42000.205209156098</v>
      </c>
    </row>
    <row r="391" spans="3:17" x14ac:dyDescent="0.2">
      <c r="C391" s="159"/>
      <c r="D391" s="165" t="s">
        <v>283</v>
      </c>
      <c r="E391" s="161">
        <v>38797</v>
      </c>
      <c r="F391" s="172" t="str">
        <f t="shared" si="17"/>
        <v>2005-06</v>
      </c>
      <c r="G391" s="68"/>
      <c r="H391" s="167" t="s">
        <v>279</v>
      </c>
      <c r="I391" s="173">
        <v>38254.502555524108</v>
      </c>
      <c r="J391" s="168">
        <f>IFERROR(MIN('MP Calculations'!$E$30/I391,1),"-")</f>
        <v>0.61191304794284773</v>
      </c>
      <c r="K391" s="12"/>
      <c r="L391" s="159">
        <v>20.000845000000002</v>
      </c>
      <c r="M391" s="159" t="s">
        <v>321</v>
      </c>
      <c r="N391" s="159">
        <v>622</v>
      </c>
      <c r="O391" s="185">
        <f t="shared" si="19"/>
        <v>12440.525590000001</v>
      </c>
      <c r="P391" s="215">
        <f t="shared" si="18"/>
        <v>7612.5199317878951</v>
      </c>
      <c r="Q391" s="215" cm="1">
        <f t="array" ref="Q391">IF(P391="-",0,P391/(1+'General inputs'!$H$32)^IFERROR(INDEX('MP Calculations'!$C$40:$C$130,MATCH(F391,'MP Calculations'!$D$40:$D$130,0),0),-1))</f>
        <v>15320.737272017861</v>
      </c>
    </row>
    <row r="392" spans="3:17" x14ac:dyDescent="0.2">
      <c r="C392" s="159"/>
      <c r="D392" s="165" t="s">
        <v>283</v>
      </c>
      <c r="E392" s="161">
        <v>38797</v>
      </c>
      <c r="F392" s="172" t="str">
        <f t="shared" si="17"/>
        <v>2005-06</v>
      </c>
      <c r="G392" s="68"/>
      <c r="H392" s="167" t="s">
        <v>279</v>
      </c>
      <c r="I392" s="173">
        <v>38254.502555524108</v>
      </c>
      <c r="J392" s="168">
        <f>IFERROR(MIN('MP Calculations'!$E$30/I392,1),"-")</f>
        <v>0.61191304794284773</v>
      </c>
      <c r="K392" s="12"/>
      <c r="L392" s="159">
        <v>48.296387000000003</v>
      </c>
      <c r="M392" s="159" t="s">
        <v>321</v>
      </c>
      <c r="N392" s="159">
        <v>622</v>
      </c>
      <c r="O392" s="185">
        <f t="shared" si="19"/>
        <v>30040.352714000001</v>
      </c>
      <c r="P392" s="215">
        <f t="shared" si="18"/>
        <v>18382.08379050194</v>
      </c>
      <c r="Q392" s="215" cm="1">
        <f t="array" ref="Q392">IF(P392="-",0,P392/(1+'General inputs'!$H$32)^IFERROR(INDEX('MP Calculations'!$C$40:$C$130,MATCH(F392,'MP Calculations'!$D$40:$D$130,0),0),-1))</f>
        <v>36995.2497714321</v>
      </c>
    </row>
    <row r="393" spans="3:17" x14ac:dyDescent="0.2">
      <c r="C393" s="159"/>
      <c r="D393" s="165" t="s">
        <v>283</v>
      </c>
      <c r="E393" s="161">
        <v>38797</v>
      </c>
      <c r="F393" s="172" t="str">
        <f t="shared" si="17"/>
        <v>2005-06</v>
      </c>
      <c r="G393" s="68"/>
      <c r="H393" s="167" t="s">
        <v>279</v>
      </c>
      <c r="I393" s="173">
        <v>38254.502555524108</v>
      </c>
      <c r="J393" s="168">
        <f>IFERROR(MIN('MP Calculations'!$E$30/I393,1),"-")</f>
        <v>0.61191304794284773</v>
      </c>
      <c r="K393" s="12"/>
      <c r="L393" s="159">
        <v>6.1554039999999999</v>
      </c>
      <c r="M393" s="159" t="s">
        <v>321</v>
      </c>
      <c r="N393" s="159">
        <v>622</v>
      </c>
      <c r="O393" s="185">
        <f t="shared" si="19"/>
        <v>3828.6612879999998</v>
      </c>
      <c r="P393" s="215">
        <f t="shared" si="18"/>
        <v>2342.8077982808691</v>
      </c>
      <c r="Q393" s="215" cm="1">
        <f t="array" ref="Q393">IF(P393="-",0,P393/(1+'General inputs'!$H$32)^IFERROR(INDEX('MP Calculations'!$C$40:$C$130,MATCH(F393,'MP Calculations'!$D$40:$D$130,0),0),-1))</f>
        <v>4715.0671627687634</v>
      </c>
    </row>
    <row r="394" spans="3:17" x14ac:dyDescent="0.2">
      <c r="C394" s="159"/>
      <c r="D394" s="165" t="s">
        <v>283</v>
      </c>
      <c r="E394" s="161">
        <v>38797</v>
      </c>
      <c r="F394" s="172" t="str">
        <f t="shared" si="17"/>
        <v>2005-06</v>
      </c>
      <c r="G394" s="68"/>
      <c r="H394" s="167" t="s">
        <v>279</v>
      </c>
      <c r="I394" s="173">
        <v>38254.502555524108</v>
      </c>
      <c r="J394" s="168">
        <f>IFERROR(MIN('MP Calculations'!$E$30/I394,1),"-")</f>
        <v>0.61191304794284773</v>
      </c>
      <c r="K394" s="12"/>
      <c r="L394" s="159">
        <v>6.9180849999999996</v>
      </c>
      <c r="M394" s="159" t="s">
        <v>321</v>
      </c>
      <c r="N394" s="159">
        <v>622</v>
      </c>
      <c r="O394" s="185">
        <f t="shared" si="19"/>
        <v>4303.0488699999996</v>
      </c>
      <c r="P394" s="215">
        <f t="shared" si="18"/>
        <v>2633.0917494887267</v>
      </c>
      <c r="Q394" s="215" cm="1">
        <f t="array" ref="Q394">IF(P394="-",0,P394/(1+'General inputs'!$H$32)^IFERROR(INDEX('MP Calculations'!$C$40:$C$130,MATCH(F394,'MP Calculations'!$D$40:$D$130,0),0),-1))</f>
        <v>5299.2842407652106</v>
      </c>
    </row>
    <row r="395" spans="3:17" x14ac:dyDescent="0.2">
      <c r="C395" s="159"/>
      <c r="D395" s="165" t="s">
        <v>283</v>
      </c>
      <c r="E395" s="161">
        <v>38797</v>
      </c>
      <c r="F395" s="172" t="str">
        <f t="shared" si="17"/>
        <v>2005-06</v>
      </c>
      <c r="G395" s="68"/>
      <c r="H395" s="167" t="s">
        <v>279</v>
      </c>
      <c r="I395" s="173">
        <v>38254.502555524108</v>
      </c>
      <c r="J395" s="168">
        <f>IFERROR(MIN('MP Calculations'!$E$30/I395,1),"-")</f>
        <v>0.61191304794284773</v>
      </c>
      <c r="K395" s="12"/>
      <c r="L395" s="159">
        <v>41.462243999999998</v>
      </c>
      <c r="M395" s="159" t="s">
        <v>321</v>
      </c>
      <c r="N395" s="159">
        <v>622</v>
      </c>
      <c r="O395" s="185">
        <f t="shared" si="19"/>
        <v>25789.515767999997</v>
      </c>
      <c r="P395" s="215">
        <f t="shared" si="18"/>
        <v>15780.94119856701</v>
      </c>
      <c r="Q395" s="215" cm="1">
        <f t="array" ref="Q395">IF(P395="-",0,P395/(1+'General inputs'!$H$32)^IFERROR(INDEX('MP Calculations'!$C$40:$C$130,MATCH(F395,'MP Calculations'!$D$40:$D$130,0),0),-1))</f>
        <v>31760.265480398393</v>
      </c>
    </row>
    <row r="396" spans="3:17" x14ac:dyDescent="0.2">
      <c r="C396" s="159"/>
      <c r="D396" s="165" t="s">
        <v>282</v>
      </c>
      <c r="E396" s="161">
        <v>38797</v>
      </c>
      <c r="F396" s="172" t="str">
        <f t="shared" si="17"/>
        <v>2005-06</v>
      </c>
      <c r="G396" s="68"/>
      <c r="H396" s="167" t="s">
        <v>279</v>
      </c>
      <c r="I396" s="173">
        <v>38254.502555524108</v>
      </c>
      <c r="J396" s="168">
        <f>IFERROR(MIN('MP Calculations'!$E$30/I396,1),"-")</f>
        <v>0.61191304794284773</v>
      </c>
      <c r="K396" s="12"/>
      <c r="L396" s="159">
        <v>32.364778999999999</v>
      </c>
      <c r="M396" s="159" t="s">
        <v>321</v>
      </c>
      <c r="N396" s="159">
        <v>809</v>
      </c>
      <c r="O396" s="185">
        <f t="shared" si="19"/>
        <v>26183.106210999998</v>
      </c>
      <c r="P396" s="215">
        <f t="shared" si="18"/>
        <v>16021.784326184315</v>
      </c>
      <c r="Q396" s="215" cm="1">
        <f t="array" ref="Q396">IF(P396="-",0,P396/(1+'General inputs'!$H$32)^IFERROR(INDEX('MP Calculations'!$C$40:$C$130,MATCH(F396,'MP Calculations'!$D$40:$D$130,0),0),-1))</f>
        <v>32244.979387890151</v>
      </c>
    </row>
    <row r="397" spans="3:17" x14ac:dyDescent="0.2">
      <c r="C397" s="159"/>
      <c r="D397" s="165" t="s">
        <v>282</v>
      </c>
      <c r="E397" s="161">
        <v>38797</v>
      </c>
      <c r="F397" s="172" t="str">
        <f t="shared" si="17"/>
        <v>2005-06</v>
      </c>
      <c r="G397" s="68"/>
      <c r="H397" s="167" t="s">
        <v>279</v>
      </c>
      <c r="I397" s="173">
        <v>38254.502555524108</v>
      </c>
      <c r="J397" s="168">
        <f>IFERROR(MIN('MP Calculations'!$E$30/I397,1),"-")</f>
        <v>0.61191304794284773</v>
      </c>
      <c r="K397" s="12"/>
      <c r="L397" s="159">
        <v>49.033662999999997</v>
      </c>
      <c r="M397" s="159" t="s">
        <v>321</v>
      </c>
      <c r="N397" s="159">
        <v>809</v>
      </c>
      <c r="O397" s="185">
        <f t="shared" si="19"/>
        <v>39668.233367000001</v>
      </c>
      <c r="P397" s="215">
        <f t="shared" si="18"/>
        <v>24273.509586109143</v>
      </c>
      <c r="Q397" s="215" cm="1">
        <f t="array" ref="Q397">IF(P397="-",0,P397/(1+'General inputs'!$H$32)^IFERROR(INDEX('MP Calculations'!$C$40:$C$130,MATCH(F397,'MP Calculations'!$D$40:$D$130,0),0),-1))</f>
        <v>48852.162801660168</v>
      </c>
    </row>
    <row r="398" spans="3:17" x14ac:dyDescent="0.2">
      <c r="C398" s="159"/>
      <c r="D398" s="165" t="s">
        <v>282</v>
      </c>
      <c r="E398" s="161">
        <v>38797</v>
      </c>
      <c r="F398" s="172" t="str">
        <f t="shared" si="17"/>
        <v>2005-06</v>
      </c>
      <c r="G398" s="68"/>
      <c r="H398" s="167" t="s">
        <v>279</v>
      </c>
      <c r="I398" s="173">
        <v>38254.502555524108</v>
      </c>
      <c r="J398" s="168">
        <f>IFERROR(MIN('MP Calculations'!$E$30/I398,1),"-")</f>
        <v>0.61191304794284773</v>
      </c>
      <c r="K398" s="12"/>
      <c r="L398" s="159">
        <v>60.440916999999999</v>
      </c>
      <c r="M398" s="159" t="s">
        <v>321</v>
      </c>
      <c r="N398" s="159">
        <v>809</v>
      </c>
      <c r="O398" s="185">
        <f t="shared" si="19"/>
        <v>48896.701852999999</v>
      </c>
      <c r="P398" s="215">
        <f t="shared" si="18"/>
        <v>29920.529865221921</v>
      </c>
      <c r="Q398" s="215" cm="1">
        <f t="array" ref="Q398">IF(P398="-",0,P398/(1+'General inputs'!$H$32)^IFERROR(INDEX('MP Calculations'!$C$40:$C$130,MATCH(F398,'MP Calculations'!$D$40:$D$130,0),0),-1))</f>
        <v>60217.192363654933</v>
      </c>
    </row>
    <row r="399" spans="3:17" x14ac:dyDescent="0.2">
      <c r="C399" s="159"/>
      <c r="D399" s="165" t="s">
        <v>283</v>
      </c>
      <c r="E399" s="161">
        <v>38797</v>
      </c>
      <c r="F399" s="172" t="str">
        <f t="shared" si="17"/>
        <v>2005-06</v>
      </c>
      <c r="G399" s="68"/>
      <c r="H399" s="167" t="s">
        <v>279</v>
      </c>
      <c r="I399" s="173">
        <v>38254.502555524108</v>
      </c>
      <c r="J399" s="168">
        <f>IFERROR(MIN('MP Calculations'!$E$30/I399,1),"-")</f>
        <v>0.61191304794284773</v>
      </c>
      <c r="K399" s="12"/>
      <c r="L399" s="159">
        <v>70.689882999999995</v>
      </c>
      <c r="M399" s="159" t="s">
        <v>321</v>
      </c>
      <c r="N399" s="159">
        <v>622</v>
      </c>
      <c r="O399" s="185">
        <f t="shared" si="19"/>
        <v>43969.107226</v>
      </c>
      <c r="P399" s="215">
        <f t="shared" si="18"/>
        <v>26905.270417987551</v>
      </c>
      <c r="Q399" s="215" cm="1">
        <f t="array" ref="Q399">IF(P399="-",0,P399/(1+'General inputs'!$H$32)^IFERROR(INDEX('MP Calculations'!$C$40:$C$130,MATCH(F399,'MP Calculations'!$D$40:$D$130,0),0),-1))</f>
        <v>54148.768476165962</v>
      </c>
    </row>
    <row r="400" spans="3:17" x14ac:dyDescent="0.2">
      <c r="C400" s="159"/>
      <c r="D400" s="165" t="s">
        <v>282</v>
      </c>
      <c r="E400" s="161">
        <v>38797</v>
      </c>
      <c r="F400" s="172" t="str">
        <f t="shared" si="17"/>
        <v>2005-06</v>
      </c>
      <c r="G400" s="68"/>
      <c r="H400" s="167" t="s">
        <v>279</v>
      </c>
      <c r="I400" s="173">
        <v>38254.502555524108</v>
      </c>
      <c r="J400" s="168">
        <f>IFERROR(MIN('MP Calculations'!$E$30/I400,1),"-")</f>
        <v>0.61191304794284773</v>
      </c>
      <c r="K400" s="12"/>
      <c r="L400" s="159">
        <v>25.346874</v>
      </c>
      <c r="M400" s="159" t="s">
        <v>321</v>
      </c>
      <c r="N400" s="159">
        <v>809</v>
      </c>
      <c r="O400" s="185">
        <f t="shared" si="19"/>
        <v>20505.621066</v>
      </c>
      <c r="P400" s="215">
        <f t="shared" si="18"/>
        <v>12547.657086457126</v>
      </c>
      <c r="Q400" s="215" cm="1">
        <f t="array" ref="Q400">IF(P400="-",0,P400/(1+'General inputs'!$H$32)^IFERROR(INDEX('MP Calculations'!$C$40:$C$130,MATCH(F400,'MP Calculations'!$D$40:$D$130,0),0),-1))</f>
        <v>25253.051463056454</v>
      </c>
    </row>
    <row r="401" spans="3:17" x14ac:dyDescent="0.2">
      <c r="C401" s="159"/>
      <c r="D401" s="165" t="s">
        <v>282</v>
      </c>
      <c r="E401" s="161">
        <v>38797</v>
      </c>
      <c r="F401" s="172" t="str">
        <f t="shared" si="17"/>
        <v>2005-06</v>
      </c>
      <c r="G401" s="68"/>
      <c r="H401" s="167" t="s">
        <v>279</v>
      </c>
      <c r="I401" s="173">
        <v>38254.502555524108</v>
      </c>
      <c r="J401" s="168">
        <f>IFERROR(MIN('MP Calculations'!$E$30/I401,1),"-")</f>
        <v>0.61191304794284773</v>
      </c>
      <c r="K401" s="12"/>
      <c r="L401" s="159">
        <v>48.478881999999999</v>
      </c>
      <c r="M401" s="159" t="s">
        <v>321</v>
      </c>
      <c r="N401" s="159">
        <v>809</v>
      </c>
      <c r="O401" s="185">
        <f t="shared" si="19"/>
        <v>39219.415538000001</v>
      </c>
      <c r="P401" s="215">
        <f t="shared" si="18"/>
        <v>23998.872100394663</v>
      </c>
      <c r="Q401" s="215" cm="1">
        <f t="array" ref="Q401">IF(P401="-",0,P401/(1+'General inputs'!$H$32)^IFERROR(INDEX('MP Calculations'!$C$40:$C$130,MATCH(F401,'MP Calculations'!$D$40:$D$130,0),0),-1))</f>
        <v>48299.435347232218</v>
      </c>
    </row>
    <row r="402" spans="3:17" x14ac:dyDescent="0.2">
      <c r="C402" s="159"/>
      <c r="D402" s="165" t="s">
        <v>284</v>
      </c>
      <c r="E402" s="161">
        <v>38797</v>
      </c>
      <c r="F402" s="172" t="str">
        <f t="shared" si="17"/>
        <v>2005-06</v>
      </c>
      <c r="G402" s="68"/>
      <c r="H402" s="167" t="s">
        <v>279</v>
      </c>
      <c r="I402" s="173">
        <v>38254.502555524108</v>
      </c>
      <c r="J402" s="168">
        <f>IFERROR(MIN('MP Calculations'!$E$30/I402,1),"-")</f>
        <v>0.61191304794284773</v>
      </c>
      <c r="K402" s="12"/>
      <c r="L402" s="159">
        <v>119.09045</v>
      </c>
      <c r="M402" s="159" t="s">
        <v>321</v>
      </c>
      <c r="N402" s="159">
        <v>1803</v>
      </c>
      <c r="O402" s="185">
        <f t="shared" si="19"/>
        <v>214720.08134999999</v>
      </c>
      <c r="P402" s="215">
        <f t="shared" si="18"/>
        <v>131390.01943341471</v>
      </c>
      <c r="Q402" s="215" cm="1">
        <f t="array" ref="Q402">IF(P402="-",0,P402/(1+'General inputs'!$H$32)^IFERROR(INDEX('MP Calculations'!$C$40:$C$130,MATCH(F402,'MP Calculations'!$D$40:$D$130,0),0),-1))</f>
        <v>264431.75005676359</v>
      </c>
    </row>
    <row r="403" spans="3:17" x14ac:dyDescent="0.2">
      <c r="C403" s="159"/>
      <c r="D403" s="165" t="s">
        <v>282</v>
      </c>
      <c r="E403" s="161">
        <v>38797</v>
      </c>
      <c r="F403" s="172" t="str">
        <f t="shared" si="17"/>
        <v>2005-06</v>
      </c>
      <c r="G403" s="68"/>
      <c r="H403" s="167" t="s">
        <v>279</v>
      </c>
      <c r="I403" s="173">
        <v>38254.502555524108</v>
      </c>
      <c r="J403" s="168">
        <f>IFERROR(MIN('MP Calculations'!$E$30/I403,1),"-")</f>
        <v>0.61191304794284773</v>
      </c>
      <c r="K403" s="12"/>
      <c r="L403" s="159">
        <v>2.3532109999999999</v>
      </c>
      <c r="M403" s="159" t="s">
        <v>321</v>
      </c>
      <c r="N403" s="159">
        <v>809</v>
      </c>
      <c r="O403" s="185">
        <f t="shared" si="19"/>
        <v>1903.747699</v>
      </c>
      <c r="P403" s="215">
        <f t="shared" si="18"/>
        <v>1164.9280570092731</v>
      </c>
      <c r="Q403" s="215" cm="1">
        <f t="array" ref="Q403">IF(P403="-",0,P403/(1+'General inputs'!$H$32)^IFERROR(INDEX('MP Calculations'!$C$40:$C$130,MATCH(F403,'MP Calculations'!$D$40:$D$130,0),0),-1))</f>
        <v>2344.5004889530182</v>
      </c>
    </row>
    <row r="404" spans="3:17" x14ac:dyDescent="0.2">
      <c r="C404" s="159"/>
      <c r="D404" s="165" t="s">
        <v>282</v>
      </c>
      <c r="E404" s="161">
        <v>38797</v>
      </c>
      <c r="F404" s="172" t="str">
        <f t="shared" si="17"/>
        <v>2005-06</v>
      </c>
      <c r="G404" s="68"/>
      <c r="H404" s="167" t="s">
        <v>279</v>
      </c>
      <c r="I404" s="173">
        <v>38254.502555524108</v>
      </c>
      <c r="J404" s="168">
        <f>IFERROR(MIN('MP Calculations'!$E$30/I404,1),"-")</f>
        <v>0.61191304794284773</v>
      </c>
      <c r="K404" s="12"/>
      <c r="L404" s="159">
        <v>47.353040999999997</v>
      </c>
      <c r="M404" s="159" t="s">
        <v>321</v>
      </c>
      <c r="N404" s="159">
        <v>809</v>
      </c>
      <c r="O404" s="185">
        <f t="shared" si="19"/>
        <v>38308.610169</v>
      </c>
      <c r="P404" s="215">
        <f t="shared" si="18"/>
        <v>23441.538410967161</v>
      </c>
      <c r="Q404" s="215" cm="1">
        <f t="array" ref="Q404">IF(P404="-",0,P404/(1+'General inputs'!$H$32)^IFERROR(INDEX('MP Calculations'!$C$40:$C$130,MATCH(F404,'MP Calculations'!$D$40:$D$130,0),0),-1))</f>
        <v>47177.761695790272</v>
      </c>
    </row>
    <row r="405" spans="3:17" x14ac:dyDescent="0.2">
      <c r="C405" s="159"/>
      <c r="D405" s="165" t="s">
        <v>282</v>
      </c>
      <c r="E405" s="161">
        <v>38797</v>
      </c>
      <c r="F405" s="172" t="str">
        <f t="shared" si="17"/>
        <v>2005-06</v>
      </c>
      <c r="G405" s="68"/>
      <c r="H405" s="167" t="s">
        <v>279</v>
      </c>
      <c r="I405" s="173">
        <v>38254.502555524108</v>
      </c>
      <c r="J405" s="168">
        <f>IFERROR(MIN('MP Calculations'!$E$30/I405,1),"-")</f>
        <v>0.61191304794284773</v>
      </c>
      <c r="K405" s="12"/>
      <c r="L405" s="159">
        <v>63.149065999999998</v>
      </c>
      <c r="M405" s="159" t="s">
        <v>321</v>
      </c>
      <c r="N405" s="159">
        <v>809</v>
      </c>
      <c r="O405" s="185">
        <f t="shared" si="19"/>
        <v>51087.594394</v>
      </c>
      <c r="P405" s="215">
        <f t="shared" si="18"/>
        <v>31261.165597700481</v>
      </c>
      <c r="Q405" s="215" cm="1">
        <f t="array" ref="Q405">IF(P405="-",0,P405/(1+'General inputs'!$H$32)^IFERROR(INDEX('MP Calculations'!$C$40:$C$130,MATCH(F405,'MP Calculations'!$D$40:$D$130,0),0),-1))</f>
        <v>62915.317034437801</v>
      </c>
    </row>
    <row r="406" spans="3:17" x14ac:dyDescent="0.2">
      <c r="C406" s="159"/>
      <c r="D406" s="165" t="s">
        <v>282</v>
      </c>
      <c r="E406" s="161">
        <v>38797</v>
      </c>
      <c r="F406" s="172" t="str">
        <f t="shared" ref="F406:F469" si="20">IF(E406="","-",IF(OR(E406&lt;$E$15,E406&gt;$E$16),"ERROR - date outside of range",IF(MONTH(E406)&gt;=7,YEAR(E406)&amp;"-"&amp;IF(YEAR(E406)=1999,"00",IF(AND(YEAR(E406)&gt;=2000,YEAR(E406)&lt;2009),"0","")&amp;RIGHT(YEAR(E406),2)+1),RIGHT(YEAR(E406),4)-1&amp;"-"&amp;RIGHT(YEAR(E406),2))))</f>
        <v>2005-06</v>
      </c>
      <c r="G406" s="68"/>
      <c r="H406" s="167" t="s">
        <v>279</v>
      </c>
      <c r="I406" s="173">
        <v>38254.502555524108</v>
      </c>
      <c r="J406" s="168">
        <f>IFERROR(MIN('MP Calculations'!$E$30/I406,1),"-")</f>
        <v>0.61191304794284773</v>
      </c>
      <c r="K406" s="12"/>
      <c r="L406" s="159">
        <v>40.283441000000003</v>
      </c>
      <c r="M406" s="159" t="s">
        <v>321</v>
      </c>
      <c r="N406" s="159">
        <v>809</v>
      </c>
      <c r="O406" s="185">
        <f t="shared" si="19"/>
        <v>32589.303769000002</v>
      </c>
      <c r="P406" s="215">
        <f t="shared" si="18"/>
        <v>19941.820199624126</v>
      </c>
      <c r="Q406" s="215" cm="1">
        <f t="array" ref="Q406">IF(P406="-",0,P406/(1+'General inputs'!$H$32)^IFERROR(INDEX('MP Calculations'!$C$40:$C$130,MATCH(F406,'MP Calculations'!$D$40:$D$130,0),0),-1))</f>
        <v>40134.330122207517</v>
      </c>
    </row>
    <row r="407" spans="3:17" x14ac:dyDescent="0.2">
      <c r="C407" s="159"/>
      <c r="D407" s="165" t="s">
        <v>282</v>
      </c>
      <c r="E407" s="161">
        <v>38797</v>
      </c>
      <c r="F407" s="172" t="str">
        <f t="shared" si="20"/>
        <v>2005-06</v>
      </c>
      <c r="G407" s="68"/>
      <c r="H407" s="167" t="s">
        <v>279</v>
      </c>
      <c r="I407" s="173">
        <v>38254.502555524108</v>
      </c>
      <c r="J407" s="168">
        <f>IFERROR(MIN('MP Calculations'!$E$30/I407,1),"-")</f>
        <v>0.61191304794284773</v>
      </c>
      <c r="K407" s="12"/>
      <c r="L407" s="159">
        <v>22.557324999999999</v>
      </c>
      <c r="M407" s="159" t="s">
        <v>321</v>
      </c>
      <c r="N407" s="159">
        <v>809</v>
      </c>
      <c r="O407" s="185">
        <f t="shared" si="19"/>
        <v>18248.875925</v>
      </c>
      <c r="P407" s="215">
        <f t="shared" ref="P407:P470" si="21">IF(O407="-","-",IF(OR(E407&lt;$E$15,E407&gt;$E$16),0,O407*J407))</f>
        <v>11166.725288797605</v>
      </c>
      <c r="Q407" s="215" cm="1">
        <f t="array" ref="Q407">IF(P407="-",0,P407/(1+'General inputs'!$H$32)^IFERROR(INDEX('MP Calculations'!$C$40:$C$130,MATCH(F407,'MP Calculations'!$D$40:$D$130,0),0),-1))</f>
        <v>22473.828097851037</v>
      </c>
    </row>
    <row r="408" spans="3:17" x14ac:dyDescent="0.2">
      <c r="C408" s="159"/>
      <c r="D408" s="165" t="s">
        <v>283</v>
      </c>
      <c r="E408" s="161">
        <v>38797</v>
      </c>
      <c r="F408" s="172" t="str">
        <f t="shared" si="20"/>
        <v>2005-06</v>
      </c>
      <c r="G408" s="68"/>
      <c r="H408" s="167" t="s">
        <v>279</v>
      </c>
      <c r="I408" s="173">
        <v>38254.502555524108</v>
      </c>
      <c r="J408" s="168">
        <f>IFERROR(MIN('MP Calculations'!$E$30/I408,1),"-")</f>
        <v>0.61191304794284773</v>
      </c>
      <c r="K408" s="12"/>
      <c r="L408" s="159">
        <v>5.1889979999999998</v>
      </c>
      <c r="M408" s="159" t="s">
        <v>321</v>
      </c>
      <c r="N408" s="159">
        <v>622</v>
      </c>
      <c r="O408" s="185">
        <f t="shared" ref="O408:O409" si="22">IF(N408="","-",L408*N408)</f>
        <v>3227.556756</v>
      </c>
      <c r="P408" s="215">
        <f t="shared" si="21"/>
        <v>1974.98409197249</v>
      </c>
      <c r="Q408" s="215" cm="1">
        <f t="array" ref="Q408">IF(P408="-",0,P408/(1+'General inputs'!$H$32)^IFERROR(INDEX('MP Calculations'!$C$40:$C$130,MATCH(F408,'MP Calculations'!$D$40:$D$130,0),0),-1))</f>
        <v>3974.7958180279943</v>
      </c>
    </row>
    <row r="409" spans="3:17" x14ac:dyDescent="0.2">
      <c r="C409" s="159"/>
      <c r="D409" s="165" t="s">
        <v>282</v>
      </c>
      <c r="E409" s="161">
        <v>38797</v>
      </c>
      <c r="F409" s="172" t="str">
        <f t="shared" si="20"/>
        <v>2005-06</v>
      </c>
      <c r="G409" s="68"/>
      <c r="H409" s="167" t="s">
        <v>279</v>
      </c>
      <c r="I409" s="173">
        <v>38254.502555524108</v>
      </c>
      <c r="J409" s="168">
        <f>IFERROR(MIN('MP Calculations'!$E$30/I409,1),"-")</f>
        <v>0.61191304794284773</v>
      </c>
      <c r="K409" s="12"/>
      <c r="L409" s="159">
        <v>37.774151000000003</v>
      </c>
      <c r="M409" s="159" t="s">
        <v>321</v>
      </c>
      <c r="N409" s="159">
        <v>809</v>
      </c>
      <c r="O409" s="185">
        <f t="shared" si="22"/>
        <v>30559.288159000003</v>
      </c>
      <c r="P409" s="215">
        <f t="shared" si="21"/>
        <v>18699.62716033747</v>
      </c>
      <c r="Q409" s="215" cm="1">
        <f t="array" ref="Q409">IF(P409="-",0,P409/(1+'General inputs'!$H$32)^IFERROR(INDEX('MP Calculations'!$C$40:$C$130,MATCH(F409,'MP Calculations'!$D$40:$D$130,0),0),-1))</f>
        <v>37634.328366340786</v>
      </c>
    </row>
    <row r="410" spans="3:17" x14ac:dyDescent="0.2">
      <c r="C410" s="159"/>
      <c r="D410" s="165" t="s">
        <v>282</v>
      </c>
      <c r="E410" s="161">
        <v>38840</v>
      </c>
      <c r="F410" s="172" t="str">
        <f t="shared" si="20"/>
        <v>2005-06</v>
      </c>
      <c r="G410" s="68"/>
      <c r="H410" s="167" t="s">
        <v>279</v>
      </c>
      <c r="I410" s="173">
        <v>38254.502555524108</v>
      </c>
      <c r="J410" s="168">
        <f>IFERROR(MIN('MP Calculations'!$E$30/I410,1),"-")</f>
        <v>0.61191304794284773</v>
      </c>
      <c r="K410" s="12"/>
      <c r="L410" s="159">
        <v>75.079600999999997</v>
      </c>
      <c r="M410" s="159" t="s">
        <v>321</v>
      </c>
      <c r="N410" s="159">
        <v>809</v>
      </c>
      <c r="O410" s="185">
        <f t="shared" ref="O410:O472" si="23">IF(N410="","-",L410*N410)</f>
        <v>60739.397208999995</v>
      </c>
      <c r="P410" s="215">
        <f t="shared" si="21"/>
        <v>37167.229676370487</v>
      </c>
      <c r="Q410" s="215" cm="1">
        <f t="array" ref="Q410">IF(P410="-",0,P410/(1+'General inputs'!$H$32)^IFERROR(INDEX('MP Calculations'!$C$40:$C$130,MATCH(F410,'MP Calculations'!$D$40:$D$130,0),0),-1))</f>
        <v>74801.690649456214</v>
      </c>
    </row>
    <row r="411" spans="3:17" x14ac:dyDescent="0.2">
      <c r="C411" s="159"/>
      <c r="D411" s="165" t="s">
        <v>424</v>
      </c>
      <c r="E411" s="161">
        <v>38883</v>
      </c>
      <c r="F411" s="172" t="str">
        <f t="shared" si="20"/>
        <v>2005-06</v>
      </c>
      <c r="G411" s="68"/>
      <c r="H411" s="167" t="s">
        <v>279</v>
      </c>
      <c r="I411" s="173">
        <v>38254.502555524108</v>
      </c>
      <c r="J411" s="168">
        <f>IFERROR(MIN('MP Calculations'!$E$30/I411,1),"-")</f>
        <v>0.61191304794284773</v>
      </c>
      <c r="K411" s="12"/>
      <c r="L411" s="159">
        <v>1</v>
      </c>
      <c r="M411" s="159" t="s">
        <v>322</v>
      </c>
      <c r="N411" s="159">
        <v>484.85</v>
      </c>
      <c r="O411" s="185">
        <f t="shared" si="23"/>
        <v>484.85</v>
      </c>
      <c r="P411" s="215">
        <f t="shared" si="21"/>
        <v>296.68604129508975</v>
      </c>
      <c r="Q411" s="215" cm="1">
        <f t="array" ref="Q411">IF(P411="-",0,P411/(1+'General inputs'!$H$32)^IFERROR(INDEX('MP Calculations'!$C$40:$C$130,MATCH(F411,'MP Calculations'!$D$40:$D$130,0),0),-1))</f>
        <v>597.10173919893521</v>
      </c>
    </row>
    <row r="412" spans="3:17" x14ac:dyDescent="0.2">
      <c r="C412" s="159"/>
      <c r="D412" s="165" t="s">
        <v>425</v>
      </c>
      <c r="E412" s="161">
        <v>38883</v>
      </c>
      <c r="F412" s="172" t="str">
        <f t="shared" si="20"/>
        <v>2005-06</v>
      </c>
      <c r="G412" s="68"/>
      <c r="H412" s="167" t="s">
        <v>279</v>
      </c>
      <c r="I412" s="173">
        <v>38254.502555524108</v>
      </c>
      <c r="J412" s="168">
        <f>IFERROR(MIN('MP Calculations'!$E$30/I412,1),"-")</f>
        <v>0.61191304794284773</v>
      </c>
      <c r="K412" s="12"/>
      <c r="L412" s="159">
        <v>1</v>
      </c>
      <c r="M412" s="159" t="s">
        <v>322</v>
      </c>
      <c r="N412" s="159">
        <v>484.85</v>
      </c>
      <c r="O412" s="185">
        <f t="shared" si="23"/>
        <v>484.85</v>
      </c>
      <c r="P412" s="215">
        <f t="shared" si="21"/>
        <v>296.68604129508975</v>
      </c>
      <c r="Q412" s="215" cm="1">
        <f t="array" ref="Q412">IF(P412="-",0,P412/(1+'General inputs'!$H$32)^IFERROR(INDEX('MP Calculations'!$C$40:$C$130,MATCH(F412,'MP Calculations'!$D$40:$D$130,0),0),-1))</f>
        <v>597.10173919893521</v>
      </c>
    </row>
    <row r="413" spans="3:17" x14ac:dyDescent="0.2">
      <c r="C413" s="159"/>
      <c r="D413" s="165" t="s">
        <v>426</v>
      </c>
      <c r="E413" s="161">
        <v>38883</v>
      </c>
      <c r="F413" s="172" t="str">
        <f t="shared" si="20"/>
        <v>2005-06</v>
      </c>
      <c r="G413" s="68"/>
      <c r="H413" s="167" t="s">
        <v>279</v>
      </c>
      <c r="I413" s="173">
        <v>38254.502555524108</v>
      </c>
      <c r="J413" s="168">
        <f>IFERROR(MIN('MP Calculations'!$E$30/I413,1),"-")</f>
        <v>0.61191304794284773</v>
      </c>
      <c r="K413" s="12"/>
      <c r="L413" s="159">
        <v>1</v>
      </c>
      <c r="M413" s="159" t="s">
        <v>322</v>
      </c>
      <c r="N413" s="159">
        <v>1652.08</v>
      </c>
      <c r="O413" s="185">
        <f t="shared" si="23"/>
        <v>1652.08</v>
      </c>
      <c r="P413" s="215">
        <f t="shared" si="21"/>
        <v>1010.9293082454199</v>
      </c>
      <c r="Q413" s="215" cm="1">
        <f t="array" ref="Q413">IF(P413="-",0,P413/(1+'General inputs'!$H$32)^IFERROR(INDEX('MP Calculations'!$C$40:$C$130,MATCH(F413,'MP Calculations'!$D$40:$D$130,0),0),-1))</f>
        <v>2034.5670646504625</v>
      </c>
    </row>
    <row r="414" spans="3:17" x14ac:dyDescent="0.2">
      <c r="C414" s="159"/>
      <c r="D414" s="165" t="s">
        <v>427</v>
      </c>
      <c r="E414" s="161">
        <v>38883</v>
      </c>
      <c r="F414" s="172" t="str">
        <f t="shared" si="20"/>
        <v>2005-06</v>
      </c>
      <c r="G414" s="68"/>
      <c r="H414" s="167" t="s">
        <v>279</v>
      </c>
      <c r="I414" s="173">
        <v>38254.502555524108</v>
      </c>
      <c r="J414" s="168">
        <f>IFERROR(MIN('MP Calculations'!$E$30/I414,1),"-")</f>
        <v>0.61191304794284773</v>
      </c>
      <c r="K414" s="12"/>
      <c r="L414" s="159">
        <v>1</v>
      </c>
      <c r="M414" s="159" t="s">
        <v>322</v>
      </c>
      <c r="N414" s="159">
        <v>515.12</v>
      </c>
      <c r="O414" s="185">
        <f t="shared" si="23"/>
        <v>515.12</v>
      </c>
      <c r="P414" s="215">
        <f t="shared" si="21"/>
        <v>315.20864925631975</v>
      </c>
      <c r="Q414" s="215" cm="1">
        <f t="array" ref="Q414">IF(P414="-",0,P414/(1+'General inputs'!$H$32)^IFERROR(INDEX('MP Calculations'!$C$40:$C$130,MATCH(F414,'MP Calculations'!$D$40:$D$130,0),0),-1))</f>
        <v>634.37980384893365</v>
      </c>
    </row>
    <row r="415" spans="3:17" x14ac:dyDescent="0.2">
      <c r="C415" s="159"/>
      <c r="D415" s="165" t="s">
        <v>428</v>
      </c>
      <c r="E415" s="161">
        <v>38883</v>
      </c>
      <c r="F415" s="172" t="str">
        <f t="shared" si="20"/>
        <v>2005-06</v>
      </c>
      <c r="G415" s="68"/>
      <c r="H415" s="167" t="s">
        <v>279</v>
      </c>
      <c r="I415" s="173">
        <v>38254.502555524108</v>
      </c>
      <c r="J415" s="168">
        <f>IFERROR(MIN('MP Calculations'!$E$30/I415,1),"-")</f>
        <v>0.61191304794284773</v>
      </c>
      <c r="K415" s="12"/>
      <c r="L415" s="159">
        <v>1</v>
      </c>
      <c r="M415" s="159" t="s">
        <v>322</v>
      </c>
      <c r="N415" s="159">
        <v>16757.8</v>
      </c>
      <c r="O415" s="185">
        <f t="shared" si="23"/>
        <v>16757.8</v>
      </c>
      <c r="P415" s="215">
        <f t="shared" si="21"/>
        <v>10254.316474816653</v>
      </c>
      <c r="Q415" s="215" cm="1">
        <f t="array" ref="Q415">IF(P415="-",0,P415/(1+'General inputs'!$H$32)^IFERROR(INDEX('MP Calculations'!$C$40:$C$130,MATCH(F415,'MP Calculations'!$D$40:$D$130,0),0),-1))</f>
        <v>20637.540528303423</v>
      </c>
    </row>
    <row r="416" spans="3:17" x14ac:dyDescent="0.2">
      <c r="C416" s="159"/>
      <c r="D416" s="165" t="s">
        <v>428</v>
      </c>
      <c r="E416" s="161">
        <v>38883</v>
      </c>
      <c r="F416" s="172" t="str">
        <f t="shared" si="20"/>
        <v>2005-06</v>
      </c>
      <c r="G416" s="68"/>
      <c r="H416" s="167" t="s">
        <v>279</v>
      </c>
      <c r="I416" s="173">
        <v>38254.502555524108</v>
      </c>
      <c r="J416" s="168">
        <f>IFERROR(MIN('MP Calculations'!$E$30/I416,1),"-")</f>
        <v>0.61191304794284773</v>
      </c>
      <c r="K416" s="12"/>
      <c r="L416" s="159">
        <v>1</v>
      </c>
      <c r="M416" s="159" t="s">
        <v>322</v>
      </c>
      <c r="N416" s="159">
        <v>4642.22</v>
      </c>
      <c r="O416" s="185">
        <f t="shared" si="23"/>
        <v>4642.22</v>
      </c>
      <c r="P416" s="215">
        <f t="shared" si="21"/>
        <v>2840.6349894212467</v>
      </c>
      <c r="Q416" s="215" cm="1">
        <f t="array" ref="Q416">IF(P416="-",0,P416/(1+'General inputs'!$H$32)^IFERROR(INDEX('MP Calculations'!$C$40:$C$130,MATCH(F416,'MP Calculations'!$D$40:$D$130,0),0),-1))</f>
        <v>5716.9797581604225</v>
      </c>
    </row>
    <row r="417" spans="3:17" x14ac:dyDescent="0.2">
      <c r="C417" s="159"/>
      <c r="D417" s="165" t="s">
        <v>429</v>
      </c>
      <c r="E417" s="161">
        <v>38883</v>
      </c>
      <c r="F417" s="172" t="str">
        <f t="shared" si="20"/>
        <v>2005-06</v>
      </c>
      <c r="G417" s="68"/>
      <c r="H417" s="167" t="s">
        <v>279</v>
      </c>
      <c r="I417" s="173">
        <v>38254.502555524108</v>
      </c>
      <c r="J417" s="168">
        <f>IFERROR(MIN('MP Calculations'!$E$30/I417,1),"-")</f>
        <v>0.61191304794284773</v>
      </c>
      <c r="K417" s="12"/>
      <c r="L417" s="159">
        <v>1</v>
      </c>
      <c r="M417" s="159" t="s">
        <v>322</v>
      </c>
      <c r="N417" s="159">
        <v>515.12</v>
      </c>
      <c r="O417" s="185">
        <f t="shared" si="23"/>
        <v>515.12</v>
      </c>
      <c r="P417" s="215">
        <f t="shared" si="21"/>
        <v>315.20864925631975</v>
      </c>
      <c r="Q417" s="215" cm="1">
        <f t="array" ref="Q417">IF(P417="-",0,P417/(1+'General inputs'!$H$32)^IFERROR(INDEX('MP Calculations'!$C$40:$C$130,MATCH(F417,'MP Calculations'!$D$40:$D$130,0),0),-1))</f>
        <v>634.37980384893365</v>
      </c>
    </row>
    <row r="418" spans="3:17" x14ac:dyDescent="0.2">
      <c r="C418" s="159"/>
      <c r="D418" s="165" t="s">
        <v>430</v>
      </c>
      <c r="E418" s="161">
        <v>38883</v>
      </c>
      <c r="F418" s="172" t="str">
        <f t="shared" si="20"/>
        <v>2005-06</v>
      </c>
      <c r="G418" s="68"/>
      <c r="H418" s="167" t="s">
        <v>279</v>
      </c>
      <c r="I418" s="173">
        <v>38254.502555524108</v>
      </c>
      <c r="J418" s="168">
        <f>IFERROR(MIN('MP Calculations'!$E$30/I418,1),"-")</f>
        <v>0.61191304794284773</v>
      </c>
      <c r="K418" s="12"/>
      <c r="L418" s="159">
        <v>1</v>
      </c>
      <c r="M418" s="159" t="s">
        <v>322</v>
      </c>
      <c r="N418" s="159">
        <v>449.87</v>
      </c>
      <c r="O418" s="185">
        <f t="shared" si="23"/>
        <v>449.87</v>
      </c>
      <c r="P418" s="215">
        <f t="shared" si="21"/>
        <v>275.28132287804891</v>
      </c>
      <c r="Q418" s="215" cm="1">
        <f t="array" ref="Q418">IF(P418="-",0,P418/(1+'General inputs'!$H$32)^IFERROR(INDEX('MP Calculations'!$C$40:$C$130,MATCH(F418,'MP Calculations'!$D$40:$D$130,0),0),-1))</f>
        <v>554.02322246761878</v>
      </c>
    </row>
    <row r="419" spans="3:17" x14ac:dyDescent="0.2">
      <c r="C419" s="159"/>
      <c r="D419" s="165" t="s">
        <v>431</v>
      </c>
      <c r="E419" s="161">
        <v>38883</v>
      </c>
      <c r="F419" s="172" t="str">
        <f t="shared" si="20"/>
        <v>2005-06</v>
      </c>
      <c r="G419" s="68"/>
      <c r="H419" s="167" t="s">
        <v>279</v>
      </c>
      <c r="I419" s="173">
        <v>38254.502555524108</v>
      </c>
      <c r="J419" s="168">
        <f>IFERROR(MIN('MP Calculations'!$E$30/I419,1),"-")</f>
        <v>0.61191304794284773</v>
      </c>
      <c r="K419" s="12"/>
      <c r="L419" s="159">
        <v>1</v>
      </c>
      <c r="M419" s="159" t="s">
        <v>322</v>
      </c>
      <c r="N419" s="159">
        <v>470.09</v>
      </c>
      <c r="O419" s="185">
        <f t="shared" si="23"/>
        <v>470.09</v>
      </c>
      <c r="P419" s="215">
        <f t="shared" si="21"/>
        <v>287.65420470745329</v>
      </c>
      <c r="Q419" s="215" cm="1">
        <f t="array" ref="Q419">IF(P419="-",0,P419/(1+'General inputs'!$H$32)^IFERROR(INDEX('MP Calculations'!$C$40:$C$130,MATCH(F419,'MP Calculations'!$D$40:$D$130,0),0),-1))</f>
        <v>578.92452630716184</v>
      </c>
    </row>
    <row r="420" spans="3:17" x14ac:dyDescent="0.2">
      <c r="C420" s="159"/>
      <c r="D420" s="165" t="s">
        <v>432</v>
      </c>
      <c r="E420" s="161">
        <v>38883</v>
      </c>
      <c r="F420" s="172" t="str">
        <f t="shared" si="20"/>
        <v>2005-06</v>
      </c>
      <c r="G420" s="68"/>
      <c r="H420" s="167" t="s">
        <v>279</v>
      </c>
      <c r="I420" s="173">
        <v>38254.502555524108</v>
      </c>
      <c r="J420" s="168">
        <f>IFERROR(MIN('MP Calculations'!$E$30/I420,1),"-")</f>
        <v>0.61191304794284773</v>
      </c>
      <c r="K420" s="12"/>
      <c r="L420" s="159">
        <v>1</v>
      </c>
      <c r="M420" s="159" t="s">
        <v>322</v>
      </c>
      <c r="N420" s="159">
        <v>448.27</v>
      </c>
      <c r="O420" s="185">
        <f t="shared" si="23"/>
        <v>448.27</v>
      </c>
      <c r="P420" s="215">
        <f t="shared" si="21"/>
        <v>274.30226200134035</v>
      </c>
      <c r="Q420" s="215" cm="1">
        <f t="array" ref="Q420">IF(P420="-",0,P420/(1+'General inputs'!$H$32)^IFERROR(INDEX('MP Calculations'!$C$40:$C$130,MATCH(F420,'MP Calculations'!$D$40:$D$130,0),0),-1))</f>
        <v>552.05279288585473</v>
      </c>
    </row>
    <row r="421" spans="3:17" x14ac:dyDescent="0.2">
      <c r="C421" s="159"/>
      <c r="D421" s="165" t="s">
        <v>433</v>
      </c>
      <c r="E421" s="161">
        <v>38883</v>
      </c>
      <c r="F421" s="172" t="str">
        <f t="shared" si="20"/>
        <v>2005-06</v>
      </c>
      <c r="G421" s="68"/>
      <c r="H421" s="167" t="s">
        <v>279</v>
      </c>
      <c r="I421" s="173">
        <v>38254.502555524108</v>
      </c>
      <c r="J421" s="168">
        <f>IFERROR(MIN('MP Calculations'!$E$30/I421,1),"-")</f>
        <v>0.61191304794284773</v>
      </c>
      <c r="K421" s="12"/>
      <c r="L421" s="159">
        <v>1</v>
      </c>
      <c r="M421" s="159" t="s">
        <v>322</v>
      </c>
      <c r="N421" s="159">
        <v>5172.99</v>
      </c>
      <c r="O421" s="185">
        <f t="shared" si="23"/>
        <v>5172.99</v>
      </c>
      <c r="P421" s="215">
        <f t="shared" si="21"/>
        <v>3165.4200778778718</v>
      </c>
      <c r="Q421" s="215" cm="1">
        <f t="array" ref="Q421">IF(P421="-",0,P421/(1+'General inputs'!$H$32)^IFERROR(INDEX('MP Calculations'!$C$40:$C$130,MATCH(F421,'MP Calculations'!$D$40:$D$130,0),0),-1))</f>
        <v>6370.6328263559853</v>
      </c>
    </row>
    <row r="422" spans="3:17" x14ac:dyDescent="0.2">
      <c r="C422" s="159"/>
      <c r="D422" s="165" t="s">
        <v>434</v>
      </c>
      <c r="E422" s="161">
        <v>38883</v>
      </c>
      <c r="F422" s="172" t="str">
        <f t="shared" si="20"/>
        <v>2005-06</v>
      </c>
      <c r="G422" s="68"/>
      <c r="H422" s="167" t="s">
        <v>279</v>
      </c>
      <c r="I422" s="173">
        <v>38254.502555524108</v>
      </c>
      <c r="J422" s="168">
        <f>IFERROR(MIN('MP Calculations'!$E$30/I422,1),"-")</f>
        <v>0.61191304794284773</v>
      </c>
      <c r="K422" s="12"/>
      <c r="L422" s="159">
        <v>1</v>
      </c>
      <c r="M422" s="159" t="s">
        <v>322</v>
      </c>
      <c r="N422" s="159">
        <v>21627.85</v>
      </c>
      <c r="O422" s="185">
        <f t="shared" si="23"/>
        <v>21627.85</v>
      </c>
      <c r="P422" s="215">
        <f t="shared" si="21"/>
        <v>13234.363613950718</v>
      </c>
      <c r="Q422" s="215" cm="1">
        <f t="array" ref="Q422">IF(P422="-",0,P422/(1+'General inputs'!$H$32)^IFERROR(INDEX('MP Calculations'!$C$40:$C$130,MATCH(F422,'MP Calculations'!$D$40:$D$130,0),0),-1))</f>
        <v>26635.097143722156</v>
      </c>
    </row>
    <row r="423" spans="3:17" x14ac:dyDescent="0.2">
      <c r="C423" s="159"/>
      <c r="D423" s="165" t="s">
        <v>435</v>
      </c>
      <c r="E423" s="161">
        <v>38883</v>
      </c>
      <c r="F423" s="172" t="str">
        <f t="shared" si="20"/>
        <v>2005-06</v>
      </c>
      <c r="G423" s="68"/>
      <c r="H423" s="167" t="s">
        <v>279</v>
      </c>
      <c r="I423" s="173">
        <v>38254.502555524108</v>
      </c>
      <c r="J423" s="168">
        <f>IFERROR(MIN('MP Calculations'!$E$30/I423,1),"-")</f>
        <v>0.61191304794284773</v>
      </c>
      <c r="K423" s="12"/>
      <c r="L423" s="159">
        <v>1</v>
      </c>
      <c r="M423" s="159" t="s">
        <v>322</v>
      </c>
      <c r="N423" s="159">
        <v>17366.61</v>
      </c>
      <c r="O423" s="185">
        <f t="shared" si="23"/>
        <v>17366.61</v>
      </c>
      <c r="P423" s="215">
        <f t="shared" si="21"/>
        <v>10626.855257534738</v>
      </c>
      <c r="Q423" s="215" cm="1">
        <f t="array" ref="Q423">IF(P423="-",0,P423/(1+'General inputs'!$H$32)^IFERROR(INDEX('MP Calculations'!$C$40:$C$130,MATCH(F423,'MP Calculations'!$D$40:$D$130,0),0),-1))</f>
        <v>21387.301299349529</v>
      </c>
    </row>
    <row r="424" spans="3:17" x14ac:dyDescent="0.2">
      <c r="C424" s="159"/>
      <c r="D424" s="165" t="s">
        <v>436</v>
      </c>
      <c r="E424" s="161">
        <v>38883</v>
      </c>
      <c r="F424" s="172" t="str">
        <f t="shared" si="20"/>
        <v>2005-06</v>
      </c>
      <c r="G424" s="68"/>
      <c r="H424" s="167" t="s">
        <v>279</v>
      </c>
      <c r="I424" s="173">
        <v>38254.502555524108</v>
      </c>
      <c r="J424" s="168">
        <f>IFERROR(MIN('MP Calculations'!$E$30/I424,1),"-")</f>
        <v>0.61191304794284773</v>
      </c>
      <c r="K424" s="12"/>
      <c r="L424" s="159">
        <v>1</v>
      </c>
      <c r="M424" s="159" t="s">
        <v>322</v>
      </c>
      <c r="N424" s="159">
        <v>22250.17</v>
      </c>
      <c r="O424" s="185">
        <f t="shared" si="23"/>
        <v>22250.17</v>
      </c>
      <c r="P424" s="215">
        <f t="shared" si="21"/>
        <v>13615.169341946512</v>
      </c>
      <c r="Q424" s="215" cm="1">
        <f t="array" ref="Q424">IF(P424="-",0,P424/(1+'General inputs'!$H$32)^IFERROR(INDEX('MP Calculations'!$C$40:$C$130,MATCH(F424,'MP Calculations'!$D$40:$D$130,0),0),-1))</f>
        <v>27401.495729549282</v>
      </c>
    </row>
    <row r="425" spans="3:17" x14ac:dyDescent="0.2">
      <c r="C425" s="159"/>
      <c r="D425" s="165" t="s">
        <v>437</v>
      </c>
      <c r="E425" s="161">
        <v>38883</v>
      </c>
      <c r="F425" s="172" t="str">
        <f t="shared" si="20"/>
        <v>2005-06</v>
      </c>
      <c r="G425" s="68"/>
      <c r="H425" s="167" t="s">
        <v>279</v>
      </c>
      <c r="I425" s="173">
        <v>38254.502555524108</v>
      </c>
      <c r="J425" s="168">
        <f>IFERROR(MIN('MP Calculations'!$E$30/I425,1),"-")</f>
        <v>0.61191304794284773</v>
      </c>
      <c r="K425" s="12"/>
      <c r="L425" s="159">
        <v>1</v>
      </c>
      <c r="M425" s="159" t="s">
        <v>322</v>
      </c>
      <c r="N425" s="159">
        <v>23658.67</v>
      </c>
      <c r="O425" s="185">
        <f t="shared" si="23"/>
        <v>23658.67</v>
      </c>
      <c r="P425" s="215">
        <f t="shared" si="21"/>
        <v>14477.048869974013</v>
      </c>
      <c r="Q425" s="215" cm="1">
        <f t="array" ref="Q425">IF(P425="-",0,P425/(1+'General inputs'!$H$32)^IFERROR(INDEX('MP Calculations'!$C$40:$C$130,MATCH(F425,'MP Calculations'!$D$40:$D$130,0),0),-1))</f>
        <v>29136.089520745943</v>
      </c>
    </row>
    <row r="426" spans="3:17" x14ac:dyDescent="0.2">
      <c r="C426" s="159"/>
      <c r="D426" s="165" t="s">
        <v>438</v>
      </c>
      <c r="E426" s="161">
        <v>39114</v>
      </c>
      <c r="F426" s="172" t="str">
        <f t="shared" si="20"/>
        <v>2006-07</v>
      </c>
      <c r="G426" s="68"/>
      <c r="H426" s="167" t="s">
        <v>279</v>
      </c>
      <c r="I426" s="173">
        <v>38254.502555524108</v>
      </c>
      <c r="J426" s="168">
        <f>IFERROR(MIN('MP Calculations'!$E$30/I426,1),"-")</f>
        <v>0.61191304794284773</v>
      </c>
      <c r="K426" s="12"/>
      <c r="L426" s="159">
        <v>1</v>
      </c>
      <c r="M426" s="159" t="s">
        <v>322</v>
      </c>
      <c r="N426" s="159">
        <v>12134.89</v>
      </c>
      <c r="O426" s="185">
        <f t="shared" si="23"/>
        <v>12134.89</v>
      </c>
      <c r="P426" s="215">
        <f t="shared" si="21"/>
        <v>7425.4975263511833</v>
      </c>
      <c r="Q426" s="215" cm="1">
        <f t="array" ref="Q426">IF(P426="-",0,P426/(1+'General inputs'!$H$32)^IFERROR(INDEX('MP Calculations'!$C$40:$C$130,MATCH(F426,'MP Calculations'!$D$40:$D$130,0),0),-1))</f>
        <v>14341.978303414508</v>
      </c>
    </row>
    <row r="427" spans="3:17" x14ac:dyDescent="0.2">
      <c r="C427" s="159"/>
      <c r="D427" s="165" t="s">
        <v>282</v>
      </c>
      <c r="E427" s="161">
        <v>39372</v>
      </c>
      <c r="F427" s="172" t="str">
        <f t="shared" si="20"/>
        <v>2007-08</v>
      </c>
      <c r="G427" s="68"/>
      <c r="H427" s="167" t="s">
        <v>279</v>
      </c>
      <c r="I427" s="173">
        <v>38254.502555524108</v>
      </c>
      <c r="J427" s="168">
        <f>IFERROR(MIN('MP Calculations'!$E$30/I427,1),"-")</f>
        <v>0.61191304794284773</v>
      </c>
      <c r="K427" s="12"/>
      <c r="L427" s="159">
        <v>33.670504000000001</v>
      </c>
      <c r="M427" s="159" t="s">
        <v>321</v>
      </c>
      <c r="N427" s="159">
        <v>809</v>
      </c>
      <c r="O427" s="185">
        <f t="shared" si="23"/>
        <v>27239.437736</v>
      </c>
      <c r="P427" s="215">
        <f t="shared" si="21"/>
        <v>16668.167369285184</v>
      </c>
      <c r="Q427" s="215" cm="1">
        <f t="array" ref="Q427">IF(P427="-",0,P427/(1+'General inputs'!$H$32)^IFERROR(INDEX('MP Calculations'!$C$40:$C$130,MATCH(F427,'MP Calculations'!$D$40:$D$130,0),0),-1))</f>
        <v>30896.098223022087</v>
      </c>
    </row>
    <row r="428" spans="3:17" x14ac:dyDescent="0.2">
      <c r="C428" s="159"/>
      <c r="D428" s="165" t="s">
        <v>282</v>
      </c>
      <c r="E428" s="161">
        <v>39372</v>
      </c>
      <c r="F428" s="172" t="str">
        <f t="shared" si="20"/>
        <v>2007-08</v>
      </c>
      <c r="G428" s="68"/>
      <c r="H428" s="167" t="s">
        <v>279</v>
      </c>
      <c r="I428" s="173">
        <v>38254.502555524108</v>
      </c>
      <c r="J428" s="168">
        <f>IFERROR(MIN('MP Calculations'!$E$30/I428,1),"-")</f>
        <v>0.61191304794284773</v>
      </c>
      <c r="K428" s="12"/>
      <c r="L428" s="159">
        <v>27.655186</v>
      </c>
      <c r="M428" s="159" t="s">
        <v>321</v>
      </c>
      <c r="N428" s="159">
        <v>809</v>
      </c>
      <c r="O428" s="185">
        <f t="shared" si="23"/>
        <v>22373.045473999999</v>
      </c>
      <c r="P428" s="215">
        <f t="shared" si="21"/>
        <v>13690.358447759274</v>
      </c>
      <c r="Q428" s="215" cm="1">
        <f t="array" ref="Q428">IF(P428="-",0,P428/(1+'General inputs'!$H$32)^IFERROR(INDEX('MP Calculations'!$C$40:$C$130,MATCH(F428,'MP Calculations'!$D$40:$D$130,0),0),-1))</f>
        <v>25376.434609708998</v>
      </c>
    </row>
    <row r="429" spans="3:17" x14ac:dyDescent="0.2">
      <c r="C429" s="159"/>
      <c r="D429" s="165" t="s">
        <v>439</v>
      </c>
      <c r="E429" s="161">
        <v>39508</v>
      </c>
      <c r="F429" s="172" t="str">
        <f t="shared" si="20"/>
        <v>2007-08</v>
      </c>
      <c r="G429" s="68"/>
      <c r="H429" s="167" t="s">
        <v>279</v>
      </c>
      <c r="I429" s="173">
        <v>38254.502555524108</v>
      </c>
      <c r="J429" s="168">
        <f>IFERROR(MIN('MP Calculations'!$E$30/I429,1),"-")</f>
        <v>0.61191304794284773</v>
      </c>
      <c r="K429" s="12"/>
      <c r="L429" s="159">
        <v>1</v>
      </c>
      <c r="M429" s="159" t="s">
        <v>322</v>
      </c>
      <c r="N429" s="159">
        <v>94111.97</v>
      </c>
      <c r="O429" s="185">
        <f t="shared" si="23"/>
        <v>94111.97</v>
      </c>
      <c r="P429" s="215">
        <f t="shared" si="21"/>
        <v>57588.342410605845</v>
      </c>
      <c r="Q429" s="215" cm="1">
        <f t="array" ref="Q429">IF(P429="-",0,P429/(1+'General inputs'!$H$32)^IFERROR(INDEX('MP Calculations'!$C$40:$C$130,MATCH(F429,'MP Calculations'!$D$40:$D$130,0),0),-1))</f>
        <v>106745.69340464994</v>
      </c>
    </row>
    <row r="430" spans="3:17" x14ac:dyDescent="0.2">
      <c r="C430" s="159"/>
      <c r="D430" s="165" t="s">
        <v>440</v>
      </c>
      <c r="E430" s="161">
        <v>39508</v>
      </c>
      <c r="F430" s="172" t="str">
        <f t="shared" si="20"/>
        <v>2007-08</v>
      </c>
      <c r="G430" s="68"/>
      <c r="H430" s="167" t="s">
        <v>279</v>
      </c>
      <c r="I430" s="173">
        <v>38254.502555524108</v>
      </c>
      <c r="J430" s="168">
        <f>IFERROR(MIN('MP Calculations'!$E$30/I430,1),"-")</f>
        <v>0.61191304794284773</v>
      </c>
      <c r="K430" s="12"/>
      <c r="L430" s="159">
        <v>1</v>
      </c>
      <c r="M430" s="159" t="s">
        <v>322</v>
      </c>
      <c r="N430" s="159">
        <v>46124.73</v>
      </c>
      <c r="O430" s="185">
        <f t="shared" si="23"/>
        <v>46124.73</v>
      </c>
      <c r="P430" s="215">
        <f t="shared" si="21"/>
        <v>28224.324119840909</v>
      </c>
      <c r="Q430" s="215" cm="1">
        <f t="array" ref="Q430">IF(P430="-",0,P430/(1+'General inputs'!$H$32)^IFERROR(INDEX('MP Calculations'!$C$40:$C$130,MATCH(F430,'MP Calculations'!$D$40:$D$130,0),0),-1))</f>
        <v>52316.578719500394</v>
      </c>
    </row>
    <row r="431" spans="3:17" x14ac:dyDescent="0.2">
      <c r="C431" s="159"/>
      <c r="D431" s="165" t="s">
        <v>441</v>
      </c>
      <c r="E431" s="161">
        <v>39508</v>
      </c>
      <c r="F431" s="172" t="str">
        <f t="shared" si="20"/>
        <v>2007-08</v>
      </c>
      <c r="G431" s="68"/>
      <c r="H431" s="167" t="s">
        <v>279</v>
      </c>
      <c r="I431" s="173">
        <v>38254.502555524108</v>
      </c>
      <c r="J431" s="168">
        <f>IFERROR(MIN('MP Calculations'!$E$30/I431,1),"-")</f>
        <v>0.61191304794284773</v>
      </c>
      <c r="K431" s="12"/>
      <c r="L431" s="159">
        <v>1</v>
      </c>
      <c r="M431" s="159" t="s">
        <v>322</v>
      </c>
      <c r="N431" s="159">
        <v>1400.6</v>
      </c>
      <c r="O431" s="185">
        <f t="shared" si="23"/>
        <v>1400.6</v>
      </c>
      <c r="P431" s="215">
        <f t="shared" si="21"/>
        <v>857.04541494875252</v>
      </c>
      <c r="Q431" s="215" cm="1">
        <f t="array" ref="Q431">IF(P431="-",0,P431/(1+'General inputs'!$H$32)^IFERROR(INDEX('MP Calculations'!$C$40:$C$130,MATCH(F431,'MP Calculations'!$D$40:$D$130,0),0),-1))</f>
        <v>1588.6185166727751</v>
      </c>
    </row>
    <row r="432" spans="3:17" x14ac:dyDescent="0.2">
      <c r="C432" s="159"/>
      <c r="D432" s="165" t="s">
        <v>442</v>
      </c>
      <c r="E432" s="161">
        <v>39508</v>
      </c>
      <c r="F432" s="172" t="str">
        <f t="shared" si="20"/>
        <v>2007-08</v>
      </c>
      <c r="G432" s="68"/>
      <c r="H432" s="167" t="s">
        <v>279</v>
      </c>
      <c r="I432" s="173">
        <v>38254.502555524108</v>
      </c>
      <c r="J432" s="168">
        <f>IFERROR(MIN('MP Calculations'!$E$30/I432,1),"-")</f>
        <v>0.61191304794284773</v>
      </c>
      <c r="K432" s="12"/>
      <c r="L432" s="159">
        <v>1</v>
      </c>
      <c r="M432" s="159" t="s">
        <v>322</v>
      </c>
      <c r="N432" s="159">
        <v>7668.28</v>
      </c>
      <c r="O432" s="185">
        <f t="shared" si="23"/>
        <v>7668.28</v>
      </c>
      <c r="P432" s="215">
        <f t="shared" si="21"/>
        <v>4692.3205872791805</v>
      </c>
      <c r="Q432" s="215" cm="1">
        <f t="array" ref="Q432">IF(P432="-",0,P432/(1+'General inputs'!$H$32)^IFERROR(INDEX('MP Calculations'!$C$40:$C$130,MATCH(F432,'MP Calculations'!$D$40:$D$130,0),0),-1))</f>
        <v>8697.6807075764009</v>
      </c>
    </row>
    <row r="433" spans="3:17" x14ac:dyDescent="0.2">
      <c r="C433" s="159"/>
      <c r="D433" s="165" t="s">
        <v>443</v>
      </c>
      <c r="E433" s="161">
        <v>39508</v>
      </c>
      <c r="F433" s="172" t="str">
        <f t="shared" si="20"/>
        <v>2007-08</v>
      </c>
      <c r="G433" s="68"/>
      <c r="H433" s="167" t="s">
        <v>279</v>
      </c>
      <c r="I433" s="173">
        <v>38254.502555524108</v>
      </c>
      <c r="J433" s="168">
        <f>IFERROR(MIN('MP Calculations'!$E$30/I433,1),"-")</f>
        <v>0.61191304794284773</v>
      </c>
      <c r="K433" s="12"/>
      <c r="L433" s="159">
        <v>1</v>
      </c>
      <c r="M433" s="159" t="s">
        <v>322</v>
      </c>
      <c r="N433" s="159">
        <v>14347.89</v>
      </c>
      <c r="O433" s="185">
        <f t="shared" si="23"/>
        <v>14347.89</v>
      </c>
      <c r="P433" s="215">
        <f t="shared" si="21"/>
        <v>8779.6611014487044</v>
      </c>
      <c r="Q433" s="215" cm="1">
        <f t="array" ref="Q433">IF(P433="-",0,P433/(1+'General inputs'!$H$32)^IFERROR(INDEX('MP Calculations'!$C$40:$C$130,MATCH(F433,'MP Calculations'!$D$40:$D$130,0),0),-1))</f>
        <v>16273.97096186216</v>
      </c>
    </row>
    <row r="434" spans="3:17" x14ac:dyDescent="0.2">
      <c r="C434" s="159"/>
      <c r="D434" s="165" t="s">
        <v>444</v>
      </c>
      <c r="E434" s="161">
        <v>39508</v>
      </c>
      <c r="F434" s="172" t="str">
        <f t="shared" si="20"/>
        <v>2007-08</v>
      </c>
      <c r="G434" s="68"/>
      <c r="H434" s="167" t="s">
        <v>279</v>
      </c>
      <c r="I434" s="173">
        <v>38254.502555524108</v>
      </c>
      <c r="J434" s="168">
        <f>IFERROR(MIN('MP Calculations'!$E$30/I434,1),"-")</f>
        <v>0.61191304794284773</v>
      </c>
      <c r="K434" s="12"/>
      <c r="L434" s="159">
        <v>1</v>
      </c>
      <c r="M434" s="159" t="s">
        <v>322</v>
      </c>
      <c r="N434" s="159">
        <v>5364.8</v>
      </c>
      <c r="O434" s="185">
        <f t="shared" si="23"/>
        <v>5364.8</v>
      </c>
      <c r="P434" s="215">
        <f t="shared" si="21"/>
        <v>3282.7911196037894</v>
      </c>
      <c r="Q434" s="215" cm="1">
        <f t="array" ref="Q434">IF(P434="-",0,P434/(1+'General inputs'!$H$32)^IFERROR(INDEX('MP Calculations'!$C$40:$C$130,MATCH(F434,'MP Calculations'!$D$40:$D$130,0),0),-1))</f>
        <v>6084.9783080437701</v>
      </c>
    </row>
    <row r="435" spans="3:17" x14ac:dyDescent="0.2">
      <c r="C435" s="159"/>
      <c r="D435" s="165" t="s">
        <v>445</v>
      </c>
      <c r="E435" s="161">
        <v>39508</v>
      </c>
      <c r="F435" s="172" t="str">
        <f t="shared" si="20"/>
        <v>2007-08</v>
      </c>
      <c r="G435" s="68"/>
      <c r="H435" s="167" t="s">
        <v>279</v>
      </c>
      <c r="I435" s="173">
        <v>38254.502555524108</v>
      </c>
      <c r="J435" s="168">
        <f>IFERROR(MIN('MP Calculations'!$E$30/I435,1),"-")</f>
        <v>0.61191304794284773</v>
      </c>
      <c r="K435" s="12"/>
      <c r="L435" s="159">
        <v>1</v>
      </c>
      <c r="M435" s="159" t="s">
        <v>322</v>
      </c>
      <c r="N435" s="159">
        <v>11952.01</v>
      </c>
      <c r="O435" s="185">
        <f t="shared" si="23"/>
        <v>11952.01</v>
      </c>
      <c r="P435" s="215">
        <f t="shared" si="21"/>
        <v>7313.5908681433957</v>
      </c>
      <c r="Q435" s="215" cm="1">
        <f t="array" ref="Q435">IF(P435="-",0,P435/(1+'General inputs'!$H$32)^IFERROR(INDEX('MP Calculations'!$C$40:$C$130,MATCH(F435,'MP Calculations'!$D$40:$D$130,0),0),-1))</f>
        <v>13556.464656188902</v>
      </c>
    </row>
    <row r="436" spans="3:17" x14ac:dyDescent="0.2">
      <c r="C436" s="159"/>
      <c r="D436" s="165" t="s">
        <v>446</v>
      </c>
      <c r="E436" s="161">
        <v>39508</v>
      </c>
      <c r="F436" s="172" t="str">
        <f t="shared" si="20"/>
        <v>2007-08</v>
      </c>
      <c r="G436" s="68"/>
      <c r="H436" s="167" t="s">
        <v>279</v>
      </c>
      <c r="I436" s="173">
        <v>38254.502555524108</v>
      </c>
      <c r="J436" s="168">
        <f>IFERROR(MIN('MP Calculations'!$E$30/I436,1),"-")</f>
        <v>0.61191304794284773</v>
      </c>
      <c r="K436" s="12"/>
      <c r="L436" s="159">
        <v>1</v>
      </c>
      <c r="M436" s="159" t="s">
        <v>322</v>
      </c>
      <c r="N436" s="159">
        <v>151293.79</v>
      </c>
      <c r="O436" s="185">
        <f t="shared" si="23"/>
        <v>151293.79</v>
      </c>
      <c r="P436" s="215">
        <f t="shared" si="21"/>
        <v>92578.644173725144</v>
      </c>
      <c r="Q436" s="215" cm="1">
        <f t="array" ref="Q436">IF(P436="-",0,P436/(1+'General inputs'!$H$32)^IFERROR(INDEX('MP Calculations'!$C$40:$C$130,MATCH(F436,'MP Calculations'!$D$40:$D$130,0),0),-1))</f>
        <v>171603.68145909064</v>
      </c>
    </row>
    <row r="437" spans="3:17" x14ac:dyDescent="0.2">
      <c r="C437" s="159"/>
      <c r="D437" s="165" t="s">
        <v>447</v>
      </c>
      <c r="E437" s="161">
        <v>39508</v>
      </c>
      <c r="F437" s="172" t="str">
        <f t="shared" si="20"/>
        <v>2007-08</v>
      </c>
      <c r="G437" s="68"/>
      <c r="H437" s="167" t="s">
        <v>279</v>
      </c>
      <c r="I437" s="173">
        <v>38254.502555524108</v>
      </c>
      <c r="J437" s="168">
        <f>IFERROR(MIN('MP Calculations'!$E$30/I437,1),"-")</f>
        <v>0.61191304794284773</v>
      </c>
      <c r="K437" s="12"/>
      <c r="L437" s="159">
        <v>1</v>
      </c>
      <c r="M437" s="159" t="s">
        <v>322</v>
      </c>
      <c r="N437" s="159">
        <v>33168.949999999997</v>
      </c>
      <c r="O437" s="185">
        <f t="shared" si="23"/>
        <v>33168.949999999997</v>
      </c>
      <c r="P437" s="215">
        <f t="shared" si="21"/>
        <v>20296.513291563919</v>
      </c>
      <c r="Q437" s="215" cm="1">
        <f t="array" ref="Q437">IF(P437="-",0,P437/(1+'General inputs'!$H$32)^IFERROR(INDEX('MP Calculations'!$C$40:$C$130,MATCH(F437,'MP Calculations'!$D$40:$D$130,0),0),-1))</f>
        <v>37621.596564753279</v>
      </c>
    </row>
    <row r="438" spans="3:17" x14ac:dyDescent="0.2">
      <c r="C438" s="159"/>
      <c r="D438" s="165" t="s">
        <v>448</v>
      </c>
      <c r="E438" s="161">
        <v>39508</v>
      </c>
      <c r="F438" s="172" t="str">
        <f t="shared" si="20"/>
        <v>2007-08</v>
      </c>
      <c r="G438" s="68"/>
      <c r="H438" s="167" t="s">
        <v>279</v>
      </c>
      <c r="I438" s="173">
        <v>38254.502555524108</v>
      </c>
      <c r="J438" s="168">
        <f>IFERROR(MIN('MP Calculations'!$E$30/I438,1),"-")</f>
        <v>0.61191304794284773</v>
      </c>
      <c r="K438" s="12"/>
      <c r="L438" s="159">
        <v>1</v>
      </c>
      <c r="M438" s="159" t="s">
        <v>322</v>
      </c>
      <c r="N438" s="159">
        <v>130845.98</v>
      </c>
      <c r="O438" s="185">
        <f t="shared" si="23"/>
        <v>130845.98</v>
      </c>
      <c r="P438" s="215">
        <f t="shared" si="21"/>
        <v>80066.362432868889</v>
      </c>
      <c r="Q438" s="215" cm="1">
        <f t="array" ref="Q438">IF(P438="-",0,P438/(1+'General inputs'!$H$32)^IFERROR(INDEX('MP Calculations'!$C$40:$C$130,MATCH(F438,'MP Calculations'!$D$40:$D$130,0),0),-1))</f>
        <v>148410.92864500612</v>
      </c>
    </row>
    <row r="439" spans="3:17" x14ac:dyDescent="0.2">
      <c r="C439" s="159"/>
      <c r="D439" s="165" t="s">
        <v>449</v>
      </c>
      <c r="E439" s="161">
        <v>39508</v>
      </c>
      <c r="F439" s="172" t="str">
        <f t="shared" si="20"/>
        <v>2007-08</v>
      </c>
      <c r="G439" s="68"/>
      <c r="H439" s="167" t="s">
        <v>279</v>
      </c>
      <c r="I439" s="173">
        <v>38254.502555524108</v>
      </c>
      <c r="J439" s="168">
        <f>IFERROR(MIN('MP Calculations'!$E$30/I439,1),"-")</f>
        <v>0.61191304794284773</v>
      </c>
      <c r="K439" s="12"/>
      <c r="L439" s="159">
        <v>1</v>
      </c>
      <c r="M439" s="159" t="s">
        <v>322</v>
      </c>
      <c r="N439" s="159">
        <v>99658.61</v>
      </c>
      <c r="O439" s="185">
        <f t="shared" si="23"/>
        <v>99658.61</v>
      </c>
      <c r="P439" s="215">
        <f t="shared" si="21"/>
        <v>60982.403798847568</v>
      </c>
      <c r="Q439" s="215" cm="1">
        <f t="array" ref="Q439">IF(P439="-",0,P439/(1+'General inputs'!$H$32)^IFERROR(INDEX('MP Calculations'!$C$40:$C$130,MATCH(F439,'MP Calculations'!$D$40:$D$130,0),0),-1))</f>
        <v>113036.92217040597</v>
      </c>
    </row>
    <row r="440" spans="3:17" x14ac:dyDescent="0.2">
      <c r="C440" s="159"/>
      <c r="D440" s="165" t="s">
        <v>450</v>
      </c>
      <c r="E440" s="161">
        <v>39508</v>
      </c>
      <c r="F440" s="172" t="str">
        <f t="shared" si="20"/>
        <v>2007-08</v>
      </c>
      <c r="G440" s="68"/>
      <c r="H440" s="167" t="s">
        <v>279</v>
      </c>
      <c r="I440" s="173">
        <v>38254.502555524108</v>
      </c>
      <c r="J440" s="168">
        <f>IFERROR(MIN('MP Calculations'!$E$30/I440,1),"-")</f>
        <v>0.61191304794284773</v>
      </c>
      <c r="K440" s="12"/>
      <c r="L440" s="159">
        <v>1</v>
      </c>
      <c r="M440" s="159" t="s">
        <v>322</v>
      </c>
      <c r="N440" s="159">
        <v>23369.97</v>
      </c>
      <c r="O440" s="185">
        <f t="shared" si="23"/>
        <v>23369.97</v>
      </c>
      <c r="P440" s="215">
        <f t="shared" si="21"/>
        <v>14300.389573032913</v>
      </c>
      <c r="Q440" s="215" cm="1">
        <f t="array" ref="Q440">IF(P440="-",0,P440/(1+'General inputs'!$H$32)^IFERROR(INDEX('MP Calculations'!$C$40:$C$130,MATCH(F440,'MP Calculations'!$D$40:$D$130,0),0),-1))</f>
        <v>26507.187688195954</v>
      </c>
    </row>
    <row r="441" spans="3:17" x14ac:dyDescent="0.2">
      <c r="C441" s="159"/>
      <c r="D441" s="165" t="s">
        <v>451</v>
      </c>
      <c r="E441" s="161">
        <v>39508</v>
      </c>
      <c r="F441" s="172" t="str">
        <f t="shared" si="20"/>
        <v>2007-08</v>
      </c>
      <c r="G441" s="68"/>
      <c r="H441" s="167" t="s">
        <v>279</v>
      </c>
      <c r="I441" s="173">
        <v>38254.502555524108</v>
      </c>
      <c r="J441" s="168">
        <f>IFERROR(MIN('MP Calculations'!$E$30/I441,1),"-")</f>
        <v>0.61191304794284773</v>
      </c>
      <c r="K441" s="12"/>
      <c r="L441" s="159">
        <v>1</v>
      </c>
      <c r="M441" s="159" t="s">
        <v>322</v>
      </c>
      <c r="N441" s="159">
        <v>148073.42000000001</v>
      </c>
      <c r="O441" s="185">
        <f t="shared" si="23"/>
        <v>148073.42000000001</v>
      </c>
      <c r="P441" s="215">
        <f t="shared" si="21"/>
        <v>90608.057751521439</v>
      </c>
      <c r="Q441" s="215" cm="1">
        <f t="array" ref="Q441">IF(P441="-",0,P441/(1+'General inputs'!$H$32)^IFERROR(INDEX('MP Calculations'!$C$40:$C$130,MATCH(F441,'MP Calculations'!$D$40:$D$130,0),0),-1))</f>
        <v>167951.00445456582</v>
      </c>
    </row>
    <row r="442" spans="3:17" x14ac:dyDescent="0.2">
      <c r="C442" s="159"/>
      <c r="D442" s="165" t="s">
        <v>452</v>
      </c>
      <c r="E442" s="161">
        <v>39508</v>
      </c>
      <c r="F442" s="172" t="str">
        <f t="shared" si="20"/>
        <v>2007-08</v>
      </c>
      <c r="G442" s="68"/>
      <c r="H442" s="167" t="s">
        <v>279</v>
      </c>
      <c r="I442" s="173">
        <v>38254.502555524108</v>
      </c>
      <c r="J442" s="168">
        <f>IFERROR(MIN('MP Calculations'!$E$30/I442,1),"-")</f>
        <v>0.61191304794284773</v>
      </c>
      <c r="K442" s="12"/>
      <c r="L442" s="159">
        <v>1</v>
      </c>
      <c r="M442" s="159" t="s">
        <v>322</v>
      </c>
      <c r="N442" s="159">
        <v>59869.42</v>
      </c>
      <c r="O442" s="185">
        <f t="shared" si="23"/>
        <v>59869.42</v>
      </c>
      <c r="P442" s="215">
        <f t="shared" si="21"/>
        <v>36634.879270770485</v>
      </c>
      <c r="Q442" s="215" cm="1">
        <f t="array" ref="Q442">IF(P442="-",0,P442/(1+'General inputs'!$H$32)^IFERROR(INDEX('MP Calculations'!$C$40:$C$130,MATCH(F442,'MP Calculations'!$D$40:$D$130,0),0),-1))</f>
        <v>67906.375263786496</v>
      </c>
    </row>
    <row r="443" spans="3:17" x14ac:dyDescent="0.2">
      <c r="C443" s="159"/>
      <c r="D443" s="165" t="s">
        <v>287</v>
      </c>
      <c r="E443" s="161">
        <v>39532</v>
      </c>
      <c r="F443" s="172" t="str">
        <f t="shared" si="20"/>
        <v>2007-08</v>
      </c>
      <c r="G443" s="68"/>
      <c r="H443" s="167" t="s">
        <v>279</v>
      </c>
      <c r="I443" s="173">
        <v>38254.502555524108</v>
      </c>
      <c r="J443" s="168">
        <f>IFERROR(MIN('MP Calculations'!$E$30/I443,1),"-")</f>
        <v>0.61191304794284773</v>
      </c>
      <c r="K443" s="12"/>
      <c r="L443" s="159">
        <v>0.37995400000000001</v>
      </c>
      <c r="M443" s="159" t="s">
        <v>321</v>
      </c>
      <c r="N443" s="159">
        <v>668</v>
      </c>
      <c r="O443" s="185">
        <f t="shared" si="23"/>
        <v>253.80927200000002</v>
      </c>
      <c r="P443" s="215">
        <f t="shared" si="21"/>
        <v>155.3092052256753</v>
      </c>
      <c r="Q443" s="215" cm="1">
        <f t="array" ref="Q443">IF(P443="-",0,P443/(1+'General inputs'!$H$32)^IFERROR(INDEX('MP Calculations'!$C$40:$C$130,MATCH(F443,'MP Calculations'!$D$40:$D$130,0),0),-1))</f>
        <v>287.88098615053332</v>
      </c>
    </row>
    <row r="444" spans="3:17" x14ac:dyDescent="0.2">
      <c r="C444" s="159"/>
      <c r="D444" s="165" t="s">
        <v>287</v>
      </c>
      <c r="E444" s="161">
        <v>39532</v>
      </c>
      <c r="F444" s="172" t="str">
        <f t="shared" si="20"/>
        <v>2007-08</v>
      </c>
      <c r="G444" s="68"/>
      <c r="H444" s="167" t="s">
        <v>279</v>
      </c>
      <c r="I444" s="173">
        <v>38254.502555524108</v>
      </c>
      <c r="J444" s="168">
        <f>IFERROR(MIN('MP Calculations'!$E$30/I444,1),"-")</f>
        <v>0.61191304794284773</v>
      </c>
      <c r="K444" s="12"/>
      <c r="L444" s="159">
        <v>4.5078569999999996</v>
      </c>
      <c r="M444" s="159" t="s">
        <v>321</v>
      </c>
      <c r="N444" s="159">
        <v>668</v>
      </c>
      <c r="O444" s="185">
        <f t="shared" si="23"/>
        <v>3011.2484759999998</v>
      </c>
      <c r="P444" s="215">
        <f t="shared" si="21"/>
        <v>1842.622233062415</v>
      </c>
      <c r="Q444" s="215" cm="1">
        <f t="array" ref="Q444">IF(P444="-",0,P444/(1+'General inputs'!$H$32)^IFERROR(INDEX('MP Calculations'!$C$40:$C$130,MATCH(F444,'MP Calculations'!$D$40:$D$130,0),0),-1))</f>
        <v>3415.4827126062219</v>
      </c>
    </row>
    <row r="445" spans="3:17" x14ac:dyDescent="0.2">
      <c r="C445" s="159"/>
      <c r="D445" s="165" t="s">
        <v>287</v>
      </c>
      <c r="E445" s="161">
        <v>39532</v>
      </c>
      <c r="F445" s="172" t="str">
        <f t="shared" si="20"/>
        <v>2007-08</v>
      </c>
      <c r="G445" s="68"/>
      <c r="H445" s="167" t="s">
        <v>279</v>
      </c>
      <c r="I445" s="173">
        <v>38254.502555524108</v>
      </c>
      <c r="J445" s="168">
        <f>IFERROR(MIN('MP Calculations'!$E$30/I445,1),"-")</f>
        <v>0.61191304794284773</v>
      </c>
      <c r="K445" s="12"/>
      <c r="L445" s="159">
        <v>0.56405700000000003</v>
      </c>
      <c r="M445" s="159" t="s">
        <v>321</v>
      </c>
      <c r="N445" s="159">
        <v>668</v>
      </c>
      <c r="O445" s="185">
        <f t="shared" si="23"/>
        <v>376.790076</v>
      </c>
      <c r="P445" s="215">
        <f t="shared" si="21"/>
        <v>230.56276383977723</v>
      </c>
      <c r="Q445" s="215" cm="1">
        <f t="array" ref="Q445">IF(P445="-",0,P445/(1+'General inputs'!$H$32)^IFERROR(INDEX('MP Calculations'!$C$40:$C$130,MATCH(F445,'MP Calculations'!$D$40:$D$130,0),0),-1))</f>
        <v>427.37090649160518</v>
      </c>
    </row>
    <row r="446" spans="3:17" x14ac:dyDescent="0.2">
      <c r="C446" s="159"/>
      <c r="D446" s="165" t="s">
        <v>281</v>
      </c>
      <c r="E446" s="161">
        <v>39588</v>
      </c>
      <c r="F446" s="172" t="str">
        <f t="shared" si="20"/>
        <v>2007-08</v>
      </c>
      <c r="G446" s="68"/>
      <c r="H446" s="167" t="s">
        <v>279</v>
      </c>
      <c r="I446" s="173">
        <v>38254.502555524108</v>
      </c>
      <c r="J446" s="168">
        <f>IFERROR(MIN('MP Calculations'!$E$30/I446,1),"-")</f>
        <v>0.61191304794284773</v>
      </c>
      <c r="K446" s="12"/>
      <c r="L446" s="159">
        <v>8.4000900000000005</v>
      </c>
      <c r="M446" s="159" t="s">
        <v>321</v>
      </c>
      <c r="N446" s="159">
        <v>405</v>
      </c>
      <c r="O446" s="185">
        <f t="shared" si="23"/>
        <v>3402.0364500000001</v>
      </c>
      <c r="P446" s="215">
        <f t="shared" si="21"/>
        <v>2081.7504933321657</v>
      </c>
      <c r="Q446" s="215" cm="1">
        <f t="array" ref="Q446">IF(P446="-",0,P446/(1+'General inputs'!$H$32)^IFERROR(INDEX('MP Calculations'!$C$40:$C$130,MATCH(F446,'MP Calculations'!$D$40:$D$130,0),0),-1))</f>
        <v>3858.730614640664</v>
      </c>
    </row>
    <row r="447" spans="3:17" x14ac:dyDescent="0.2">
      <c r="C447" s="159"/>
      <c r="D447" s="165" t="s">
        <v>285</v>
      </c>
      <c r="E447" s="161">
        <v>39591</v>
      </c>
      <c r="F447" s="172" t="str">
        <f t="shared" si="20"/>
        <v>2007-08</v>
      </c>
      <c r="G447" s="68"/>
      <c r="H447" s="167" t="s">
        <v>279</v>
      </c>
      <c r="I447" s="173">
        <v>38254.502555524108</v>
      </c>
      <c r="J447" s="168">
        <f>IFERROR(MIN('MP Calculations'!$E$30/I447,1),"-")</f>
        <v>0.61191304794284773</v>
      </c>
      <c r="K447" s="12"/>
      <c r="L447" s="159">
        <v>22.877611999999999</v>
      </c>
      <c r="M447" s="159" t="s">
        <v>321</v>
      </c>
      <c r="N447" s="159">
        <v>1803</v>
      </c>
      <c r="O447" s="185">
        <f t="shared" si="23"/>
        <v>41248.334435999997</v>
      </c>
      <c r="P447" s="215">
        <f t="shared" si="21"/>
        <v>25240.394047298683</v>
      </c>
      <c r="Q447" s="215" cm="1">
        <f t="array" ref="Q447">IF(P447="-",0,P447/(1+'General inputs'!$H$32)^IFERROR(INDEX('MP Calculations'!$C$40:$C$130,MATCH(F447,'MP Calculations'!$D$40:$D$130,0),0),-1))</f>
        <v>46785.568946837688</v>
      </c>
    </row>
    <row r="448" spans="3:17" x14ac:dyDescent="0.2">
      <c r="C448" s="159"/>
      <c r="D448" s="165" t="s">
        <v>285</v>
      </c>
      <c r="E448" s="161">
        <v>39591</v>
      </c>
      <c r="F448" s="172" t="str">
        <f t="shared" si="20"/>
        <v>2007-08</v>
      </c>
      <c r="G448" s="68"/>
      <c r="H448" s="167" t="s">
        <v>279</v>
      </c>
      <c r="I448" s="173">
        <v>38254.502555524108</v>
      </c>
      <c r="J448" s="168">
        <f>IFERROR(MIN('MP Calculations'!$E$30/I448,1),"-")</f>
        <v>0.61191304794284773</v>
      </c>
      <c r="K448" s="12"/>
      <c r="L448" s="159">
        <v>64.762136999999996</v>
      </c>
      <c r="M448" s="159" t="s">
        <v>321</v>
      </c>
      <c r="N448" s="159">
        <v>1803</v>
      </c>
      <c r="O448" s="185">
        <f t="shared" si="23"/>
        <v>116766.133011</v>
      </c>
      <c r="P448" s="215">
        <f t="shared" si="21"/>
        <v>71450.720347260984</v>
      </c>
      <c r="Q448" s="215" cm="1">
        <f t="array" ref="Q448">IF(P448="-",0,P448/(1+'General inputs'!$H$32)^IFERROR(INDEX('MP Calculations'!$C$40:$C$130,MATCH(F448,'MP Calculations'!$D$40:$D$130,0),0),-1))</f>
        <v>132440.98316546538</v>
      </c>
    </row>
    <row r="449" spans="3:17" x14ac:dyDescent="0.2">
      <c r="C449" s="159"/>
      <c r="D449" s="165" t="s">
        <v>283</v>
      </c>
      <c r="E449" s="161">
        <v>39591</v>
      </c>
      <c r="F449" s="172" t="str">
        <f t="shared" si="20"/>
        <v>2007-08</v>
      </c>
      <c r="G449" s="68"/>
      <c r="H449" s="167" t="s">
        <v>279</v>
      </c>
      <c r="I449" s="173">
        <v>38254.502555524108</v>
      </c>
      <c r="J449" s="168">
        <f>IFERROR(MIN('MP Calculations'!$E$30/I449,1),"-")</f>
        <v>0.61191304794284773</v>
      </c>
      <c r="K449" s="12"/>
      <c r="L449" s="159">
        <v>16.000097</v>
      </c>
      <c r="M449" s="159" t="s">
        <v>321</v>
      </c>
      <c r="N449" s="159">
        <v>622</v>
      </c>
      <c r="O449" s="185">
        <f t="shared" si="23"/>
        <v>9952.0603339999998</v>
      </c>
      <c r="P449" s="215">
        <f t="shared" si="21"/>
        <v>6089.7955722890547</v>
      </c>
      <c r="Q449" s="215" cm="1">
        <f t="array" ref="Q449">IF(P449="-",0,P449/(1+'General inputs'!$H$32)^IFERROR(INDEX('MP Calculations'!$C$40:$C$130,MATCH(F449,'MP Calculations'!$D$40:$D$130,0),0),-1))</f>
        <v>11288.038930199231</v>
      </c>
    </row>
    <row r="450" spans="3:17" x14ac:dyDescent="0.2">
      <c r="C450" s="159"/>
      <c r="D450" s="165" t="s">
        <v>283</v>
      </c>
      <c r="E450" s="161">
        <v>39591</v>
      </c>
      <c r="F450" s="172" t="str">
        <f t="shared" si="20"/>
        <v>2007-08</v>
      </c>
      <c r="G450" s="68"/>
      <c r="H450" s="167" t="s">
        <v>279</v>
      </c>
      <c r="I450" s="173">
        <v>38254.502555524108</v>
      </c>
      <c r="J450" s="168">
        <f>IFERROR(MIN('MP Calculations'!$E$30/I450,1),"-")</f>
        <v>0.61191304794284773</v>
      </c>
      <c r="K450" s="12"/>
      <c r="L450" s="159">
        <v>4.0577750000000004</v>
      </c>
      <c r="M450" s="159" t="s">
        <v>321</v>
      </c>
      <c r="N450" s="159">
        <v>622</v>
      </c>
      <c r="O450" s="185">
        <f t="shared" si="23"/>
        <v>2523.9360500000003</v>
      </c>
      <c r="P450" s="215">
        <f t="shared" si="21"/>
        <v>1544.4294011683319</v>
      </c>
      <c r="Q450" s="215" cm="1">
        <f t="array" ref="Q450">IF(P450="-",0,P450/(1+'General inputs'!$H$32)^IFERROR(INDEX('MP Calculations'!$C$40:$C$130,MATCH(F450,'MP Calculations'!$D$40:$D$130,0),0),-1))</f>
        <v>2862.7527801855945</v>
      </c>
    </row>
    <row r="451" spans="3:17" x14ac:dyDescent="0.2">
      <c r="C451" s="159"/>
      <c r="D451" s="165" t="s">
        <v>283</v>
      </c>
      <c r="E451" s="161">
        <v>39591</v>
      </c>
      <c r="F451" s="172" t="str">
        <f t="shared" si="20"/>
        <v>2007-08</v>
      </c>
      <c r="G451" s="68"/>
      <c r="H451" s="167" t="s">
        <v>279</v>
      </c>
      <c r="I451" s="173">
        <v>38254.502555524108</v>
      </c>
      <c r="J451" s="168">
        <f>IFERROR(MIN('MP Calculations'!$E$30/I451,1),"-")</f>
        <v>0.61191304794284773</v>
      </c>
      <c r="K451" s="12"/>
      <c r="L451" s="159">
        <v>10.078082</v>
      </c>
      <c r="M451" s="159" t="s">
        <v>321</v>
      </c>
      <c r="N451" s="159">
        <v>622</v>
      </c>
      <c r="O451" s="185">
        <f t="shared" si="23"/>
        <v>6268.5670040000005</v>
      </c>
      <c r="P451" s="215">
        <f t="shared" si="21"/>
        <v>3835.8179416516055</v>
      </c>
      <c r="Q451" s="215" cm="1">
        <f t="array" ref="Q451">IF(P451="-",0,P451/(1+'General inputs'!$H$32)^IFERROR(INDEX('MP Calculations'!$C$40:$C$130,MATCH(F451,'MP Calculations'!$D$40:$D$130,0),0),-1))</f>
        <v>7110.0682675698863</v>
      </c>
    </row>
    <row r="452" spans="3:17" x14ac:dyDescent="0.2">
      <c r="C452" s="159"/>
      <c r="D452" s="165" t="s">
        <v>283</v>
      </c>
      <c r="E452" s="161">
        <v>39591</v>
      </c>
      <c r="F452" s="172" t="str">
        <f t="shared" si="20"/>
        <v>2007-08</v>
      </c>
      <c r="G452" s="68"/>
      <c r="H452" s="167" t="s">
        <v>279</v>
      </c>
      <c r="I452" s="173">
        <v>38254.502555524108</v>
      </c>
      <c r="J452" s="168">
        <f>IFERROR(MIN('MP Calculations'!$E$30/I452,1),"-")</f>
        <v>0.61191304794284773</v>
      </c>
      <c r="K452" s="12"/>
      <c r="L452" s="159">
        <v>14.002103999999999</v>
      </c>
      <c r="M452" s="159" t="s">
        <v>321</v>
      </c>
      <c r="N452" s="159">
        <v>622</v>
      </c>
      <c r="O452" s="185">
        <f t="shared" si="23"/>
        <v>8709.3086879999992</v>
      </c>
      <c r="P452" s="215">
        <f t="shared" si="21"/>
        <v>5329.3396247492037</v>
      </c>
      <c r="Q452" s="215" cm="1">
        <f t="array" ref="Q452">IF(P452="-",0,P452/(1+'General inputs'!$H$32)^IFERROR(INDEX('MP Calculations'!$C$40:$C$130,MATCH(F452,'MP Calculations'!$D$40:$D$130,0),0),-1))</f>
        <v>9878.458552888671</v>
      </c>
    </row>
    <row r="453" spans="3:17" x14ac:dyDescent="0.2">
      <c r="C453" s="159"/>
      <c r="D453" s="165" t="s">
        <v>283</v>
      </c>
      <c r="E453" s="161">
        <v>39591</v>
      </c>
      <c r="F453" s="172" t="str">
        <f t="shared" si="20"/>
        <v>2007-08</v>
      </c>
      <c r="G453" s="68"/>
      <c r="H453" s="167" t="s">
        <v>279</v>
      </c>
      <c r="I453" s="173">
        <v>38254.502555524108</v>
      </c>
      <c r="J453" s="168">
        <f>IFERROR(MIN('MP Calculations'!$E$30/I453,1),"-")</f>
        <v>0.61191304794284773</v>
      </c>
      <c r="K453" s="12"/>
      <c r="L453" s="159">
        <v>19.798659000000001</v>
      </c>
      <c r="M453" s="159" t="s">
        <v>321</v>
      </c>
      <c r="N453" s="159">
        <v>622</v>
      </c>
      <c r="O453" s="185">
        <f t="shared" si="23"/>
        <v>12314.765898</v>
      </c>
      <c r="P453" s="215">
        <f t="shared" si="21"/>
        <v>7535.5659353478204</v>
      </c>
      <c r="Q453" s="215" cm="1">
        <f t="array" ref="Q453">IF(P453="-",0,P453/(1+'General inputs'!$H$32)^IFERROR(INDEX('MP Calculations'!$C$40:$C$130,MATCH(F453,'MP Calculations'!$D$40:$D$130,0),0),-1))</f>
        <v>13967.917416859371</v>
      </c>
    </row>
    <row r="454" spans="3:17" x14ac:dyDescent="0.2">
      <c r="C454" s="159"/>
      <c r="D454" s="165" t="s">
        <v>283</v>
      </c>
      <c r="E454" s="161">
        <v>39591</v>
      </c>
      <c r="F454" s="172" t="str">
        <f t="shared" si="20"/>
        <v>2007-08</v>
      </c>
      <c r="G454" s="68"/>
      <c r="H454" s="167" t="s">
        <v>279</v>
      </c>
      <c r="I454" s="173">
        <v>38254.502555524108</v>
      </c>
      <c r="J454" s="168">
        <f>IFERROR(MIN('MP Calculations'!$E$30/I454,1),"-")</f>
        <v>0.61191304794284773</v>
      </c>
      <c r="K454" s="12"/>
      <c r="L454" s="159">
        <v>29.980879000000002</v>
      </c>
      <c r="M454" s="159" t="s">
        <v>321</v>
      </c>
      <c r="N454" s="159">
        <v>622</v>
      </c>
      <c r="O454" s="185">
        <f t="shared" si="23"/>
        <v>18648.106738000002</v>
      </c>
      <c r="P454" s="215">
        <f t="shared" si="21"/>
        <v>11411.019832413138</v>
      </c>
      <c r="Q454" s="215" cm="1">
        <f t="array" ref="Q454">IF(P454="-",0,P454/(1+'General inputs'!$H$32)^IFERROR(INDEX('MP Calculations'!$C$40:$C$130,MATCH(F454,'MP Calculations'!$D$40:$D$130,0),0),-1))</f>
        <v>21151.454851404505</v>
      </c>
    </row>
    <row r="455" spans="3:17" x14ac:dyDescent="0.2">
      <c r="C455" s="159"/>
      <c r="D455" s="165" t="s">
        <v>283</v>
      </c>
      <c r="E455" s="161">
        <v>39591</v>
      </c>
      <c r="F455" s="172" t="str">
        <f t="shared" si="20"/>
        <v>2007-08</v>
      </c>
      <c r="G455" s="68"/>
      <c r="H455" s="167" t="s">
        <v>279</v>
      </c>
      <c r="I455" s="173">
        <v>38254.502555524108</v>
      </c>
      <c r="J455" s="168">
        <f>IFERROR(MIN('MP Calculations'!$E$30/I455,1),"-")</f>
        <v>0.61191304794284773</v>
      </c>
      <c r="K455" s="12"/>
      <c r="L455" s="159">
        <v>69.168953000000002</v>
      </c>
      <c r="M455" s="159" t="s">
        <v>321</v>
      </c>
      <c r="N455" s="159">
        <v>622</v>
      </c>
      <c r="O455" s="185">
        <f t="shared" si="23"/>
        <v>43023.088766000001</v>
      </c>
      <c r="P455" s="215">
        <f t="shared" si="21"/>
        <v>26326.389378718752</v>
      </c>
      <c r="Q455" s="215" cm="1">
        <f t="array" ref="Q455">IF(P455="-",0,P455/(1+'General inputs'!$H$32)^IFERROR(INDEX('MP Calculations'!$C$40:$C$130,MATCH(F455,'MP Calculations'!$D$40:$D$130,0),0),-1))</f>
        <v>48798.568797746717</v>
      </c>
    </row>
    <row r="456" spans="3:17" x14ac:dyDescent="0.2">
      <c r="C456" s="159"/>
      <c r="D456" s="165" t="s">
        <v>311</v>
      </c>
      <c r="E456" s="161">
        <v>39591</v>
      </c>
      <c r="F456" s="172" t="str">
        <f t="shared" si="20"/>
        <v>2007-08</v>
      </c>
      <c r="G456" s="68"/>
      <c r="H456" s="167" t="s">
        <v>279</v>
      </c>
      <c r="I456" s="173">
        <v>38254.502555524108</v>
      </c>
      <c r="J456" s="168">
        <f>IFERROR(MIN('MP Calculations'!$E$30/I456,1),"-")</f>
        <v>0.61191304794284773</v>
      </c>
      <c r="K456" s="12"/>
      <c r="L456" s="159">
        <v>8.3712429999999998</v>
      </c>
      <c r="M456" s="159" t="s">
        <v>321</v>
      </c>
      <c r="N456" s="159">
        <v>809</v>
      </c>
      <c r="O456" s="185">
        <f t="shared" si="23"/>
        <v>6772.3355869999996</v>
      </c>
      <c r="P456" s="215">
        <f t="shared" si="21"/>
        <v>4144.0805107329843</v>
      </c>
      <c r="Q456" s="215" cm="1">
        <f t="array" ref="Q456">IF(P456="-",0,P456/(1+'General inputs'!$H$32)^IFERROR(INDEX('MP Calculations'!$C$40:$C$130,MATCH(F456,'MP Calculations'!$D$40:$D$130,0),0),-1))</f>
        <v>7681.4634546838406</v>
      </c>
    </row>
    <row r="457" spans="3:17" x14ac:dyDescent="0.2">
      <c r="C457" s="159"/>
      <c r="D457" s="165" t="s">
        <v>283</v>
      </c>
      <c r="E457" s="161">
        <v>39591</v>
      </c>
      <c r="F457" s="172" t="str">
        <f t="shared" si="20"/>
        <v>2007-08</v>
      </c>
      <c r="G457" s="68"/>
      <c r="H457" s="167" t="s">
        <v>279</v>
      </c>
      <c r="I457" s="173">
        <v>38254.502555524108</v>
      </c>
      <c r="J457" s="168">
        <f>IFERROR(MIN('MP Calculations'!$E$30/I457,1),"-")</f>
        <v>0.61191304794284773</v>
      </c>
      <c r="K457" s="12"/>
      <c r="L457" s="159">
        <v>82.999787999999995</v>
      </c>
      <c r="M457" s="159" t="s">
        <v>321</v>
      </c>
      <c r="N457" s="159">
        <v>622</v>
      </c>
      <c r="O457" s="185">
        <f t="shared" si="23"/>
        <v>51625.868135999997</v>
      </c>
      <c r="P457" s="215">
        <f t="shared" si="21"/>
        <v>31590.5423237953</v>
      </c>
      <c r="Q457" s="215" cm="1">
        <f t="array" ref="Q457">IF(P457="-",0,P457/(1+'General inputs'!$H$32)^IFERROR(INDEX('MP Calculations'!$C$40:$C$130,MATCH(F457,'MP Calculations'!$D$40:$D$130,0),0),-1))</f>
        <v>58556.19738694602</v>
      </c>
    </row>
    <row r="458" spans="3:17" x14ac:dyDescent="0.2">
      <c r="C458" s="159"/>
      <c r="D458" s="165" t="s">
        <v>453</v>
      </c>
      <c r="E458" s="161">
        <v>39630</v>
      </c>
      <c r="F458" s="172" t="str">
        <f t="shared" si="20"/>
        <v>2008-09</v>
      </c>
      <c r="G458" s="68"/>
      <c r="H458" s="167" t="s">
        <v>279</v>
      </c>
      <c r="I458" s="173">
        <v>38254.502555524108</v>
      </c>
      <c r="J458" s="168">
        <f>IFERROR(MIN('MP Calculations'!$E$30/I458,1),"-")</f>
        <v>0.61191304794284773</v>
      </c>
      <c r="K458" s="12"/>
      <c r="L458" s="159">
        <v>1</v>
      </c>
      <c r="M458" s="159" t="s">
        <v>322</v>
      </c>
      <c r="N458" s="159">
        <v>40375.46</v>
      </c>
      <c r="O458" s="185">
        <f t="shared" si="23"/>
        <v>40375.46</v>
      </c>
      <c r="P458" s="215">
        <f t="shared" si="21"/>
        <v>24706.270790694529</v>
      </c>
      <c r="Q458" s="215" cm="1">
        <f t="array" ref="Q458">IF(P458="-",0,P458/(1+'General inputs'!$H$32)^IFERROR(INDEX('MP Calculations'!$C$40:$C$130,MATCH(F458,'MP Calculations'!$D$40:$D$130,0),0),-1))</f>
        <v>43949.633989587783</v>
      </c>
    </row>
    <row r="459" spans="3:17" x14ac:dyDescent="0.2">
      <c r="C459" s="159"/>
      <c r="D459" s="165" t="s">
        <v>454</v>
      </c>
      <c r="E459" s="161">
        <v>39630</v>
      </c>
      <c r="F459" s="172" t="str">
        <f t="shared" si="20"/>
        <v>2008-09</v>
      </c>
      <c r="G459" s="68"/>
      <c r="H459" s="167" t="s">
        <v>279</v>
      </c>
      <c r="I459" s="173">
        <v>38254.502555524108</v>
      </c>
      <c r="J459" s="168">
        <f>IFERROR(MIN('MP Calculations'!$E$30/I459,1),"-")</f>
        <v>0.61191304794284773</v>
      </c>
      <c r="K459" s="12"/>
      <c r="L459" s="159">
        <v>1</v>
      </c>
      <c r="M459" s="159" t="s">
        <v>322</v>
      </c>
      <c r="N459" s="159">
        <v>35561.39</v>
      </c>
      <c r="O459" s="185">
        <f t="shared" si="23"/>
        <v>35561.39</v>
      </c>
      <c r="P459" s="215">
        <f t="shared" si="21"/>
        <v>21760.478543984307</v>
      </c>
      <c r="Q459" s="215" cm="1">
        <f t="array" ref="Q459">IF(P459="-",0,P459/(1+'General inputs'!$H$32)^IFERROR(INDEX('MP Calculations'!$C$40:$C$130,MATCH(F459,'MP Calculations'!$D$40:$D$130,0),0),-1))</f>
        <v>38709.406026853627</v>
      </c>
    </row>
    <row r="460" spans="3:17" x14ac:dyDescent="0.2">
      <c r="C460" s="159"/>
      <c r="D460" s="165" t="s">
        <v>455</v>
      </c>
      <c r="E460" s="161">
        <v>39630</v>
      </c>
      <c r="F460" s="172" t="str">
        <f t="shared" si="20"/>
        <v>2008-09</v>
      </c>
      <c r="G460" s="68"/>
      <c r="H460" s="167" t="s">
        <v>279</v>
      </c>
      <c r="I460" s="173">
        <v>38254.502555524108</v>
      </c>
      <c r="J460" s="168">
        <f>IFERROR(MIN('MP Calculations'!$E$30/I460,1),"-")</f>
        <v>0.61191304794284773</v>
      </c>
      <c r="K460" s="12"/>
      <c r="L460" s="159">
        <v>1</v>
      </c>
      <c r="M460" s="159" t="s">
        <v>322</v>
      </c>
      <c r="N460" s="159">
        <v>37056.11</v>
      </c>
      <c r="O460" s="185">
        <f t="shared" si="23"/>
        <v>37056.11</v>
      </c>
      <c r="P460" s="215">
        <f t="shared" si="21"/>
        <v>22675.117215005441</v>
      </c>
      <c r="Q460" s="215" cm="1">
        <f t="array" ref="Q460">IF(P460="-",0,P460/(1+'General inputs'!$H$32)^IFERROR(INDEX('MP Calculations'!$C$40:$C$130,MATCH(F460,'MP Calculations'!$D$40:$D$130,0),0),-1))</f>
        <v>40336.443760093483</v>
      </c>
    </row>
    <row r="461" spans="3:17" x14ac:dyDescent="0.2">
      <c r="C461" s="159"/>
      <c r="D461" s="165" t="s">
        <v>456</v>
      </c>
      <c r="E461" s="161">
        <v>39630</v>
      </c>
      <c r="F461" s="172" t="str">
        <f t="shared" si="20"/>
        <v>2008-09</v>
      </c>
      <c r="G461" s="68"/>
      <c r="H461" s="167" t="s">
        <v>279</v>
      </c>
      <c r="I461" s="173">
        <v>38254.502555524108</v>
      </c>
      <c r="J461" s="168">
        <f>IFERROR(MIN('MP Calculations'!$E$30/I461,1),"-")</f>
        <v>0.61191304794284773</v>
      </c>
      <c r="K461" s="12"/>
      <c r="L461" s="159">
        <v>1</v>
      </c>
      <c r="M461" s="159" t="s">
        <v>322</v>
      </c>
      <c r="N461" s="159">
        <v>224065.3</v>
      </c>
      <c r="O461" s="185">
        <f t="shared" si="23"/>
        <v>224065.3</v>
      </c>
      <c r="P461" s="215">
        <f t="shared" si="21"/>
        <v>137108.48066122856</v>
      </c>
      <c r="Q461" s="215" cm="1">
        <f t="array" ref="Q461">IF(P461="-",0,P461/(1+'General inputs'!$H$32)^IFERROR(INDEX('MP Calculations'!$C$40:$C$130,MATCH(F461,'MP Calculations'!$D$40:$D$130,0),0),-1))</f>
        <v>243900.32769328658</v>
      </c>
    </row>
    <row r="462" spans="3:17" x14ac:dyDescent="0.2">
      <c r="C462" s="159"/>
      <c r="D462" s="165" t="s">
        <v>457</v>
      </c>
      <c r="E462" s="161">
        <v>39630</v>
      </c>
      <c r="F462" s="172" t="str">
        <f t="shared" si="20"/>
        <v>2008-09</v>
      </c>
      <c r="G462" s="68"/>
      <c r="H462" s="167" t="s">
        <v>279</v>
      </c>
      <c r="I462" s="173">
        <v>38254.502555524108</v>
      </c>
      <c r="J462" s="168">
        <f>IFERROR(MIN('MP Calculations'!$E$30/I462,1),"-")</f>
        <v>0.61191304794284773</v>
      </c>
      <c r="K462" s="12"/>
      <c r="L462" s="159">
        <v>1</v>
      </c>
      <c r="M462" s="159" t="s">
        <v>322</v>
      </c>
      <c r="N462" s="159">
        <v>17217.87</v>
      </c>
      <c r="O462" s="185">
        <f t="shared" si="23"/>
        <v>17217.87</v>
      </c>
      <c r="P462" s="215">
        <f t="shared" si="21"/>
        <v>10535.839310783718</v>
      </c>
      <c r="Q462" s="215" cm="1">
        <f t="array" ref="Q462">IF(P462="-",0,P462/(1+'General inputs'!$H$32)^IFERROR(INDEX('MP Calculations'!$C$40:$C$130,MATCH(F462,'MP Calculations'!$D$40:$D$130,0),0),-1))</f>
        <v>18742.054816968124</v>
      </c>
    </row>
    <row r="463" spans="3:17" x14ac:dyDescent="0.2">
      <c r="C463" s="159"/>
      <c r="D463" s="165" t="s">
        <v>458</v>
      </c>
      <c r="E463" s="161">
        <v>39630</v>
      </c>
      <c r="F463" s="172" t="str">
        <f t="shared" si="20"/>
        <v>2008-09</v>
      </c>
      <c r="G463" s="68"/>
      <c r="H463" s="167" t="s">
        <v>279</v>
      </c>
      <c r="I463" s="173">
        <v>38254.502555524108</v>
      </c>
      <c r="J463" s="168">
        <f>IFERROR(MIN('MP Calculations'!$E$30/I463,1),"-")</f>
        <v>0.61191304794284773</v>
      </c>
      <c r="K463" s="12"/>
      <c r="L463" s="159">
        <v>1</v>
      </c>
      <c r="M463" s="159" t="s">
        <v>322</v>
      </c>
      <c r="N463" s="159">
        <v>383036.08</v>
      </c>
      <c r="O463" s="185">
        <f t="shared" si="23"/>
        <v>383036.08</v>
      </c>
      <c r="P463" s="215">
        <f t="shared" si="21"/>
        <v>234384.77518488048</v>
      </c>
      <c r="Q463" s="215" cm="1">
        <f t="array" ref="Q463">IF(P463="-",0,P463/(1+'General inputs'!$H$32)^IFERROR(INDEX('MP Calculations'!$C$40:$C$130,MATCH(F463,'MP Calculations'!$D$40:$D$130,0),0),-1))</f>
        <v>416943.7455525329</v>
      </c>
    </row>
    <row r="464" spans="3:17" x14ac:dyDescent="0.2">
      <c r="C464" s="159"/>
      <c r="D464" s="165" t="s">
        <v>459</v>
      </c>
      <c r="E464" s="161">
        <v>39630</v>
      </c>
      <c r="F464" s="172" t="str">
        <f t="shared" si="20"/>
        <v>2008-09</v>
      </c>
      <c r="G464" s="68"/>
      <c r="H464" s="167" t="s">
        <v>279</v>
      </c>
      <c r="I464" s="173">
        <v>38254.502555524108</v>
      </c>
      <c r="J464" s="168">
        <f>IFERROR(MIN('MP Calculations'!$E$30/I464,1),"-")</f>
        <v>0.61191304794284773</v>
      </c>
      <c r="K464" s="12"/>
      <c r="L464" s="159">
        <v>1</v>
      </c>
      <c r="M464" s="159" t="s">
        <v>322</v>
      </c>
      <c r="N464" s="159">
        <v>2501256.84</v>
      </c>
      <c r="O464" s="185">
        <f t="shared" si="23"/>
        <v>2501256.84</v>
      </c>
      <c r="P464" s="215">
        <f t="shared" si="21"/>
        <v>1530551.6966522958</v>
      </c>
      <c r="Q464" s="215" cm="1">
        <f t="array" ref="Q464">IF(P464="-",0,P464/(1+'General inputs'!$H$32)^IFERROR(INDEX('MP Calculations'!$C$40:$C$130,MATCH(F464,'MP Calculations'!$D$40:$D$130,0),0),-1))</f>
        <v>2722676.661317368</v>
      </c>
    </row>
    <row r="465" spans="3:17" x14ac:dyDescent="0.2">
      <c r="C465" s="159"/>
      <c r="D465" s="165" t="s">
        <v>460</v>
      </c>
      <c r="E465" s="161">
        <v>39630</v>
      </c>
      <c r="F465" s="172" t="str">
        <f t="shared" si="20"/>
        <v>2008-09</v>
      </c>
      <c r="G465" s="68"/>
      <c r="H465" s="167" t="s">
        <v>279</v>
      </c>
      <c r="I465" s="173">
        <v>38254.502555524108</v>
      </c>
      <c r="J465" s="168">
        <f>IFERROR(MIN('MP Calculations'!$E$30/I465,1),"-")</f>
        <v>0.61191304794284773</v>
      </c>
      <c r="K465" s="12"/>
      <c r="L465" s="159">
        <v>1</v>
      </c>
      <c r="M465" s="159" t="s">
        <v>322</v>
      </c>
      <c r="N465" s="159">
        <v>448933.66</v>
      </c>
      <c r="O465" s="185">
        <f t="shared" si="23"/>
        <v>448933.66</v>
      </c>
      <c r="P465" s="215">
        <f t="shared" si="21"/>
        <v>274708.36421473807</v>
      </c>
      <c r="Q465" s="215" cm="1">
        <f t="array" ref="Q465">IF(P465="-",0,P465/(1+'General inputs'!$H$32)^IFERROR(INDEX('MP Calculations'!$C$40:$C$130,MATCH(F465,'MP Calculations'!$D$40:$D$130,0),0),-1))</f>
        <v>488674.80500794406</v>
      </c>
    </row>
    <row r="466" spans="3:17" x14ac:dyDescent="0.2">
      <c r="C466" s="159"/>
      <c r="D466" s="165" t="s">
        <v>461</v>
      </c>
      <c r="E466" s="161">
        <v>39630</v>
      </c>
      <c r="F466" s="172" t="str">
        <f t="shared" si="20"/>
        <v>2008-09</v>
      </c>
      <c r="G466" s="68"/>
      <c r="H466" s="167" t="s">
        <v>279</v>
      </c>
      <c r="I466" s="173">
        <v>38254.502555524108</v>
      </c>
      <c r="J466" s="168">
        <f>IFERROR(MIN('MP Calculations'!$E$30/I466,1),"-")</f>
        <v>0.61191304794284773</v>
      </c>
      <c r="K466" s="12"/>
      <c r="L466" s="159">
        <v>1</v>
      </c>
      <c r="M466" s="159" t="s">
        <v>322</v>
      </c>
      <c r="N466" s="159">
        <v>284630.28000000003</v>
      </c>
      <c r="O466" s="185">
        <f t="shared" si="23"/>
        <v>284630.28000000003</v>
      </c>
      <c r="P466" s="215">
        <f t="shared" si="21"/>
        <v>174168.98217162618</v>
      </c>
      <c r="Q466" s="215" cm="1">
        <f t="array" ref="Q466">IF(P466="-",0,P466/(1+'General inputs'!$H$32)^IFERROR(INDEX('MP Calculations'!$C$40:$C$130,MATCH(F466,'MP Calculations'!$D$40:$D$130,0),0),-1))</f>
        <v>309826.72713459836</v>
      </c>
    </row>
    <row r="467" spans="3:17" x14ac:dyDescent="0.2">
      <c r="C467" s="159"/>
      <c r="D467" s="165" t="s">
        <v>462</v>
      </c>
      <c r="E467" s="161">
        <v>39630</v>
      </c>
      <c r="F467" s="172" t="str">
        <f t="shared" si="20"/>
        <v>2008-09</v>
      </c>
      <c r="G467" s="68"/>
      <c r="H467" s="167" t="s">
        <v>279</v>
      </c>
      <c r="I467" s="173">
        <v>38254.502555524108</v>
      </c>
      <c r="J467" s="168">
        <f>IFERROR(MIN('MP Calculations'!$E$30/I467,1),"-")</f>
        <v>0.61191304794284773</v>
      </c>
      <c r="K467" s="12"/>
      <c r="L467" s="159">
        <v>1</v>
      </c>
      <c r="M467" s="159" t="s">
        <v>322</v>
      </c>
      <c r="N467" s="159">
        <v>348863.28</v>
      </c>
      <c r="O467" s="185">
        <f t="shared" si="23"/>
        <v>348863.28</v>
      </c>
      <c r="P467" s="215">
        <f t="shared" si="21"/>
        <v>213473.99298013913</v>
      </c>
      <c r="Q467" s="215" cm="1">
        <f t="array" ref="Q467">IF(P467="-",0,P467/(1+'General inputs'!$H$32)^IFERROR(INDEX('MP Calculations'!$C$40:$C$130,MATCH(F467,'MP Calculations'!$D$40:$D$130,0),0),-1))</f>
        <v>379745.85226786474</v>
      </c>
    </row>
    <row r="468" spans="3:17" x14ac:dyDescent="0.2">
      <c r="C468" s="159"/>
      <c r="D468" s="165" t="s">
        <v>463</v>
      </c>
      <c r="E468" s="161">
        <v>39630</v>
      </c>
      <c r="F468" s="172" t="str">
        <f t="shared" si="20"/>
        <v>2008-09</v>
      </c>
      <c r="G468" s="68"/>
      <c r="H468" s="167" t="s">
        <v>279</v>
      </c>
      <c r="I468" s="173">
        <v>38254.502555524108</v>
      </c>
      <c r="J468" s="168">
        <f>IFERROR(MIN('MP Calculations'!$E$30/I468,1),"-")</f>
        <v>0.61191304794284773</v>
      </c>
      <c r="K468" s="12"/>
      <c r="L468" s="159">
        <v>1</v>
      </c>
      <c r="M468" s="159" t="s">
        <v>322</v>
      </c>
      <c r="N468" s="159">
        <v>81920.42</v>
      </c>
      <c r="O468" s="185">
        <f t="shared" si="23"/>
        <v>81920.42</v>
      </c>
      <c r="P468" s="215">
        <f t="shared" si="21"/>
        <v>50128.17389095822</v>
      </c>
      <c r="Q468" s="215" cm="1">
        <f t="array" ref="Q468">IF(P468="-",0,P468/(1+'General inputs'!$H$32)^IFERROR(INDEX('MP Calculations'!$C$40:$C$130,MATCH(F468,'MP Calculations'!$D$40:$D$130,0),0),-1))</f>
        <v>89172.296124262299</v>
      </c>
    </row>
    <row r="469" spans="3:17" x14ac:dyDescent="0.2">
      <c r="C469" s="159"/>
      <c r="D469" s="165" t="s">
        <v>464</v>
      </c>
      <c r="E469" s="161">
        <v>39630</v>
      </c>
      <c r="F469" s="172" t="str">
        <f t="shared" si="20"/>
        <v>2008-09</v>
      </c>
      <c r="G469" s="68"/>
      <c r="H469" s="167" t="s">
        <v>279</v>
      </c>
      <c r="I469" s="173">
        <v>38254.502555524108</v>
      </c>
      <c r="J469" s="168">
        <f>IFERROR(MIN('MP Calculations'!$E$30/I469,1),"-")</f>
        <v>0.61191304794284773</v>
      </c>
      <c r="K469" s="12"/>
      <c r="L469" s="159">
        <v>1</v>
      </c>
      <c r="M469" s="159" t="s">
        <v>322</v>
      </c>
      <c r="N469" s="159">
        <v>71833.179999999993</v>
      </c>
      <c r="O469" s="185">
        <f t="shared" si="23"/>
        <v>71833.179999999993</v>
      </c>
      <c r="P469" s="215">
        <f t="shared" si="21"/>
        <v>43955.660117227206</v>
      </c>
      <c r="Q469" s="215" cm="1">
        <f t="array" ref="Q469">IF(P469="-",0,P469/(1+'General inputs'!$H$32)^IFERROR(INDEX('MP Calculations'!$C$40:$C$130,MATCH(F469,'MP Calculations'!$D$40:$D$130,0),0),-1))</f>
        <v>78192.099094553414</v>
      </c>
    </row>
    <row r="470" spans="3:17" x14ac:dyDescent="0.2">
      <c r="C470" s="159"/>
      <c r="D470" s="165" t="s">
        <v>465</v>
      </c>
      <c r="E470" s="161">
        <v>39630</v>
      </c>
      <c r="F470" s="172" t="str">
        <f t="shared" ref="F470:F533" si="24">IF(E470="","-",IF(OR(E470&lt;$E$15,E470&gt;$E$16),"ERROR - date outside of range",IF(MONTH(E470)&gt;=7,YEAR(E470)&amp;"-"&amp;IF(YEAR(E470)=1999,"00",IF(AND(YEAR(E470)&gt;=2000,YEAR(E470)&lt;2009),"0","")&amp;RIGHT(YEAR(E470),2)+1),RIGHT(YEAR(E470),4)-1&amp;"-"&amp;RIGHT(YEAR(E470),2))))</f>
        <v>2008-09</v>
      </c>
      <c r="G470" s="68"/>
      <c r="H470" s="167" t="s">
        <v>279</v>
      </c>
      <c r="I470" s="173">
        <v>38254.502555524108</v>
      </c>
      <c r="J470" s="168">
        <f>IFERROR(MIN('MP Calculations'!$E$30/I470,1),"-")</f>
        <v>0.61191304794284773</v>
      </c>
      <c r="K470" s="12"/>
      <c r="L470" s="159">
        <v>1</v>
      </c>
      <c r="M470" s="159" t="s">
        <v>322</v>
      </c>
      <c r="N470" s="159">
        <v>195280.98</v>
      </c>
      <c r="O470" s="185">
        <f t="shared" si="23"/>
        <v>195280.98</v>
      </c>
      <c r="P470" s="215">
        <f t="shared" si="21"/>
        <v>119494.97967706629</v>
      </c>
      <c r="Q470" s="215" cm="1">
        <f t="array" ref="Q470">IF(P470="-",0,P470/(1+'General inputs'!$H$32)^IFERROR(INDEX('MP Calculations'!$C$40:$C$130,MATCH(F470,'MP Calculations'!$D$40:$D$130,0),0),-1))</f>
        <v>212567.92111168551</v>
      </c>
    </row>
    <row r="471" spans="3:17" x14ac:dyDescent="0.2">
      <c r="C471" s="159"/>
      <c r="D471" s="165" t="s">
        <v>466</v>
      </c>
      <c r="E471" s="161">
        <v>39630</v>
      </c>
      <c r="F471" s="172" t="str">
        <f t="shared" si="24"/>
        <v>2008-09</v>
      </c>
      <c r="G471" s="68"/>
      <c r="H471" s="167" t="s">
        <v>279</v>
      </c>
      <c r="I471" s="173">
        <v>38254.502555524108</v>
      </c>
      <c r="J471" s="168">
        <f>IFERROR(MIN('MP Calculations'!$E$30/I471,1),"-")</f>
        <v>0.61191304794284773</v>
      </c>
      <c r="K471" s="12"/>
      <c r="L471" s="159">
        <v>1</v>
      </c>
      <c r="M471" s="159" t="s">
        <v>322</v>
      </c>
      <c r="N471" s="159">
        <v>60206.86</v>
      </c>
      <c r="O471" s="185">
        <f t="shared" si="23"/>
        <v>60206.86</v>
      </c>
      <c r="P471" s="215">
        <f t="shared" ref="P471:P534" si="25">IF(O471="-","-",IF(OR(E471&lt;$E$15,E471&gt;$E$16),0,O471*J471))</f>
        <v>36841.363209668321</v>
      </c>
      <c r="Q471" s="215" cm="1">
        <f t="array" ref="Q471">IF(P471="-",0,P471/(1+'General inputs'!$H$32)^IFERROR(INDEX('MP Calculations'!$C$40:$C$130,MATCH(F471,'MP Calculations'!$D$40:$D$130,0),0),-1))</f>
        <v>65536.577432488775</v>
      </c>
    </row>
    <row r="472" spans="3:17" x14ac:dyDescent="0.2">
      <c r="C472" s="159"/>
      <c r="D472" s="165" t="s">
        <v>467</v>
      </c>
      <c r="E472" s="161">
        <v>39630</v>
      </c>
      <c r="F472" s="172" t="str">
        <f t="shared" si="24"/>
        <v>2008-09</v>
      </c>
      <c r="G472" s="68"/>
      <c r="H472" s="167" t="s">
        <v>279</v>
      </c>
      <c r="I472" s="173">
        <v>38254.502555524108</v>
      </c>
      <c r="J472" s="168">
        <f>IFERROR(MIN('MP Calculations'!$E$30/I472,1),"-")</f>
        <v>0.61191304794284773</v>
      </c>
      <c r="K472" s="12"/>
      <c r="L472" s="159">
        <v>1</v>
      </c>
      <c r="M472" s="159" t="s">
        <v>322</v>
      </c>
      <c r="N472" s="159">
        <v>253867.55</v>
      </c>
      <c r="O472" s="185">
        <f t="shared" si="23"/>
        <v>253867.55</v>
      </c>
      <c r="P472" s="215">
        <f t="shared" si="25"/>
        <v>155344.86629428327</v>
      </c>
      <c r="Q472" s="215" cm="1">
        <f t="array" ref="Q472">IF(P472="-",0,P472/(1+'General inputs'!$H$32)^IFERROR(INDEX('MP Calculations'!$C$40:$C$130,MATCH(F472,'MP Calculations'!$D$40:$D$130,0),0),-1))</f>
        <v>276340.77492450556</v>
      </c>
    </row>
    <row r="473" spans="3:17" x14ac:dyDescent="0.2">
      <c r="C473" s="159"/>
      <c r="D473" s="165" t="s">
        <v>468</v>
      </c>
      <c r="E473" s="161">
        <v>39630</v>
      </c>
      <c r="F473" s="172" t="str">
        <f t="shared" si="24"/>
        <v>2008-09</v>
      </c>
      <c r="G473" s="68"/>
      <c r="H473" s="167" t="s">
        <v>279</v>
      </c>
      <c r="I473" s="173">
        <v>38254.502555524108</v>
      </c>
      <c r="J473" s="168">
        <f>IFERROR(MIN('MP Calculations'!$E$30/I473,1),"-")</f>
        <v>0.61191304794284773</v>
      </c>
      <c r="K473" s="12"/>
      <c r="L473" s="159">
        <v>1</v>
      </c>
      <c r="M473" s="159" t="s">
        <v>322</v>
      </c>
      <c r="N473" s="159">
        <v>255722.28</v>
      </c>
      <c r="O473" s="185">
        <f t="shared" ref="O473:O500" si="26">IF(N473="","-",L473*N473)</f>
        <v>255722.28</v>
      </c>
      <c r="P473" s="215">
        <f t="shared" si="25"/>
        <v>156479.79978169434</v>
      </c>
      <c r="Q473" s="215" cm="1">
        <f t="array" ref="Q473">IF(P473="-",0,P473/(1+'General inputs'!$H$32)^IFERROR(INDEX('MP Calculations'!$C$40:$C$130,MATCH(F473,'MP Calculations'!$D$40:$D$130,0),0),-1))</f>
        <v>278359.69197584095</v>
      </c>
    </row>
    <row r="474" spans="3:17" x14ac:dyDescent="0.2">
      <c r="C474" s="159"/>
      <c r="D474" s="165" t="s">
        <v>469</v>
      </c>
      <c r="E474" s="161">
        <v>39630</v>
      </c>
      <c r="F474" s="172" t="str">
        <f t="shared" si="24"/>
        <v>2008-09</v>
      </c>
      <c r="G474" s="68"/>
      <c r="H474" s="167" t="s">
        <v>279</v>
      </c>
      <c r="I474" s="173">
        <v>38254.502555524108</v>
      </c>
      <c r="J474" s="168">
        <f>IFERROR(MIN('MP Calculations'!$E$30/I474,1),"-")</f>
        <v>0.61191304794284773</v>
      </c>
      <c r="K474" s="12"/>
      <c r="L474" s="159">
        <v>1</v>
      </c>
      <c r="M474" s="159" t="s">
        <v>322</v>
      </c>
      <c r="N474" s="159">
        <v>263442.17</v>
      </c>
      <c r="O474" s="185">
        <f t="shared" si="26"/>
        <v>263442.17</v>
      </c>
      <c r="P474" s="215">
        <f t="shared" si="25"/>
        <v>161203.70120137784</v>
      </c>
      <c r="Q474" s="215" cm="1">
        <f t="array" ref="Q474">IF(P474="-",0,P474/(1+'General inputs'!$H$32)^IFERROR(INDEX('MP Calculations'!$C$40:$C$130,MATCH(F474,'MP Calculations'!$D$40:$D$130,0),0),-1))</f>
        <v>286762.97307628853</v>
      </c>
    </row>
    <row r="475" spans="3:17" x14ac:dyDescent="0.2">
      <c r="C475" s="159"/>
      <c r="D475" s="165" t="s">
        <v>470</v>
      </c>
      <c r="E475" s="161">
        <v>39630</v>
      </c>
      <c r="F475" s="172" t="str">
        <f t="shared" si="24"/>
        <v>2008-09</v>
      </c>
      <c r="G475" s="68"/>
      <c r="H475" s="167" t="s">
        <v>279</v>
      </c>
      <c r="I475" s="173">
        <v>38254.502555524108</v>
      </c>
      <c r="J475" s="168">
        <f>IFERROR(MIN('MP Calculations'!$E$30/I475,1),"-")</f>
        <v>0.61191304794284773</v>
      </c>
      <c r="K475" s="12"/>
      <c r="L475" s="159">
        <v>1</v>
      </c>
      <c r="M475" s="159" t="s">
        <v>322</v>
      </c>
      <c r="N475" s="159">
        <v>59077.65</v>
      </c>
      <c r="O475" s="185">
        <f t="shared" si="26"/>
        <v>59077.65</v>
      </c>
      <c r="P475" s="215">
        <f t="shared" si="25"/>
        <v>36150.384876800781</v>
      </c>
      <c r="Q475" s="215" cm="1">
        <f t="array" ref="Q475">IF(P475="-",0,P475/(1+'General inputs'!$H$32)^IFERROR(INDEX('MP Calculations'!$C$40:$C$130,MATCH(F475,'MP Calculations'!$D$40:$D$130,0),0),-1))</f>
        <v>64307.405896179793</v>
      </c>
    </row>
    <row r="476" spans="3:17" x14ac:dyDescent="0.2">
      <c r="C476" s="159"/>
      <c r="D476" s="165" t="s">
        <v>471</v>
      </c>
      <c r="E476" s="161">
        <v>39630</v>
      </c>
      <c r="F476" s="172" t="str">
        <f t="shared" si="24"/>
        <v>2008-09</v>
      </c>
      <c r="G476" s="68"/>
      <c r="H476" s="167" t="s">
        <v>279</v>
      </c>
      <c r="I476" s="173">
        <v>38254.502555524108</v>
      </c>
      <c r="J476" s="168">
        <f>IFERROR(MIN('MP Calculations'!$E$30/I476,1),"-")</f>
        <v>0.61191304794284773</v>
      </c>
      <c r="K476" s="12"/>
      <c r="L476" s="159">
        <v>1</v>
      </c>
      <c r="M476" s="159" t="s">
        <v>322</v>
      </c>
      <c r="N476" s="159">
        <v>449094.91</v>
      </c>
      <c r="O476" s="185">
        <f t="shared" si="26"/>
        <v>449094.91</v>
      </c>
      <c r="P476" s="215">
        <f t="shared" si="25"/>
        <v>274807.03519371885</v>
      </c>
      <c r="Q476" s="215" cm="1">
        <f t="array" ref="Q476">IF(P476="-",0,P476/(1+'General inputs'!$H$32)^IFERROR(INDEX('MP Calculations'!$C$40:$C$130,MATCH(F476,'MP Calculations'!$D$40:$D$130,0),0),-1))</f>
        <v>488850.32941016316</v>
      </c>
    </row>
    <row r="477" spans="3:17" x14ac:dyDescent="0.2">
      <c r="C477" s="159"/>
      <c r="D477" s="165" t="s">
        <v>472</v>
      </c>
      <c r="E477" s="161">
        <v>39630</v>
      </c>
      <c r="F477" s="172" t="str">
        <f t="shared" si="24"/>
        <v>2008-09</v>
      </c>
      <c r="G477" s="68"/>
      <c r="H477" s="167" t="s">
        <v>279</v>
      </c>
      <c r="I477" s="173">
        <v>38254.502555524108</v>
      </c>
      <c r="J477" s="168">
        <f>IFERROR(MIN('MP Calculations'!$E$30/I477,1),"-")</f>
        <v>0.61191304794284773</v>
      </c>
      <c r="K477" s="12"/>
      <c r="L477" s="159">
        <v>1</v>
      </c>
      <c r="M477" s="159" t="s">
        <v>322</v>
      </c>
      <c r="N477" s="159">
        <v>109888.91</v>
      </c>
      <c r="O477" s="185">
        <f t="shared" si="26"/>
        <v>109888.91</v>
      </c>
      <c r="P477" s="215">
        <f t="shared" si="25"/>
        <v>67242.457853217275</v>
      </c>
      <c r="Q477" s="215" cm="1">
        <f t="array" ref="Q477">IF(P477="-",0,P477/(1+'General inputs'!$H$32)^IFERROR(INDEX('MP Calculations'!$C$40:$C$130,MATCH(F477,'MP Calculations'!$D$40:$D$130,0),0),-1))</f>
        <v>119616.65264036009</v>
      </c>
    </row>
    <row r="478" spans="3:17" x14ac:dyDescent="0.2">
      <c r="C478" s="159"/>
      <c r="D478" s="165" t="s">
        <v>473</v>
      </c>
      <c r="E478" s="161">
        <v>39630</v>
      </c>
      <c r="F478" s="172" t="str">
        <f t="shared" si="24"/>
        <v>2008-09</v>
      </c>
      <c r="G478" s="68"/>
      <c r="H478" s="167" t="s">
        <v>279</v>
      </c>
      <c r="I478" s="173">
        <v>38254.502555524108</v>
      </c>
      <c r="J478" s="168">
        <f>IFERROR(MIN('MP Calculations'!$E$30/I478,1),"-")</f>
        <v>0.61191304794284773</v>
      </c>
      <c r="K478" s="12"/>
      <c r="L478" s="159">
        <v>1</v>
      </c>
      <c r="M478" s="159" t="s">
        <v>322</v>
      </c>
      <c r="N478" s="159">
        <v>207615.25</v>
      </c>
      <c r="O478" s="185">
        <f t="shared" si="26"/>
        <v>207615.25</v>
      </c>
      <c r="P478" s="215">
        <f t="shared" si="25"/>
        <v>127042.48042691631</v>
      </c>
      <c r="Q478" s="215" cm="1">
        <f t="array" ref="Q478">IF(P478="-",0,P478/(1+'General inputs'!$H$32)^IFERROR(INDEX('MP Calculations'!$C$40:$C$130,MATCH(F478,'MP Calculations'!$D$40:$D$130,0),0),-1))</f>
        <v>225994.062932206</v>
      </c>
    </row>
    <row r="479" spans="3:17" x14ac:dyDescent="0.2">
      <c r="C479" s="159"/>
      <c r="D479" s="165" t="s">
        <v>283</v>
      </c>
      <c r="E479" s="161">
        <v>39647</v>
      </c>
      <c r="F479" s="172" t="str">
        <f t="shared" si="24"/>
        <v>2008-09</v>
      </c>
      <c r="G479" s="68"/>
      <c r="H479" s="167" t="s">
        <v>279</v>
      </c>
      <c r="I479" s="173">
        <v>38254.502555524108</v>
      </c>
      <c r="J479" s="168">
        <f>IFERROR(MIN('MP Calculations'!$E$30/I479,1),"-")</f>
        <v>0.61191304794284773</v>
      </c>
      <c r="K479" s="12"/>
      <c r="L479" s="159">
        <v>10.300249000000001</v>
      </c>
      <c r="M479" s="159" t="s">
        <v>321</v>
      </c>
      <c r="N479" s="159">
        <v>622</v>
      </c>
      <c r="O479" s="185">
        <f t="shared" si="26"/>
        <v>6406.7548780000006</v>
      </c>
      <c r="P479" s="215">
        <f t="shared" si="25"/>
        <v>3920.3769048196878</v>
      </c>
      <c r="Q479" s="215" cm="1">
        <f t="array" ref="Q479">IF(P479="-",0,P479/(1+'General inputs'!$H$32)^IFERROR(INDEX('MP Calculations'!$C$40:$C$130,MATCH(F479,'MP Calculations'!$D$40:$D$130,0),0),-1))</f>
        <v>6973.9027604665353</v>
      </c>
    </row>
    <row r="480" spans="3:17" x14ac:dyDescent="0.2">
      <c r="C480" s="159"/>
      <c r="D480" s="165" t="s">
        <v>474</v>
      </c>
      <c r="E480" s="161">
        <v>39692</v>
      </c>
      <c r="F480" s="172" t="str">
        <f t="shared" si="24"/>
        <v>2008-09</v>
      </c>
      <c r="G480" s="68"/>
      <c r="H480" s="167" t="s">
        <v>279</v>
      </c>
      <c r="I480" s="173">
        <v>38254.502555524108</v>
      </c>
      <c r="J480" s="168">
        <f>IFERROR(MIN('MP Calculations'!$E$30/I480,1),"-")</f>
        <v>0.61191304794284773</v>
      </c>
      <c r="K480" s="12"/>
      <c r="L480" s="159">
        <v>1</v>
      </c>
      <c r="M480" s="159" t="s">
        <v>322</v>
      </c>
      <c r="N480" s="159">
        <v>5895.42</v>
      </c>
      <c r="O480" s="185">
        <f t="shared" si="26"/>
        <v>5895.42</v>
      </c>
      <c r="P480" s="215">
        <f t="shared" si="25"/>
        <v>3607.4844211032232</v>
      </c>
      <c r="Q480" s="215" cm="1">
        <f t="array" ref="Q480">IF(P480="-",0,P480/(1+'General inputs'!$H$32)^IFERROR(INDEX('MP Calculations'!$C$40:$C$130,MATCH(F480,'MP Calculations'!$D$40:$D$130,0),0),-1))</f>
        <v>6417.3027679411116</v>
      </c>
    </row>
    <row r="481" spans="3:17" x14ac:dyDescent="0.2">
      <c r="C481" s="159"/>
      <c r="D481" s="165" t="s">
        <v>283</v>
      </c>
      <c r="E481" s="161">
        <v>39707</v>
      </c>
      <c r="F481" s="172" t="str">
        <f t="shared" si="24"/>
        <v>2008-09</v>
      </c>
      <c r="G481" s="68"/>
      <c r="H481" s="167" t="s">
        <v>279</v>
      </c>
      <c r="I481" s="173">
        <v>38254.502555524108</v>
      </c>
      <c r="J481" s="168">
        <f>IFERROR(MIN('MP Calculations'!$E$30/I481,1),"-")</f>
        <v>0.61191304794284773</v>
      </c>
      <c r="K481" s="12"/>
      <c r="L481" s="159">
        <v>11.041036999999999</v>
      </c>
      <c r="M481" s="159" t="s">
        <v>321</v>
      </c>
      <c r="N481" s="159">
        <v>622</v>
      </c>
      <c r="O481" s="185">
        <f t="shared" si="26"/>
        <v>6867.5250139999998</v>
      </c>
      <c r="P481" s="215">
        <f t="shared" si="25"/>
        <v>4202.328163140488</v>
      </c>
      <c r="Q481" s="215" cm="1">
        <f t="array" ref="Q481">IF(P481="-",0,P481/(1+'General inputs'!$H$32)^IFERROR(INDEX('MP Calculations'!$C$40:$C$130,MATCH(F481,'MP Calculations'!$D$40:$D$130,0),0),-1))</f>
        <v>7475.4618468653671</v>
      </c>
    </row>
    <row r="482" spans="3:17" x14ac:dyDescent="0.2">
      <c r="C482" s="159"/>
      <c r="D482" s="165" t="s">
        <v>283</v>
      </c>
      <c r="E482" s="161">
        <v>39707</v>
      </c>
      <c r="F482" s="172" t="str">
        <f t="shared" si="24"/>
        <v>2008-09</v>
      </c>
      <c r="G482" s="68"/>
      <c r="H482" s="167" t="s">
        <v>279</v>
      </c>
      <c r="I482" s="173">
        <v>38254.502555524108</v>
      </c>
      <c r="J482" s="168">
        <f>IFERROR(MIN('MP Calculations'!$E$30/I482,1),"-")</f>
        <v>0.61191304794284773</v>
      </c>
      <c r="K482" s="12"/>
      <c r="L482" s="159">
        <v>98.938599999999994</v>
      </c>
      <c r="M482" s="159" t="s">
        <v>321</v>
      </c>
      <c r="N482" s="159">
        <v>622</v>
      </c>
      <c r="O482" s="185">
        <f t="shared" si="26"/>
        <v>61539.809199999996</v>
      </c>
      <c r="P482" s="215">
        <f t="shared" si="25"/>
        <v>37657.012217393298</v>
      </c>
      <c r="Q482" s="215" cm="1">
        <f t="array" ref="Q482">IF(P482="-",0,P482/(1+'General inputs'!$H$32)^IFERROR(INDEX('MP Calculations'!$C$40:$C$130,MATCH(F482,'MP Calculations'!$D$40:$D$130,0),0),-1))</f>
        <v>66987.523860510002</v>
      </c>
    </row>
    <row r="483" spans="3:17" x14ac:dyDescent="0.2">
      <c r="C483" s="159"/>
      <c r="D483" s="165" t="s">
        <v>475</v>
      </c>
      <c r="E483" s="161">
        <v>39753</v>
      </c>
      <c r="F483" s="172" t="str">
        <f t="shared" si="24"/>
        <v>2008-09</v>
      </c>
      <c r="G483" s="68"/>
      <c r="H483" s="167" t="s">
        <v>279</v>
      </c>
      <c r="I483" s="173">
        <v>38254.502555524108</v>
      </c>
      <c r="J483" s="168">
        <f>IFERROR(MIN('MP Calculations'!$E$30/I483,1),"-")</f>
        <v>0.61191304794284773</v>
      </c>
      <c r="K483" s="12"/>
      <c r="L483" s="159">
        <v>1</v>
      </c>
      <c r="M483" s="159" t="s">
        <v>322</v>
      </c>
      <c r="N483" s="159">
        <v>2054.48</v>
      </c>
      <c r="O483" s="185">
        <f t="shared" si="26"/>
        <v>2054.48</v>
      </c>
      <c r="P483" s="215">
        <f t="shared" si="25"/>
        <v>1257.1631187376217</v>
      </c>
      <c r="Q483" s="215" cm="1">
        <f t="array" ref="Q483">IF(P483="-",0,P483/(1+'General inputs'!$H$32)^IFERROR(INDEX('MP Calculations'!$C$40:$C$130,MATCH(F483,'MP Calculations'!$D$40:$D$130,0),0),-1))</f>
        <v>2236.3496054021011</v>
      </c>
    </row>
    <row r="484" spans="3:17" x14ac:dyDescent="0.2">
      <c r="C484" s="159"/>
      <c r="D484" s="165" t="s">
        <v>476</v>
      </c>
      <c r="E484" s="161">
        <v>39753</v>
      </c>
      <c r="F484" s="172" t="str">
        <f t="shared" si="24"/>
        <v>2008-09</v>
      </c>
      <c r="G484" s="68"/>
      <c r="H484" s="167" t="s">
        <v>279</v>
      </c>
      <c r="I484" s="173">
        <v>38254.502555524108</v>
      </c>
      <c r="J484" s="168">
        <f>IFERROR(MIN('MP Calculations'!$E$30/I484,1),"-")</f>
        <v>0.61191304794284773</v>
      </c>
      <c r="K484" s="12"/>
      <c r="L484" s="159">
        <v>1</v>
      </c>
      <c r="M484" s="159" t="s">
        <v>322</v>
      </c>
      <c r="N484" s="159">
        <v>10839.62</v>
      </c>
      <c r="O484" s="185">
        <f t="shared" si="26"/>
        <v>10839.62</v>
      </c>
      <c r="P484" s="215">
        <f t="shared" si="25"/>
        <v>6632.9049127422513</v>
      </c>
      <c r="Q484" s="215" cm="1">
        <f t="array" ref="Q484">IF(P484="-",0,P484/(1+'General inputs'!$H$32)^IFERROR(INDEX('MP Calculations'!$C$40:$C$130,MATCH(F484,'MP Calculations'!$D$40:$D$130,0),0),-1))</f>
        <v>11799.180283920372</v>
      </c>
    </row>
    <row r="485" spans="3:17" x14ac:dyDescent="0.2">
      <c r="C485" s="159"/>
      <c r="D485" s="165" t="s">
        <v>477</v>
      </c>
      <c r="E485" s="161">
        <v>39783</v>
      </c>
      <c r="F485" s="172" t="str">
        <f t="shared" si="24"/>
        <v>2008-09</v>
      </c>
      <c r="G485" s="68"/>
      <c r="H485" s="167" t="s">
        <v>279</v>
      </c>
      <c r="I485" s="173">
        <v>38254.502555524108</v>
      </c>
      <c r="J485" s="168">
        <f>IFERROR(MIN('MP Calculations'!$E$30/I485,1),"-")</f>
        <v>0.61191304794284773</v>
      </c>
      <c r="K485" s="12"/>
      <c r="L485" s="159">
        <v>1</v>
      </c>
      <c r="M485" s="159" t="s">
        <v>322</v>
      </c>
      <c r="N485" s="159">
        <v>5565.17</v>
      </c>
      <c r="O485" s="185">
        <f t="shared" si="26"/>
        <v>5565.17</v>
      </c>
      <c r="P485" s="215">
        <f t="shared" si="25"/>
        <v>3405.4001370200981</v>
      </c>
      <c r="Q485" s="215" cm="1">
        <f t="array" ref="Q485">IF(P485="-",0,P485/(1+'General inputs'!$H$32)^IFERROR(INDEX('MP Calculations'!$C$40:$C$130,MATCH(F485,'MP Calculations'!$D$40:$D$130,0),0),-1))</f>
        <v>6057.8179069621574</v>
      </c>
    </row>
    <row r="486" spans="3:17" x14ac:dyDescent="0.2">
      <c r="C486" s="159"/>
      <c r="D486" s="165" t="s">
        <v>478</v>
      </c>
      <c r="E486" s="161">
        <v>39783</v>
      </c>
      <c r="F486" s="172" t="str">
        <f t="shared" si="24"/>
        <v>2008-09</v>
      </c>
      <c r="G486" s="68"/>
      <c r="H486" s="167" t="s">
        <v>279</v>
      </c>
      <c r="I486" s="173">
        <v>38254.502555524108</v>
      </c>
      <c r="J486" s="168">
        <f>IFERROR(MIN('MP Calculations'!$E$30/I486,1),"-")</f>
        <v>0.61191304794284773</v>
      </c>
      <c r="K486" s="12"/>
      <c r="L486" s="159">
        <v>1</v>
      </c>
      <c r="M486" s="159" t="s">
        <v>322</v>
      </c>
      <c r="N486" s="159">
        <v>5735.88</v>
      </c>
      <c r="O486" s="185">
        <f t="shared" si="26"/>
        <v>5735.88</v>
      </c>
      <c r="P486" s="215">
        <f t="shared" si="25"/>
        <v>3509.8598134344215</v>
      </c>
      <c r="Q486" s="215" cm="1">
        <f t="array" ref="Q486">IF(P486="-",0,P486/(1+'General inputs'!$H$32)^IFERROR(INDEX('MP Calculations'!$C$40:$C$130,MATCH(F486,'MP Calculations'!$D$40:$D$130,0),0),-1))</f>
        <v>6243.6397407781069</v>
      </c>
    </row>
    <row r="487" spans="3:17" x14ac:dyDescent="0.2">
      <c r="C487" s="159"/>
      <c r="D487" s="165" t="s">
        <v>479</v>
      </c>
      <c r="E487" s="161">
        <v>39814</v>
      </c>
      <c r="F487" s="172" t="str">
        <f t="shared" si="24"/>
        <v>2008-09</v>
      </c>
      <c r="G487" s="68"/>
      <c r="H487" s="167" t="s">
        <v>279</v>
      </c>
      <c r="I487" s="173">
        <v>38254.502555524108</v>
      </c>
      <c r="J487" s="168">
        <f>IFERROR(MIN('MP Calculations'!$E$30/I487,1),"-")</f>
        <v>0.61191304794284773</v>
      </c>
      <c r="K487" s="12"/>
      <c r="L487" s="159">
        <v>1</v>
      </c>
      <c r="M487" s="159" t="s">
        <v>322</v>
      </c>
      <c r="N487" s="159">
        <v>1399.44</v>
      </c>
      <c r="O487" s="185">
        <f t="shared" si="26"/>
        <v>1399.44</v>
      </c>
      <c r="P487" s="215">
        <f t="shared" si="25"/>
        <v>856.33559581313887</v>
      </c>
      <c r="Q487" s="215" cm="1">
        <f t="array" ref="Q487">IF(P487="-",0,P487/(1+'General inputs'!$H$32)^IFERROR(INDEX('MP Calculations'!$C$40:$C$130,MATCH(F487,'MP Calculations'!$D$40:$D$130,0),0),-1))</f>
        <v>1523.3232213425863</v>
      </c>
    </row>
    <row r="488" spans="3:17" x14ac:dyDescent="0.2">
      <c r="C488" s="159"/>
      <c r="D488" s="165" t="s">
        <v>479</v>
      </c>
      <c r="E488" s="161">
        <v>39814</v>
      </c>
      <c r="F488" s="172" t="str">
        <f t="shared" si="24"/>
        <v>2008-09</v>
      </c>
      <c r="G488" s="68"/>
      <c r="H488" s="167" t="s">
        <v>279</v>
      </c>
      <c r="I488" s="173">
        <v>38254.502555524108</v>
      </c>
      <c r="J488" s="168">
        <f>IFERROR(MIN('MP Calculations'!$E$30/I488,1),"-")</f>
        <v>0.61191304794284773</v>
      </c>
      <c r="K488" s="12"/>
      <c r="L488" s="159">
        <v>1</v>
      </c>
      <c r="M488" s="159" t="s">
        <v>322</v>
      </c>
      <c r="N488" s="159">
        <v>1093.49</v>
      </c>
      <c r="O488" s="185">
        <f t="shared" si="26"/>
        <v>1093.49</v>
      </c>
      <c r="P488" s="215">
        <f t="shared" si="25"/>
        <v>669.1207987950246</v>
      </c>
      <c r="Q488" s="215" cm="1">
        <f t="array" ref="Q488">IF(P488="-",0,P488/(1+'General inputs'!$H$32)^IFERROR(INDEX('MP Calculations'!$C$40:$C$130,MATCH(F488,'MP Calculations'!$D$40:$D$130,0),0),-1))</f>
        <v>1190.2894795817647</v>
      </c>
    </row>
    <row r="489" spans="3:17" x14ac:dyDescent="0.2">
      <c r="C489" s="159"/>
      <c r="D489" s="165" t="s">
        <v>480</v>
      </c>
      <c r="E489" s="161">
        <v>39814</v>
      </c>
      <c r="F489" s="172" t="str">
        <f t="shared" si="24"/>
        <v>2008-09</v>
      </c>
      <c r="G489" s="68"/>
      <c r="H489" s="167" t="s">
        <v>279</v>
      </c>
      <c r="I489" s="173">
        <v>38254.502555524108</v>
      </c>
      <c r="J489" s="168">
        <f>IFERROR(MIN('MP Calculations'!$E$30/I489,1),"-")</f>
        <v>0.61191304794284773</v>
      </c>
      <c r="K489" s="12"/>
      <c r="L489" s="159">
        <v>1</v>
      </c>
      <c r="M489" s="159" t="s">
        <v>322</v>
      </c>
      <c r="N489" s="159">
        <v>1895.7</v>
      </c>
      <c r="O489" s="185">
        <f t="shared" si="26"/>
        <v>1895.7</v>
      </c>
      <c r="P489" s="215">
        <f t="shared" si="25"/>
        <v>1160.0035649852564</v>
      </c>
      <c r="Q489" s="215" cm="1">
        <f t="array" ref="Q489">IF(P489="-",0,P489/(1+'General inputs'!$H$32)^IFERROR(INDEX('MP Calculations'!$C$40:$C$130,MATCH(F489,'MP Calculations'!$D$40:$D$130,0),0),-1))</f>
        <v>2063.5138560418027</v>
      </c>
    </row>
    <row r="490" spans="3:17" x14ac:dyDescent="0.2">
      <c r="C490" s="159"/>
      <c r="D490" s="165" t="s">
        <v>481</v>
      </c>
      <c r="E490" s="161">
        <v>39814</v>
      </c>
      <c r="F490" s="172" t="str">
        <f t="shared" si="24"/>
        <v>2008-09</v>
      </c>
      <c r="G490" s="68"/>
      <c r="H490" s="167" t="s">
        <v>279</v>
      </c>
      <c r="I490" s="173">
        <v>38254.502555524108</v>
      </c>
      <c r="J490" s="168">
        <f>IFERROR(MIN('MP Calculations'!$E$30/I490,1),"-")</f>
        <v>0.61191304794284773</v>
      </c>
      <c r="K490" s="12"/>
      <c r="L490" s="159">
        <v>1</v>
      </c>
      <c r="M490" s="159" t="s">
        <v>322</v>
      </c>
      <c r="N490" s="159">
        <v>4522.57</v>
      </c>
      <c r="O490" s="185">
        <f t="shared" si="26"/>
        <v>4522.57</v>
      </c>
      <c r="P490" s="215">
        <f t="shared" si="25"/>
        <v>2767.4195932348848</v>
      </c>
      <c r="Q490" s="215" cm="1">
        <f t="array" ref="Q490">IF(P490="-",0,P490/(1+'General inputs'!$H$32)^IFERROR(INDEX('MP Calculations'!$C$40:$C$130,MATCH(F490,'MP Calculations'!$D$40:$D$130,0),0),-1))</f>
        <v>4922.9233844590262</v>
      </c>
    </row>
    <row r="491" spans="3:17" x14ac:dyDescent="0.2">
      <c r="C491" s="159"/>
      <c r="D491" s="165" t="s">
        <v>481</v>
      </c>
      <c r="E491" s="161">
        <v>39814</v>
      </c>
      <c r="F491" s="172" t="str">
        <f t="shared" si="24"/>
        <v>2008-09</v>
      </c>
      <c r="G491" s="68"/>
      <c r="H491" s="167" t="s">
        <v>279</v>
      </c>
      <c r="I491" s="173">
        <v>38254.502555524108</v>
      </c>
      <c r="J491" s="168">
        <f>IFERROR(MIN('MP Calculations'!$E$30/I491,1),"-")</f>
        <v>0.61191304794284773</v>
      </c>
      <c r="K491" s="12"/>
      <c r="L491" s="159">
        <v>1</v>
      </c>
      <c r="M491" s="159" t="s">
        <v>322</v>
      </c>
      <c r="N491" s="159">
        <v>3312.09</v>
      </c>
      <c r="O491" s="185">
        <f t="shared" si="26"/>
        <v>3312.09</v>
      </c>
      <c r="P491" s="215">
        <f t="shared" si="25"/>
        <v>2026.7110869610267</v>
      </c>
      <c r="Q491" s="215" cm="1">
        <f t="array" ref="Q491">IF(P491="-",0,P491/(1+'General inputs'!$H$32)^IFERROR(INDEX('MP Calculations'!$C$40:$C$130,MATCH(F491,'MP Calculations'!$D$40:$D$130,0),0),-1))</f>
        <v>3605.2875494316058</v>
      </c>
    </row>
    <row r="492" spans="3:17" x14ac:dyDescent="0.2">
      <c r="C492" s="159"/>
      <c r="D492" s="165" t="s">
        <v>482</v>
      </c>
      <c r="E492" s="161">
        <v>39814</v>
      </c>
      <c r="F492" s="172" t="str">
        <f t="shared" si="24"/>
        <v>2008-09</v>
      </c>
      <c r="G492" s="68"/>
      <c r="H492" s="167" t="s">
        <v>279</v>
      </c>
      <c r="I492" s="173">
        <v>38254.502555524108</v>
      </c>
      <c r="J492" s="168">
        <f>IFERROR(MIN('MP Calculations'!$E$30/I492,1),"-")</f>
        <v>0.61191304794284773</v>
      </c>
      <c r="K492" s="12"/>
      <c r="L492" s="159">
        <v>1</v>
      </c>
      <c r="M492" s="159" t="s">
        <v>322</v>
      </c>
      <c r="N492" s="159">
        <v>1727.22</v>
      </c>
      <c r="O492" s="185">
        <f t="shared" si="26"/>
        <v>1727.22</v>
      </c>
      <c r="P492" s="215">
        <f t="shared" si="25"/>
        <v>1056.9084546678455</v>
      </c>
      <c r="Q492" s="215" cm="1">
        <f t="array" ref="Q492">IF(P492="-",0,P492/(1+'General inputs'!$H$32)^IFERROR(INDEX('MP Calculations'!$C$40:$C$130,MATCH(F492,'MP Calculations'!$D$40:$D$130,0),0),-1))</f>
        <v>1880.1194294627435</v>
      </c>
    </row>
    <row r="493" spans="3:17" x14ac:dyDescent="0.2">
      <c r="C493" s="159"/>
      <c r="D493" s="165" t="s">
        <v>483</v>
      </c>
      <c r="E493" s="161">
        <v>39814</v>
      </c>
      <c r="F493" s="172" t="str">
        <f t="shared" si="24"/>
        <v>2008-09</v>
      </c>
      <c r="G493" s="68"/>
      <c r="H493" s="167" t="s">
        <v>279</v>
      </c>
      <c r="I493" s="173">
        <v>38254.502555524108</v>
      </c>
      <c r="J493" s="168">
        <f>IFERROR(MIN('MP Calculations'!$E$30/I493,1),"-")</f>
        <v>0.61191304794284773</v>
      </c>
      <c r="K493" s="12"/>
      <c r="L493" s="159">
        <v>1</v>
      </c>
      <c r="M493" s="159" t="s">
        <v>322</v>
      </c>
      <c r="N493" s="159">
        <v>4693.01</v>
      </c>
      <c r="O493" s="185">
        <f t="shared" si="26"/>
        <v>4693.01</v>
      </c>
      <c r="P493" s="215">
        <f t="shared" si="25"/>
        <v>2871.7140531262639</v>
      </c>
      <c r="Q493" s="215" cm="1">
        <f t="array" ref="Q493">IF(P493="-",0,P493/(1+'General inputs'!$H$32)^IFERROR(INDEX('MP Calculations'!$C$40:$C$130,MATCH(F493,'MP Calculations'!$D$40:$D$130,0),0),-1))</f>
        <v>5108.4513169503307</v>
      </c>
    </row>
    <row r="494" spans="3:17" x14ac:dyDescent="0.2">
      <c r="C494" s="159"/>
      <c r="D494" s="165" t="s">
        <v>484</v>
      </c>
      <c r="E494" s="161">
        <v>39814</v>
      </c>
      <c r="F494" s="172" t="str">
        <f t="shared" si="24"/>
        <v>2008-09</v>
      </c>
      <c r="G494" s="68"/>
      <c r="H494" s="167" t="s">
        <v>279</v>
      </c>
      <c r="I494" s="173">
        <v>38254.502555524108</v>
      </c>
      <c r="J494" s="168">
        <f>IFERROR(MIN('MP Calculations'!$E$30/I494,1),"-")</f>
        <v>0.61191304794284773</v>
      </c>
      <c r="K494" s="12"/>
      <c r="L494" s="159">
        <v>1</v>
      </c>
      <c r="M494" s="159" t="s">
        <v>322</v>
      </c>
      <c r="N494" s="159">
        <v>4013.24</v>
      </c>
      <c r="O494" s="185">
        <f t="shared" si="26"/>
        <v>4013.24</v>
      </c>
      <c r="P494" s="215">
        <f t="shared" si="25"/>
        <v>2455.7539205261542</v>
      </c>
      <c r="Q494" s="215" cm="1">
        <f t="array" ref="Q494">IF(P494="-",0,P494/(1+'General inputs'!$H$32)^IFERROR(INDEX('MP Calculations'!$C$40:$C$130,MATCH(F494,'MP Calculations'!$D$40:$D$130,0),0),-1))</f>
        <v>4368.5057486000978</v>
      </c>
    </row>
    <row r="495" spans="3:17" x14ac:dyDescent="0.2">
      <c r="C495" s="159"/>
      <c r="D495" s="165" t="s">
        <v>485</v>
      </c>
      <c r="E495" s="161">
        <v>39814</v>
      </c>
      <c r="F495" s="172" t="str">
        <f t="shared" si="24"/>
        <v>2008-09</v>
      </c>
      <c r="G495" s="68"/>
      <c r="H495" s="167" t="s">
        <v>279</v>
      </c>
      <c r="I495" s="173">
        <v>38254.502555524108</v>
      </c>
      <c r="J495" s="168">
        <f>IFERROR(MIN('MP Calculations'!$E$30/I495,1),"-")</f>
        <v>0.61191304794284773</v>
      </c>
      <c r="K495" s="12"/>
      <c r="L495" s="159">
        <v>1</v>
      </c>
      <c r="M495" s="159" t="s">
        <v>322</v>
      </c>
      <c r="N495" s="159">
        <v>5041.75</v>
      </c>
      <c r="O495" s="185">
        <f t="shared" si="26"/>
        <v>5041.75</v>
      </c>
      <c r="P495" s="215">
        <f t="shared" si="25"/>
        <v>3085.1126094658525</v>
      </c>
      <c r="Q495" s="215" cm="1">
        <f t="array" ref="Q495">IF(P495="-",0,P495/(1+'General inputs'!$H$32)^IFERROR(INDEX('MP Calculations'!$C$40:$C$130,MATCH(F495,'MP Calculations'!$D$40:$D$130,0),0),-1))</f>
        <v>5488.0629760504089</v>
      </c>
    </row>
    <row r="496" spans="3:17" x14ac:dyDescent="0.2">
      <c r="C496" s="159"/>
      <c r="D496" s="165" t="s">
        <v>486</v>
      </c>
      <c r="E496" s="161">
        <v>39814</v>
      </c>
      <c r="F496" s="172" t="str">
        <f t="shared" si="24"/>
        <v>2008-09</v>
      </c>
      <c r="G496" s="68"/>
      <c r="H496" s="167" t="s">
        <v>279</v>
      </c>
      <c r="I496" s="173">
        <v>38254.502555524108</v>
      </c>
      <c r="J496" s="168">
        <f>IFERROR(MIN('MP Calculations'!$E$30/I496,1),"-")</f>
        <v>0.61191304794284773</v>
      </c>
      <c r="K496" s="12"/>
      <c r="L496" s="159">
        <v>1</v>
      </c>
      <c r="M496" s="159" t="s">
        <v>322</v>
      </c>
      <c r="N496" s="159">
        <v>1163.17</v>
      </c>
      <c r="O496" s="185">
        <f t="shared" si="26"/>
        <v>1163.17</v>
      </c>
      <c r="P496" s="215">
        <f t="shared" si="25"/>
        <v>711.7588999756822</v>
      </c>
      <c r="Q496" s="215" cm="1">
        <f t="array" ref="Q496">IF(P496="-",0,P496/(1+'General inputs'!$H$32)^IFERROR(INDEX('MP Calculations'!$C$40:$C$130,MATCH(F496,'MP Calculations'!$D$40:$D$130,0),0),-1))</f>
        <v>1266.1377918089065</v>
      </c>
    </row>
    <row r="497" spans="3:17" x14ac:dyDescent="0.2">
      <c r="C497" s="159"/>
      <c r="D497" s="165" t="s">
        <v>486</v>
      </c>
      <c r="E497" s="161">
        <v>39814</v>
      </c>
      <c r="F497" s="172" t="str">
        <f t="shared" si="24"/>
        <v>2008-09</v>
      </c>
      <c r="G497" s="68"/>
      <c r="H497" s="167" t="s">
        <v>279</v>
      </c>
      <c r="I497" s="173">
        <v>38254.502555524108</v>
      </c>
      <c r="J497" s="168">
        <f>IFERROR(MIN('MP Calculations'!$E$30/I497,1),"-")</f>
        <v>0.61191304794284773</v>
      </c>
      <c r="K497" s="12"/>
      <c r="L497" s="159">
        <v>1</v>
      </c>
      <c r="M497" s="159" t="s">
        <v>322</v>
      </c>
      <c r="N497" s="159">
        <v>6721.69</v>
      </c>
      <c r="O497" s="185">
        <f t="shared" si="26"/>
        <v>6721.69</v>
      </c>
      <c r="P497" s="215">
        <f t="shared" si="25"/>
        <v>4113.0898152269601</v>
      </c>
      <c r="Q497" s="215" cm="1">
        <f t="array" ref="Q497">IF(P497="-",0,P497/(1+'General inputs'!$H$32)^IFERROR(INDEX('MP Calculations'!$C$40:$C$130,MATCH(F497,'MP Calculations'!$D$40:$D$130,0),0),-1))</f>
        <v>7316.7170179973764</v>
      </c>
    </row>
    <row r="498" spans="3:17" x14ac:dyDescent="0.2">
      <c r="C498" s="159"/>
      <c r="D498" s="165" t="s">
        <v>486</v>
      </c>
      <c r="E498" s="161">
        <v>39814</v>
      </c>
      <c r="F498" s="172" t="str">
        <f t="shared" si="24"/>
        <v>2008-09</v>
      </c>
      <c r="G498" s="68"/>
      <c r="H498" s="167" t="s">
        <v>279</v>
      </c>
      <c r="I498" s="173">
        <v>38254.502555524108</v>
      </c>
      <c r="J498" s="168">
        <f>IFERROR(MIN('MP Calculations'!$E$30/I498,1),"-")</f>
        <v>0.61191304794284773</v>
      </c>
      <c r="K498" s="12"/>
      <c r="L498" s="159">
        <v>1</v>
      </c>
      <c r="M498" s="159" t="s">
        <v>322</v>
      </c>
      <c r="N498" s="159">
        <v>6262.5</v>
      </c>
      <c r="O498" s="185">
        <f t="shared" si="26"/>
        <v>6262.5</v>
      </c>
      <c r="P498" s="215">
        <f t="shared" si="25"/>
        <v>3832.105462742084</v>
      </c>
      <c r="Q498" s="215" cm="1">
        <f t="array" ref="Q498">IF(P498="-",0,P498/(1+'General inputs'!$H$32)^IFERROR(INDEX('MP Calculations'!$C$40:$C$130,MATCH(F498,'MP Calculations'!$D$40:$D$130,0),0),-1))</f>
        <v>6816.8779466486212</v>
      </c>
    </row>
    <row r="499" spans="3:17" x14ac:dyDescent="0.2">
      <c r="C499" s="159"/>
      <c r="D499" s="165" t="s">
        <v>487</v>
      </c>
      <c r="E499" s="161">
        <v>39903</v>
      </c>
      <c r="F499" s="172" t="str">
        <f t="shared" si="24"/>
        <v>2008-09</v>
      </c>
      <c r="G499" s="68"/>
      <c r="H499" s="167" t="s">
        <v>279</v>
      </c>
      <c r="I499" s="173">
        <v>38254.502555524108</v>
      </c>
      <c r="J499" s="168">
        <f>IFERROR(MIN('MP Calculations'!$E$30/I499,1),"-")</f>
        <v>0.61191304794284773</v>
      </c>
      <c r="K499" s="12"/>
      <c r="L499" s="159">
        <v>1</v>
      </c>
      <c r="M499" s="159" t="s">
        <v>322</v>
      </c>
      <c r="N499" s="159">
        <v>1447.68</v>
      </c>
      <c r="O499" s="185">
        <f t="shared" si="26"/>
        <v>1447.68</v>
      </c>
      <c r="P499" s="215">
        <f t="shared" si="25"/>
        <v>885.8542812459018</v>
      </c>
      <c r="Q499" s="215" cm="1">
        <f t="array" ref="Q499">IF(P499="-",0,P499/(1+'General inputs'!$H$32)^IFERROR(INDEX('MP Calculations'!$C$40:$C$130,MATCH(F499,'MP Calculations'!$D$40:$D$130,0),0),-1))</f>
        <v>1575.8335913459921</v>
      </c>
    </row>
    <row r="500" spans="3:17" x14ac:dyDescent="0.2">
      <c r="C500" s="159"/>
      <c r="D500" s="165" t="s">
        <v>300</v>
      </c>
      <c r="E500" s="161">
        <v>39961</v>
      </c>
      <c r="F500" s="172" t="str">
        <f t="shared" si="24"/>
        <v>2008-09</v>
      </c>
      <c r="G500" s="68"/>
      <c r="H500" s="167" t="s">
        <v>279</v>
      </c>
      <c r="I500" s="173">
        <v>38254.502555524108</v>
      </c>
      <c r="J500" s="168">
        <f>IFERROR(MIN('MP Calculations'!$E$30/I500,1),"-")</f>
        <v>0.61191304794284773</v>
      </c>
      <c r="K500" s="12"/>
      <c r="L500" s="159">
        <v>16.438870000000001</v>
      </c>
      <c r="M500" s="159" t="s">
        <v>321</v>
      </c>
      <c r="N500" s="159">
        <v>1754</v>
      </c>
      <c r="O500" s="185">
        <f t="shared" si="26"/>
        <v>28833.777980000003</v>
      </c>
      <c r="P500" s="215">
        <f t="shared" si="25"/>
        <v>17643.764967449169</v>
      </c>
      <c r="Q500" s="215" cm="1">
        <f t="array" ref="Q500">IF(P500="-",0,P500/(1+'General inputs'!$H$32)^IFERROR(INDEX('MP Calculations'!$C$40:$C$130,MATCH(F500,'MP Calculations'!$D$40:$D$130,0),0),-1))</f>
        <v>31386.242751365215</v>
      </c>
    </row>
    <row r="501" spans="3:17" x14ac:dyDescent="0.2">
      <c r="C501" s="159"/>
      <c r="D501" s="165" t="s">
        <v>291</v>
      </c>
      <c r="E501" s="161">
        <v>39961</v>
      </c>
      <c r="F501" s="172" t="str">
        <f t="shared" si="24"/>
        <v>2008-09</v>
      </c>
      <c r="G501" s="68"/>
      <c r="H501" s="167" t="s">
        <v>279</v>
      </c>
      <c r="I501" s="173">
        <v>38254.502555524108</v>
      </c>
      <c r="J501" s="168">
        <f>IFERROR(MIN('MP Calculations'!$E$30/I501,1),"-")</f>
        <v>0.61191304794284773</v>
      </c>
      <c r="K501" s="12"/>
      <c r="L501" s="159">
        <v>77.027744999999996</v>
      </c>
      <c r="M501" s="159" t="s">
        <v>321</v>
      </c>
      <c r="N501" s="159">
        <v>1708</v>
      </c>
      <c r="O501" s="185">
        <f t="shared" si="19"/>
        <v>131563.38845999999</v>
      </c>
      <c r="P501" s="215">
        <f t="shared" si="25"/>
        <v>80505.354030247472</v>
      </c>
      <c r="Q501" s="215" cm="1">
        <f t="array" ref="Q501">IF(P501="-",0,P501/(1+'General inputs'!$H$32)^IFERROR(INDEX('MP Calculations'!$C$40:$C$130,MATCH(F501,'MP Calculations'!$D$40:$D$130,0),0),-1))</f>
        <v>143209.83016037359</v>
      </c>
    </row>
    <row r="502" spans="3:17" x14ac:dyDescent="0.2">
      <c r="C502" s="159"/>
      <c r="D502" s="165" t="s">
        <v>291</v>
      </c>
      <c r="E502" s="161">
        <v>39961</v>
      </c>
      <c r="F502" s="172" t="str">
        <f t="shared" si="24"/>
        <v>2008-09</v>
      </c>
      <c r="G502" s="68"/>
      <c r="H502" s="167" t="s">
        <v>279</v>
      </c>
      <c r="I502" s="173">
        <v>38254.502555524108</v>
      </c>
      <c r="J502" s="168">
        <f>IFERROR(MIN('MP Calculations'!$E$30/I502,1),"-")</f>
        <v>0.61191304794284773</v>
      </c>
      <c r="K502" s="12"/>
      <c r="L502" s="159">
        <v>13.29875</v>
      </c>
      <c r="M502" s="159" t="s">
        <v>321</v>
      </c>
      <c r="N502" s="159">
        <v>1708</v>
      </c>
      <c r="O502" s="185">
        <f t="shared" si="19"/>
        <v>22714.264999999999</v>
      </c>
      <c r="P502" s="215">
        <f t="shared" si="25"/>
        <v>13899.155127931548</v>
      </c>
      <c r="Q502" s="215" cm="1">
        <f t="array" ref="Q502">IF(P502="-",0,P502/(1+'General inputs'!$H$32)^IFERROR(INDEX('MP Calculations'!$C$40:$C$130,MATCH(F502,'MP Calculations'!$D$40:$D$130,0),0),-1))</f>
        <v>24725.009525402416</v>
      </c>
    </row>
    <row r="503" spans="3:17" x14ac:dyDescent="0.2">
      <c r="C503" s="159"/>
      <c r="D503" s="165" t="s">
        <v>286</v>
      </c>
      <c r="E503" s="161">
        <v>39961</v>
      </c>
      <c r="F503" s="172" t="str">
        <f t="shared" si="24"/>
        <v>2008-09</v>
      </c>
      <c r="G503" s="68"/>
      <c r="H503" s="167" t="s">
        <v>279</v>
      </c>
      <c r="I503" s="173">
        <v>38254.502555524108</v>
      </c>
      <c r="J503" s="168">
        <f>IFERROR(MIN('MP Calculations'!$E$30/I503,1),"-")</f>
        <v>0.61191304794284773</v>
      </c>
      <c r="K503" s="12"/>
      <c r="L503" s="159">
        <v>40.852995999999997</v>
      </c>
      <c r="M503" s="159" t="s">
        <v>321</v>
      </c>
      <c r="N503" s="159">
        <v>726</v>
      </c>
      <c r="O503" s="185">
        <f t="shared" si="19"/>
        <v>29659.275095999998</v>
      </c>
      <c r="P503" s="215">
        <f t="shared" si="25"/>
        <v>18148.897423768758</v>
      </c>
      <c r="Q503" s="215" cm="1">
        <f t="array" ref="Q503">IF(P503="-",0,P503/(1+'General inputs'!$H$32)^IFERROR(INDEX('MP Calculations'!$C$40:$C$130,MATCH(F503,'MP Calculations'!$D$40:$D$130,0),0),-1))</f>
        <v>32284.815699082963</v>
      </c>
    </row>
    <row r="504" spans="3:17" x14ac:dyDescent="0.2">
      <c r="C504" s="159"/>
      <c r="D504" s="165" t="s">
        <v>300</v>
      </c>
      <c r="E504" s="161">
        <v>39961</v>
      </c>
      <c r="F504" s="172" t="str">
        <f t="shared" si="24"/>
        <v>2008-09</v>
      </c>
      <c r="G504" s="68"/>
      <c r="H504" s="167" t="s">
        <v>279</v>
      </c>
      <c r="I504" s="173">
        <v>38254.502555524108</v>
      </c>
      <c r="J504" s="168">
        <f>IFERROR(MIN('MP Calculations'!$E$30/I504,1),"-")</f>
        <v>0.61191304794284773</v>
      </c>
      <c r="K504" s="12"/>
      <c r="L504" s="159">
        <v>15.414370999999999</v>
      </c>
      <c r="M504" s="159" t="s">
        <v>321</v>
      </c>
      <c r="N504" s="159">
        <v>1754</v>
      </c>
      <c r="O504" s="185">
        <f t="shared" si="19"/>
        <v>27036.806733999998</v>
      </c>
      <c r="P504" s="215">
        <f t="shared" si="25"/>
        <v>16544.174815243648</v>
      </c>
      <c r="Q504" s="215" cm="1">
        <f t="array" ref="Q504">IF(P504="-",0,P504/(1+'General inputs'!$H$32)^IFERROR(INDEX('MP Calculations'!$C$40:$C$130,MATCH(F504,'MP Calculations'!$D$40:$D$130,0),0),-1))</f>
        <v>29430.197456735412</v>
      </c>
    </row>
    <row r="505" spans="3:17" x14ac:dyDescent="0.2">
      <c r="C505" s="159"/>
      <c r="D505" s="165" t="s">
        <v>291</v>
      </c>
      <c r="E505" s="161">
        <v>39961</v>
      </c>
      <c r="F505" s="172" t="str">
        <f t="shared" si="24"/>
        <v>2008-09</v>
      </c>
      <c r="G505" s="68"/>
      <c r="H505" s="167" t="s">
        <v>279</v>
      </c>
      <c r="I505" s="173">
        <v>38254.502555524108</v>
      </c>
      <c r="J505" s="168">
        <f>IFERROR(MIN('MP Calculations'!$E$30/I505,1),"-")</f>
        <v>0.61191304794284773</v>
      </c>
      <c r="K505" s="12"/>
      <c r="L505" s="159">
        <v>0.57622700000000004</v>
      </c>
      <c r="M505" s="159" t="s">
        <v>321</v>
      </c>
      <c r="N505" s="159">
        <v>1708</v>
      </c>
      <c r="O505" s="185">
        <f t="shared" si="19"/>
        <v>984.19571600000006</v>
      </c>
      <c r="P505" s="215">
        <f t="shared" si="25"/>
        <v>602.24220034985342</v>
      </c>
      <c r="Q505" s="215" cm="1">
        <f t="array" ref="Q505">IF(P505="-",0,P505/(1+'General inputs'!$H$32)^IFERROR(INDEX('MP Calculations'!$C$40:$C$130,MATCH(F505,'MP Calculations'!$D$40:$D$130,0),0),-1))</f>
        <v>1071.3200912712894</v>
      </c>
    </row>
    <row r="506" spans="3:17" x14ac:dyDescent="0.2">
      <c r="C506" s="159"/>
      <c r="D506" s="165" t="s">
        <v>300</v>
      </c>
      <c r="E506" s="161">
        <v>39961</v>
      </c>
      <c r="F506" s="172" t="str">
        <f t="shared" si="24"/>
        <v>2008-09</v>
      </c>
      <c r="G506" s="68"/>
      <c r="H506" s="167" t="s">
        <v>279</v>
      </c>
      <c r="I506" s="173">
        <v>38254.502555524108</v>
      </c>
      <c r="J506" s="168">
        <f>IFERROR(MIN('MP Calculations'!$E$30/I506,1),"-")</f>
        <v>0.61191304794284773</v>
      </c>
      <c r="K506" s="12"/>
      <c r="L506" s="159">
        <v>1.292357</v>
      </c>
      <c r="M506" s="159" t="s">
        <v>321</v>
      </c>
      <c r="N506" s="159">
        <v>1754</v>
      </c>
      <c r="O506" s="185">
        <f t="shared" si="19"/>
        <v>2266.7941780000001</v>
      </c>
      <c r="P506" s="215">
        <f t="shared" si="25"/>
        <v>1387.0809345190821</v>
      </c>
      <c r="Q506" s="215" cm="1">
        <f t="array" ref="Q506">IF(P506="-",0,P506/(1+'General inputs'!$H$32)^IFERROR(INDEX('MP Calculations'!$C$40:$C$130,MATCH(F506,'MP Calculations'!$D$40:$D$130,0),0),-1))</f>
        <v>2467.4585615328842</v>
      </c>
    </row>
    <row r="507" spans="3:17" x14ac:dyDescent="0.2">
      <c r="C507" s="159"/>
      <c r="D507" s="165" t="s">
        <v>300</v>
      </c>
      <c r="E507" s="161">
        <v>39961</v>
      </c>
      <c r="F507" s="172" t="str">
        <f t="shared" si="24"/>
        <v>2008-09</v>
      </c>
      <c r="G507" s="68"/>
      <c r="H507" s="167" t="s">
        <v>279</v>
      </c>
      <c r="I507" s="173">
        <v>38254.502555524108</v>
      </c>
      <c r="J507" s="168">
        <f>IFERROR(MIN('MP Calculations'!$E$30/I507,1),"-")</f>
        <v>0.61191304794284773</v>
      </c>
      <c r="K507" s="12"/>
      <c r="L507" s="159">
        <v>2.057563</v>
      </c>
      <c r="M507" s="159" t="s">
        <v>321</v>
      </c>
      <c r="N507" s="159">
        <v>1754</v>
      </c>
      <c r="O507" s="185">
        <f t="shared" si="19"/>
        <v>3608.965502</v>
      </c>
      <c r="P507" s="215">
        <f t="shared" si="25"/>
        <v>2208.3730802494097</v>
      </c>
      <c r="Q507" s="215" cm="1">
        <f t="array" ref="Q507">IF(P507="-",0,P507/(1+'General inputs'!$H$32)^IFERROR(INDEX('MP Calculations'!$C$40:$C$130,MATCH(F507,'MP Calculations'!$D$40:$D$130,0),0),-1))</f>
        <v>3928.44348755281</v>
      </c>
    </row>
    <row r="508" spans="3:17" x14ac:dyDescent="0.2">
      <c r="C508" s="159"/>
      <c r="D508" s="165" t="s">
        <v>286</v>
      </c>
      <c r="E508" s="161">
        <v>39961</v>
      </c>
      <c r="F508" s="172" t="str">
        <f t="shared" si="24"/>
        <v>2008-09</v>
      </c>
      <c r="G508" s="68"/>
      <c r="H508" s="167" t="s">
        <v>279</v>
      </c>
      <c r="I508" s="173">
        <v>38254.502555524108</v>
      </c>
      <c r="J508" s="168">
        <f>IFERROR(MIN('MP Calculations'!$E$30/I508,1),"-")</f>
        <v>0.61191304794284773</v>
      </c>
      <c r="K508" s="12"/>
      <c r="L508" s="159">
        <v>0.31828299999999998</v>
      </c>
      <c r="M508" s="159" t="s">
        <v>321</v>
      </c>
      <c r="N508" s="159">
        <v>726</v>
      </c>
      <c r="O508" s="185">
        <f t="shared" si="19"/>
        <v>231.07345799999999</v>
      </c>
      <c r="P508" s="215">
        <f t="shared" si="25"/>
        <v>141.39686398347359</v>
      </c>
      <c r="Q508" s="215" cm="1">
        <f t="array" ref="Q508">IF(P508="-",0,P508/(1+'General inputs'!$H$32)^IFERROR(INDEX('MP Calculations'!$C$40:$C$130,MATCH(F508,'MP Calculations'!$D$40:$D$130,0),0),-1))</f>
        <v>251.52887183968642</v>
      </c>
    </row>
    <row r="509" spans="3:17" x14ac:dyDescent="0.2">
      <c r="C509" s="159"/>
      <c r="D509" s="165" t="s">
        <v>291</v>
      </c>
      <c r="E509" s="161">
        <v>39961</v>
      </c>
      <c r="F509" s="172" t="str">
        <f t="shared" si="24"/>
        <v>2008-09</v>
      </c>
      <c r="G509" s="68"/>
      <c r="H509" s="167" t="s">
        <v>279</v>
      </c>
      <c r="I509" s="173">
        <v>38254.502555524108</v>
      </c>
      <c r="J509" s="168">
        <f>IFERROR(MIN('MP Calculations'!$E$30/I509,1),"-")</f>
        <v>0.61191304794284773</v>
      </c>
      <c r="K509" s="12"/>
      <c r="L509" s="159">
        <v>0.23059299999999999</v>
      </c>
      <c r="M509" s="159" t="s">
        <v>321</v>
      </c>
      <c r="N509" s="159">
        <v>1708</v>
      </c>
      <c r="O509" s="185">
        <f t="shared" si="19"/>
        <v>393.852844</v>
      </c>
      <c r="P509" s="215">
        <f t="shared" si="25"/>
        <v>241.00369421299894</v>
      </c>
      <c r="Q509" s="215" cm="1">
        <f t="array" ref="Q509">IF(P509="-",0,P509/(1+'General inputs'!$H$32)^IFERROR(INDEX('MP Calculations'!$C$40:$C$130,MATCH(F509,'MP Calculations'!$D$40:$D$130,0),0),-1))</f>
        <v>428.71804654506025</v>
      </c>
    </row>
    <row r="510" spans="3:17" x14ac:dyDescent="0.2">
      <c r="C510" s="159"/>
      <c r="D510" s="165" t="s">
        <v>488</v>
      </c>
      <c r="E510" s="161">
        <v>39965</v>
      </c>
      <c r="F510" s="172" t="str">
        <f t="shared" si="24"/>
        <v>2008-09</v>
      </c>
      <c r="G510" s="68"/>
      <c r="H510" s="167" t="s">
        <v>279</v>
      </c>
      <c r="I510" s="173">
        <v>38254.502555524108</v>
      </c>
      <c r="J510" s="168">
        <f>IFERROR(MIN('MP Calculations'!$E$30/I510,1),"-")</f>
        <v>0.61191304794284773</v>
      </c>
      <c r="K510" s="12"/>
      <c r="L510" s="159">
        <v>1</v>
      </c>
      <c r="M510" s="159" t="s">
        <v>322</v>
      </c>
      <c r="N510" s="159">
        <v>2354.9899999999998</v>
      </c>
      <c r="O510" s="185">
        <f t="shared" si="19"/>
        <v>2354.9899999999998</v>
      </c>
      <c r="P510" s="215">
        <f t="shared" si="25"/>
        <v>1441.0491087749269</v>
      </c>
      <c r="Q510" s="215" cm="1">
        <f t="array" ref="Q510">IF(P510="-",0,P510/(1+'General inputs'!$H$32)^IFERROR(INDEX('MP Calculations'!$C$40:$C$130,MATCH(F510,'MP Calculations'!$D$40:$D$130,0),0),-1))</f>
        <v>2563.4617797330197</v>
      </c>
    </row>
    <row r="511" spans="3:17" x14ac:dyDescent="0.2">
      <c r="C511" s="159"/>
      <c r="D511" s="165" t="s">
        <v>489</v>
      </c>
      <c r="E511" s="161">
        <v>40057</v>
      </c>
      <c r="F511" s="172" t="str">
        <f t="shared" si="24"/>
        <v>2009-10</v>
      </c>
      <c r="G511" s="68"/>
      <c r="H511" s="167" t="s">
        <v>279</v>
      </c>
      <c r="I511" s="173">
        <v>38254.502555524108</v>
      </c>
      <c r="J511" s="168">
        <f>IFERROR(MIN('MP Calculations'!$E$30/I511,1),"-")</f>
        <v>0.61191304794284773</v>
      </c>
      <c r="K511" s="12"/>
      <c r="L511" s="159">
        <v>1</v>
      </c>
      <c r="M511" s="159" t="s">
        <v>322</v>
      </c>
      <c r="N511" s="159">
        <v>107016.03</v>
      </c>
      <c r="O511" s="185">
        <f t="shared" si="19"/>
        <v>107016.03</v>
      </c>
      <c r="P511" s="215">
        <f t="shared" si="25"/>
        <v>65484.505096043227</v>
      </c>
      <c r="Q511" s="215" cm="1">
        <f t="array" ref="Q511">IF(P511="-",0,P511/(1+'General inputs'!$H$32)^IFERROR(INDEX('MP Calculations'!$C$40:$C$130,MATCH(F511,'MP Calculations'!$D$40:$D$130,0),0),-1))</f>
        <v>111794.10313268084</v>
      </c>
    </row>
    <row r="512" spans="3:17" x14ac:dyDescent="0.2">
      <c r="C512" s="159"/>
      <c r="D512" s="165" t="s">
        <v>490</v>
      </c>
      <c r="E512" s="161">
        <v>40057</v>
      </c>
      <c r="F512" s="172" t="str">
        <f t="shared" si="24"/>
        <v>2009-10</v>
      </c>
      <c r="G512" s="68"/>
      <c r="H512" s="167" t="s">
        <v>279</v>
      </c>
      <c r="I512" s="173">
        <v>38254.502555524108</v>
      </c>
      <c r="J512" s="168">
        <f>IFERROR(MIN('MP Calculations'!$E$30/I512,1),"-")</f>
        <v>0.61191304794284773</v>
      </c>
      <c r="K512" s="12"/>
      <c r="L512" s="159">
        <v>1</v>
      </c>
      <c r="M512" s="159" t="s">
        <v>322</v>
      </c>
      <c r="N512" s="159">
        <v>15271.79</v>
      </c>
      <c r="O512" s="185">
        <f t="shared" si="19"/>
        <v>15271.79</v>
      </c>
      <c r="P512" s="215">
        <f t="shared" si="25"/>
        <v>9345.0075664431024</v>
      </c>
      <c r="Q512" s="215" cm="1">
        <f t="array" ref="Q512">IF(P512="-",0,P512/(1+'General inputs'!$H$32)^IFERROR(INDEX('MP Calculations'!$C$40:$C$130,MATCH(F512,'MP Calculations'!$D$40:$D$130,0),0),-1))</f>
        <v>15953.647937422496</v>
      </c>
    </row>
    <row r="513" spans="3:17" x14ac:dyDescent="0.2">
      <c r="C513" s="159"/>
      <c r="D513" s="165" t="s">
        <v>491</v>
      </c>
      <c r="E513" s="161">
        <v>40057</v>
      </c>
      <c r="F513" s="172" t="str">
        <f t="shared" si="24"/>
        <v>2009-10</v>
      </c>
      <c r="G513" s="68"/>
      <c r="H513" s="167" t="s">
        <v>279</v>
      </c>
      <c r="I513" s="173">
        <v>38254.502555524108</v>
      </c>
      <c r="J513" s="168">
        <f>IFERROR(MIN('MP Calculations'!$E$30/I513,1),"-")</f>
        <v>0.61191304794284773</v>
      </c>
      <c r="K513" s="12"/>
      <c r="L513" s="159">
        <v>1</v>
      </c>
      <c r="M513" s="159" t="s">
        <v>322</v>
      </c>
      <c r="N513" s="159">
        <v>12405.99</v>
      </c>
      <c r="O513" s="185">
        <f t="shared" si="19"/>
        <v>12405.99</v>
      </c>
      <c r="P513" s="215">
        <f t="shared" si="25"/>
        <v>7591.3871536484894</v>
      </c>
      <c r="Q513" s="215" cm="1">
        <f t="array" ref="Q513">IF(P513="-",0,P513/(1+'General inputs'!$H$32)^IFERROR(INDEX('MP Calculations'!$C$40:$C$130,MATCH(F513,'MP Calculations'!$D$40:$D$130,0),0),-1))</f>
        <v>12959.895125272422</v>
      </c>
    </row>
    <row r="514" spans="3:17" x14ac:dyDescent="0.2">
      <c r="C514" s="159"/>
      <c r="D514" s="165" t="s">
        <v>492</v>
      </c>
      <c r="E514" s="161">
        <v>40057</v>
      </c>
      <c r="F514" s="172" t="str">
        <f t="shared" si="24"/>
        <v>2009-10</v>
      </c>
      <c r="G514" s="68"/>
      <c r="H514" s="167" t="s">
        <v>279</v>
      </c>
      <c r="I514" s="173">
        <v>38254.502555524108</v>
      </c>
      <c r="J514" s="168">
        <f>IFERROR(MIN('MP Calculations'!$E$30/I514,1),"-")</f>
        <v>0.61191304794284773</v>
      </c>
      <c r="K514" s="12"/>
      <c r="L514" s="159">
        <v>1</v>
      </c>
      <c r="M514" s="159" t="s">
        <v>322</v>
      </c>
      <c r="N514" s="159">
        <v>2049.0100000000002</v>
      </c>
      <c r="O514" s="185">
        <f t="shared" si="19"/>
        <v>2049.0100000000002</v>
      </c>
      <c r="P514" s="215">
        <f t="shared" si="25"/>
        <v>1253.8159543653746</v>
      </c>
      <c r="Q514" s="215" cm="1">
        <f t="array" ref="Q514">IF(P514="-",0,P514/(1+'General inputs'!$H$32)^IFERROR(INDEX('MP Calculations'!$C$40:$C$130,MATCH(F514,'MP Calculations'!$D$40:$D$130,0),0),-1))</f>
        <v>2140.4946087038961</v>
      </c>
    </row>
    <row r="515" spans="3:17" x14ac:dyDescent="0.2">
      <c r="C515" s="159"/>
      <c r="D515" s="165" t="s">
        <v>493</v>
      </c>
      <c r="E515" s="161">
        <v>40057</v>
      </c>
      <c r="F515" s="172" t="str">
        <f t="shared" si="24"/>
        <v>2009-10</v>
      </c>
      <c r="G515" s="68"/>
      <c r="H515" s="167" t="s">
        <v>279</v>
      </c>
      <c r="I515" s="173">
        <v>38254.502555524108</v>
      </c>
      <c r="J515" s="168">
        <f>IFERROR(MIN('MP Calculations'!$E$30/I515,1),"-")</f>
        <v>0.61191304794284773</v>
      </c>
      <c r="K515" s="12"/>
      <c r="L515" s="159">
        <v>1</v>
      </c>
      <c r="M515" s="159" t="s">
        <v>322</v>
      </c>
      <c r="N515" s="159">
        <v>2904.34</v>
      </c>
      <c r="O515" s="185">
        <f t="shared" si="19"/>
        <v>2904.34</v>
      </c>
      <c r="P515" s="215">
        <f t="shared" si="25"/>
        <v>1777.2035416623305</v>
      </c>
      <c r="Q515" s="215" cm="1">
        <f t="array" ref="Q515">IF(P515="-",0,P515/(1+'General inputs'!$H$32)^IFERROR(INDEX('MP Calculations'!$C$40:$C$130,MATCH(F515,'MP Calculations'!$D$40:$D$130,0),0),-1))</f>
        <v>3034.0135537860106</v>
      </c>
    </row>
    <row r="516" spans="3:17" x14ac:dyDescent="0.2">
      <c r="C516" s="159"/>
      <c r="D516" s="165" t="s">
        <v>494</v>
      </c>
      <c r="E516" s="161">
        <v>40057</v>
      </c>
      <c r="F516" s="172" t="str">
        <f t="shared" si="24"/>
        <v>2009-10</v>
      </c>
      <c r="G516" s="68"/>
      <c r="H516" s="167" t="s">
        <v>279</v>
      </c>
      <c r="I516" s="173">
        <v>38254.502555524108</v>
      </c>
      <c r="J516" s="168">
        <f>IFERROR(MIN('MP Calculations'!$E$30/I516,1),"-")</f>
        <v>0.61191304794284773</v>
      </c>
      <c r="K516" s="12"/>
      <c r="L516" s="159">
        <v>1</v>
      </c>
      <c r="M516" s="159" t="s">
        <v>322</v>
      </c>
      <c r="N516" s="159">
        <v>9364.9599999999991</v>
      </c>
      <c r="O516" s="185">
        <f t="shared" si="19"/>
        <v>9364.9599999999991</v>
      </c>
      <c r="P516" s="215">
        <f t="shared" si="25"/>
        <v>5730.5412174628509</v>
      </c>
      <c r="Q516" s="215" cm="1">
        <f t="array" ref="Q516">IF(P516="-",0,P516/(1+'General inputs'!$H$32)^IFERROR(INDEX('MP Calculations'!$C$40:$C$130,MATCH(F516,'MP Calculations'!$D$40:$D$130,0),0),-1))</f>
        <v>9783.0886090002659</v>
      </c>
    </row>
    <row r="517" spans="3:17" x14ac:dyDescent="0.2">
      <c r="C517" s="159"/>
      <c r="D517" s="165" t="s">
        <v>495</v>
      </c>
      <c r="E517" s="161">
        <v>40057</v>
      </c>
      <c r="F517" s="172" t="str">
        <f t="shared" si="24"/>
        <v>2009-10</v>
      </c>
      <c r="G517" s="68"/>
      <c r="H517" s="167" t="s">
        <v>279</v>
      </c>
      <c r="I517" s="173">
        <v>38254.502555524108</v>
      </c>
      <c r="J517" s="168">
        <f>IFERROR(MIN('MP Calculations'!$E$30/I517,1),"-")</f>
        <v>0.61191304794284773</v>
      </c>
      <c r="K517" s="12"/>
      <c r="L517" s="159">
        <v>1</v>
      </c>
      <c r="M517" s="159" t="s">
        <v>322</v>
      </c>
      <c r="N517" s="159">
        <v>8065.63</v>
      </c>
      <c r="O517" s="185">
        <f t="shared" si="19"/>
        <v>8065.63</v>
      </c>
      <c r="P517" s="215">
        <f t="shared" si="25"/>
        <v>4935.4642368792711</v>
      </c>
      <c r="Q517" s="215" cm="1">
        <f t="array" ref="Q517">IF(P517="-",0,P517/(1+'General inputs'!$H$32)^IFERROR(INDEX('MP Calculations'!$C$40:$C$130,MATCH(F517,'MP Calculations'!$D$40:$D$130,0),0),-1))</f>
        <v>8425.745863026732</v>
      </c>
    </row>
    <row r="518" spans="3:17" x14ac:dyDescent="0.2">
      <c r="C518" s="159"/>
      <c r="D518" s="165" t="s">
        <v>496</v>
      </c>
      <c r="E518" s="161">
        <v>40057</v>
      </c>
      <c r="F518" s="172" t="str">
        <f t="shared" si="24"/>
        <v>2009-10</v>
      </c>
      <c r="G518" s="68"/>
      <c r="H518" s="167" t="s">
        <v>279</v>
      </c>
      <c r="I518" s="173">
        <v>38254.502555524108</v>
      </c>
      <c r="J518" s="168">
        <f>IFERROR(MIN('MP Calculations'!$E$30/I518,1),"-")</f>
        <v>0.61191304794284773</v>
      </c>
      <c r="K518" s="12"/>
      <c r="L518" s="159">
        <v>1</v>
      </c>
      <c r="M518" s="159" t="s">
        <v>322</v>
      </c>
      <c r="N518" s="159">
        <v>20981.91</v>
      </c>
      <c r="O518" s="185">
        <f t="shared" si="19"/>
        <v>20981.91</v>
      </c>
      <c r="P518" s="215">
        <f t="shared" si="25"/>
        <v>12839.104499762516</v>
      </c>
      <c r="Q518" s="215" cm="1">
        <f t="array" ref="Q518">IF(P518="-",0,P518/(1+'General inputs'!$H$32)^IFERROR(INDEX('MP Calculations'!$C$40:$C$130,MATCH(F518,'MP Calculations'!$D$40:$D$130,0),0),-1))</f>
        <v>21918.714518382225</v>
      </c>
    </row>
    <row r="519" spans="3:17" x14ac:dyDescent="0.2">
      <c r="C519" s="159"/>
      <c r="D519" s="165" t="s">
        <v>497</v>
      </c>
      <c r="E519" s="161">
        <v>40057</v>
      </c>
      <c r="F519" s="172" t="str">
        <f t="shared" si="24"/>
        <v>2009-10</v>
      </c>
      <c r="G519" s="68"/>
      <c r="H519" s="167" t="s">
        <v>279</v>
      </c>
      <c r="I519" s="173">
        <v>38254.502555524108</v>
      </c>
      <c r="J519" s="168">
        <f>IFERROR(MIN('MP Calculations'!$E$30/I519,1),"-")</f>
        <v>0.61191304794284773</v>
      </c>
      <c r="K519" s="12"/>
      <c r="L519" s="159">
        <v>1</v>
      </c>
      <c r="M519" s="159" t="s">
        <v>322</v>
      </c>
      <c r="N519" s="159">
        <v>3855.03</v>
      </c>
      <c r="O519" s="185">
        <f t="shared" si="19"/>
        <v>3855.03</v>
      </c>
      <c r="P519" s="215">
        <f t="shared" si="25"/>
        <v>2358.9431572111166</v>
      </c>
      <c r="Q519" s="215" cm="1">
        <f t="array" ref="Q519">IF(P519="-",0,P519/(1+'General inputs'!$H$32)^IFERROR(INDEX('MP Calculations'!$C$40:$C$130,MATCH(F519,'MP Calculations'!$D$40:$D$130,0),0),-1))</f>
        <v>4027.1501512397604</v>
      </c>
    </row>
    <row r="520" spans="3:17" x14ac:dyDescent="0.2">
      <c r="C520" s="159"/>
      <c r="D520" s="165" t="s">
        <v>288</v>
      </c>
      <c r="E520" s="161">
        <v>40113</v>
      </c>
      <c r="F520" s="172" t="str">
        <f t="shared" si="24"/>
        <v>2009-10</v>
      </c>
      <c r="G520" s="68"/>
      <c r="H520" s="167" t="s">
        <v>279</v>
      </c>
      <c r="I520" s="173">
        <v>38254.502555524108</v>
      </c>
      <c r="J520" s="168">
        <f>IFERROR(MIN('MP Calculations'!$E$30/I520,1),"-")</f>
        <v>0.61191304794284773</v>
      </c>
      <c r="K520" s="12"/>
      <c r="L520" s="159">
        <v>0.78628900000000002</v>
      </c>
      <c r="M520" s="159" t="s">
        <v>321</v>
      </c>
      <c r="N520" s="159">
        <v>622</v>
      </c>
      <c r="O520" s="185">
        <f t="shared" si="19"/>
        <v>489.07175799999999</v>
      </c>
      <c r="P520" s="215">
        <f t="shared" si="25"/>
        <v>299.26939010054684</v>
      </c>
      <c r="Q520" s="215" cm="1">
        <f t="array" ref="Q520">IF(P520="-",0,P520/(1+'General inputs'!$H$32)^IFERROR(INDEX('MP Calculations'!$C$40:$C$130,MATCH(F520,'MP Calculations'!$D$40:$D$130,0),0),-1))</f>
        <v>510.90793176623663</v>
      </c>
    </row>
    <row r="521" spans="3:17" x14ac:dyDescent="0.2">
      <c r="C521" s="159"/>
      <c r="D521" s="165" t="s">
        <v>288</v>
      </c>
      <c r="E521" s="161">
        <v>40113</v>
      </c>
      <c r="F521" s="172" t="str">
        <f t="shared" si="24"/>
        <v>2009-10</v>
      </c>
      <c r="G521" s="68"/>
      <c r="H521" s="167" t="s">
        <v>279</v>
      </c>
      <c r="I521" s="173">
        <v>38254.502555524108</v>
      </c>
      <c r="J521" s="168">
        <f>IFERROR(MIN('MP Calculations'!$E$30/I521,1),"-")</f>
        <v>0.61191304794284773</v>
      </c>
      <c r="K521" s="12"/>
      <c r="L521" s="159">
        <v>31.049251999999999</v>
      </c>
      <c r="M521" s="159" t="s">
        <v>321</v>
      </c>
      <c r="N521" s="159">
        <v>622</v>
      </c>
      <c r="O521" s="185">
        <f t="shared" si="19"/>
        <v>19312.634743999999</v>
      </c>
      <c r="P521" s="215">
        <f t="shared" si="25"/>
        <v>11817.653190007979</v>
      </c>
      <c r="Q521" s="215" cm="1">
        <f t="array" ref="Q521">IF(P521="-",0,P521/(1+'General inputs'!$H$32)^IFERROR(INDEX('MP Calculations'!$C$40:$C$130,MATCH(F521,'MP Calculations'!$D$40:$D$130,0),0),-1))</f>
        <v>20174.909126553579</v>
      </c>
    </row>
    <row r="522" spans="3:17" x14ac:dyDescent="0.2">
      <c r="C522" s="159"/>
      <c r="D522" s="165" t="s">
        <v>288</v>
      </c>
      <c r="E522" s="161">
        <v>40113</v>
      </c>
      <c r="F522" s="172" t="str">
        <f t="shared" si="24"/>
        <v>2009-10</v>
      </c>
      <c r="G522" s="68"/>
      <c r="H522" s="167" t="s">
        <v>279</v>
      </c>
      <c r="I522" s="173">
        <v>38254.502555524108</v>
      </c>
      <c r="J522" s="168">
        <f>IFERROR(MIN('MP Calculations'!$E$30/I522,1),"-")</f>
        <v>0.61191304794284773</v>
      </c>
      <c r="K522" s="12"/>
      <c r="L522" s="159">
        <v>2.5016729999999998</v>
      </c>
      <c r="M522" s="159" t="s">
        <v>321</v>
      </c>
      <c r="N522" s="159">
        <v>622</v>
      </c>
      <c r="O522" s="185">
        <f t="shared" si="19"/>
        <v>1556.0406059999998</v>
      </c>
      <c r="P522" s="215">
        <f t="shared" si="25"/>
        <v>952.16154994029569</v>
      </c>
      <c r="Q522" s="215" cm="1">
        <f t="array" ref="Q522">IF(P522="-",0,P522/(1+'General inputs'!$H$32)^IFERROR(INDEX('MP Calculations'!$C$40:$C$130,MATCH(F522,'MP Calculations'!$D$40:$D$130,0),0),-1))</f>
        <v>1625.5150185052014</v>
      </c>
    </row>
    <row r="523" spans="3:17" x14ac:dyDescent="0.2">
      <c r="C523" s="159"/>
      <c r="D523" s="165" t="s">
        <v>288</v>
      </c>
      <c r="E523" s="161">
        <v>40113</v>
      </c>
      <c r="F523" s="172" t="str">
        <f t="shared" si="24"/>
        <v>2009-10</v>
      </c>
      <c r="G523" s="68"/>
      <c r="H523" s="167" t="s">
        <v>279</v>
      </c>
      <c r="I523" s="173">
        <v>38254.502555524108</v>
      </c>
      <c r="J523" s="168">
        <f>IFERROR(MIN('MP Calculations'!$E$30/I523,1),"-")</f>
        <v>0.61191304794284773</v>
      </c>
      <c r="K523" s="12"/>
      <c r="L523" s="159">
        <v>27.06683</v>
      </c>
      <c r="M523" s="159" t="s">
        <v>321</v>
      </c>
      <c r="N523" s="159">
        <v>622</v>
      </c>
      <c r="O523" s="185">
        <f t="shared" si="19"/>
        <v>16835.56826</v>
      </c>
      <c r="P523" s="215">
        <f t="shared" si="25"/>
        <v>10301.903887826466</v>
      </c>
      <c r="Q523" s="215" cm="1">
        <f t="array" ref="Q523">IF(P523="-",0,P523/(1+'General inputs'!$H$32)^IFERROR(INDEX('MP Calculations'!$C$40:$C$130,MATCH(F523,'MP Calculations'!$D$40:$D$130,0),0),-1))</f>
        <v>17587.246082252615</v>
      </c>
    </row>
    <row r="524" spans="3:17" x14ac:dyDescent="0.2">
      <c r="C524" s="159"/>
      <c r="D524" s="165" t="s">
        <v>288</v>
      </c>
      <c r="E524" s="161">
        <v>40113</v>
      </c>
      <c r="F524" s="172" t="str">
        <f t="shared" si="24"/>
        <v>2009-10</v>
      </c>
      <c r="G524" s="68"/>
      <c r="H524" s="167" t="s">
        <v>279</v>
      </c>
      <c r="I524" s="173">
        <v>38254.502555524108</v>
      </c>
      <c r="J524" s="168">
        <f>IFERROR(MIN('MP Calculations'!$E$30/I524,1),"-")</f>
        <v>0.61191304794284773</v>
      </c>
      <c r="K524" s="12"/>
      <c r="L524" s="159">
        <v>12.935026000000001</v>
      </c>
      <c r="M524" s="159" t="s">
        <v>321</v>
      </c>
      <c r="N524" s="159">
        <v>622</v>
      </c>
      <c r="O524" s="185">
        <f t="shared" si="19"/>
        <v>8045.5861720000003</v>
      </c>
      <c r="P524" s="215">
        <f t="shared" si="25"/>
        <v>4923.1991569953489</v>
      </c>
      <c r="Q524" s="215" cm="1">
        <f t="array" ref="Q524">IF(P524="-",0,P524/(1+'General inputs'!$H$32)^IFERROR(INDEX('MP Calculations'!$C$40:$C$130,MATCH(F524,'MP Calculations'!$D$40:$D$130,0),0),-1))</f>
        <v>8404.8071141812961</v>
      </c>
    </row>
    <row r="525" spans="3:17" x14ac:dyDescent="0.2">
      <c r="C525" s="159"/>
      <c r="D525" s="165" t="s">
        <v>288</v>
      </c>
      <c r="E525" s="161">
        <v>40113</v>
      </c>
      <c r="F525" s="172" t="str">
        <f t="shared" si="24"/>
        <v>2009-10</v>
      </c>
      <c r="G525" s="68"/>
      <c r="H525" s="167" t="s">
        <v>279</v>
      </c>
      <c r="I525" s="173">
        <v>38254.502555524108</v>
      </c>
      <c r="J525" s="168">
        <f>IFERROR(MIN('MP Calculations'!$E$30/I525,1),"-")</f>
        <v>0.61191304794284773</v>
      </c>
      <c r="K525" s="12"/>
      <c r="L525" s="159">
        <v>16.520883999999999</v>
      </c>
      <c r="M525" s="159" t="s">
        <v>321</v>
      </c>
      <c r="N525" s="159">
        <v>622</v>
      </c>
      <c r="O525" s="185">
        <f t="shared" si="19"/>
        <v>10275.989847999999</v>
      </c>
      <c r="P525" s="215">
        <f t="shared" si="25"/>
        <v>6288.0122685194401</v>
      </c>
      <c r="Q525" s="215" cm="1">
        <f t="array" ref="Q525">IF(P525="-",0,P525/(1+'General inputs'!$H$32)^IFERROR(INDEX('MP Calculations'!$C$40:$C$130,MATCH(F525,'MP Calculations'!$D$40:$D$130,0),0),-1))</f>
        <v>10734.794300047322</v>
      </c>
    </row>
    <row r="526" spans="3:17" x14ac:dyDescent="0.2">
      <c r="C526" s="159"/>
      <c r="D526" s="165" t="s">
        <v>288</v>
      </c>
      <c r="E526" s="161">
        <v>40113</v>
      </c>
      <c r="F526" s="172" t="str">
        <f t="shared" si="24"/>
        <v>2009-10</v>
      </c>
      <c r="G526" s="68"/>
      <c r="H526" s="167" t="s">
        <v>279</v>
      </c>
      <c r="I526" s="173">
        <v>38254.502555524108</v>
      </c>
      <c r="J526" s="168">
        <f>IFERROR(MIN('MP Calculations'!$E$30/I526,1),"-")</f>
        <v>0.61191304794284773</v>
      </c>
      <c r="K526" s="12"/>
      <c r="L526" s="159">
        <v>63.763868000000002</v>
      </c>
      <c r="M526" s="159" t="s">
        <v>321</v>
      </c>
      <c r="N526" s="159">
        <v>622</v>
      </c>
      <c r="O526" s="185">
        <f t="shared" si="19"/>
        <v>39661.125895999998</v>
      </c>
      <c r="P526" s="215">
        <f t="shared" si="25"/>
        <v>24269.160431866367</v>
      </c>
      <c r="Q526" s="215" cm="1">
        <f t="array" ref="Q526">IF(P526="-",0,P526/(1+'General inputs'!$H$32)^IFERROR(INDEX('MP Calculations'!$C$40:$C$130,MATCH(F526,'MP Calculations'!$D$40:$D$130,0),0),-1))</f>
        <v>41431.923785396102</v>
      </c>
    </row>
    <row r="527" spans="3:17" x14ac:dyDescent="0.2">
      <c r="C527" s="159"/>
      <c r="D527" s="165" t="s">
        <v>288</v>
      </c>
      <c r="E527" s="161">
        <v>40113</v>
      </c>
      <c r="F527" s="172" t="str">
        <f t="shared" si="24"/>
        <v>2009-10</v>
      </c>
      <c r="G527" s="68"/>
      <c r="H527" s="167" t="s">
        <v>279</v>
      </c>
      <c r="I527" s="173">
        <v>38254.502555524108</v>
      </c>
      <c r="J527" s="168">
        <f>IFERROR(MIN('MP Calculations'!$E$30/I527,1),"-")</f>
        <v>0.61191304794284773</v>
      </c>
      <c r="K527" s="12"/>
      <c r="L527" s="159">
        <v>50.193565999999997</v>
      </c>
      <c r="M527" s="159" t="s">
        <v>321</v>
      </c>
      <c r="N527" s="159">
        <v>622</v>
      </c>
      <c r="O527" s="185">
        <f t="shared" si="19"/>
        <v>31220.398051999997</v>
      </c>
      <c r="P527" s="215">
        <f t="shared" si="25"/>
        <v>19104.168929988264</v>
      </c>
      <c r="Q527" s="215" cm="1">
        <f t="array" ref="Q527">IF(P527="-",0,P527/(1+'General inputs'!$H$32)^IFERROR(INDEX('MP Calculations'!$C$40:$C$130,MATCH(F527,'MP Calculations'!$D$40:$D$130,0),0),-1))</f>
        <v>32614.332634733655</v>
      </c>
    </row>
    <row r="528" spans="3:17" x14ac:dyDescent="0.2">
      <c r="C528" s="159"/>
      <c r="D528" s="165" t="s">
        <v>288</v>
      </c>
      <c r="E528" s="161">
        <v>40113</v>
      </c>
      <c r="F528" s="172" t="str">
        <f t="shared" si="24"/>
        <v>2009-10</v>
      </c>
      <c r="G528" s="68"/>
      <c r="H528" s="167" t="s">
        <v>279</v>
      </c>
      <c r="I528" s="173">
        <v>38254.502555524108</v>
      </c>
      <c r="J528" s="168">
        <f>IFERROR(MIN('MP Calculations'!$E$30/I528,1),"-")</f>
        <v>0.61191304794284773</v>
      </c>
      <c r="K528" s="12"/>
      <c r="L528" s="159">
        <v>24.406247</v>
      </c>
      <c r="M528" s="159" t="s">
        <v>321</v>
      </c>
      <c r="N528" s="159">
        <v>622</v>
      </c>
      <c r="O528" s="185">
        <f t="shared" si="19"/>
        <v>15180.685633999999</v>
      </c>
      <c r="P528" s="215">
        <f t="shared" si="25"/>
        <v>9289.2596161631409</v>
      </c>
      <c r="Q528" s="215" cm="1">
        <f t="array" ref="Q528">IF(P528="-",0,P528/(1+'General inputs'!$H$32)^IFERROR(INDEX('MP Calculations'!$C$40:$C$130,MATCH(F528,'MP Calculations'!$D$40:$D$130,0),0),-1))</f>
        <v>15858.475925449697</v>
      </c>
    </row>
    <row r="529" spans="3:17" x14ac:dyDescent="0.2">
      <c r="C529" s="159"/>
      <c r="D529" s="165" t="s">
        <v>288</v>
      </c>
      <c r="E529" s="161">
        <v>40113</v>
      </c>
      <c r="F529" s="172" t="str">
        <f t="shared" si="24"/>
        <v>2009-10</v>
      </c>
      <c r="G529" s="68"/>
      <c r="H529" s="167" t="s">
        <v>279</v>
      </c>
      <c r="I529" s="173">
        <v>38254.502555524108</v>
      </c>
      <c r="J529" s="168">
        <f>IFERROR(MIN('MP Calculations'!$E$30/I529,1),"-")</f>
        <v>0.61191304794284773</v>
      </c>
      <c r="K529" s="12"/>
      <c r="L529" s="159">
        <v>35.000770000000003</v>
      </c>
      <c r="M529" s="159" t="s">
        <v>321</v>
      </c>
      <c r="N529" s="159">
        <v>622</v>
      </c>
      <c r="O529" s="185">
        <f t="shared" si="19"/>
        <v>21770.478940000001</v>
      </c>
      <c r="P529" s="215">
        <f t="shared" si="25"/>
        <v>13321.640123350977</v>
      </c>
      <c r="Q529" s="215" cm="1">
        <f t="array" ref="Q529">IF(P529="-",0,P529/(1+'General inputs'!$H$32)^IFERROR(INDEX('MP Calculations'!$C$40:$C$130,MATCH(F529,'MP Calculations'!$D$40:$D$130,0),0),-1))</f>
        <v>22742.491642291501</v>
      </c>
    </row>
    <row r="530" spans="3:17" x14ac:dyDescent="0.2">
      <c r="C530" s="159"/>
      <c r="D530" s="165" t="s">
        <v>288</v>
      </c>
      <c r="E530" s="161">
        <v>40113</v>
      </c>
      <c r="F530" s="172" t="str">
        <f t="shared" si="24"/>
        <v>2009-10</v>
      </c>
      <c r="G530" s="68"/>
      <c r="H530" s="167" t="s">
        <v>279</v>
      </c>
      <c r="I530" s="173">
        <v>38254.502555524108</v>
      </c>
      <c r="J530" s="168">
        <f>IFERROR(MIN('MP Calculations'!$E$30/I530,1),"-")</f>
        <v>0.61191304794284773</v>
      </c>
      <c r="K530" s="12"/>
      <c r="L530" s="159">
        <v>28.554470999999999</v>
      </c>
      <c r="M530" s="159" t="s">
        <v>321</v>
      </c>
      <c r="N530" s="159">
        <v>622</v>
      </c>
      <c r="O530" s="185">
        <f t="shared" si="19"/>
        <v>17760.880961999999</v>
      </c>
      <c r="P530" s="215">
        <f t="shared" si="25"/>
        <v>10868.114803607517</v>
      </c>
      <c r="Q530" s="215" cm="1">
        <f t="array" ref="Q530">IF(P530="-",0,P530/(1+'General inputs'!$H$32)^IFERROR(INDEX('MP Calculations'!$C$40:$C$130,MATCH(F530,'MP Calculations'!$D$40:$D$130,0),0),-1))</f>
        <v>18553.872331024573</v>
      </c>
    </row>
    <row r="531" spans="3:17" x14ac:dyDescent="0.2">
      <c r="C531" s="159"/>
      <c r="D531" s="165" t="s">
        <v>288</v>
      </c>
      <c r="E531" s="161">
        <v>40113</v>
      </c>
      <c r="F531" s="172" t="str">
        <f t="shared" si="24"/>
        <v>2009-10</v>
      </c>
      <c r="G531" s="68"/>
      <c r="H531" s="167" t="s">
        <v>279</v>
      </c>
      <c r="I531" s="173">
        <v>38254.502555524108</v>
      </c>
      <c r="J531" s="168">
        <f>IFERROR(MIN('MP Calculations'!$E$30/I531,1),"-")</f>
        <v>0.61191304794284773</v>
      </c>
      <c r="K531" s="12"/>
      <c r="L531" s="159">
        <v>50.123632999999998</v>
      </c>
      <c r="M531" s="159" t="s">
        <v>321</v>
      </c>
      <c r="N531" s="159">
        <v>622</v>
      </c>
      <c r="O531" s="185">
        <f t="shared" si="19"/>
        <v>31176.899726</v>
      </c>
      <c r="P531" s="215">
        <f t="shared" si="25"/>
        <v>19077.551736745194</v>
      </c>
      <c r="Q531" s="215" cm="1">
        <f t="array" ref="Q531">IF(P531="-",0,P531/(1+'General inputs'!$H$32)^IFERROR(INDEX('MP Calculations'!$C$40:$C$130,MATCH(F531,'MP Calculations'!$D$40:$D$130,0),0),-1))</f>
        <v>32568.892186765788</v>
      </c>
    </row>
    <row r="532" spans="3:17" x14ac:dyDescent="0.2">
      <c r="C532" s="159"/>
      <c r="D532" s="165" t="s">
        <v>288</v>
      </c>
      <c r="E532" s="161">
        <v>40113</v>
      </c>
      <c r="F532" s="172" t="str">
        <f t="shared" si="24"/>
        <v>2009-10</v>
      </c>
      <c r="G532" s="68"/>
      <c r="H532" s="167" t="s">
        <v>279</v>
      </c>
      <c r="I532" s="173">
        <v>38254.502555524108</v>
      </c>
      <c r="J532" s="168">
        <f>IFERROR(MIN('MP Calculations'!$E$30/I532,1),"-")</f>
        <v>0.61191304794284773</v>
      </c>
      <c r="K532" s="12"/>
      <c r="L532" s="159">
        <v>50.778587999999999</v>
      </c>
      <c r="M532" s="159" t="s">
        <v>321</v>
      </c>
      <c r="N532" s="159">
        <v>622</v>
      </c>
      <c r="O532" s="185">
        <f t="shared" si="19"/>
        <v>31584.281736000001</v>
      </c>
      <c r="P532" s="215">
        <f t="shared" si="25"/>
        <v>19326.834104161378</v>
      </c>
      <c r="Q532" s="215" cm="1">
        <f t="array" ref="Q532">IF(P532="-",0,P532/(1+'General inputs'!$H$32)^IFERROR(INDEX('MP Calculations'!$C$40:$C$130,MATCH(F532,'MP Calculations'!$D$40:$D$130,0),0),-1))</f>
        <v>32994.463070308557</v>
      </c>
    </row>
    <row r="533" spans="3:17" x14ac:dyDescent="0.2">
      <c r="C533" s="159"/>
      <c r="D533" s="165" t="s">
        <v>288</v>
      </c>
      <c r="E533" s="161">
        <v>40113</v>
      </c>
      <c r="F533" s="172" t="str">
        <f t="shared" si="24"/>
        <v>2009-10</v>
      </c>
      <c r="G533" s="68"/>
      <c r="H533" s="167" t="s">
        <v>279</v>
      </c>
      <c r="I533" s="173">
        <v>38254.502555524108</v>
      </c>
      <c r="J533" s="168">
        <f>IFERROR(MIN('MP Calculations'!$E$30/I533,1),"-")</f>
        <v>0.61191304794284773</v>
      </c>
      <c r="K533" s="12"/>
      <c r="L533" s="159">
        <v>4.9860860000000002</v>
      </c>
      <c r="M533" s="159" t="s">
        <v>321</v>
      </c>
      <c r="N533" s="159">
        <v>622</v>
      </c>
      <c r="O533" s="185">
        <f t="shared" si="19"/>
        <v>3101.3454920000004</v>
      </c>
      <c r="P533" s="215">
        <f t="shared" si="25"/>
        <v>1897.7537727335309</v>
      </c>
      <c r="Q533" s="215" cm="1">
        <f t="array" ref="Q533">IF(P533="-",0,P533/(1+'General inputs'!$H$32)^IFERROR(INDEX('MP Calculations'!$C$40:$C$130,MATCH(F533,'MP Calculations'!$D$40:$D$130,0),0),-1))</f>
        <v>3239.8149864344891</v>
      </c>
    </row>
    <row r="534" spans="3:17" x14ac:dyDescent="0.2">
      <c r="C534" s="159"/>
      <c r="D534" s="165" t="s">
        <v>288</v>
      </c>
      <c r="E534" s="161">
        <v>40113</v>
      </c>
      <c r="F534" s="172" t="str">
        <f t="shared" ref="F534:F597" si="27">IF(E534="","-",IF(OR(E534&lt;$E$15,E534&gt;$E$16),"ERROR - date outside of range",IF(MONTH(E534)&gt;=7,YEAR(E534)&amp;"-"&amp;IF(YEAR(E534)=1999,"00",IF(AND(YEAR(E534)&gt;=2000,YEAR(E534)&lt;2009),"0","")&amp;RIGHT(YEAR(E534),2)+1),RIGHT(YEAR(E534),4)-1&amp;"-"&amp;RIGHT(YEAR(E534),2))))</f>
        <v>2009-10</v>
      </c>
      <c r="G534" s="68"/>
      <c r="H534" s="167" t="s">
        <v>279</v>
      </c>
      <c r="I534" s="173">
        <v>38254.502555524108</v>
      </c>
      <c r="J534" s="168">
        <f>IFERROR(MIN('MP Calculations'!$E$30/I534,1),"-")</f>
        <v>0.61191304794284773</v>
      </c>
      <c r="K534" s="12"/>
      <c r="L534" s="159">
        <v>23.654923</v>
      </c>
      <c r="M534" s="159" t="s">
        <v>321</v>
      </c>
      <c r="N534" s="159">
        <v>622</v>
      </c>
      <c r="O534" s="185">
        <f t="shared" si="19"/>
        <v>14713.362106</v>
      </c>
      <c r="P534" s="215">
        <f t="shared" si="25"/>
        <v>9003.2982517692581</v>
      </c>
      <c r="Q534" s="215" cm="1">
        <f t="array" ref="Q534">IF(P534="-",0,P534/(1+'General inputs'!$H$32)^IFERROR(INDEX('MP Calculations'!$C$40:$C$130,MATCH(F534,'MP Calculations'!$D$40:$D$130,0),0),-1))</f>
        <v>15370.287243010627</v>
      </c>
    </row>
    <row r="535" spans="3:17" x14ac:dyDescent="0.2">
      <c r="C535" s="159"/>
      <c r="D535" s="165" t="s">
        <v>288</v>
      </c>
      <c r="E535" s="161">
        <v>40113</v>
      </c>
      <c r="F535" s="172" t="str">
        <f t="shared" si="27"/>
        <v>2009-10</v>
      </c>
      <c r="G535" s="68"/>
      <c r="H535" s="167" t="s">
        <v>279</v>
      </c>
      <c r="I535" s="173">
        <v>38254.502555524108</v>
      </c>
      <c r="J535" s="168">
        <f>IFERROR(MIN('MP Calculations'!$E$30/I535,1),"-")</f>
        <v>0.61191304794284773</v>
      </c>
      <c r="K535" s="12"/>
      <c r="L535" s="159">
        <v>49.986274999999999</v>
      </c>
      <c r="M535" s="159" t="s">
        <v>321</v>
      </c>
      <c r="N535" s="159">
        <v>622</v>
      </c>
      <c r="O535" s="185">
        <f t="shared" si="19"/>
        <v>31091.463049999998</v>
      </c>
      <c r="P535" s="215">
        <f t="shared" ref="P535:P597" si="28">IF(O535="-","-",IF(OR(E535&lt;$E$15,E535&gt;$E$16),0,O535*J535))</f>
        <v>19025.271919927927</v>
      </c>
      <c r="Q535" s="215" cm="1">
        <f t="array" ref="Q535">IF(P535="-",0,P535/(1+'General inputs'!$H$32)^IFERROR(INDEX('MP Calculations'!$C$40:$C$130,MATCH(F535,'MP Calculations'!$D$40:$D$130,0),0),-1))</f>
        <v>32479.640916950812</v>
      </c>
    </row>
    <row r="536" spans="3:17" x14ac:dyDescent="0.2">
      <c r="C536" s="159"/>
      <c r="D536" s="165" t="s">
        <v>288</v>
      </c>
      <c r="E536" s="161">
        <v>40113</v>
      </c>
      <c r="F536" s="172" t="str">
        <f t="shared" si="27"/>
        <v>2009-10</v>
      </c>
      <c r="G536" s="68"/>
      <c r="H536" s="167" t="s">
        <v>279</v>
      </c>
      <c r="I536" s="173">
        <v>38254.502555524108</v>
      </c>
      <c r="J536" s="168">
        <f>IFERROR(MIN('MP Calculations'!$E$30/I536,1),"-")</f>
        <v>0.61191304794284773</v>
      </c>
      <c r="K536" s="12"/>
      <c r="L536" s="159">
        <v>35.000857000000003</v>
      </c>
      <c r="M536" s="159" t="s">
        <v>321</v>
      </c>
      <c r="N536" s="159">
        <v>622</v>
      </c>
      <c r="O536" s="185">
        <f t="shared" si="19"/>
        <v>21770.533054000003</v>
      </c>
      <c r="P536" s="215">
        <f t="shared" si="28"/>
        <v>13321.673236413655</v>
      </c>
      <c r="Q536" s="215" cm="1">
        <f t="array" ref="Q536">IF(P536="-",0,P536/(1+'General inputs'!$H$32)^IFERROR(INDEX('MP Calculations'!$C$40:$C$130,MATCH(F536,'MP Calculations'!$D$40:$D$130,0),0),-1))</f>
        <v>22742.548172384209</v>
      </c>
    </row>
    <row r="537" spans="3:17" x14ac:dyDescent="0.2">
      <c r="C537" s="159"/>
      <c r="D537" s="165" t="s">
        <v>288</v>
      </c>
      <c r="E537" s="161">
        <v>40113</v>
      </c>
      <c r="F537" s="172" t="str">
        <f t="shared" si="27"/>
        <v>2009-10</v>
      </c>
      <c r="G537" s="68"/>
      <c r="H537" s="167" t="s">
        <v>279</v>
      </c>
      <c r="I537" s="173">
        <v>38254.502555524108</v>
      </c>
      <c r="J537" s="168">
        <f>IFERROR(MIN('MP Calculations'!$E$30/I537,1),"-")</f>
        <v>0.61191304794284773</v>
      </c>
      <c r="K537" s="12"/>
      <c r="L537" s="159">
        <v>52.763866999999998</v>
      </c>
      <c r="M537" s="159" t="s">
        <v>321</v>
      </c>
      <c r="N537" s="159">
        <v>622</v>
      </c>
      <c r="O537" s="185">
        <f t="shared" si="19"/>
        <v>32819.125273999998</v>
      </c>
      <c r="P537" s="215">
        <f t="shared" si="28"/>
        <v>20082.450977231485</v>
      </c>
      <c r="Q537" s="215" cm="1">
        <f t="array" ref="Q537">IF(P537="-",0,P537/(1+'General inputs'!$H$32)^IFERROR(INDEX('MP Calculations'!$C$40:$C$130,MATCH(F537,'MP Calculations'!$D$40:$D$130,0),0),-1))</f>
        <v>34284.440149816139</v>
      </c>
    </row>
    <row r="538" spans="3:17" x14ac:dyDescent="0.2">
      <c r="C538" s="159"/>
      <c r="D538" s="165" t="s">
        <v>288</v>
      </c>
      <c r="E538" s="161">
        <v>40113</v>
      </c>
      <c r="F538" s="172" t="str">
        <f t="shared" si="27"/>
        <v>2009-10</v>
      </c>
      <c r="G538" s="68"/>
      <c r="H538" s="167" t="s">
        <v>279</v>
      </c>
      <c r="I538" s="173">
        <v>38254.502555524108</v>
      </c>
      <c r="J538" s="168">
        <f>IFERROR(MIN('MP Calculations'!$E$30/I538,1),"-")</f>
        <v>0.61191304794284773</v>
      </c>
      <c r="K538" s="12"/>
      <c r="L538" s="159">
        <v>16.121120000000001</v>
      </c>
      <c r="M538" s="159" t="s">
        <v>321</v>
      </c>
      <c r="N538" s="159">
        <v>622</v>
      </c>
      <c r="O538" s="185">
        <f t="shared" si="19"/>
        <v>10027.336640000001</v>
      </c>
      <c r="P538" s="215">
        <f t="shared" si="28"/>
        <v>6135.8581261313948</v>
      </c>
      <c r="Q538" s="215" cm="1">
        <f t="array" ref="Q538">IF(P538="-",0,P538/(1+'General inputs'!$H$32)^IFERROR(INDEX('MP Calculations'!$C$40:$C$130,MATCH(F538,'MP Calculations'!$D$40:$D$130,0),0),-1))</f>
        <v>10475.039173834703</v>
      </c>
    </row>
    <row r="539" spans="3:17" x14ac:dyDescent="0.2">
      <c r="C539" s="159"/>
      <c r="D539" s="165" t="s">
        <v>288</v>
      </c>
      <c r="E539" s="161">
        <v>40113</v>
      </c>
      <c r="F539" s="172" t="str">
        <f t="shared" si="27"/>
        <v>2009-10</v>
      </c>
      <c r="G539" s="68"/>
      <c r="H539" s="167" t="s">
        <v>279</v>
      </c>
      <c r="I539" s="173">
        <v>38254.502555524108</v>
      </c>
      <c r="J539" s="168">
        <f>IFERROR(MIN('MP Calculations'!$E$30/I539,1),"-")</f>
        <v>0.61191304794284773</v>
      </c>
      <c r="K539" s="12"/>
      <c r="L539" s="159">
        <v>24.681363000000001</v>
      </c>
      <c r="M539" s="159" t="s">
        <v>321</v>
      </c>
      <c r="N539" s="159">
        <v>622</v>
      </c>
      <c r="O539" s="185">
        <f t="shared" si="19"/>
        <v>15351.807786000001</v>
      </c>
      <c r="P539" s="215">
        <f t="shared" si="28"/>
        <v>9393.9714937640019</v>
      </c>
      <c r="Q539" s="215" cm="1">
        <f t="array" ref="Q539">IF(P539="-",0,P539/(1+'General inputs'!$H$32)^IFERROR(INDEX('MP Calculations'!$C$40:$C$130,MATCH(F539,'MP Calculations'!$D$40:$D$130,0),0),-1))</f>
        <v>16037.23837355186</v>
      </c>
    </row>
    <row r="540" spans="3:17" x14ac:dyDescent="0.2">
      <c r="C540" s="159"/>
      <c r="D540" s="165" t="s">
        <v>288</v>
      </c>
      <c r="E540" s="161">
        <v>40113</v>
      </c>
      <c r="F540" s="172" t="str">
        <f t="shared" si="27"/>
        <v>2009-10</v>
      </c>
      <c r="G540" s="68"/>
      <c r="H540" s="167" t="s">
        <v>279</v>
      </c>
      <c r="I540" s="173">
        <v>38254.502555524108</v>
      </c>
      <c r="J540" s="168">
        <f>IFERROR(MIN('MP Calculations'!$E$30/I540,1),"-")</f>
        <v>0.61191304794284773</v>
      </c>
      <c r="K540" s="12"/>
      <c r="L540" s="159">
        <v>16.107405</v>
      </c>
      <c r="M540" s="159" t="s">
        <v>321</v>
      </c>
      <c r="N540" s="159">
        <v>622</v>
      </c>
      <c r="O540" s="185">
        <f t="shared" si="19"/>
        <v>10018.805909999999</v>
      </c>
      <c r="P540" s="215">
        <f t="shared" si="28"/>
        <v>6130.6380611359154</v>
      </c>
      <c r="Q540" s="215" cm="1">
        <f t="array" ref="Q540">IF(P540="-",0,P540/(1+'General inputs'!$H$32)^IFERROR(INDEX('MP Calculations'!$C$40:$C$130,MATCH(F540,'MP Calculations'!$D$40:$D$130,0),0),-1))</f>
        <v>10466.127562093756</v>
      </c>
    </row>
    <row r="541" spans="3:17" x14ac:dyDescent="0.2">
      <c r="C541" s="159"/>
      <c r="D541" s="165" t="s">
        <v>288</v>
      </c>
      <c r="E541" s="161">
        <v>40113</v>
      </c>
      <c r="F541" s="172" t="str">
        <f t="shared" si="27"/>
        <v>2009-10</v>
      </c>
      <c r="G541" s="68"/>
      <c r="H541" s="167" t="s">
        <v>279</v>
      </c>
      <c r="I541" s="173">
        <v>38254.502555524108</v>
      </c>
      <c r="J541" s="168">
        <f>IFERROR(MIN('MP Calculations'!$E$30/I541,1),"-")</f>
        <v>0.61191304794284773</v>
      </c>
      <c r="K541" s="12"/>
      <c r="L541" s="159">
        <v>40.966968000000001</v>
      </c>
      <c r="M541" s="159" t="s">
        <v>321</v>
      </c>
      <c r="N541" s="159">
        <v>622</v>
      </c>
      <c r="O541" s="185">
        <f t="shared" si="19"/>
        <v>25481.454096000001</v>
      </c>
      <c r="P541" s="215">
        <f t="shared" si="28"/>
        <v>15592.434241899122</v>
      </c>
      <c r="Q541" s="215" cm="1">
        <f t="array" ref="Q541">IF(P541="-",0,P541/(1+'General inputs'!$H$32)^IFERROR(INDEX('MP Calculations'!$C$40:$C$130,MATCH(F541,'MP Calculations'!$D$40:$D$130,0),0),-1))</f>
        <v>26619.155160015718</v>
      </c>
    </row>
    <row r="542" spans="3:17" x14ac:dyDescent="0.2">
      <c r="C542" s="159"/>
      <c r="D542" s="165" t="s">
        <v>309</v>
      </c>
      <c r="E542" s="161">
        <v>40113</v>
      </c>
      <c r="F542" s="172" t="str">
        <f t="shared" si="27"/>
        <v>2009-10</v>
      </c>
      <c r="G542" s="68"/>
      <c r="H542" s="167" t="s">
        <v>279</v>
      </c>
      <c r="I542" s="173">
        <v>38254.502555524108</v>
      </c>
      <c r="J542" s="168">
        <f>IFERROR(MIN('MP Calculations'!$E$30/I542,1),"-")</f>
        <v>0.61191304794284773</v>
      </c>
      <c r="K542" s="12"/>
      <c r="L542" s="159">
        <v>1.88829</v>
      </c>
      <c r="M542" s="159" t="s">
        <v>321</v>
      </c>
      <c r="N542" s="159">
        <v>350</v>
      </c>
      <c r="O542" s="185">
        <f t="shared" ref="O542:O597" si="29">IF(N542="","-",L542*N542)</f>
        <v>660.90150000000006</v>
      </c>
      <c r="P542" s="215">
        <f t="shared" si="28"/>
        <v>404.41425125500001</v>
      </c>
      <c r="Q542" s="215" cm="1">
        <f t="array" ref="Q542">IF(P542="-",0,P542/(1+'General inputs'!$H$32)^IFERROR(INDEX('MP Calculations'!$C$40:$C$130,MATCH(F542,'MP Calculations'!$D$40:$D$130,0),0),-1))</f>
        <v>690.4095624883812</v>
      </c>
    </row>
    <row r="543" spans="3:17" x14ac:dyDescent="0.2">
      <c r="C543" s="159"/>
      <c r="D543" s="165" t="s">
        <v>312</v>
      </c>
      <c r="E543" s="161">
        <v>40113</v>
      </c>
      <c r="F543" s="172" t="str">
        <f t="shared" si="27"/>
        <v>2009-10</v>
      </c>
      <c r="G543" s="68"/>
      <c r="H543" s="167" t="s">
        <v>279</v>
      </c>
      <c r="I543" s="173">
        <v>38254.502555524108</v>
      </c>
      <c r="J543" s="168">
        <f>IFERROR(MIN('MP Calculations'!$E$30/I543,1),"-")</f>
        <v>0.61191304794284773</v>
      </c>
      <c r="K543" s="12"/>
      <c r="L543" s="159">
        <v>0.52675799999999995</v>
      </c>
      <c r="M543" s="159" t="s">
        <v>321</v>
      </c>
      <c r="N543" s="159">
        <v>548</v>
      </c>
      <c r="O543" s="185">
        <f t="shared" si="29"/>
        <v>288.66338399999995</v>
      </c>
      <c r="P543" s="215">
        <f t="shared" si="28"/>
        <v>176.63689113293663</v>
      </c>
      <c r="Q543" s="215" cm="1">
        <f t="array" ref="Q543">IF(P543="-",0,P543/(1+'General inputs'!$H$32)^IFERROR(INDEX('MP Calculations'!$C$40:$C$130,MATCH(F543,'MP Calculations'!$D$40:$D$130,0),0),-1))</f>
        <v>301.5516845609452</v>
      </c>
    </row>
    <row r="544" spans="3:17" x14ac:dyDescent="0.2">
      <c r="C544" s="159"/>
      <c r="D544" s="165" t="s">
        <v>309</v>
      </c>
      <c r="E544" s="161">
        <v>40113</v>
      </c>
      <c r="F544" s="172" t="str">
        <f t="shared" si="27"/>
        <v>2009-10</v>
      </c>
      <c r="G544" s="68"/>
      <c r="H544" s="167" t="s">
        <v>279</v>
      </c>
      <c r="I544" s="173">
        <v>38254.502555524108</v>
      </c>
      <c r="J544" s="168">
        <f>IFERROR(MIN('MP Calculations'!$E$30/I544,1),"-")</f>
        <v>0.61191304794284773</v>
      </c>
      <c r="K544" s="12"/>
      <c r="L544" s="159">
        <v>0.40917599999999998</v>
      </c>
      <c r="M544" s="159" t="s">
        <v>321</v>
      </c>
      <c r="N544" s="159">
        <v>350</v>
      </c>
      <c r="O544" s="185">
        <f t="shared" si="29"/>
        <v>143.2116</v>
      </c>
      <c r="P544" s="215">
        <f t="shared" si="28"/>
        <v>87.633046656771938</v>
      </c>
      <c r="Q544" s="215" cm="1">
        <f t="array" ref="Q544">IF(P544="-",0,P544/(1+'General inputs'!$H$32)^IFERROR(INDEX('MP Calculations'!$C$40:$C$130,MATCH(F544,'MP Calculations'!$D$40:$D$130,0),0),-1))</f>
        <v>149.60574018860763</v>
      </c>
    </row>
    <row r="545" spans="3:17" x14ac:dyDescent="0.2">
      <c r="C545" s="159"/>
      <c r="D545" s="165" t="s">
        <v>312</v>
      </c>
      <c r="E545" s="161">
        <v>40113</v>
      </c>
      <c r="F545" s="172" t="str">
        <f t="shared" si="27"/>
        <v>2009-10</v>
      </c>
      <c r="G545" s="68"/>
      <c r="H545" s="167" t="s">
        <v>279</v>
      </c>
      <c r="I545" s="173">
        <v>38254.502555524108</v>
      </c>
      <c r="J545" s="168">
        <f>IFERROR(MIN('MP Calculations'!$E$30/I545,1),"-")</f>
        <v>0.61191304794284773</v>
      </c>
      <c r="K545" s="12"/>
      <c r="L545" s="159">
        <v>0.75829899999999995</v>
      </c>
      <c r="M545" s="159" t="s">
        <v>321</v>
      </c>
      <c r="N545" s="159">
        <v>548</v>
      </c>
      <c r="O545" s="185">
        <f t="shared" si="29"/>
        <v>415.54785199999998</v>
      </c>
      <c r="P545" s="215">
        <f t="shared" si="28"/>
        <v>254.27915268342338</v>
      </c>
      <c r="Q545" s="215" cm="1">
        <f t="array" ref="Q545">IF(P545="-",0,P545/(1+'General inputs'!$H$32)^IFERROR(INDEX('MP Calculations'!$C$40:$C$130,MATCH(F545,'MP Calculations'!$D$40:$D$130,0),0),-1))</f>
        <v>434.10131569122865</v>
      </c>
    </row>
    <row r="546" spans="3:17" x14ac:dyDescent="0.2">
      <c r="C546" s="159"/>
      <c r="D546" s="165" t="s">
        <v>312</v>
      </c>
      <c r="E546" s="161">
        <v>40113</v>
      </c>
      <c r="F546" s="172" t="str">
        <f t="shared" si="27"/>
        <v>2009-10</v>
      </c>
      <c r="G546" s="68"/>
      <c r="H546" s="167" t="s">
        <v>279</v>
      </c>
      <c r="I546" s="173">
        <v>38254.502555524108</v>
      </c>
      <c r="J546" s="168">
        <f>IFERROR(MIN('MP Calculations'!$E$30/I546,1),"-")</f>
        <v>0.61191304794284773</v>
      </c>
      <c r="K546" s="12"/>
      <c r="L546" s="159">
        <v>0.74917199999999995</v>
      </c>
      <c r="M546" s="159" t="s">
        <v>321</v>
      </c>
      <c r="N546" s="159">
        <v>548</v>
      </c>
      <c r="O546" s="185">
        <f t="shared" si="29"/>
        <v>410.54625599999997</v>
      </c>
      <c r="P546" s="215">
        <f t="shared" si="28"/>
        <v>251.21861083048461</v>
      </c>
      <c r="Q546" s="215" cm="1">
        <f t="array" ref="Q546">IF(P546="-",0,P546/(1+'General inputs'!$H$32)^IFERROR(INDEX('MP Calculations'!$C$40:$C$130,MATCH(F546,'MP Calculations'!$D$40:$D$130,0),0),-1))</f>
        <v>428.87640743167157</v>
      </c>
    </row>
    <row r="547" spans="3:17" x14ac:dyDescent="0.2">
      <c r="C547" s="159"/>
      <c r="D547" s="165" t="s">
        <v>498</v>
      </c>
      <c r="E547" s="161">
        <v>40116</v>
      </c>
      <c r="F547" s="172" t="str">
        <f t="shared" si="27"/>
        <v>2009-10</v>
      </c>
      <c r="G547" s="68"/>
      <c r="H547" s="167" t="s">
        <v>279</v>
      </c>
      <c r="I547" s="173">
        <v>38254.502555524108</v>
      </c>
      <c r="J547" s="168">
        <f>IFERROR(MIN('MP Calculations'!$E$30/I547,1),"-")</f>
        <v>0.61191304794284773</v>
      </c>
      <c r="K547" s="12"/>
      <c r="L547" s="159">
        <v>1</v>
      </c>
      <c r="M547" s="159" t="s">
        <v>322</v>
      </c>
      <c r="N547" s="159">
        <v>6005</v>
      </c>
      <c r="O547" s="185">
        <f t="shared" si="29"/>
        <v>6005</v>
      </c>
      <c r="P547" s="215">
        <f t="shared" si="28"/>
        <v>3674.5378528968008</v>
      </c>
      <c r="Q547" s="215" cm="1">
        <f t="array" ref="Q547">IF(P547="-",0,P547/(1+'General inputs'!$H$32)^IFERROR(INDEX('MP Calculations'!$C$40:$C$130,MATCH(F547,'MP Calculations'!$D$40:$D$130,0),0),-1))</f>
        <v>6273.1124422364437</v>
      </c>
    </row>
    <row r="548" spans="3:17" x14ac:dyDescent="0.2">
      <c r="C548" s="159"/>
      <c r="D548" s="165" t="s">
        <v>499</v>
      </c>
      <c r="E548" s="161">
        <v>40148</v>
      </c>
      <c r="F548" s="172" t="str">
        <f t="shared" si="27"/>
        <v>2009-10</v>
      </c>
      <c r="G548" s="68"/>
      <c r="H548" s="167" t="s">
        <v>279</v>
      </c>
      <c r="I548" s="173">
        <v>38254.502555524108</v>
      </c>
      <c r="J548" s="168">
        <f>IFERROR(MIN('MP Calculations'!$E$30/I548,1),"-")</f>
        <v>0.61191304794284773</v>
      </c>
      <c r="K548" s="12"/>
      <c r="L548" s="159">
        <v>1</v>
      </c>
      <c r="M548" s="159" t="s">
        <v>322</v>
      </c>
      <c r="N548" s="159">
        <v>3528.86</v>
      </c>
      <c r="O548" s="185">
        <f t="shared" si="29"/>
        <v>3528.86</v>
      </c>
      <c r="P548" s="215">
        <f t="shared" si="28"/>
        <v>2159.3554783635977</v>
      </c>
      <c r="Q548" s="215" cm="1">
        <f t="array" ref="Q548">IF(P548="-",0,P548/(1+'General inputs'!$H$32)^IFERROR(INDEX('MP Calculations'!$C$40:$C$130,MATCH(F548,'MP Calculations'!$D$40:$D$130,0),0),-1))</f>
        <v>3686.4172477786005</v>
      </c>
    </row>
    <row r="549" spans="3:17" x14ac:dyDescent="0.2">
      <c r="C549" s="159"/>
      <c r="D549" s="165" t="s">
        <v>500</v>
      </c>
      <c r="E549" s="161">
        <v>40210</v>
      </c>
      <c r="F549" s="172" t="str">
        <f t="shared" si="27"/>
        <v>2009-10</v>
      </c>
      <c r="G549" s="68"/>
      <c r="H549" s="167" t="s">
        <v>279</v>
      </c>
      <c r="I549" s="173">
        <v>38254.502555524108</v>
      </c>
      <c r="J549" s="168">
        <f>IFERROR(MIN('MP Calculations'!$E$30/I549,1),"-")</f>
        <v>0.61191304794284773</v>
      </c>
      <c r="K549" s="12"/>
      <c r="L549" s="159">
        <v>1</v>
      </c>
      <c r="M549" s="159" t="s">
        <v>322</v>
      </c>
      <c r="N549" s="159">
        <v>3497.05</v>
      </c>
      <c r="O549" s="185">
        <f t="shared" si="29"/>
        <v>3497.05</v>
      </c>
      <c r="P549" s="215">
        <f t="shared" si="28"/>
        <v>2139.890524308536</v>
      </c>
      <c r="Q549" s="215" cm="1">
        <f t="array" ref="Q549">IF(P549="-",0,P549/(1+'General inputs'!$H$32)^IFERROR(INDEX('MP Calculations'!$C$40:$C$130,MATCH(F549,'MP Calculations'!$D$40:$D$130,0),0),-1))</f>
        <v>3653.1869885300512</v>
      </c>
    </row>
    <row r="550" spans="3:17" x14ac:dyDescent="0.2">
      <c r="C550" s="159"/>
      <c r="D550" s="165" t="s">
        <v>285</v>
      </c>
      <c r="E550" s="161">
        <v>40267</v>
      </c>
      <c r="F550" s="172" t="str">
        <f t="shared" si="27"/>
        <v>2009-10</v>
      </c>
      <c r="G550" s="68"/>
      <c r="H550" s="167" t="s">
        <v>279</v>
      </c>
      <c r="I550" s="173">
        <v>38254.502555524108</v>
      </c>
      <c r="J550" s="168">
        <f>IFERROR(MIN('MP Calculations'!$E$30/I550,1),"-")</f>
        <v>0.61191304794284773</v>
      </c>
      <c r="K550" s="12"/>
      <c r="L550" s="159">
        <v>5.9998310000000004</v>
      </c>
      <c r="M550" s="159" t="s">
        <v>321</v>
      </c>
      <c r="N550" s="159">
        <v>1803</v>
      </c>
      <c r="O550" s="185">
        <f t="shared" si="29"/>
        <v>10817.695293000001</v>
      </c>
      <c r="P550" s="215">
        <f t="shared" si="28"/>
        <v>6619.4888984566278</v>
      </c>
      <c r="Q550" s="215" cm="1">
        <f t="array" ref="Q550">IF(P550="-",0,P550/(1+'General inputs'!$H$32)^IFERROR(INDEX('MP Calculations'!$C$40:$C$130,MATCH(F550,'MP Calculations'!$D$40:$D$130,0),0),-1))</f>
        <v>11300.685918208312</v>
      </c>
    </row>
    <row r="551" spans="3:17" x14ac:dyDescent="0.2">
      <c r="C551" s="159"/>
      <c r="D551" s="165" t="s">
        <v>501</v>
      </c>
      <c r="E551" s="161">
        <v>40422</v>
      </c>
      <c r="F551" s="172" t="str">
        <f t="shared" si="27"/>
        <v>2010-11</v>
      </c>
      <c r="G551" s="68"/>
      <c r="H551" s="167" t="s">
        <v>279</v>
      </c>
      <c r="I551" s="173">
        <v>38254.502555524108</v>
      </c>
      <c r="J551" s="168">
        <f>IFERROR(MIN('MP Calculations'!$E$30/I551,1),"-")</f>
        <v>0.61191304794284773</v>
      </c>
      <c r="K551" s="12"/>
      <c r="L551" s="159">
        <v>1</v>
      </c>
      <c r="M551" s="159" t="s">
        <v>322</v>
      </c>
      <c r="N551" s="159">
        <v>5332.11</v>
      </c>
      <c r="O551" s="185">
        <f t="shared" si="29"/>
        <v>5332.11</v>
      </c>
      <c r="P551" s="215">
        <f t="shared" si="28"/>
        <v>3262.7876820665374</v>
      </c>
      <c r="Q551" s="215" cm="1">
        <f t="array" ref="Q551">IF(P551="-",0,P551/(1+'General inputs'!$H$32)^IFERROR(INDEX('MP Calculations'!$C$40:$C$130,MATCH(F551,'MP Calculations'!$D$40:$D$130,0),0),-1))</f>
        <v>5345.6613385795508</v>
      </c>
    </row>
    <row r="552" spans="3:17" x14ac:dyDescent="0.2">
      <c r="C552" s="159"/>
      <c r="D552" s="165" t="s">
        <v>411</v>
      </c>
      <c r="E552" s="161">
        <v>40449</v>
      </c>
      <c r="F552" s="172" t="str">
        <f t="shared" si="27"/>
        <v>2010-11</v>
      </c>
      <c r="G552" s="68"/>
      <c r="H552" s="167" t="s">
        <v>279</v>
      </c>
      <c r="I552" s="173">
        <v>38254.502555524108</v>
      </c>
      <c r="J552" s="168">
        <f>IFERROR(MIN('MP Calculations'!$E$30/I552,1),"-")</f>
        <v>0.61191304794284773</v>
      </c>
      <c r="K552" s="12"/>
      <c r="L552" s="159">
        <v>65.465566999999993</v>
      </c>
      <c r="M552" s="159" t="s">
        <v>321</v>
      </c>
      <c r="N552" s="159">
        <v>809</v>
      </c>
      <c r="O552" s="185">
        <f t="shared" si="29"/>
        <v>52961.643702999994</v>
      </c>
      <c r="P552" s="215">
        <f t="shared" si="28"/>
        <v>32407.920822365853</v>
      </c>
      <c r="Q552" s="215" cm="1">
        <f t="array" ref="Q552">IF(P552="-",0,P552/(1+'General inputs'!$H$32)^IFERROR(INDEX('MP Calculations'!$C$40:$C$130,MATCH(F552,'MP Calculations'!$D$40:$D$130,0),0),-1))</f>
        <v>53096.243545379264</v>
      </c>
    </row>
    <row r="553" spans="3:17" x14ac:dyDescent="0.2">
      <c r="C553" s="159"/>
      <c r="D553" s="165" t="s">
        <v>411</v>
      </c>
      <c r="E553" s="161">
        <v>40449</v>
      </c>
      <c r="F553" s="172" t="str">
        <f t="shared" si="27"/>
        <v>2010-11</v>
      </c>
      <c r="G553" s="68"/>
      <c r="H553" s="167" t="s">
        <v>279</v>
      </c>
      <c r="I553" s="173">
        <v>38254.502555524108</v>
      </c>
      <c r="J553" s="168">
        <f>IFERROR(MIN('MP Calculations'!$E$30/I553,1),"-")</f>
        <v>0.61191304794284773</v>
      </c>
      <c r="K553" s="12"/>
      <c r="L553" s="159">
        <v>67.389352000000002</v>
      </c>
      <c r="M553" s="159" t="s">
        <v>321</v>
      </c>
      <c r="N553" s="159">
        <v>809</v>
      </c>
      <c r="O553" s="185">
        <f t="shared" si="29"/>
        <v>54517.985767999999</v>
      </c>
      <c r="P553" s="215">
        <f t="shared" si="28"/>
        <v>33360.266839001677</v>
      </c>
      <c r="Q553" s="215" cm="1">
        <f t="array" ref="Q553">IF(P553="-",0,P553/(1+'General inputs'!$H$32)^IFERROR(INDEX('MP Calculations'!$C$40:$C$130,MATCH(F553,'MP Calculations'!$D$40:$D$130,0),0),-1))</f>
        <v>54656.540989819761</v>
      </c>
    </row>
    <row r="554" spans="3:17" x14ac:dyDescent="0.2">
      <c r="C554" s="159"/>
      <c r="D554" s="165" t="s">
        <v>502</v>
      </c>
      <c r="E554" s="161">
        <v>40452</v>
      </c>
      <c r="F554" s="172" t="str">
        <f t="shared" si="27"/>
        <v>2010-11</v>
      </c>
      <c r="G554" s="68"/>
      <c r="H554" s="167" t="s">
        <v>279</v>
      </c>
      <c r="I554" s="173">
        <v>38254.502555524108</v>
      </c>
      <c r="J554" s="168">
        <f>IFERROR(MIN('MP Calculations'!$E$30/I554,1),"-")</f>
        <v>0.61191304794284773</v>
      </c>
      <c r="K554" s="12"/>
      <c r="L554" s="159">
        <v>1</v>
      </c>
      <c r="M554" s="159" t="s">
        <v>322</v>
      </c>
      <c r="N554" s="159">
        <v>8056.63</v>
      </c>
      <c r="O554" s="185">
        <f t="shared" si="29"/>
        <v>8056.63</v>
      </c>
      <c r="P554" s="215">
        <f t="shared" si="28"/>
        <v>4929.9570194477856</v>
      </c>
      <c r="Q554" s="215" cm="1">
        <f t="array" ref="Q554">IF(P554="-",0,P554/(1+'General inputs'!$H$32)^IFERROR(INDEX('MP Calculations'!$C$40:$C$130,MATCH(F554,'MP Calculations'!$D$40:$D$130,0),0),-1))</f>
        <v>8077.1055942657176</v>
      </c>
    </row>
    <row r="555" spans="3:17" x14ac:dyDescent="0.2">
      <c r="C555" s="159"/>
      <c r="D555" s="165" t="s">
        <v>503</v>
      </c>
      <c r="E555" s="161">
        <v>40483</v>
      </c>
      <c r="F555" s="172" t="str">
        <f t="shared" si="27"/>
        <v>2010-11</v>
      </c>
      <c r="G555" s="68"/>
      <c r="H555" s="167" t="s">
        <v>279</v>
      </c>
      <c r="I555" s="173">
        <v>38254.502555524108</v>
      </c>
      <c r="J555" s="168">
        <f>IFERROR(MIN('MP Calculations'!$E$30/I555,1),"-")</f>
        <v>0.61191304794284773</v>
      </c>
      <c r="K555" s="12"/>
      <c r="L555" s="159">
        <v>1</v>
      </c>
      <c r="M555" s="159" t="s">
        <v>322</v>
      </c>
      <c r="N555" s="159">
        <v>227536.97</v>
      </c>
      <c r="O555" s="185">
        <f t="shared" si="29"/>
        <v>227536.97</v>
      </c>
      <c r="P555" s="215">
        <f t="shared" si="28"/>
        <v>139232.84083238032</v>
      </c>
      <c r="Q555" s="215" cm="1">
        <f t="array" ref="Q555">IF(P555="-",0,P555/(1+'General inputs'!$H$32)^IFERROR(INDEX('MP Calculations'!$C$40:$C$130,MATCH(F555,'MP Calculations'!$D$40:$D$130,0),0),-1))</f>
        <v>228115.24586449555</v>
      </c>
    </row>
    <row r="556" spans="3:17" x14ac:dyDescent="0.2">
      <c r="C556" s="159"/>
      <c r="D556" s="165" t="s">
        <v>504</v>
      </c>
      <c r="E556" s="161">
        <v>40483</v>
      </c>
      <c r="F556" s="172" t="str">
        <f t="shared" si="27"/>
        <v>2010-11</v>
      </c>
      <c r="G556" s="68"/>
      <c r="H556" s="167" t="s">
        <v>279</v>
      </c>
      <c r="I556" s="173">
        <v>38254.502555524108</v>
      </c>
      <c r="J556" s="168">
        <f>IFERROR(MIN('MP Calculations'!$E$30/I556,1),"-")</f>
        <v>0.61191304794284773</v>
      </c>
      <c r="K556" s="12"/>
      <c r="L556" s="159">
        <v>1</v>
      </c>
      <c r="M556" s="159" t="s">
        <v>322</v>
      </c>
      <c r="N556" s="159">
        <v>230043.09</v>
      </c>
      <c r="O556" s="185">
        <f t="shared" si="29"/>
        <v>230043.09</v>
      </c>
      <c r="P556" s="215">
        <f t="shared" si="28"/>
        <v>140766.36836009083</v>
      </c>
      <c r="Q556" s="215" cm="1">
        <f t="array" ref="Q556">IF(P556="-",0,P556/(1+'General inputs'!$H$32)^IFERROR(INDEX('MP Calculations'!$C$40:$C$130,MATCH(F556,'MP Calculations'!$D$40:$D$130,0),0),-1))</f>
        <v>230627.73506555118</v>
      </c>
    </row>
    <row r="557" spans="3:17" x14ac:dyDescent="0.2">
      <c r="C557" s="159"/>
      <c r="D557" s="165" t="s">
        <v>505</v>
      </c>
      <c r="E557" s="161">
        <v>40483</v>
      </c>
      <c r="F557" s="172" t="str">
        <f t="shared" si="27"/>
        <v>2010-11</v>
      </c>
      <c r="G557" s="68"/>
      <c r="H557" s="167" t="s">
        <v>279</v>
      </c>
      <c r="I557" s="173">
        <v>38254.502555524108</v>
      </c>
      <c r="J557" s="168">
        <f>IFERROR(MIN('MP Calculations'!$E$30/I557,1),"-")</f>
        <v>0.61191304794284773</v>
      </c>
      <c r="K557" s="12"/>
      <c r="L557" s="159">
        <v>1</v>
      </c>
      <c r="M557" s="159" t="s">
        <v>322</v>
      </c>
      <c r="N557" s="159">
        <v>73834.81</v>
      </c>
      <c r="O557" s="185">
        <f t="shared" si="29"/>
        <v>73834.81</v>
      </c>
      <c r="P557" s="215">
        <f t="shared" si="28"/>
        <v>45180.483631381052</v>
      </c>
      <c r="Q557" s="215" cm="1">
        <f t="array" ref="Q557">IF(P557="-",0,P557/(1+'General inputs'!$H$32)^IFERROR(INDEX('MP Calculations'!$C$40:$C$130,MATCH(F557,'MP Calculations'!$D$40:$D$130,0),0),-1))</f>
        <v>74022.458137279027</v>
      </c>
    </row>
    <row r="558" spans="3:17" x14ac:dyDescent="0.2">
      <c r="C558" s="159"/>
      <c r="D558" s="165" t="s">
        <v>506</v>
      </c>
      <c r="E558" s="161">
        <v>40483</v>
      </c>
      <c r="F558" s="172" t="str">
        <f t="shared" si="27"/>
        <v>2010-11</v>
      </c>
      <c r="G558" s="68"/>
      <c r="H558" s="167" t="s">
        <v>279</v>
      </c>
      <c r="I558" s="173">
        <v>38254.502555524108</v>
      </c>
      <c r="J558" s="168">
        <f>IFERROR(MIN('MP Calculations'!$E$30/I558,1),"-")</f>
        <v>0.61191304794284773</v>
      </c>
      <c r="K558" s="12"/>
      <c r="L558" s="159">
        <v>1</v>
      </c>
      <c r="M558" s="159" t="s">
        <v>322</v>
      </c>
      <c r="N558" s="159">
        <v>73834.81</v>
      </c>
      <c r="O558" s="185">
        <f t="shared" si="29"/>
        <v>73834.81</v>
      </c>
      <c r="P558" s="215">
        <f t="shared" si="28"/>
        <v>45180.483631381052</v>
      </c>
      <c r="Q558" s="215" cm="1">
        <f t="array" ref="Q558">IF(P558="-",0,P558/(1+'General inputs'!$H$32)^IFERROR(INDEX('MP Calculations'!$C$40:$C$130,MATCH(F558,'MP Calculations'!$D$40:$D$130,0),0),-1))</f>
        <v>74022.458137279027</v>
      </c>
    </row>
    <row r="559" spans="3:17" x14ac:dyDescent="0.2">
      <c r="C559" s="159"/>
      <c r="D559" s="165" t="s">
        <v>507</v>
      </c>
      <c r="E559" s="161">
        <v>40483</v>
      </c>
      <c r="F559" s="172" t="str">
        <f t="shared" si="27"/>
        <v>2010-11</v>
      </c>
      <c r="G559" s="68"/>
      <c r="H559" s="167" t="s">
        <v>279</v>
      </c>
      <c r="I559" s="173">
        <v>38254.502555524108</v>
      </c>
      <c r="J559" s="168">
        <f>IFERROR(MIN('MP Calculations'!$E$30/I559,1),"-")</f>
        <v>0.61191304794284773</v>
      </c>
      <c r="K559" s="12"/>
      <c r="L559" s="159">
        <v>1</v>
      </c>
      <c r="M559" s="159" t="s">
        <v>322</v>
      </c>
      <c r="N559" s="159">
        <v>412302.43</v>
      </c>
      <c r="O559" s="185">
        <f t="shared" si="29"/>
        <v>412302.43</v>
      </c>
      <c r="P559" s="215">
        <f t="shared" si="28"/>
        <v>252293.23661554261</v>
      </c>
      <c r="Q559" s="215" cm="1">
        <f t="array" ref="Q559">IF(P559="-",0,P559/(1+'General inputs'!$H$32)^IFERROR(INDEX('MP Calculations'!$C$40:$C$130,MATCH(F559,'MP Calculations'!$D$40:$D$130,0),0),-1))</f>
        <v>413350.27969291742</v>
      </c>
    </row>
    <row r="560" spans="3:17" x14ac:dyDescent="0.2">
      <c r="C560" s="159"/>
      <c r="D560" s="165" t="s">
        <v>508</v>
      </c>
      <c r="E560" s="161">
        <v>40483</v>
      </c>
      <c r="F560" s="172" t="str">
        <f t="shared" si="27"/>
        <v>2010-11</v>
      </c>
      <c r="G560" s="68"/>
      <c r="H560" s="167" t="s">
        <v>279</v>
      </c>
      <c r="I560" s="173">
        <v>38254.502555524108</v>
      </c>
      <c r="J560" s="168">
        <f>IFERROR(MIN('MP Calculations'!$E$30/I560,1),"-")</f>
        <v>0.61191304794284773</v>
      </c>
      <c r="K560" s="12"/>
      <c r="L560" s="159">
        <v>1</v>
      </c>
      <c r="M560" s="159" t="s">
        <v>322</v>
      </c>
      <c r="N560" s="159">
        <v>316050.09999999998</v>
      </c>
      <c r="O560" s="185">
        <f t="shared" si="29"/>
        <v>316050.09999999998</v>
      </c>
      <c r="P560" s="215">
        <f t="shared" si="28"/>
        <v>193395.1799936418</v>
      </c>
      <c r="Q560" s="215" cm="1">
        <f t="array" ref="Q560">IF(P560="-",0,P560/(1+'General inputs'!$H$32)^IFERROR(INDEX('MP Calculations'!$C$40:$C$130,MATCH(F560,'MP Calculations'!$D$40:$D$130,0),0),-1))</f>
        <v>316853.32834922778</v>
      </c>
    </row>
    <row r="561" spans="3:17" x14ac:dyDescent="0.2">
      <c r="C561" s="159"/>
      <c r="D561" s="165" t="s">
        <v>509</v>
      </c>
      <c r="E561" s="161">
        <v>40483</v>
      </c>
      <c r="F561" s="172" t="str">
        <f t="shared" si="27"/>
        <v>2010-11</v>
      </c>
      <c r="G561" s="68"/>
      <c r="H561" s="167" t="s">
        <v>279</v>
      </c>
      <c r="I561" s="173">
        <v>38254.502555524108</v>
      </c>
      <c r="J561" s="168">
        <f>IFERROR(MIN('MP Calculations'!$E$30/I561,1),"-")</f>
        <v>0.61191304794284773</v>
      </c>
      <c r="K561" s="12"/>
      <c r="L561" s="159">
        <v>1</v>
      </c>
      <c r="M561" s="159" t="s">
        <v>322</v>
      </c>
      <c r="N561" s="159">
        <v>101944.64</v>
      </c>
      <c r="O561" s="185">
        <f t="shared" si="29"/>
        <v>101944.64</v>
      </c>
      <c r="P561" s="215">
        <f t="shared" si="28"/>
        <v>62381.255383836353</v>
      </c>
      <c r="Q561" s="215" cm="1">
        <f t="array" ref="Q561">IF(P561="-",0,P561/(1+'General inputs'!$H$32)^IFERROR(INDEX('MP Calculations'!$C$40:$C$130,MATCH(F561,'MP Calculations'!$D$40:$D$130,0),0),-1))</f>
        <v>102203.72811577603</v>
      </c>
    </row>
    <row r="562" spans="3:17" x14ac:dyDescent="0.2">
      <c r="C562" s="159"/>
      <c r="D562" s="165" t="s">
        <v>510</v>
      </c>
      <c r="E562" s="161">
        <v>40483</v>
      </c>
      <c r="F562" s="172" t="str">
        <f t="shared" si="27"/>
        <v>2010-11</v>
      </c>
      <c r="G562" s="68"/>
      <c r="H562" s="167" t="s">
        <v>279</v>
      </c>
      <c r="I562" s="173">
        <v>38254.502555524108</v>
      </c>
      <c r="J562" s="168">
        <f>IFERROR(MIN('MP Calculations'!$E$30/I562,1),"-")</f>
        <v>0.61191304794284773</v>
      </c>
      <c r="K562" s="12"/>
      <c r="L562" s="159">
        <v>1</v>
      </c>
      <c r="M562" s="159" t="s">
        <v>322</v>
      </c>
      <c r="N562" s="159">
        <v>7027.42</v>
      </c>
      <c r="O562" s="185">
        <f t="shared" si="29"/>
        <v>7027.42</v>
      </c>
      <c r="P562" s="215">
        <f t="shared" si="28"/>
        <v>4300.1699913745269</v>
      </c>
      <c r="Q562" s="215" cm="1">
        <f t="array" ref="Q562">IF(P562="-",0,P562/(1+'General inputs'!$H$32)^IFERROR(INDEX('MP Calculations'!$C$40:$C$130,MATCH(F562,'MP Calculations'!$D$40:$D$130,0),0),-1))</f>
        <v>7045.2798993195402</v>
      </c>
    </row>
    <row r="563" spans="3:17" x14ac:dyDescent="0.2">
      <c r="C563" s="159"/>
      <c r="D563" s="165" t="s">
        <v>511</v>
      </c>
      <c r="E563" s="161">
        <v>40483</v>
      </c>
      <c r="F563" s="172" t="str">
        <f t="shared" si="27"/>
        <v>2010-11</v>
      </c>
      <c r="G563" s="68"/>
      <c r="H563" s="167" t="s">
        <v>279</v>
      </c>
      <c r="I563" s="173">
        <v>38254.502555524108</v>
      </c>
      <c r="J563" s="168">
        <f>IFERROR(MIN('MP Calculations'!$E$30/I563,1),"-")</f>
        <v>0.61191304794284773</v>
      </c>
      <c r="K563" s="12"/>
      <c r="L563" s="159">
        <v>1</v>
      </c>
      <c r="M563" s="159" t="s">
        <v>322</v>
      </c>
      <c r="N563" s="159">
        <v>7490.93</v>
      </c>
      <c r="O563" s="185">
        <f t="shared" si="29"/>
        <v>7490.93</v>
      </c>
      <c r="P563" s="215">
        <f t="shared" si="28"/>
        <v>4583.7978082265163</v>
      </c>
      <c r="Q563" s="215" cm="1">
        <f t="array" ref="Q563">IF(P563="-",0,P563/(1+'General inputs'!$H$32)^IFERROR(INDEX('MP Calculations'!$C$40:$C$130,MATCH(F563,'MP Calculations'!$D$40:$D$130,0),0),-1))</f>
        <v>7509.9678909485583</v>
      </c>
    </row>
    <row r="564" spans="3:17" x14ac:dyDescent="0.2">
      <c r="C564" s="159"/>
      <c r="D564" s="165" t="s">
        <v>512</v>
      </c>
      <c r="E564" s="161">
        <v>40513</v>
      </c>
      <c r="F564" s="172" t="str">
        <f t="shared" si="27"/>
        <v>2010-11</v>
      </c>
      <c r="G564" s="68"/>
      <c r="H564" s="167" t="s">
        <v>279</v>
      </c>
      <c r="I564" s="173">
        <v>38254.502555524108</v>
      </c>
      <c r="J564" s="168">
        <f>IFERROR(MIN('MP Calculations'!$E$30/I564,1),"-")</f>
        <v>0.61191304794284773</v>
      </c>
      <c r="K564" s="12"/>
      <c r="L564" s="159">
        <v>1</v>
      </c>
      <c r="M564" s="159" t="s">
        <v>322</v>
      </c>
      <c r="N564" s="159">
        <v>23334.45</v>
      </c>
      <c r="O564" s="185">
        <f t="shared" si="29"/>
        <v>23334.45</v>
      </c>
      <c r="P564" s="215">
        <f t="shared" si="28"/>
        <v>14278.654421569983</v>
      </c>
      <c r="Q564" s="215" cm="1">
        <f t="array" ref="Q564">IF(P564="-",0,P564/(1+'General inputs'!$H$32)^IFERROR(INDEX('MP Calculations'!$C$40:$C$130,MATCH(F564,'MP Calculations'!$D$40:$D$130,0),0),-1))</f>
        <v>23393.753546347998</v>
      </c>
    </row>
    <row r="565" spans="3:17" x14ac:dyDescent="0.2">
      <c r="C565" s="159"/>
      <c r="D565" s="165" t="s">
        <v>513</v>
      </c>
      <c r="E565" s="161">
        <v>40513</v>
      </c>
      <c r="F565" s="172" t="str">
        <f t="shared" si="27"/>
        <v>2010-11</v>
      </c>
      <c r="G565" s="68"/>
      <c r="H565" s="167" t="s">
        <v>279</v>
      </c>
      <c r="I565" s="173">
        <v>38254.502555524108</v>
      </c>
      <c r="J565" s="168">
        <f>IFERROR(MIN('MP Calculations'!$E$30/I565,1),"-")</f>
        <v>0.61191304794284773</v>
      </c>
      <c r="K565" s="12"/>
      <c r="L565" s="159">
        <v>1</v>
      </c>
      <c r="M565" s="159" t="s">
        <v>322</v>
      </c>
      <c r="N565" s="159">
        <v>13469.96</v>
      </c>
      <c r="O565" s="185">
        <f t="shared" si="29"/>
        <v>13469.96</v>
      </c>
      <c r="P565" s="215">
        <f t="shared" si="28"/>
        <v>8242.4442792682403</v>
      </c>
      <c r="Q565" s="215" cm="1">
        <f t="array" ref="Q565">IF(P565="-",0,P565/(1+'General inputs'!$H$32)^IFERROR(INDEX('MP Calculations'!$C$40:$C$130,MATCH(F565,'MP Calculations'!$D$40:$D$130,0),0),-1))</f>
        <v>13504.193350139627</v>
      </c>
    </row>
    <row r="566" spans="3:17" x14ac:dyDescent="0.2">
      <c r="C566" s="159"/>
      <c r="D566" s="165" t="s">
        <v>514</v>
      </c>
      <c r="E566" s="161">
        <v>40575</v>
      </c>
      <c r="F566" s="172" t="str">
        <f t="shared" si="27"/>
        <v>2010-11</v>
      </c>
      <c r="G566" s="68"/>
      <c r="H566" s="167" t="s">
        <v>279</v>
      </c>
      <c r="I566" s="173">
        <v>38254.502555524108</v>
      </c>
      <c r="J566" s="168">
        <f>IFERROR(MIN('MP Calculations'!$E$30/I566,1),"-")</f>
        <v>0.61191304794284773</v>
      </c>
      <c r="K566" s="12"/>
      <c r="L566" s="159">
        <v>1</v>
      </c>
      <c r="M566" s="159" t="s">
        <v>322</v>
      </c>
      <c r="N566" s="159">
        <v>5534.25</v>
      </c>
      <c r="O566" s="185">
        <f t="shared" si="29"/>
        <v>5534.25</v>
      </c>
      <c r="P566" s="215">
        <f t="shared" si="28"/>
        <v>3386.4797855777051</v>
      </c>
      <c r="Q566" s="215" cm="1">
        <f t="array" ref="Q566">IF(P566="-",0,P566/(1+'General inputs'!$H$32)^IFERROR(INDEX('MP Calculations'!$C$40:$C$130,MATCH(F566,'MP Calculations'!$D$40:$D$130,0),0),-1))</f>
        <v>5548.3150690878256</v>
      </c>
    </row>
    <row r="567" spans="3:17" x14ac:dyDescent="0.2">
      <c r="C567" s="159"/>
      <c r="D567" s="165" t="s">
        <v>515</v>
      </c>
      <c r="E567" s="161">
        <v>40575</v>
      </c>
      <c r="F567" s="172" t="str">
        <f t="shared" si="27"/>
        <v>2010-11</v>
      </c>
      <c r="G567" s="68"/>
      <c r="H567" s="167" t="s">
        <v>279</v>
      </c>
      <c r="I567" s="173">
        <v>38254.502555524108</v>
      </c>
      <c r="J567" s="168">
        <f>IFERROR(MIN('MP Calculations'!$E$30/I567,1),"-")</f>
        <v>0.61191304794284773</v>
      </c>
      <c r="K567" s="12"/>
      <c r="L567" s="159">
        <v>1</v>
      </c>
      <c r="M567" s="159" t="s">
        <v>322</v>
      </c>
      <c r="N567" s="159">
        <v>4183.74</v>
      </c>
      <c r="O567" s="185">
        <f t="shared" si="29"/>
        <v>4183.74</v>
      </c>
      <c r="P567" s="215">
        <f t="shared" si="28"/>
        <v>2560.0850952004098</v>
      </c>
      <c r="Q567" s="215" cm="1">
        <f t="array" ref="Q567">IF(P567="-",0,P567/(1+'General inputs'!$H$32)^IFERROR(INDEX('MP Calculations'!$C$40:$C$130,MATCH(F567,'MP Calculations'!$D$40:$D$130,0),0),-1))</f>
        <v>4194.3728033871794</v>
      </c>
    </row>
    <row r="568" spans="3:17" x14ac:dyDescent="0.2">
      <c r="C568" s="159"/>
      <c r="D568" s="165" t="s">
        <v>516</v>
      </c>
      <c r="E568" s="161">
        <v>40603</v>
      </c>
      <c r="F568" s="172" t="str">
        <f t="shared" si="27"/>
        <v>2010-11</v>
      </c>
      <c r="G568" s="68"/>
      <c r="H568" s="167" t="s">
        <v>279</v>
      </c>
      <c r="I568" s="173">
        <v>38254.502555524108</v>
      </c>
      <c r="J568" s="168">
        <f>IFERROR(MIN('MP Calculations'!$E$30/I568,1),"-")</f>
        <v>0.61191304794284773</v>
      </c>
      <c r="K568" s="12"/>
      <c r="L568" s="159">
        <v>1</v>
      </c>
      <c r="M568" s="159" t="s">
        <v>322</v>
      </c>
      <c r="N568" s="159">
        <v>4550.8</v>
      </c>
      <c r="O568" s="185">
        <f t="shared" si="29"/>
        <v>4550.8</v>
      </c>
      <c r="P568" s="215">
        <f t="shared" si="28"/>
        <v>2784.6938985783117</v>
      </c>
      <c r="Q568" s="215" cm="1">
        <f t="array" ref="Q568">IF(P568="-",0,P568/(1+'General inputs'!$H$32)^IFERROR(INDEX('MP Calculations'!$C$40:$C$130,MATCH(F568,'MP Calculations'!$D$40:$D$130,0),0),-1))</f>
        <v>4562.365671302322</v>
      </c>
    </row>
    <row r="569" spans="3:17" x14ac:dyDescent="0.2">
      <c r="C569" s="159"/>
      <c r="D569" s="165" t="s">
        <v>517</v>
      </c>
      <c r="E569" s="161">
        <v>40634</v>
      </c>
      <c r="F569" s="172" t="str">
        <f t="shared" si="27"/>
        <v>2010-11</v>
      </c>
      <c r="G569" s="68"/>
      <c r="H569" s="167" t="s">
        <v>279</v>
      </c>
      <c r="I569" s="173">
        <v>38254.502555524108</v>
      </c>
      <c r="J569" s="168">
        <f>IFERROR(MIN('MP Calculations'!$E$30/I569,1),"-")</f>
        <v>0.61191304794284773</v>
      </c>
      <c r="K569" s="12"/>
      <c r="L569" s="159">
        <v>1</v>
      </c>
      <c r="M569" s="159" t="s">
        <v>322</v>
      </c>
      <c r="N569" s="159">
        <v>7840.23</v>
      </c>
      <c r="O569" s="185">
        <f t="shared" si="29"/>
        <v>7840.23</v>
      </c>
      <c r="P569" s="215">
        <f t="shared" si="28"/>
        <v>4797.5390358729528</v>
      </c>
      <c r="Q569" s="215" cm="1">
        <f t="array" ref="Q569">IF(P569="-",0,P569/(1+'General inputs'!$H$32)^IFERROR(INDEX('MP Calculations'!$C$40:$C$130,MATCH(F569,'MP Calculations'!$D$40:$D$130,0),0),-1))</f>
        <v>7860.1556225530894</v>
      </c>
    </row>
    <row r="570" spans="3:17" x14ac:dyDescent="0.2">
      <c r="C570" s="159"/>
      <c r="D570" s="165" t="s">
        <v>518</v>
      </c>
      <c r="E570" s="161">
        <v>40634</v>
      </c>
      <c r="F570" s="172" t="str">
        <f t="shared" si="27"/>
        <v>2010-11</v>
      </c>
      <c r="G570" s="68"/>
      <c r="H570" s="167" t="s">
        <v>279</v>
      </c>
      <c r="I570" s="173">
        <v>38254.502555524108</v>
      </c>
      <c r="J570" s="168">
        <f>IFERROR(MIN('MP Calculations'!$E$30/I570,1),"-")</f>
        <v>0.61191304794284773</v>
      </c>
      <c r="K570" s="12"/>
      <c r="L570" s="159">
        <v>1</v>
      </c>
      <c r="M570" s="159" t="s">
        <v>322</v>
      </c>
      <c r="N570" s="159">
        <v>3270.25</v>
      </c>
      <c r="O570" s="185">
        <f t="shared" si="29"/>
        <v>3270.25</v>
      </c>
      <c r="P570" s="215">
        <f t="shared" si="28"/>
        <v>2001.1086450350979</v>
      </c>
      <c r="Q570" s="215" cm="1">
        <f t="array" ref="Q570">IF(P570="-",0,P570/(1+'General inputs'!$H$32)^IFERROR(INDEX('MP Calculations'!$C$40:$C$130,MATCH(F570,'MP Calculations'!$D$40:$D$130,0),0),-1))</f>
        <v>3278.5612060684757</v>
      </c>
    </row>
    <row r="571" spans="3:17" x14ac:dyDescent="0.2">
      <c r="C571" s="159"/>
      <c r="D571" s="165" t="s">
        <v>285</v>
      </c>
      <c r="E571" s="161">
        <v>40635</v>
      </c>
      <c r="F571" s="172" t="str">
        <f t="shared" si="27"/>
        <v>2010-11</v>
      </c>
      <c r="G571" s="68"/>
      <c r="H571" s="167" t="s">
        <v>279</v>
      </c>
      <c r="I571" s="173">
        <v>38254.502555524108</v>
      </c>
      <c r="J571" s="168">
        <f>IFERROR(MIN('MP Calculations'!$E$30/I571,1),"-")</f>
        <v>0.61191304794284773</v>
      </c>
      <c r="K571" s="12"/>
      <c r="L571" s="159">
        <v>110.149889</v>
      </c>
      <c r="M571" s="159" t="s">
        <v>321</v>
      </c>
      <c r="N571" s="159">
        <v>1803</v>
      </c>
      <c r="O571" s="185">
        <f t="shared" si="29"/>
        <v>198600.24986700001</v>
      </c>
      <c r="P571" s="215">
        <f t="shared" si="28"/>
        <v>121526.08421832712</v>
      </c>
      <c r="Q571" s="215" cm="1">
        <f t="array" ref="Q571">IF(P571="-",0,P571/(1+'General inputs'!$H$32)^IFERROR(INDEX('MP Calculations'!$C$40:$C$130,MATCH(F571,'MP Calculations'!$D$40:$D$130,0),0),-1))</f>
        <v>199104.98424568522</v>
      </c>
    </row>
    <row r="572" spans="3:17" x14ac:dyDescent="0.2">
      <c r="C572" s="159"/>
      <c r="D572" s="165" t="s">
        <v>285</v>
      </c>
      <c r="E572" s="161">
        <v>40635</v>
      </c>
      <c r="F572" s="172" t="str">
        <f t="shared" si="27"/>
        <v>2010-11</v>
      </c>
      <c r="G572" s="68"/>
      <c r="H572" s="167" t="s">
        <v>279</v>
      </c>
      <c r="I572" s="173">
        <v>38254.502555524108</v>
      </c>
      <c r="J572" s="168">
        <f>IFERROR(MIN('MP Calculations'!$E$30/I572,1),"-")</f>
        <v>0.61191304794284773</v>
      </c>
      <c r="K572" s="12"/>
      <c r="L572" s="159">
        <v>5.4584900000000003</v>
      </c>
      <c r="M572" s="159" t="s">
        <v>321</v>
      </c>
      <c r="N572" s="159">
        <v>1803</v>
      </c>
      <c r="O572" s="185">
        <f t="shared" si="29"/>
        <v>9841.6574700000001</v>
      </c>
      <c r="P572" s="215">
        <f t="shared" si="28"/>
        <v>6022.2386192771955</v>
      </c>
      <c r="Q572" s="215" cm="1">
        <f t="array" ref="Q572">IF(P572="-",0,P572/(1+'General inputs'!$H$32)^IFERROR(INDEX('MP Calculations'!$C$40:$C$130,MATCH(F572,'MP Calculations'!$D$40:$D$130,0),0),-1))</f>
        <v>9866.669638271087</v>
      </c>
    </row>
    <row r="573" spans="3:17" x14ac:dyDescent="0.2">
      <c r="C573" s="159"/>
      <c r="D573" s="165" t="s">
        <v>285</v>
      </c>
      <c r="E573" s="161">
        <v>40635</v>
      </c>
      <c r="F573" s="172" t="str">
        <f t="shared" si="27"/>
        <v>2010-11</v>
      </c>
      <c r="G573" s="68"/>
      <c r="H573" s="167" t="s">
        <v>279</v>
      </c>
      <c r="I573" s="173">
        <v>38254.502555524108</v>
      </c>
      <c r="J573" s="168">
        <f>IFERROR(MIN('MP Calculations'!$E$30/I573,1),"-")</f>
        <v>0.61191304794284773</v>
      </c>
      <c r="K573" s="12"/>
      <c r="L573" s="159">
        <v>70.685027000000005</v>
      </c>
      <c r="M573" s="159" t="s">
        <v>321</v>
      </c>
      <c r="N573" s="159">
        <v>1803</v>
      </c>
      <c r="O573" s="185">
        <f t="shared" si="29"/>
        <v>127445.10368100001</v>
      </c>
      <c r="P573" s="215">
        <f t="shared" si="28"/>
        <v>77985.321838832955</v>
      </c>
      <c r="Q573" s="215" cm="1">
        <f t="array" ref="Q573">IF(P573="-",0,P573/(1+'General inputs'!$H$32)^IFERROR(INDEX('MP Calculations'!$C$40:$C$130,MATCH(F573,'MP Calculations'!$D$40:$D$130,0),0),-1))</f>
        <v>127769.00017793785</v>
      </c>
    </row>
    <row r="574" spans="3:17" x14ac:dyDescent="0.2">
      <c r="C574" s="159"/>
      <c r="D574" s="165" t="s">
        <v>285</v>
      </c>
      <c r="E574" s="161">
        <v>40635</v>
      </c>
      <c r="F574" s="172" t="str">
        <f t="shared" si="27"/>
        <v>2010-11</v>
      </c>
      <c r="G574" s="68"/>
      <c r="H574" s="167" t="s">
        <v>279</v>
      </c>
      <c r="I574" s="173">
        <v>38254.502555524108</v>
      </c>
      <c r="J574" s="168">
        <f>IFERROR(MIN('MP Calculations'!$E$30/I574,1),"-")</f>
        <v>0.61191304794284773</v>
      </c>
      <c r="K574" s="12"/>
      <c r="L574" s="159">
        <v>12.572108999999999</v>
      </c>
      <c r="M574" s="159" t="s">
        <v>321</v>
      </c>
      <c r="N574" s="159">
        <v>1803</v>
      </c>
      <c r="O574" s="185">
        <f t="shared" si="29"/>
        <v>22667.512526999999</v>
      </c>
      <c r="P574" s="215">
        <f t="shared" si="28"/>
        <v>13870.546679679252</v>
      </c>
      <c r="Q574" s="215" cm="1">
        <f t="array" ref="Q574">IF(P574="-",0,P574/(1+'General inputs'!$H$32)^IFERROR(INDEX('MP Calculations'!$C$40:$C$130,MATCH(F574,'MP Calculations'!$D$40:$D$130,0),0),-1))</f>
        <v>22725.121079150947</v>
      </c>
    </row>
    <row r="575" spans="3:17" x14ac:dyDescent="0.2">
      <c r="C575" s="159"/>
      <c r="D575" s="165" t="s">
        <v>285</v>
      </c>
      <c r="E575" s="161">
        <v>40635</v>
      </c>
      <c r="F575" s="172" t="str">
        <f t="shared" si="27"/>
        <v>2010-11</v>
      </c>
      <c r="G575" s="68"/>
      <c r="H575" s="167" t="s">
        <v>279</v>
      </c>
      <c r="I575" s="173">
        <v>38254.502555524108</v>
      </c>
      <c r="J575" s="168">
        <f>IFERROR(MIN('MP Calculations'!$E$30/I575,1),"-")</f>
        <v>0.61191304794284773</v>
      </c>
      <c r="K575" s="12"/>
      <c r="L575" s="159">
        <v>7.470148</v>
      </c>
      <c r="M575" s="159" t="s">
        <v>321</v>
      </c>
      <c r="N575" s="159">
        <v>1803</v>
      </c>
      <c r="O575" s="185">
        <f t="shared" si="29"/>
        <v>13468.676844</v>
      </c>
      <c r="P575" s="215">
        <f t="shared" si="28"/>
        <v>8241.6590993692953</v>
      </c>
      <c r="Q575" s="215" cm="1">
        <f t="array" ref="Q575">IF(P575="-",0,P575/(1+'General inputs'!$H$32)^IFERROR(INDEX('MP Calculations'!$C$40:$C$130,MATCH(F575,'MP Calculations'!$D$40:$D$130,0),0),-1))</f>
        <v>13502.906933051354</v>
      </c>
    </row>
    <row r="576" spans="3:17" x14ac:dyDescent="0.2">
      <c r="C576" s="159"/>
      <c r="D576" s="165" t="s">
        <v>285</v>
      </c>
      <c r="E576" s="161">
        <v>40635</v>
      </c>
      <c r="F576" s="172" t="str">
        <f t="shared" si="27"/>
        <v>2010-11</v>
      </c>
      <c r="G576" s="68"/>
      <c r="H576" s="167" t="s">
        <v>279</v>
      </c>
      <c r="I576" s="173">
        <v>38254.502555524108</v>
      </c>
      <c r="J576" s="168">
        <f>IFERROR(MIN('MP Calculations'!$E$30/I576,1),"-")</f>
        <v>0.61191304794284773</v>
      </c>
      <c r="K576" s="12"/>
      <c r="L576" s="159">
        <v>28.751294999999999</v>
      </c>
      <c r="M576" s="159" t="s">
        <v>321</v>
      </c>
      <c r="N576" s="159">
        <v>1803</v>
      </c>
      <c r="O576" s="185">
        <f t="shared" si="29"/>
        <v>51838.584884999997</v>
      </c>
      <c r="P576" s="215">
        <f t="shared" si="28"/>
        <v>31720.706478024385</v>
      </c>
      <c r="Q576" s="215" cm="1">
        <f t="array" ref="Q576">IF(P576="-",0,P576/(1+'General inputs'!$H$32)^IFERROR(INDEX('MP Calculations'!$C$40:$C$130,MATCH(F576,'MP Calculations'!$D$40:$D$130,0),0),-1))</f>
        <v>51970.330519516436</v>
      </c>
    </row>
    <row r="577" spans="3:17" x14ac:dyDescent="0.2">
      <c r="C577" s="159"/>
      <c r="D577" s="165" t="s">
        <v>285</v>
      </c>
      <c r="E577" s="161">
        <v>40635</v>
      </c>
      <c r="F577" s="172" t="str">
        <f t="shared" si="27"/>
        <v>2010-11</v>
      </c>
      <c r="G577" s="68"/>
      <c r="H577" s="167" t="s">
        <v>279</v>
      </c>
      <c r="I577" s="173">
        <v>38254.502555524108</v>
      </c>
      <c r="J577" s="168">
        <f>IFERROR(MIN('MP Calculations'!$E$30/I577,1),"-")</f>
        <v>0.61191304794284773</v>
      </c>
      <c r="K577" s="12"/>
      <c r="L577" s="159">
        <v>146.91630599999999</v>
      </c>
      <c r="M577" s="159" t="s">
        <v>321</v>
      </c>
      <c r="N577" s="159">
        <v>1803</v>
      </c>
      <c r="O577" s="185">
        <f t="shared" si="29"/>
        <v>264890.09971799998</v>
      </c>
      <c r="P577" s="215">
        <f t="shared" si="28"/>
        <v>162089.70828832625</v>
      </c>
      <c r="Q577" s="215" cm="1">
        <f t="array" ref="Q577">IF(P577="-",0,P577/(1+'General inputs'!$H$32)^IFERROR(INDEX('MP Calculations'!$C$40:$C$130,MATCH(F577,'MP Calculations'!$D$40:$D$130,0),0),-1))</f>
        <v>265563.30702761095</v>
      </c>
    </row>
    <row r="578" spans="3:17" x14ac:dyDescent="0.2">
      <c r="C578" s="159"/>
      <c r="D578" s="165" t="s">
        <v>303</v>
      </c>
      <c r="E578" s="161">
        <v>40635</v>
      </c>
      <c r="F578" s="172" t="str">
        <f t="shared" si="27"/>
        <v>2010-11</v>
      </c>
      <c r="G578" s="68"/>
      <c r="H578" s="167" t="s">
        <v>279</v>
      </c>
      <c r="I578" s="173">
        <v>38254.502555524108</v>
      </c>
      <c r="J578" s="168">
        <f>IFERROR(MIN('MP Calculations'!$E$30/I578,1),"-")</f>
        <v>0.61191304794284773</v>
      </c>
      <c r="K578" s="12"/>
      <c r="L578" s="159">
        <v>6.4181509999999999</v>
      </c>
      <c r="M578" s="159" t="s">
        <v>321</v>
      </c>
      <c r="N578" s="159">
        <v>995</v>
      </c>
      <c r="O578" s="185">
        <f t="shared" si="29"/>
        <v>6386.0602449999997</v>
      </c>
      <c r="P578" s="215">
        <f t="shared" si="28"/>
        <v>3907.7135888645989</v>
      </c>
      <c r="Q578" s="215" cm="1">
        <f t="array" ref="Q578">IF(P578="-",0,P578/(1+'General inputs'!$H$32)^IFERROR(INDEX('MP Calculations'!$C$40:$C$130,MATCH(F578,'MP Calculations'!$D$40:$D$130,0),0),-1))</f>
        <v>6402.2901548423342</v>
      </c>
    </row>
    <row r="579" spans="3:17" x14ac:dyDescent="0.2">
      <c r="C579" s="159"/>
      <c r="D579" s="165" t="s">
        <v>285</v>
      </c>
      <c r="E579" s="161">
        <v>40635</v>
      </c>
      <c r="F579" s="172" t="str">
        <f t="shared" si="27"/>
        <v>2010-11</v>
      </c>
      <c r="G579" s="68"/>
      <c r="H579" s="167" t="s">
        <v>279</v>
      </c>
      <c r="I579" s="173">
        <v>38254.502555524108</v>
      </c>
      <c r="J579" s="168">
        <f>IFERROR(MIN('MP Calculations'!$E$30/I579,1),"-")</f>
        <v>0.61191304794284773</v>
      </c>
      <c r="K579" s="12"/>
      <c r="L579" s="159">
        <v>36.518427000000003</v>
      </c>
      <c r="M579" s="159" t="s">
        <v>321</v>
      </c>
      <c r="N579" s="159">
        <v>1803</v>
      </c>
      <c r="O579" s="185">
        <f t="shared" si="29"/>
        <v>65842.723880999998</v>
      </c>
      <c r="P579" s="215">
        <f t="shared" si="28"/>
        <v>40290.021854882034</v>
      </c>
      <c r="Q579" s="215" cm="1">
        <f t="array" ref="Q579">IF(P579="-",0,P579/(1+'General inputs'!$H$32)^IFERROR(INDEX('MP Calculations'!$C$40:$C$130,MATCH(F579,'MP Calculations'!$D$40:$D$130,0),0),-1))</f>
        <v>66010.060459636094</v>
      </c>
    </row>
    <row r="580" spans="3:17" x14ac:dyDescent="0.2">
      <c r="C580" s="159"/>
      <c r="D580" s="165" t="s">
        <v>285</v>
      </c>
      <c r="E580" s="161">
        <v>40635</v>
      </c>
      <c r="F580" s="172" t="str">
        <f t="shared" si="27"/>
        <v>2010-11</v>
      </c>
      <c r="G580" s="68"/>
      <c r="H580" s="167" t="s">
        <v>279</v>
      </c>
      <c r="I580" s="173">
        <v>38254.502555524108</v>
      </c>
      <c r="J580" s="168">
        <f>IFERROR(MIN('MP Calculations'!$E$30/I580,1),"-")</f>
        <v>0.61191304794284773</v>
      </c>
      <c r="K580" s="12"/>
      <c r="L580" s="159">
        <v>159.31714299999999</v>
      </c>
      <c r="M580" s="159" t="s">
        <v>321</v>
      </c>
      <c r="N580" s="159">
        <v>1803</v>
      </c>
      <c r="O580" s="185">
        <f t="shared" si="29"/>
        <v>287248.80882899999</v>
      </c>
      <c r="P580" s="215">
        <f t="shared" si="28"/>
        <v>175771.29412850578</v>
      </c>
      <c r="Q580" s="215" cm="1">
        <f t="array" ref="Q580">IF(P580="-",0,P580/(1+'General inputs'!$H$32)^IFERROR(INDEX('MP Calculations'!$C$40:$C$130,MATCH(F580,'MP Calculations'!$D$40:$D$130,0),0),-1))</f>
        <v>287978.83987956244</v>
      </c>
    </row>
    <row r="581" spans="3:17" x14ac:dyDescent="0.2">
      <c r="C581" s="159"/>
      <c r="D581" s="165" t="s">
        <v>285</v>
      </c>
      <c r="E581" s="161">
        <v>40635</v>
      </c>
      <c r="F581" s="172" t="str">
        <f t="shared" si="27"/>
        <v>2010-11</v>
      </c>
      <c r="G581" s="68"/>
      <c r="H581" s="167" t="s">
        <v>279</v>
      </c>
      <c r="I581" s="173">
        <v>38254.502555524108</v>
      </c>
      <c r="J581" s="168">
        <f>IFERROR(MIN('MP Calculations'!$E$30/I581,1),"-")</f>
        <v>0.61191304794284773</v>
      </c>
      <c r="K581" s="12"/>
      <c r="L581" s="159">
        <v>35.876154999999997</v>
      </c>
      <c r="M581" s="159" t="s">
        <v>321</v>
      </c>
      <c r="N581" s="159">
        <v>1803</v>
      </c>
      <c r="O581" s="185">
        <f t="shared" si="29"/>
        <v>64684.707464999992</v>
      </c>
      <c r="P581" s="215">
        <f t="shared" si="28"/>
        <v>39581.416500199623</v>
      </c>
      <c r="Q581" s="215" cm="1">
        <f t="array" ref="Q581">IF(P581="-",0,P581/(1+'General inputs'!$H$32)^IFERROR(INDEX('MP Calculations'!$C$40:$C$130,MATCH(F581,'MP Calculations'!$D$40:$D$130,0),0),-1))</f>
        <v>64849.100992473635</v>
      </c>
    </row>
    <row r="582" spans="3:17" x14ac:dyDescent="0.2">
      <c r="C582" s="159"/>
      <c r="D582" s="165" t="s">
        <v>285</v>
      </c>
      <c r="E582" s="161">
        <v>40635</v>
      </c>
      <c r="F582" s="172" t="str">
        <f t="shared" si="27"/>
        <v>2010-11</v>
      </c>
      <c r="G582" s="68"/>
      <c r="H582" s="167" t="s">
        <v>279</v>
      </c>
      <c r="I582" s="173">
        <v>38254.502555524108</v>
      </c>
      <c r="J582" s="168">
        <f>IFERROR(MIN('MP Calculations'!$E$30/I582,1),"-")</f>
        <v>0.61191304794284773</v>
      </c>
      <c r="K582" s="12"/>
      <c r="L582" s="159">
        <v>23.584508</v>
      </c>
      <c r="M582" s="159" t="s">
        <v>321</v>
      </c>
      <c r="N582" s="159">
        <v>1803</v>
      </c>
      <c r="O582" s="185">
        <f t="shared" si="29"/>
        <v>42522.867923999998</v>
      </c>
      <c r="P582" s="215">
        <f t="shared" si="28"/>
        <v>26020.297718645994</v>
      </c>
      <c r="Q582" s="215" cm="1">
        <f t="array" ref="Q582">IF(P582="-",0,P582/(1+'General inputs'!$H$32)^IFERROR(INDEX('MP Calculations'!$C$40:$C$130,MATCH(F582,'MP Calculations'!$D$40:$D$130,0),0),-1))</f>
        <v>42630.938046449024</v>
      </c>
    </row>
    <row r="583" spans="3:17" x14ac:dyDescent="0.2">
      <c r="C583" s="159"/>
      <c r="D583" s="165" t="s">
        <v>285</v>
      </c>
      <c r="E583" s="161">
        <v>40635</v>
      </c>
      <c r="F583" s="172" t="str">
        <f t="shared" si="27"/>
        <v>2010-11</v>
      </c>
      <c r="G583" s="68"/>
      <c r="H583" s="167" t="s">
        <v>279</v>
      </c>
      <c r="I583" s="173">
        <v>38254.502555524108</v>
      </c>
      <c r="J583" s="168">
        <f>IFERROR(MIN('MP Calculations'!$E$30/I583,1),"-")</f>
        <v>0.61191304794284773</v>
      </c>
      <c r="K583" s="12"/>
      <c r="L583" s="159">
        <v>14.179549</v>
      </c>
      <c r="M583" s="159" t="s">
        <v>321</v>
      </c>
      <c r="N583" s="159">
        <v>1803</v>
      </c>
      <c r="O583" s="185">
        <f t="shared" si="29"/>
        <v>25565.726846999998</v>
      </c>
      <c r="P583" s="215">
        <f t="shared" si="28"/>
        <v>15644.001837822059</v>
      </c>
      <c r="Q583" s="215" cm="1">
        <f t="array" ref="Q583">IF(P583="-",0,P583/(1+'General inputs'!$H$32)^IFERROR(INDEX('MP Calculations'!$C$40:$C$130,MATCH(F583,'MP Calculations'!$D$40:$D$130,0),0),-1))</f>
        <v>25630.701091817908</v>
      </c>
    </row>
    <row r="584" spans="3:17" x14ac:dyDescent="0.2">
      <c r="C584" s="159"/>
      <c r="D584" s="165" t="s">
        <v>303</v>
      </c>
      <c r="E584" s="161">
        <v>40635</v>
      </c>
      <c r="F584" s="172" t="str">
        <f t="shared" si="27"/>
        <v>2010-11</v>
      </c>
      <c r="G584" s="68"/>
      <c r="H584" s="167" t="s">
        <v>279</v>
      </c>
      <c r="I584" s="173">
        <v>38254.502555524108</v>
      </c>
      <c r="J584" s="168">
        <f>IFERROR(MIN('MP Calculations'!$E$30/I584,1),"-")</f>
        <v>0.61191304794284773</v>
      </c>
      <c r="K584" s="12"/>
      <c r="L584" s="159">
        <v>1.5839730000000001</v>
      </c>
      <c r="M584" s="159" t="s">
        <v>321</v>
      </c>
      <c r="N584" s="159">
        <v>995</v>
      </c>
      <c r="O584" s="185">
        <f t="shared" si="29"/>
        <v>1576.0531350000001</v>
      </c>
      <c r="P584" s="215">
        <f t="shared" si="28"/>
        <v>964.40747755773054</v>
      </c>
      <c r="Q584" s="215" cm="1">
        <f t="array" ref="Q584">IF(P584="-",0,P584/(1+'General inputs'!$H$32)^IFERROR(INDEX('MP Calculations'!$C$40:$C$130,MATCH(F584,'MP Calculations'!$D$40:$D$130,0),0),-1))</f>
        <v>1580.058609315374</v>
      </c>
    </row>
    <row r="585" spans="3:17" x14ac:dyDescent="0.2">
      <c r="C585" s="159"/>
      <c r="D585" s="165" t="s">
        <v>285</v>
      </c>
      <c r="E585" s="161">
        <v>40635</v>
      </c>
      <c r="F585" s="172" t="str">
        <f t="shared" si="27"/>
        <v>2010-11</v>
      </c>
      <c r="G585" s="68"/>
      <c r="H585" s="167" t="s">
        <v>279</v>
      </c>
      <c r="I585" s="173">
        <v>38254.502555524108</v>
      </c>
      <c r="J585" s="168">
        <f>IFERROR(MIN('MP Calculations'!$E$30/I585,1),"-")</f>
        <v>0.61191304794284773</v>
      </c>
      <c r="K585" s="12"/>
      <c r="L585" s="159">
        <v>18.538699999999999</v>
      </c>
      <c r="M585" s="159" t="s">
        <v>321</v>
      </c>
      <c r="N585" s="159">
        <v>1803</v>
      </c>
      <c r="O585" s="185">
        <f t="shared" si="29"/>
        <v>33425.276099999995</v>
      </c>
      <c r="P585" s="215">
        <f t="shared" si="28"/>
        <v>20453.362576682219</v>
      </c>
      <c r="Q585" s="215" cm="1">
        <f t="array" ref="Q585">IF(P585="-",0,P585/(1+'General inputs'!$H$32)^IFERROR(INDEX('MP Calculations'!$C$40:$C$130,MATCH(F585,'MP Calculations'!$D$40:$D$130,0),0),-1))</f>
        <v>33510.225066459068</v>
      </c>
    </row>
    <row r="586" spans="3:17" x14ac:dyDescent="0.2">
      <c r="C586" s="159"/>
      <c r="D586" s="165" t="s">
        <v>285</v>
      </c>
      <c r="E586" s="161">
        <v>40635</v>
      </c>
      <c r="F586" s="172" t="str">
        <f t="shared" si="27"/>
        <v>2010-11</v>
      </c>
      <c r="G586" s="68"/>
      <c r="H586" s="167" t="s">
        <v>279</v>
      </c>
      <c r="I586" s="173">
        <v>38254.502555524108</v>
      </c>
      <c r="J586" s="168">
        <f>IFERROR(MIN('MP Calculations'!$E$30/I586,1),"-")</f>
        <v>0.61191304794284773</v>
      </c>
      <c r="K586" s="12"/>
      <c r="L586" s="159">
        <v>96.341452000000004</v>
      </c>
      <c r="M586" s="159" t="s">
        <v>321</v>
      </c>
      <c r="N586" s="159">
        <v>1803</v>
      </c>
      <c r="O586" s="185">
        <f t="shared" si="29"/>
        <v>173703.63795600002</v>
      </c>
      <c r="P586" s="215">
        <f t="shared" si="28"/>
        <v>106291.5225404169</v>
      </c>
      <c r="Q586" s="215" cm="1">
        <f t="array" ref="Q586">IF(P586="-",0,P586/(1+'General inputs'!$H$32)^IFERROR(INDEX('MP Calculations'!$C$40:$C$130,MATCH(F586,'MP Calculations'!$D$40:$D$130,0),0),-1))</f>
        <v>174145.09861799717</v>
      </c>
    </row>
    <row r="587" spans="3:17" x14ac:dyDescent="0.2">
      <c r="C587" s="159"/>
      <c r="D587" s="165" t="s">
        <v>285</v>
      </c>
      <c r="E587" s="161">
        <v>40635</v>
      </c>
      <c r="F587" s="172" t="str">
        <f t="shared" si="27"/>
        <v>2010-11</v>
      </c>
      <c r="G587" s="68"/>
      <c r="H587" s="167" t="s">
        <v>279</v>
      </c>
      <c r="I587" s="173">
        <v>38254.502555524108</v>
      </c>
      <c r="J587" s="168">
        <f>IFERROR(MIN('MP Calculations'!$E$30/I587,1),"-")</f>
        <v>0.61191304794284773</v>
      </c>
      <c r="K587" s="12"/>
      <c r="L587" s="159">
        <v>152.58931899999999</v>
      </c>
      <c r="M587" s="159" t="s">
        <v>321</v>
      </c>
      <c r="N587" s="159">
        <v>1803</v>
      </c>
      <c r="O587" s="185">
        <f t="shared" si="29"/>
        <v>275118.54215699999</v>
      </c>
      <c r="P587" s="215">
        <f t="shared" si="28"/>
        <v>168348.62567688272</v>
      </c>
      <c r="Q587" s="215" cm="1">
        <f t="array" ref="Q587">IF(P587="-",0,P587/(1+'General inputs'!$H$32)^IFERROR(INDEX('MP Calculations'!$C$40:$C$130,MATCH(F587,'MP Calculations'!$D$40:$D$130,0),0),-1))</f>
        <v>275817.7446329958</v>
      </c>
    </row>
    <row r="588" spans="3:17" x14ac:dyDescent="0.2">
      <c r="C588" s="159"/>
      <c r="D588" s="165" t="s">
        <v>285</v>
      </c>
      <c r="E588" s="161">
        <v>40635</v>
      </c>
      <c r="F588" s="172" t="str">
        <f t="shared" si="27"/>
        <v>2010-11</v>
      </c>
      <c r="G588" s="68"/>
      <c r="H588" s="167" t="s">
        <v>279</v>
      </c>
      <c r="I588" s="173">
        <v>38254.502555524108</v>
      </c>
      <c r="J588" s="168">
        <f>IFERROR(MIN('MP Calculations'!$E$30/I588,1),"-")</f>
        <v>0.61191304794284773</v>
      </c>
      <c r="K588" s="12"/>
      <c r="L588" s="159">
        <v>148.314413</v>
      </c>
      <c r="M588" s="159" t="s">
        <v>321</v>
      </c>
      <c r="N588" s="159">
        <v>1803</v>
      </c>
      <c r="O588" s="185">
        <f t="shared" si="29"/>
        <v>267410.88663899997</v>
      </c>
      <c r="P588" s="215">
        <f t="shared" si="28"/>
        <v>163632.21069636982</v>
      </c>
      <c r="Q588" s="215" cm="1">
        <f t="array" ref="Q588">IF(P588="-",0,P588/(1+'General inputs'!$H$32)^IFERROR(INDEX('MP Calculations'!$C$40:$C$130,MATCH(F588,'MP Calculations'!$D$40:$D$130,0),0),-1))</f>
        <v>268090.50042504398</v>
      </c>
    </row>
    <row r="589" spans="3:17" x14ac:dyDescent="0.2">
      <c r="C589" s="159"/>
      <c r="D589" s="165" t="s">
        <v>519</v>
      </c>
      <c r="E589" s="161">
        <v>40664</v>
      </c>
      <c r="F589" s="172" t="str">
        <f t="shared" si="27"/>
        <v>2010-11</v>
      </c>
      <c r="G589" s="68"/>
      <c r="H589" s="167" t="s">
        <v>279</v>
      </c>
      <c r="I589" s="173">
        <v>38254.502555524108</v>
      </c>
      <c r="J589" s="168">
        <f>IFERROR(MIN('MP Calculations'!$E$30/I589,1),"-")</f>
        <v>0.61191304794284773</v>
      </c>
      <c r="K589" s="12"/>
      <c r="L589" s="159">
        <v>1</v>
      </c>
      <c r="M589" s="159" t="s">
        <v>322</v>
      </c>
      <c r="N589" s="159">
        <v>1913.85</v>
      </c>
      <c r="O589" s="185">
        <f t="shared" si="29"/>
        <v>1913.85</v>
      </c>
      <c r="P589" s="215">
        <f t="shared" si="28"/>
        <v>1171.1097868054192</v>
      </c>
      <c r="Q589" s="215" cm="1">
        <f t="array" ref="Q589">IF(P589="-",0,P589/(1+'General inputs'!$H$32)^IFERROR(INDEX('MP Calculations'!$C$40:$C$130,MATCH(F589,'MP Calculations'!$D$40:$D$130,0),0),-1))</f>
        <v>1918.7139711747272</v>
      </c>
    </row>
    <row r="590" spans="3:17" x14ac:dyDescent="0.2">
      <c r="C590" s="159"/>
      <c r="D590" s="165" t="s">
        <v>520</v>
      </c>
      <c r="E590" s="161">
        <v>40664</v>
      </c>
      <c r="F590" s="172" t="str">
        <f t="shared" si="27"/>
        <v>2010-11</v>
      </c>
      <c r="G590" s="68"/>
      <c r="H590" s="167" t="s">
        <v>279</v>
      </c>
      <c r="I590" s="173">
        <v>38254.502555524108</v>
      </c>
      <c r="J590" s="168">
        <f>IFERROR(MIN('MP Calculations'!$E$30/I590,1),"-")</f>
        <v>0.61191304794284773</v>
      </c>
      <c r="K590" s="12"/>
      <c r="L590" s="159">
        <v>1</v>
      </c>
      <c r="M590" s="159" t="s">
        <v>322</v>
      </c>
      <c r="N590" s="159">
        <v>1288.67</v>
      </c>
      <c r="O590" s="185">
        <f t="shared" si="29"/>
        <v>1288.67</v>
      </c>
      <c r="P590" s="215">
        <f t="shared" si="28"/>
        <v>788.55398749250958</v>
      </c>
      <c r="Q590" s="215" cm="1">
        <f t="array" ref="Q590">IF(P590="-",0,P590/(1+'General inputs'!$H$32)^IFERROR(INDEX('MP Calculations'!$C$40:$C$130,MATCH(F590,'MP Calculations'!$D$40:$D$130,0),0),-1))</f>
        <v>1291.9451018803645</v>
      </c>
    </row>
    <row r="591" spans="3:17" x14ac:dyDescent="0.2">
      <c r="C591" s="159"/>
      <c r="D591" s="165" t="s">
        <v>521</v>
      </c>
      <c r="E591" s="161">
        <v>40664</v>
      </c>
      <c r="F591" s="172" t="str">
        <f t="shared" si="27"/>
        <v>2010-11</v>
      </c>
      <c r="G591" s="68"/>
      <c r="H591" s="167" t="s">
        <v>279</v>
      </c>
      <c r="I591" s="173">
        <v>38254.502555524108</v>
      </c>
      <c r="J591" s="168">
        <f>IFERROR(MIN('MP Calculations'!$E$30/I591,1),"-")</f>
        <v>0.61191304794284773</v>
      </c>
      <c r="K591" s="12"/>
      <c r="L591" s="159">
        <v>1</v>
      </c>
      <c r="M591" s="159" t="s">
        <v>322</v>
      </c>
      <c r="N591" s="159">
        <v>6961.44</v>
      </c>
      <c r="O591" s="185">
        <f t="shared" si="29"/>
        <v>6961.44</v>
      </c>
      <c r="P591" s="215">
        <f t="shared" si="28"/>
        <v>4259.7959684712578</v>
      </c>
      <c r="Q591" s="215" cm="1">
        <f t="array" ref="Q591">IF(P591="-",0,P591/(1+'General inputs'!$H$32)^IFERROR(INDEX('MP Calculations'!$C$40:$C$130,MATCH(F591,'MP Calculations'!$D$40:$D$130,0),0),-1))</f>
        <v>6979.132213859285</v>
      </c>
    </row>
    <row r="592" spans="3:17" x14ac:dyDescent="0.2">
      <c r="C592" s="159"/>
      <c r="D592" s="165" t="s">
        <v>522</v>
      </c>
      <c r="E592" s="161">
        <v>40695</v>
      </c>
      <c r="F592" s="172" t="str">
        <f t="shared" si="27"/>
        <v>2010-11</v>
      </c>
      <c r="G592" s="68"/>
      <c r="H592" s="167" t="s">
        <v>279</v>
      </c>
      <c r="I592" s="173">
        <v>38254.502555524108</v>
      </c>
      <c r="J592" s="168">
        <f>IFERROR(MIN('MP Calculations'!$E$30/I592,1),"-")</f>
        <v>0.61191304794284773</v>
      </c>
      <c r="K592" s="12"/>
      <c r="L592" s="159">
        <v>1</v>
      </c>
      <c r="M592" s="159" t="s">
        <v>322</v>
      </c>
      <c r="N592" s="159">
        <v>6515.49</v>
      </c>
      <c r="O592" s="185">
        <f t="shared" si="29"/>
        <v>6515.49</v>
      </c>
      <c r="P592" s="215">
        <f t="shared" si="28"/>
        <v>3986.913344741145</v>
      </c>
      <c r="Q592" s="215" cm="1">
        <f t="array" ref="Q592">IF(P592="-",0,P592/(1+'General inputs'!$H$32)^IFERROR(INDEX('MP Calculations'!$C$40:$C$130,MATCH(F592,'MP Calculations'!$D$40:$D$130,0),0),-1))</f>
        <v>6532.0488502490916</v>
      </c>
    </row>
    <row r="593" spans="3:17" x14ac:dyDescent="0.2">
      <c r="C593" s="159"/>
      <c r="D593" s="165" t="s">
        <v>523</v>
      </c>
      <c r="E593" s="161">
        <v>40725</v>
      </c>
      <c r="F593" s="172" t="str">
        <f t="shared" si="27"/>
        <v>2011-12</v>
      </c>
      <c r="G593" s="68"/>
      <c r="H593" s="167" t="s">
        <v>279</v>
      </c>
      <c r="I593" s="173">
        <v>38254.502555524108</v>
      </c>
      <c r="J593" s="168">
        <f>IFERROR(MIN('MP Calculations'!$E$30/I593,1),"-")</f>
        <v>0.61191304794284773</v>
      </c>
      <c r="K593" s="12"/>
      <c r="L593" s="159">
        <v>1</v>
      </c>
      <c r="M593" s="159" t="s">
        <v>322</v>
      </c>
      <c r="N593" s="159">
        <v>7965.18</v>
      </c>
      <c r="O593" s="185">
        <f t="shared" si="29"/>
        <v>7965.18</v>
      </c>
      <c r="P593" s="215">
        <f t="shared" si="28"/>
        <v>4873.9975712134119</v>
      </c>
      <c r="Q593" s="215" cm="1">
        <f t="array" ref="Q593">IF(P593="-",0,P593/(1+'General inputs'!$H$32)^IFERROR(INDEX('MP Calculations'!$C$40:$C$130,MATCH(F593,'MP Calculations'!$D$40:$D$130,0),0),-1))</f>
        <v>7663.5539134803212</v>
      </c>
    </row>
    <row r="594" spans="3:17" x14ac:dyDescent="0.2">
      <c r="C594" s="159"/>
      <c r="D594" s="165" t="s">
        <v>524</v>
      </c>
      <c r="E594" s="161">
        <v>40756</v>
      </c>
      <c r="F594" s="172" t="str">
        <f t="shared" si="27"/>
        <v>2011-12</v>
      </c>
      <c r="G594" s="68"/>
      <c r="H594" s="167" t="s">
        <v>279</v>
      </c>
      <c r="I594" s="173">
        <v>38254.502555524108</v>
      </c>
      <c r="J594" s="168">
        <f>IFERROR(MIN('MP Calculations'!$E$30/I594,1),"-")</f>
        <v>0.61191304794284773</v>
      </c>
      <c r="K594" s="12"/>
      <c r="L594" s="159">
        <v>1</v>
      </c>
      <c r="M594" s="159" t="s">
        <v>322</v>
      </c>
      <c r="N594" s="159">
        <v>3939.92</v>
      </c>
      <c r="O594" s="185">
        <f t="shared" si="29"/>
        <v>3939.92</v>
      </c>
      <c r="P594" s="215">
        <f t="shared" si="28"/>
        <v>2410.8884558509849</v>
      </c>
      <c r="Q594" s="215" cm="1">
        <f t="array" ref="Q594">IF(P594="-",0,P594/(1+'General inputs'!$H$32)^IFERROR(INDEX('MP Calculations'!$C$40:$C$130,MATCH(F594,'MP Calculations'!$D$40:$D$130,0),0),-1))</f>
        <v>3790.7227877837527</v>
      </c>
    </row>
    <row r="595" spans="3:17" x14ac:dyDescent="0.2">
      <c r="C595" s="159"/>
      <c r="D595" s="165" t="s">
        <v>525</v>
      </c>
      <c r="E595" s="161">
        <v>40848</v>
      </c>
      <c r="F595" s="172" t="str">
        <f t="shared" si="27"/>
        <v>2011-12</v>
      </c>
      <c r="G595" s="68"/>
      <c r="H595" s="167" t="s">
        <v>279</v>
      </c>
      <c r="I595" s="173">
        <v>38254.502555524108</v>
      </c>
      <c r="J595" s="168">
        <f>IFERROR(MIN('MP Calculations'!$E$30/I595,1),"-")</f>
        <v>0.61191304794284773</v>
      </c>
      <c r="K595" s="12"/>
      <c r="L595" s="159">
        <v>1</v>
      </c>
      <c r="M595" s="159" t="s">
        <v>322</v>
      </c>
      <c r="N595" s="159">
        <v>252561.81</v>
      </c>
      <c r="O595" s="185">
        <f t="shared" si="29"/>
        <v>252561.81</v>
      </c>
      <c r="P595" s="215">
        <f t="shared" si="28"/>
        <v>154545.8669510624</v>
      </c>
      <c r="Q595" s="215" cm="1">
        <f t="array" ref="Q595">IF(P595="-",0,P595/(1+'General inputs'!$H$32)^IFERROR(INDEX('MP Calculations'!$C$40:$C$130,MATCH(F595,'MP Calculations'!$D$40:$D$130,0),0),-1))</f>
        <v>242997.77875969827</v>
      </c>
    </row>
    <row r="596" spans="3:17" x14ac:dyDescent="0.2">
      <c r="C596" s="159"/>
      <c r="D596" s="165" t="s">
        <v>526</v>
      </c>
      <c r="E596" s="161">
        <v>40848</v>
      </c>
      <c r="F596" s="172" t="str">
        <f t="shared" si="27"/>
        <v>2011-12</v>
      </c>
      <c r="G596" s="68"/>
      <c r="H596" s="167" t="s">
        <v>279</v>
      </c>
      <c r="I596" s="173">
        <v>38254.502555524108</v>
      </c>
      <c r="J596" s="168">
        <f>IFERROR(MIN('MP Calculations'!$E$30/I596,1),"-")</f>
        <v>0.61191304794284773</v>
      </c>
      <c r="K596" s="12"/>
      <c r="L596" s="159">
        <v>1</v>
      </c>
      <c r="M596" s="159" t="s">
        <v>322</v>
      </c>
      <c r="N596" s="159">
        <v>164439.51</v>
      </c>
      <c r="O596" s="185">
        <f t="shared" si="29"/>
        <v>164439.51</v>
      </c>
      <c r="P596" s="215">
        <f t="shared" si="28"/>
        <v>100622.6817663284</v>
      </c>
      <c r="Q596" s="215" cm="1">
        <f t="array" ref="Q596">IF(P596="-",0,P596/(1+'General inputs'!$H$32)^IFERROR(INDEX('MP Calculations'!$C$40:$C$130,MATCH(F596,'MP Calculations'!$D$40:$D$130,0),0),-1))</f>
        <v>158212.50121042921</v>
      </c>
    </row>
    <row r="597" spans="3:17" x14ac:dyDescent="0.2">
      <c r="C597" s="159"/>
      <c r="D597" s="165" t="s">
        <v>527</v>
      </c>
      <c r="E597" s="161">
        <v>40848</v>
      </c>
      <c r="F597" s="172" t="str">
        <f t="shared" si="27"/>
        <v>2011-12</v>
      </c>
      <c r="G597" s="68"/>
      <c r="H597" s="167" t="s">
        <v>279</v>
      </c>
      <c r="I597" s="173">
        <v>38254.502555524108</v>
      </c>
      <c r="J597" s="168">
        <f>IFERROR(MIN('MP Calculations'!$E$30/I597,1),"-")</f>
        <v>0.61191304794284773</v>
      </c>
      <c r="K597" s="12"/>
      <c r="L597" s="159">
        <v>1</v>
      </c>
      <c r="M597" s="159" t="s">
        <v>322</v>
      </c>
      <c r="N597" s="159">
        <v>22205.94</v>
      </c>
      <c r="O597" s="185">
        <f t="shared" si="29"/>
        <v>22205.94</v>
      </c>
      <c r="P597" s="215">
        <f t="shared" si="28"/>
        <v>13588.104427835999</v>
      </c>
      <c r="Q597" s="215" cm="1">
        <f t="array" ref="Q597">IF(P597="-",0,P597/(1+'General inputs'!$H$32)^IFERROR(INDEX('MP Calculations'!$C$40:$C$130,MATCH(F597,'MP Calculations'!$D$40:$D$130,0),0),-1))</f>
        <v>21365.043651180411</v>
      </c>
    </row>
    <row r="598" spans="3:17" x14ac:dyDescent="0.2">
      <c r="C598" s="159"/>
      <c r="D598" s="165" t="s">
        <v>528</v>
      </c>
      <c r="E598" s="161">
        <v>40848</v>
      </c>
      <c r="F598" s="172" t="str">
        <f t="shared" ref="F598:F661" si="30">IF(E598="","-",IF(OR(E598&lt;$E$15,E598&gt;$E$16),"ERROR - date outside of range",IF(MONTH(E598)&gt;=7,YEAR(E598)&amp;"-"&amp;IF(YEAR(E598)=1999,"00",IF(AND(YEAR(E598)&gt;=2000,YEAR(E598)&lt;2009),"0","")&amp;RIGHT(YEAR(E598),2)+1),RIGHT(YEAR(E598),4)-1&amp;"-"&amp;RIGHT(YEAR(E598),2))))</f>
        <v>2011-12</v>
      </c>
      <c r="G598" s="68"/>
      <c r="H598" s="167" t="s">
        <v>279</v>
      </c>
      <c r="I598" s="173">
        <v>38254.502555524108</v>
      </c>
      <c r="J598" s="168">
        <f>IFERROR(MIN('MP Calculations'!$E$30/I598,1),"-")</f>
        <v>0.61191304794284773</v>
      </c>
      <c r="K598" s="12"/>
      <c r="L598" s="159">
        <v>1</v>
      </c>
      <c r="M598" s="159" t="s">
        <v>322</v>
      </c>
      <c r="N598" s="159">
        <v>22205.94</v>
      </c>
      <c r="O598" s="185">
        <f t="shared" ref="O598:O661" si="31">IF(N598="","-",L598*N598)</f>
        <v>22205.94</v>
      </c>
      <c r="P598" s="215">
        <f t="shared" ref="P598:P661" si="32">IF(O598="-","-",IF(OR(E598&lt;$E$15,E598&gt;$E$16),0,O598*J598))</f>
        <v>13588.104427835999</v>
      </c>
      <c r="Q598" s="215" cm="1">
        <f t="array" ref="Q598">IF(P598="-",0,P598/(1+'General inputs'!$H$32)^IFERROR(INDEX('MP Calculations'!$C$40:$C$130,MATCH(F598,'MP Calculations'!$D$40:$D$130,0),0),-1))</f>
        <v>21365.043651180411</v>
      </c>
    </row>
    <row r="599" spans="3:17" x14ac:dyDescent="0.2">
      <c r="C599" s="159"/>
      <c r="D599" s="165" t="s">
        <v>529</v>
      </c>
      <c r="E599" s="161">
        <v>40848</v>
      </c>
      <c r="F599" s="172" t="str">
        <f t="shared" si="30"/>
        <v>2011-12</v>
      </c>
      <c r="G599" s="68"/>
      <c r="H599" s="167" t="s">
        <v>279</v>
      </c>
      <c r="I599" s="173">
        <v>38254.502555524108</v>
      </c>
      <c r="J599" s="168">
        <f>IFERROR(MIN('MP Calculations'!$E$30/I599,1),"-")</f>
        <v>0.61191304794284773</v>
      </c>
      <c r="K599" s="12"/>
      <c r="L599" s="159">
        <v>1</v>
      </c>
      <c r="M599" s="159" t="s">
        <v>322</v>
      </c>
      <c r="N599" s="159">
        <v>68268.02</v>
      </c>
      <c r="O599" s="185">
        <f t="shared" si="31"/>
        <v>68268.02</v>
      </c>
      <c r="P599" s="215">
        <f t="shared" si="32"/>
        <v>41774.092195223289</v>
      </c>
      <c r="Q599" s="215" cm="1">
        <f t="array" ref="Q599">IF(P599="-",0,P599/(1+'General inputs'!$H$32)^IFERROR(INDEX('MP Calculations'!$C$40:$C$130,MATCH(F599,'MP Calculations'!$D$40:$D$130,0),0),-1))</f>
        <v>65682.841045218418</v>
      </c>
    </row>
    <row r="600" spans="3:17" x14ac:dyDescent="0.2">
      <c r="C600" s="159"/>
      <c r="D600" s="165" t="s">
        <v>530</v>
      </c>
      <c r="E600" s="161">
        <v>40848</v>
      </c>
      <c r="F600" s="172" t="str">
        <f t="shared" si="30"/>
        <v>2011-12</v>
      </c>
      <c r="G600" s="68"/>
      <c r="H600" s="167" t="s">
        <v>279</v>
      </c>
      <c r="I600" s="173">
        <v>38254.502555524108</v>
      </c>
      <c r="J600" s="168">
        <f>IFERROR(MIN('MP Calculations'!$E$30/I600,1),"-")</f>
        <v>0.61191304794284773</v>
      </c>
      <c r="K600" s="12"/>
      <c r="L600" s="159">
        <v>1</v>
      </c>
      <c r="M600" s="159" t="s">
        <v>322</v>
      </c>
      <c r="N600" s="159">
        <v>35450.06</v>
      </c>
      <c r="O600" s="185">
        <f t="shared" si="31"/>
        <v>35450.06</v>
      </c>
      <c r="P600" s="215">
        <f t="shared" si="32"/>
        <v>21692.354264356829</v>
      </c>
      <c r="Q600" s="215" cm="1">
        <f t="array" ref="Q600">IF(P600="-",0,P600/(1+'General inputs'!$H$32)^IFERROR(INDEX('MP Calculations'!$C$40:$C$130,MATCH(F600,'MP Calculations'!$D$40:$D$130,0),0),-1))</f>
        <v>34107.63423376649</v>
      </c>
    </row>
    <row r="601" spans="3:17" x14ac:dyDescent="0.2">
      <c r="C601" s="159"/>
      <c r="D601" s="165" t="s">
        <v>531</v>
      </c>
      <c r="E601" s="161">
        <v>40848</v>
      </c>
      <c r="F601" s="172" t="str">
        <f t="shared" si="30"/>
        <v>2011-12</v>
      </c>
      <c r="G601" s="68"/>
      <c r="H601" s="167" t="s">
        <v>279</v>
      </c>
      <c r="I601" s="173">
        <v>38254.502555524108</v>
      </c>
      <c r="J601" s="168">
        <f>IFERROR(MIN('MP Calculations'!$E$30/I601,1),"-")</f>
        <v>0.61191304794284773</v>
      </c>
      <c r="K601" s="12"/>
      <c r="L601" s="159">
        <v>1</v>
      </c>
      <c r="M601" s="159" t="s">
        <v>322</v>
      </c>
      <c r="N601" s="159">
        <v>706372.18</v>
      </c>
      <c r="O601" s="185">
        <f t="shared" si="31"/>
        <v>706372.18</v>
      </c>
      <c r="P601" s="215">
        <f t="shared" si="32"/>
        <v>432238.35364583391</v>
      </c>
      <c r="Q601" s="215" cm="1">
        <f t="array" ref="Q601">IF(P601="-",0,P601/(1+'General inputs'!$H$32)^IFERROR(INDEX('MP Calculations'!$C$40:$C$130,MATCH(F601,'MP Calculations'!$D$40:$D$130,0),0),-1))</f>
        <v>679623.2206193239</v>
      </c>
    </row>
    <row r="602" spans="3:17" x14ac:dyDescent="0.2">
      <c r="C602" s="159"/>
      <c r="D602" s="165" t="s">
        <v>532</v>
      </c>
      <c r="E602" s="161">
        <v>40848</v>
      </c>
      <c r="F602" s="172" t="str">
        <f t="shared" si="30"/>
        <v>2011-12</v>
      </c>
      <c r="G602" s="68"/>
      <c r="H602" s="167" t="s">
        <v>279</v>
      </c>
      <c r="I602" s="173">
        <v>38254.502555524108</v>
      </c>
      <c r="J602" s="168">
        <f>IFERROR(MIN('MP Calculations'!$E$30/I602,1),"-")</f>
        <v>0.61191304794284773</v>
      </c>
      <c r="K602" s="12"/>
      <c r="L602" s="159">
        <v>1</v>
      </c>
      <c r="M602" s="159" t="s">
        <v>322</v>
      </c>
      <c r="N602" s="159">
        <v>29693.83</v>
      </c>
      <c r="O602" s="185">
        <f t="shared" si="31"/>
        <v>29693.83</v>
      </c>
      <c r="P602" s="215">
        <f t="shared" si="32"/>
        <v>18170.04202039677</v>
      </c>
      <c r="Q602" s="215" cm="1">
        <f t="array" ref="Q602">IF(P602="-",0,P602/(1+'General inputs'!$H$32)^IFERROR(INDEX('MP Calculations'!$C$40:$C$130,MATCH(F602,'MP Calculations'!$D$40:$D$130,0),0),-1))</f>
        <v>28569.381621346831</v>
      </c>
    </row>
    <row r="603" spans="3:17" x14ac:dyDescent="0.2">
      <c r="C603" s="159"/>
      <c r="D603" s="165" t="s">
        <v>533</v>
      </c>
      <c r="E603" s="161">
        <v>40848</v>
      </c>
      <c r="F603" s="172" t="str">
        <f t="shared" si="30"/>
        <v>2011-12</v>
      </c>
      <c r="G603" s="68"/>
      <c r="H603" s="167" t="s">
        <v>279</v>
      </c>
      <c r="I603" s="173">
        <v>38254.502555524108</v>
      </c>
      <c r="J603" s="168">
        <f>IFERROR(MIN('MP Calculations'!$E$30/I603,1),"-")</f>
        <v>0.61191304794284773</v>
      </c>
      <c r="K603" s="12"/>
      <c r="L603" s="159">
        <v>1</v>
      </c>
      <c r="M603" s="159" t="s">
        <v>322</v>
      </c>
      <c r="N603" s="159">
        <v>29693.83</v>
      </c>
      <c r="O603" s="185">
        <f t="shared" si="31"/>
        <v>29693.83</v>
      </c>
      <c r="P603" s="215">
        <f t="shared" si="32"/>
        <v>18170.04202039677</v>
      </c>
      <c r="Q603" s="215" cm="1">
        <f t="array" ref="Q603">IF(P603="-",0,P603/(1+'General inputs'!$H$32)^IFERROR(INDEX('MP Calculations'!$C$40:$C$130,MATCH(F603,'MP Calculations'!$D$40:$D$130,0),0),-1))</f>
        <v>28569.381621346831</v>
      </c>
    </row>
    <row r="604" spans="3:17" x14ac:dyDescent="0.2">
      <c r="C604" s="159"/>
      <c r="D604" s="165" t="s">
        <v>534</v>
      </c>
      <c r="E604" s="161">
        <v>40848</v>
      </c>
      <c r="F604" s="172" t="str">
        <f t="shared" si="30"/>
        <v>2011-12</v>
      </c>
      <c r="G604" s="68"/>
      <c r="H604" s="167" t="s">
        <v>279</v>
      </c>
      <c r="I604" s="173">
        <v>38254.502555524108</v>
      </c>
      <c r="J604" s="168">
        <f>IFERROR(MIN('MP Calculations'!$E$30/I604,1),"-")</f>
        <v>0.61191304794284773</v>
      </c>
      <c r="K604" s="12"/>
      <c r="L604" s="159">
        <v>1</v>
      </c>
      <c r="M604" s="159" t="s">
        <v>322</v>
      </c>
      <c r="N604" s="159">
        <v>29693.83</v>
      </c>
      <c r="O604" s="185">
        <f t="shared" si="31"/>
        <v>29693.83</v>
      </c>
      <c r="P604" s="215">
        <f t="shared" si="32"/>
        <v>18170.04202039677</v>
      </c>
      <c r="Q604" s="215" cm="1">
        <f t="array" ref="Q604">IF(P604="-",0,P604/(1+'General inputs'!$H$32)^IFERROR(INDEX('MP Calculations'!$C$40:$C$130,MATCH(F604,'MP Calculations'!$D$40:$D$130,0),0),-1))</f>
        <v>28569.381621346831</v>
      </c>
    </row>
    <row r="605" spans="3:17" x14ac:dyDescent="0.2">
      <c r="C605" s="159"/>
      <c r="D605" s="165" t="s">
        <v>535</v>
      </c>
      <c r="E605" s="161">
        <v>40848</v>
      </c>
      <c r="F605" s="172" t="str">
        <f t="shared" si="30"/>
        <v>2011-12</v>
      </c>
      <c r="G605" s="68"/>
      <c r="H605" s="167" t="s">
        <v>279</v>
      </c>
      <c r="I605" s="173">
        <v>38254.502555524108</v>
      </c>
      <c r="J605" s="168">
        <f>IFERROR(MIN('MP Calculations'!$E$30/I605,1),"-")</f>
        <v>0.61191304794284773</v>
      </c>
      <c r="K605" s="12"/>
      <c r="L605" s="159">
        <v>1</v>
      </c>
      <c r="M605" s="159" t="s">
        <v>322</v>
      </c>
      <c r="N605" s="159">
        <v>448120.89</v>
      </c>
      <c r="O605" s="185">
        <f t="shared" si="31"/>
        <v>448120.89</v>
      </c>
      <c r="P605" s="215">
        <f t="shared" si="32"/>
        <v>274211.01964676159</v>
      </c>
      <c r="Q605" s="215" cm="1">
        <f t="array" ref="Q605">IF(P605="-",0,P605/(1+'General inputs'!$H$32)^IFERROR(INDEX('MP Calculations'!$C$40:$C$130,MATCH(F605,'MP Calculations'!$D$40:$D$130,0),0),-1))</f>
        <v>431151.41155275644</v>
      </c>
    </row>
    <row r="606" spans="3:17" x14ac:dyDescent="0.2">
      <c r="C606" s="159"/>
      <c r="D606" s="165" t="s">
        <v>536</v>
      </c>
      <c r="E606" s="161">
        <v>40848</v>
      </c>
      <c r="F606" s="172" t="str">
        <f t="shared" si="30"/>
        <v>2011-12</v>
      </c>
      <c r="G606" s="68"/>
      <c r="H606" s="167" t="s">
        <v>279</v>
      </c>
      <c r="I606" s="173">
        <v>38254.502555524108</v>
      </c>
      <c r="J606" s="168">
        <f>IFERROR(MIN('MP Calculations'!$E$30/I606,1),"-")</f>
        <v>0.61191304794284773</v>
      </c>
      <c r="K606" s="12"/>
      <c r="L606" s="159">
        <v>1</v>
      </c>
      <c r="M606" s="159" t="s">
        <v>322</v>
      </c>
      <c r="N606" s="159">
        <v>232222.49</v>
      </c>
      <c r="O606" s="185">
        <f t="shared" si="31"/>
        <v>232222.49</v>
      </c>
      <c r="P606" s="215">
        <f t="shared" si="32"/>
        <v>142099.97165677746</v>
      </c>
      <c r="Q606" s="215" cm="1">
        <f t="array" ref="Q606">IF(P606="-",0,P606/(1+'General inputs'!$H$32)^IFERROR(INDEX('MP Calculations'!$C$40:$C$130,MATCH(F606,'MP Calculations'!$D$40:$D$130,0),0),-1))</f>
        <v>223428.6697899664</v>
      </c>
    </row>
    <row r="607" spans="3:17" x14ac:dyDescent="0.2">
      <c r="C607" s="159"/>
      <c r="D607" s="165" t="s">
        <v>537</v>
      </c>
      <c r="E607" s="161">
        <v>40848</v>
      </c>
      <c r="F607" s="172" t="str">
        <f t="shared" si="30"/>
        <v>2011-12</v>
      </c>
      <c r="G607" s="68"/>
      <c r="H607" s="167" t="s">
        <v>279</v>
      </c>
      <c r="I607" s="173">
        <v>38254.502555524108</v>
      </c>
      <c r="J607" s="168">
        <f>IFERROR(MIN('MP Calculations'!$E$30/I607,1),"-")</f>
        <v>0.61191304794284773</v>
      </c>
      <c r="K607" s="12"/>
      <c r="L607" s="159">
        <v>1</v>
      </c>
      <c r="M607" s="159" t="s">
        <v>322</v>
      </c>
      <c r="N607" s="159">
        <v>400952.69</v>
      </c>
      <c r="O607" s="185">
        <f t="shared" si="31"/>
        <v>400952.69</v>
      </c>
      <c r="P607" s="215">
        <f t="shared" si="32"/>
        <v>245348.18261878376</v>
      </c>
      <c r="Q607" s="215" cm="1">
        <f t="array" ref="Q607">IF(P607="-",0,P607/(1+'General inputs'!$H$32)^IFERROR(INDEX('MP Calculations'!$C$40:$C$130,MATCH(F607,'MP Calculations'!$D$40:$D$130,0),0),-1))</f>
        <v>385769.38080118241</v>
      </c>
    </row>
    <row r="608" spans="3:17" x14ac:dyDescent="0.2">
      <c r="C608" s="159"/>
      <c r="D608" s="165" t="s">
        <v>538</v>
      </c>
      <c r="E608" s="161">
        <v>40848</v>
      </c>
      <c r="F608" s="172" t="str">
        <f t="shared" si="30"/>
        <v>2011-12</v>
      </c>
      <c r="G608" s="68"/>
      <c r="H608" s="167" t="s">
        <v>279</v>
      </c>
      <c r="I608" s="173">
        <v>38254.502555524108</v>
      </c>
      <c r="J608" s="168">
        <f>IFERROR(MIN('MP Calculations'!$E$30/I608,1),"-")</f>
        <v>0.61191304794284773</v>
      </c>
      <c r="K608" s="12"/>
      <c r="L608" s="159">
        <v>1</v>
      </c>
      <c r="M608" s="159" t="s">
        <v>322</v>
      </c>
      <c r="N608" s="159">
        <v>43297.89</v>
      </c>
      <c r="O608" s="185">
        <f t="shared" si="31"/>
        <v>43297.89</v>
      </c>
      <c r="P608" s="215">
        <f t="shared" si="32"/>
        <v>26494.543839394148</v>
      </c>
      <c r="Q608" s="215" cm="1">
        <f t="array" ref="Q608">IF(P608="-",0,P608/(1+'General inputs'!$H$32)^IFERROR(INDEX('MP Calculations'!$C$40:$C$130,MATCH(F608,'MP Calculations'!$D$40:$D$130,0),0),-1))</f>
        <v>41658.281966627306</v>
      </c>
    </row>
    <row r="609" spans="3:17" x14ac:dyDescent="0.2">
      <c r="C609" s="159"/>
      <c r="D609" s="165" t="s">
        <v>539</v>
      </c>
      <c r="E609" s="161">
        <v>40848</v>
      </c>
      <c r="F609" s="172" t="str">
        <f t="shared" si="30"/>
        <v>2011-12</v>
      </c>
      <c r="G609" s="68"/>
      <c r="H609" s="167" t="s">
        <v>279</v>
      </c>
      <c r="I609" s="173">
        <v>38254.502555524108</v>
      </c>
      <c r="J609" s="168">
        <f>IFERROR(MIN('MP Calculations'!$E$30/I609,1),"-")</f>
        <v>0.61191304794284773</v>
      </c>
      <c r="K609" s="12"/>
      <c r="L609" s="159">
        <v>1</v>
      </c>
      <c r="M609" s="159" t="s">
        <v>322</v>
      </c>
      <c r="N609" s="159">
        <v>43297.89</v>
      </c>
      <c r="O609" s="185">
        <f t="shared" si="31"/>
        <v>43297.89</v>
      </c>
      <c r="P609" s="215">
        <f t="shared" si="32"/>
        <v>26494.543839394148</v>
      </c>
      <c r="Q609" s="215" cm="1">
        <f t="array" ref="Q609">IF(P609="-",0,P609/(1+'General inputs'!$H$32)^IFERROR(INDEX('MP Calculations'!$C$40:$C$130,MATCH(F609,'MP Calculations'!$D$40:$D$130,0),0),-1))</f>
        <v>41658.281966627306</v>
      </c>
    </row>
    <row r="610" spans="3:17" x14ac:dyDescent="0.2">
      <c r="C610" s="159"/>
      <c r="D610" s="165" t="s">
        <v>540</v>
      </c>
      <c r="E610" s="161">
        <v>40848</v>
      </c>
      <c r="F610" s="172" t="str">
        <f t="shared" si="30"/>
        <v>2011-12</v>
      </c>
      <c r="G610" s="68"/>
      <c r="H610" s="167" t="s">
        <v>279</v>
      </c>
      <c r="I610" s="173">
        <v>38254.502555524108</v>
      </c>
      <c r="J610" s="168">
        <f>IFERROR(MIN('MP Calculations'!$E$30/I610,1),"-")</f>
        <v>0.61191304794284773</v>
      </c>
      <c r="K610" s="12"/>
      <c r="L610" s="159">
        <v>1</v>
      </c>
      <c r="M610" s="159" t="s">
        <v>322</v>
      </c>
      <c r="N610" s="159">
        <v>43297.89</v>
      </c>
      <c r="O610" s="185">
        <f t="shared" si="31"/>
        <v>43297.89</v>
      </c>
      <c r="P610" s="215">
        <f t="shared" si="32"/>
        <v>26494.543839394148</v>
      </c>
      <c r="Q610" s="215" cm="1">
        <f t="array" ref="Q610">IF(P610="-",0,P610/(1+'General inputs'!$H$32)^IFERROR(INDEX('MP Calculations'!$C$40:$C$130,MATCH(F610,'MP Calculations'!$D$40:$D$130,0),0),-1))</f>
        <v>41658.281966627306</v>
      </c>
    </row>
    <row r="611" spans="3:17" x14ac:dyDescent="0.2">
      <c r="C611" s="159"/>
      <c r="D611" s="165" t="s">
        <v>541</v>
      </c>
      <c r="E611" s="161">
        <v>40848</v>
      </c>
      <c r="F611" s="172" t="str">
        <f t="shared" si="30"/>
        <v>2011-12</v>
      </c>
      <c r="G611" s="68"/>
      <c r="H611" s="167" t="s">
        <v>279</v>
      </c>
      <c r="I611" s="173">
        <v>38254.502555524108</v>
      </c>
      <c r="J611" s="168">
        <f>IFERROR(MIN('MP Calculations'!$E$30/I611,1),"-")</f>
        <v>0.61191304794284773</v>
      </c>
      <c r="K611" s="12"/>
      <c r="L611" s="159">
        <v>1</v>
      </c>
      <c r="M611" s="159" t="s">
        <v>322</v>
      </c>
      <c r="N611" s="159">
        <v>22203.439999999999</v>
      </c>
      <c r="O611" s="185">
        <f t="shared" si="31"/>
        <v>22203.439999999999</v>
      </c>
      <c r="P611" s="215">
        <f t="shared" si="32"/>
        <v>13586.574645216142</v>
      </c>
      <c r="Q611" s="215" cm="1">
        <f t="array" ref="Q611">IF(P611="-",0,P611/(1+'General inputs'!$H$32)^IFERROR(INDEX('MP Calculations'!$C$40:$C$130,MATCH(F611,'MP Calculations'!$D$40:$D$130,0),0),-1))</f>
        <v>21362.638321384511</v>
      </c>
    </row>
    <row r="612" spans="3:17" x14ac:dyDescent="0.2">
      <c r="C612" s="159"/>
      <c r="D612" s="165" t="s">
        <v>542</v>
      </c>
      <c r="E612" s="161">
        <v>40848</v>
      </c>
      <c r="F612" s="172" t="str">
        <f t="shared" si="30"/>
        <v>2011-12</v>
      </c>
      <c r="G612" s="68"/>
      <c r="H612" s="167" t="s">
        <v>279</v>
      </c>
      <c r="I612" s="173">
        <v>38254.502555524108</v>
      </c>
      <c r="J612" s="168">
        <f>IFERROR(MIN('MP Calculations'!$E$30/I612,1),"-")</f>
        <v>0.61191304794284773</v>
      </c>
      <c r="K612" s="12"/>
      <c r="L612" s="159">
        <v>1</v>
      </c>
      <c r="M612" s="159" t="s">
        <v>322</v>
      </c>
      <c r="N612" s="159">
        <v>221803.51</v>
      </c>
      <c r="O612" s="185">
        <f t="shared" si="31"/>
        <v>221803.51</v>
      </c>
      <c r="P612" s="215">
        <f t="shared" si="32"/>
        <v>135724.46184852193</v>
      </c>
      <c r="Q612" s="215" cm="1">
        <f t="array" ref="Q612">IF(P612="-",0,P612/(1+'General inputs'!$H$32)^IFERROR(INDEX('MP Calculations'!$C$40:$C$130,MATCH(F612,'MP Calculations'!$D$40:$D$130,0),0),-1))</f>
        <v>213404.23657521509</v>
      </c>
    </row>
    <row r="613" spans="3:17" x14ac:dyDescent="0.2">
      <c r="C613" s="159"/>
      <c r="D613" s="165" t="s">
        <v>543</v>
      </c>
      <c r="E613" s="161">
        <v>40848</v>
      </c>
      <c r="F613" s="172" t="str">
        <f t="shared" si="30"/>
        <v>2011-12</v>
      </c>
      <c r="G613" s="68"/>
      <c r="H613" s="167" t="s">
        <v>279</v>
      </c>
      <c r="I613" s="173">
        <v>38254.502555524108</v>
      </c>
      <c r="J613" s="168">
        <f>IFERROR(MIN('MP Calculations'!$E$30/I613,1),"-")</f>
        <v>0.61191304794284773</v>
      </c>
      <c r="K613" s="12"/>
      <c r="L613" s="159">
        <v>1</v>
      </c>
      <c r="M613" s="159" t="s">
        <v>322</v>
      </c>
      <c r="N613" s="159">
        <v>148845.26999999999</v>
      </c>
      <c r="O613" s="185">
        <f t="shared" si="31"/>
        <v>148845.26999999999</v>
      </c>
      <c r="P613" s="215">
        <f t="shared" si="32"/>
        <v>91080.362837576104</v>
      </c>
      <c r="Q613" s="215" cm="1">
        <f t="array" ref="Q613">IF(P613="-",0,P613/(1+'General inputs'!$H$32)^IFERROR(INDEX('MP Calculations'!$C$40:$C$130,MATCH(F613,'MP Calculations'!$D$40:$D$130,0),0),-1))</f>
        <v>143208.78516386761</v>
      </c>
    </row>
    <row r="614" spans="3:17" x14ac:dyDescent="0.2">
      <c r="C614" s="159"/>
      <c r="D614" s="165" t="s">
        <v>544</v>
      </c>
      <c r="E614" s="161">
        <v>40848</v>
      </c>
      <c r="F614" s="172" t="str">
        <f t="shared" si="30"/>
        <v>2011-12</v>
      </c>
      <c r="G614" s="68"/>
      <c r="H614" s="167" t="s">
        <v>279</v>
      </c>
      <c r="I614" s="173">
        <v>38254.502555524108</v>
      </c>
      <c r="J614" s="168">
        <f>IFERROR(MIN('MP Calculations'!$E$30/I614,1),"-")</f>
        <v>0.61191304794284773</v>
      </c>
      <c r="K614" s="12"/>
      <c r="L614" s="159">
        <v>1</v>
      </c>
      <c r="M614" s="159" t="s">
        <v>322</v>
      </c>
      <c r="N614" s="159">
        <v>148845.26999999999</v>
      </c>
      <c r="O614" s="185">
        <f t="shared" si="31"/>
        <v>148845.26999999999</v>
      </c>
      <c r="P614" s="215">
        <f t="shared" si="32"/>
        <v>91080.362837576104</v>
      </c>
      <c r="Q614" s="215" cm="1">
        <f t="array" ref="Q614">IF(P614="-",0,P614/(1+'General inputs'!$H$32)^IFERROR(INDEX('MP Calculations'!$C$40:$C$130,MATCH(F614,'MP Calculations'!$D$40:$D$130,0),0),-1))</f>
        <v>143208.78516386761</v>
      </c>
    </row>
    <row r="615" spans="3:17" x14ac:dyDescent="0.2">
      <c r="C615" s="159"/>
      <c r="D615" s="165" t="s">
        <v>545</v>
      </c>
      <c r="E615" s="161">
        <v>40848</v>
      </c>
      <c r="F615" s="172" t="str">
        <f t="shared" si="30"/>
        <v>2011-12</v>
      </c>
      <c r="G615" s="68"/>
      <c r="H615" s="167" t="s">
        <v>279</v>
      </c>
      <c r="I615" s="173">
        <v>38254.502555524108</v>
      </c>
      <c r="J615" s="168">
        <f>IFERROR(MIN('MP Calculations'!$E$30/I615,1),"-")</f>
        <v>0.61191304794284773</v>
      </c>
      <c r="K615" s="12"/>
      <c r="L615" s="159">
        <v>1</v>
      </c>
      <c r="M615" s="159" t="s">
        <v>322</v>
      </c>
      <c r="N615" s="159">
        <v>8140.35</v>
      </c>
      <c r="O615" s="185">
        <f t="shared" si="31"/>
        <v>8140.35</v>
      </c>
      <c r="P615" s="215">
        <f t="shared" si="32"/>
        <v>4981.1863798215609</v>
      </c>
      <c r="Q615" s="215" cm="1">
        <f t="array" ref="Q615">IF(P615="-",0,P615/(1+'General inputs'!$H$32)^IFERROR(INDEX('MP Calculations'!$C$40:$C$130,MATCH(F615,'MP Calculations'!$D$40:$D$130,0),0),-1))</f>
        <v>7832.0905616193904</v>
      </c>
    </row>
    <row r="616" spans="3:17" x14ac:dyDescent="0.2">
      <c r="C616" s="159"/>
      <c r="D616" s="165" t="s">
        <v>546</v>
      </c>
      <c r="E616" s="161">
        <v>40848</v>
      </c>
      <c r="F616" s="172" t="str">
        <f t="shared" si="30"/>
        <v>2011-12</v>
      </c>
      <c r="G616" s="68"/>
      <c r="H616" s="167" t="s">
        <v>279</v>
      </c>
      <c r="I616" s="173">
        <v>38254.502555524108</v>
      </c>
      <c r="J616" s="168">
        <f>IFERROR(MIN('MP Calculations'!$E$30/I616,1),"-")</f>
        <v>0.61191304794284773</v>
      </c>
      <c r="K616" s="12"/>
      <c r="L616" s="159">
        <v>1</v>
      </c>
      <c r="M616" s="159" t="s">
        <v>322</v>
      </c>
      <c r="N616" s="159">
        <v>8140.35</v>
      </c>
      <c r="O616" s="185">
        <f t="shared" si="31"/>
        <v>8140.35</v>
      </c>
      <c r="P616" s="215">
        <f t="shared" si="32"/>
        <v>4981.1863798215609</v>
      </c>
      <c r="Q616" s="215" cm="1">
        <f t="array" ref="Q616">IF(P616="-",0,P616/(1+'General inputs'!$H$32)^IFERROR(INDEX('MP Calculations'!$C$40:$C$130,MATCH(F616,'MP Calculations'!$D$40:$D$130,0),0),-1))</f>
        <v>7832.0905616193904</v>
      </c>
    </row>
    <row r="617" spans="3:17" x14ac:dyDescent="0.2">
      <c r="C617" s="159"/>
      <c r="D617" s="165" t="s">
        <v>547</v>
      </c>
      <c r="E617" s="161">
        <v>40848</v>
      </c>
      <c r="F617" s="172" t="str">
        <f t="shared" si="30"/>
        <v>2011-12</v>
      </c>
      <c r="G617" s="68"/>
      <c r="H617" s="167" t="s">
        <v>279</v>
      </c>
      <c r="I617" s="173">
        <v>38254.502555524108</v>
      </c>
      <c r="J617" s="168">
        <f>IFERROR(MIN('MP Calculations'!$E$30/I617,1),"-")</f>
        <v>0.61191304794284773</v>
      </c>
      <c r="K617" s="12"/>
      <c r="L617" s="159">
        <v>1</v>
      </c>
      <c r="M617" s="159" t="s">
        <v>322</v>
      </c>
      <c r="N617" s="159">
        <v>411198.16</v>
      </c>
      <c r="O617" s="185">
        <f t="shared" si="31"/>
        <v>411198.16</v>
      </c>
      <c r="P617" s="215">
        <f t="shared" si="32"/>
        <v>251617.51939409075</v>
      </c>
      <c r="Q617" s="215" cm="1">
        <f t="array" ref="Q617">IF(P617="-",0,P617/(1+'General inputs'!$H$32)^IFERROR(INDEX('MP Calculations'!$C$40:$C$130,MATCH(F617,'MP Calculations'!$D$40:$D$130,0),0),-1))</f>
        <v>395626.87450677913</v>
      </c>
    </row>
    <row r="618" spans="3:17" x14ac:dyDescent="0.2">
      <c r="C618" s="159"/>
      <c r="D618" s="165" t="s">
        <v>548</v>
      </c>
      <c r="E618" s="161">
        <v>40848</v>
      </c>
      <c r="F618" s="172" t="str">
        <f t="shared" si="30"/>
        <v>2011-12</v>
      </c>
      <c r="G618" s="68"/>
      <c r="H618" s="167" t="s">
        <v>279</v>
      </c>
      <c r="I618" s="173">
        <v>38254.502555524108</v>
      </c>
      <c r="J618" s="168">
        <f>IFERROR(MIN('MP Calculations'!$E$30/I618,1),"-")</f>
        <v>0.61191304794284773</v>
      </c>
      <c r="K618" s="12"/>
      <c r="L618" s="159">
        <v>1</v>
      </c>
      <c r="M618" s="159" t="s">
        <v>322</v>
      </c>
      <c r="N618" s="159">
        <v>311622.34999999998</v>
      </c>
      <c r="O618" s="185">
        <f t="shared" si="31"/>
        <v>311622.34999999998</v>
      </c>
      <c r="P618" s="215">
        <f t="shared" si="32"/>
        <v>190685.78199561287</v>
      </c>
      <c r="Q618" s="215" cm="1">
        <f t="array" ref="Q618">IF(P618="-",0,P618/(1+'General inputs'!$H$32)^IFERROR(INDEX('MP Calculations'!$C$40:$C$130,MATCH(F618,'MP Calculations'!$D$40:$D$130,0),0),-1))</f>
        <v>299821.80940925807</v>
      </c>
    </row>
    <row r="619" spans="3:17" x14ac:dyDescent="0.2">
      <c r="C619" s="159"/>
      <c r="D619" s="165" t="s">
        <v>549</v>
      </c>
      <c r="E619" s="161">
        <v>40848</v>
      </c>
      <c r="F619" s="172" t="str">
        <f t="shared" si="30"/>
        <v>2011-12</v>
      </c>
      <c r="G619" s="68"/>
      <c r="H619" s="167" t="s">
        <v>279</v>
      </c>
      <c r="I619" s="173">
        <v>38254.502555524108</v>
      </c>
      <c r="J619" s="168">
        <f>IFERROR(MIN('MP Calculations'!$E$30/I619,1),"-")</f>
        <v>0.61191304794284773</v>
      </c>
      <c r="K619" s="12"/>
      <c r="L619" s="159">
        <v>1</v>
      </c>
      <c r="M619" s="159" t="s">
        <v>322</v>
      </c>
      <c r="N619" s="159">
        <v>189255.05</v>
      </c>
      <c r="O619" s="185">
        <f t="shared" si="31"/>
        <v>189255.05</v>
      </c>
      <c r="P619" s="215">
        <f t="shared" si="32"/>
        <v>115807.63448407604</v>
      </c>
      <c r="Q619" s="215" cm="1">
        <f t="array" ref="Q619">IF(P619="-",0,P619/(1+'General inputs'!$H$32)^IFERROR(INDEX('MP Calculations'!$C$40:$C$130,MATCH(F619,'MP Calculations'!$D$40:$D$130,0),0),-1))</f>
        <v>182088.32431576107</v>
      </c>
    </row>
    <row r="620" spans="3:17" x14ac:dyDescent="0.2">
      <c r="C620" s="159"/>
      <c r="D620" s="165" t="s">
        <v>550</v>
      </c>
      <c r="E620" s="161">
        <v>40909</v>
      </c>
      <c r="F620" s="172" t="str">
        <f t="shared" si="30"/>
        <v>2011-12</v>
      </c>
      <c r="G620" s="68"/>
      <c r="H620" s="167" t="s">
        <v>279</v>
      </c>
      <c r="I620" s="173">
        <v>38254.502555524108</v>
      </c>
      <c r="J620" s="168">
        <f>IFERROR(MIN('MP Calculations'!$E$30/I620,1),"-")</f>
        <v>0.61191304794284773</v>
      </c>
      <c r="K620" s="12"/>
      <c r="L620" s="159">
        <v>1</v>
      </c>
      <c r="M620" s="159" t="s">
        <v>322</v>
      </c>
      <c r="N620" s="159">
        <v>113229.55</v>
      </c>
      <c r="O620" s="185">
        <f t="shared" si="31"/>
        <v>113229.55</v>
      </c>
      <c r="P620" s="215">
        <f t="shared" si="32"/>
        <v>69286.639057697073</v>
      </c>
      <c r="Q620" s="215" cm="1">
        <f t="array" ref="Q620">IF(P620="-",0,P620/(1+'General inputs'!$H$32)^IFERROR(INDEX('MP Calculations'!$C$40:$C$130,MATCH(F620,'MP Calculations'!$D$40:$D$130,0),0),-1))</f>
        <v>108941.76415650565</v>
      </c>
    </row>
    <row r="621" spans="3:17" x14ac:dyDescent="0.2">
      <c r="C621" s="159"/>
      <c r="D621" s="165" t="s">
        <v>285</v>
      </c>
      <c r="E621" s="161">
        <v>41095</v>
      </c>
      <c r="F621" s="172" t="str">
        <f t="shared" si="30"/>
        <v>2012-13</v>
      </c>
      <c r="G621" s="68"/>
      <c r="H621" s="167" t="s">
        <v>279</v>
      </c>
      <c r="I621" s="173">
        <v>38254.502555524108</v>
      </c>
      <c r="J621" s="168">
        <f>IFERROR(MIN('MP Calculations'!$E$30/I621,1),"-")</f>
        <v>0.61191304794284773</v>
      </c>
      <c r="K621" s="12"/>
      <c r="L621" s="159">
        <v>8.3225879999999997</v>
      </c>
      <c r="M621" s="159" t="s">
        <v>321</v>
      </c>
      <c r="N621" s="159">
        <v>1803</v>
      </c>
      <c r="O621" s="185">
        <f t="shared" si="31"/>
        <v>15005.626163999999</v>
      </c>
      <c r="P621" s="215">
        <f t="shared" si="32"/>
        <v>9182.1384423041818</v>
      </c>
      <c r="Q621" s="215" cm="1">
        <f t="array" ref="Q621">IF(P621="-",0,P621/(1+'General inputs'!$H$32)^IFERROR(INDEX('MP Calculations'!$C$40:$C$130,MATCH(F621,'MP Calculations'!$D$40:$D$130,0),0),-1))</f>
        <v>13855.462463875083</v>
      </c>
    </row>
    <row r="622" spans="3:17" x14ac:dyDescent="0.2">
      <c r="C622" s="159"/>
      <c r="D622" s="165" t="s">
        <v>285</v>
      </c>
      <c r="E622" s="161">
        <v>41095</v>
      </c>
      <c r="F622" s="172" t="str">
        <f t="shared" si="30"/>
        <v>2012-13</v>
      </c>
      <c r="G622" s="68"/>
      <c r="H622" s="167" t="s">
        <v>279</v>
      </c>
      <c r="I622" s="173">
        <v>38254.502555524108</v>
      </c>
      <c r="J622" s="168">
        <f>IFERROR(MIN('MP Calculations'!$E$30/I622,1),"-")</f>
        <v>0.61191304794284773</v>
      </c>
      <c r="K622" s="12"/>
      <c r="L622" s="159">
        <v>12.414225</v>
      </c>
      <c r="M622" s="159" t="s">
        <v>321</v>
      </c>
      <c r="N622" s="159">
        <v>1803</v>
      </c>
      <c r="O622" s="185">
        <f t="shared" si="31"/>
        <v>22382.847675000001</v>
      </c>
      <c r="P622" s="215">
        <f t="shared" si="32"/>
        <v>13696.356542449734</v>
      </c>
      <c r="Q622" s="215" cm="1">
        <f t="array" ref="Q622">IF(P622="-",0,P622/(1+'General inputs'!$H$32)^IFERROR(INDEX('MP Calculations'!$C$40:$C$130,MATCH(F622,'MP Calculations'!$D$40:$D$130,0),0),-1))</f>
        <v>20667.228571881686</v>
      </c>
    </row>
    <row r="623" spans="3:17" x14ac:dyDescent="0.2">
      <c r="C623" s="159"/>
      <c r="D623" s="165" t="s">
        <v>300</v>
      </c>
      <c r="E623" s="161">
        <v>41095</v>
      </c>
      <c r="F623" s="172" t="str">
        <f t="shared" si="30"/>
        <v>2012-13</v>
      </c>
      <c r="G623" s="68"/>
      <c r="H623" s="167" t="s">
        <v>279</v>
      </c>
      <c r="I623" s="173">
        <v>38254.502555524108</v>
      </c>
      <c r="J623" s="168">
        <f>IFERROR(MIN('MP Calculations'!$E$30/I623,1),"-")</f>
        <v>0.61191304794284773</v>
      </c>
      <c r="K623" s="12"/>
      <c r="L623" s="159">
        <v>1.7553160000000001</v>
      </c>
      <c r="M623" s="159" t="s">
        <v>321</v>
      </c>
      <c r="N623" s="159">
        <v>1754</v>
      </c>
      <c r="O623" s="185">
        <f t="shared" si="31"/>
        <v>3078.8242640000003</v>
      </c>
      <c r="P623" s="215">
        <f t="shared" si="32"/>
        <v>1883.972739464635</v>
      </c>
      <c r="Q623" s="215" cm="1">
        <f t="array" ref="Q623">IF(P623="-",0,P623/(1+'General inputs'!$H$32)^IFERROR(INDEX('MP Calculations'!$C$40:$C$130,MATCH(F623,'MP Calculations'!$D$40:$D$130,0),0),-1))</f>
        <v>2842.8359840832186</v>
      </c>
    </row>
    <row r="624" spans="3:17" x14ac:dyDescent="0.2">
      <c r="C624" s="159"/>
      <c r="D624" s="165" t="s">
        <v>291</v>
      </c>
      <c r="E624" s="161">
        <v>41095</v>
      </c>
      <c r="F624" s="172" t="str">
        <f t="shared" si="30"/>
        <v>2012-13</v>
      </c>
      <c r="G624" s="68"/>
      <c r="H624" s="167" t="s">
        <v>279</v>
      </c>
      <c r="I624" s="173">
        <v>38254.502555524108</v>
      </c>
      <c r="J624" s="168">
        <f>IFERROR(MIN('MP Calculations'!$E$30/I624,1),"-")</f>
        <v>0.61191304794284773</v>
      </c>
      <c r="K624" s="12"/>
      <c r="L624" s="159">
        <v>1.811723</v>
      </c>
      <c r="M624" s="159" t="s">
        <v>321</v>
      </c>
      <c r="N624" s="159">
        <v>1708</v>
      </c>
      <c r="O624" s="185">
        <f t="shared" si="31"/>
        <v>3094.4228840000001</v>
      </c>
      <c r="P624" s="215">
        <f t="shared" si="32"/>
        <v>1893.5177385725372</v>
      </c>
      <c r="Q624" s="215" cm="1">
        <f t="array" ref="Q624">IF(P624="-",0,P624/(1+'General inputs'!$H$32)^IFERROR(INDEX('MP Calculations'!$C$40:$C$130,MATCH(F624,'MP Calculations'!$D$40:$D$130,0),0),-1))</f>
        <v>2857.2389880989226</v>
      </c>
    </row>
    <row r="625" spans="3:17" x14ac:dyDescent="0.2">
      <c r="C625" s="159"/>
      <c r="D625" s="165" t="s">
        <v>291</v>
      </c>
      <c r="E625" s="161">
        <v>41095</v>
      </c>
      <c r="F625" s="172" t="str">
        <f t="shared" si="30"/>
        <v>2012-13</v>
      </c>
      <c r="G625" s="68"/>
      <c r="H625" s="167" t="s">
        <v>279</v>
      </c>
      <c r="I625" s="173">
        <v>38254.502555524108</v>
      </c>
      <c r="J625" s="168">
        <f>IFERROR(MIN('MP Calculations'!$E$30/I625,1),"-")</f>
        <v>0.61191304794284773</v>
      </c>
      <c r="K625" s="12"/>
      <c r="L625" s="159">
        <v>1.3647199999999999</v>
      </c>
      <c r="M625" s="159" t="s">
        <v>321</v>
      </c>
      <c r="N625" s="159">
        <v>1708</v>
      </c>
      <c r="O625" s="185">
        <f t="shared" si="31"/>
        <v>2330.9417599999997</v>
      </c>
      <c r="P625" s="215">
        <f t="shared" si="32"/>
        <v>1426.3336769388657</v>
      </c>
      <c r="Q625" s="215" cm="1">
        <f t="array" ref="Q625">IF(P625="-",0,P625/(1+'General inputs'!$H$32)^IFERROR(INDEX('MP Calculations'!$C$40:$C$130,MATCH(F625,'MP Calculations'!$D$40:$D$130,0),0),-1))</f>
        <v>2152.2777995523384</v>
      </c>
    </row>
    <row r="626" spans="3:17" x14ac:dyDescent="0.2">
      <c r="C626" s="159"/>
      <c r="D626" s="165" t="s">
        <v>404</v>
      </c>
      <c r="E626" s="161">
        <v>41095</v>
      </c>
      <c r="F626" s="172" t="str">
        <f t="shared" si="30"/>
        <v>2012-13</v>
      </c>
      <c r="G626" s="68"/>
      <c r="H626" s="167" t="s">
        <v>279</v>
      </c>
      <c r="I626" s="173">
        <v>38254.502555524108</v>
      </c>
      <c r="J626" s="168">
        <f>IFERROR(MIN('MP Calculations'!$E$30/I626,1),"-")</f>
        <v>0.61191304794284773</v>
      </c>
      <c r="K626" s="12"/>
      <c r="L626" s="159">
        <v>1.871985</v>
      </c>
      <c r="M626" s="159" t="s">
        <v>321</v>
      </c>
      <c r="N626" s="159">
        <v>1527</v>
      </c>
      <c r="O626" s="185">
        <f t="shared" si="31"/>
        <v>2858.5210950000001</v>
      </c>
      <c r="P626" s="215">
        <f t="shared" si="32"/>
        <v>1749.1663558503767</v>
      </c>
      <c r="Q626" s="215" cm="1">
        <f t="array" ref="Q626">IF(P626="-",0,P626/(1+'General inputs'!$H$32)^IFERROR(INDEX('MP Calculations'!$C$40:$C$130,MATCH(F626,'MP Calculations'!$D$40:$D$130,0),0),-1))</f>
        <v>2639.4187953973342</v>
      </c>
    </row>
    <row r="627" spans="3:17" x14ac:dyDescent="0.2">
      <c r="C627" s="159"/>
      <c r="D627" s="165" t="s">
        <v>404</v>
      </c>
      <c r="E627" s="161">
        <v>41095</v>
      </c>
      <c r="F627" s="172" t="str">
        <f t="shared" si="30"/>
        <v>2012-13</v>
      </c>
      <c r="G627" s="68"/>
      <c r="H627" s="167" t="s">
        <v>279</v>
      </c>
      <c r="I627" s="173">
        <v>38254.502555524108</v>
      </c>
      <c r="J627" s="168">
        <f>IFERROR(MIN('MP Calculations'!$E$30/I627,1),"-")</f>
        <v>0.61191304794284773</v>
      </c>
      <c r="K627" s="12"/>
      <c r="L627" s="159">
        <v>1.2378750000000001</v>
      </c>
      <c r="M627" s="159" t="s">
        <v>321</v>
      </c>
      <c r="N627" s="159">
        <v>1527</v>
      </c>
      <c r="O627" s="185">
        <f t="shared" si="31"/>
        <v>1890.2351250000002</v>
      </c>
      <c r="P627" s="215">
        <f t="shared" si="32"/>
        <v>1156.6595366673798</v>
      </c>
      <c r="Q627" s="215" cm="1">
        <f t="array" ref="Q627">IF(P627="-",0,P627/(1+'General inputs'!$H$32)^IFERROR(INDEX('MP Calculations'!$C$40:$C$130,MATCH(F627,'MP Calculations'!$D$40:$D$130,0),0),-1))</f>
        <v>1745.3508128283481</v>
      </c>
    </row>
    <row r="628" spans="3:17" x14ac:dyDescent="0.2">
      <c r="C628" s="159"/>
      <c r="D628" s="165" t="s">
        <v>404</v>
      </c>
      <c r="E628" s="161">
        <v>41095</v>
      </c>
      <c r="F628" s="172" t="str">
        <f t="shared" si="30"/>
        <v>2012-13</v>
      </c>
      <c r="G628" s="68"/>
      <c r="H628" s="167" t="s">
        <v>279</v>
      </c>
      <c r="I628" s="173">
        <v>38254.502555524108</v>
      </c>
      <c r="J628" s="168">
        <f>IFERROR(MIN('MP Calculations'!$E$30/I628,1),"-")</f>
        <v>0.61191304794284773</v>
      </c>
      <c r="K628" s="12"/>
      <c r="L628" s="159">
        <v>1.870522</v>
      </c>
      <c r="M628" s="159" t="s">
        <v>321</v>
      </c>
      <c r="N628" s="159">
        <v>1527</v>
      </c>
      <c r="O628" s="185">
        <f t="shared" si="31"/>
        <v>2856.2870940000003</v>
      </c>
      <c r="P628" s="215">
        <f t="shared" si="32"/>
        <v>1747.7993414893594</v>
      </c>
      <c r="Q628" s="215" cm="1">
        <f t="array" ref="Q628">IF(P628="-",0,P628/(1+'General inputs'!$H$32)^IFERROR(INDEX('MP Calculations'!$C$40:$C$130,MATCH(F628,'MP Calculations'!$D$40:$D$130,0),0),-1))</f>
        <v>2637.3560279618764</v>
      </c>
    </row>
    <row r="629" spans="3:17" x14ac:dyDescent="0.2">
      <c r="C629" s="159"/>
      <c r="D629" s="165" t="s">
        <v>404</v>
      </c>
      <c r="E629" s="161">
        <v>41095</v>
      </c>
      <c r="F629" s="172" t="str">
        <f t="shared" si="30"/>
        <v>2012-13</v>
      </c>
      <c r="G629" s="68"/>
      <c r="H629" s="167" t="s">
        <v>279</v>
      </c>
      <c r="I629" s="173">
        <v>38254.502555524108</v>
      </c>
      <c r="J629" s="168">
        <f>IFERROR(MIN('MP Calculations'!$E$30/I629,1),"-")</f>
        <v>0.61191304794284773</v>
      </c>
      <c r="K629" s="12"/>
      <c r="L629" s="159">
        <v>1.232443</v>
      </c>
      <c r="M629" s="159" t="s">
        <v>321</v>
      </c>
      <c r="N629" s="159">
        <v>1527</v>
      </c>
      <c r="O629" s="185">
        <f t="shared" si="31"/>
        <v>1881.9404609999999</v>
      </c>
      <c r="P629" s="215">
        <f t="shared" si="32"/>
        <v>1151.5839235374779</v>
      </c>
      <c r="Q629" s="215" cm="1">
        <f t="array" ref="Q629">IF(P629="-",0,P629/(1+'General inputs'!$H$32)^IFERROR(INDEX('MP Calculations'!$C$40:$C$130,MATCH(F629,'MP Calculations'!$D$40:$D$130,0),0),-1))</f>
        <v>1737.6919251254023</v>
      </c>
    </row>
    <row r="630" spans="3:17" x14ac:dyDescent="0.2">
      <c r="C630" s="159"/>
      <c r="D630" s="165" t="s">
        <v>301</v>
      </c>
      <c r="E630" s="161">
        <v>41095</v>
      </c>
      <c r="F630" s="172" t="str">
        <f t="shared" si="30"/>
        <v>2012-13</v>
      </c>
      <c r="G630" s="68"/>
      <c r="H630" s="167" t="s">
        <v>279</v>
      </c>
      <c r="I630" s="173">
        <v>38254.502555524108</v>
      </c>
      <c r="J630" s="168">
        <f>IFERROR(MIN('MP Calculations'!$E$30/I630,1),"-")</f>
        <v>0.61191304794284773</v>
      </c>
      <c r="K630" s="12"/>
      <c r="L630" s="159">
        <v>0.72947600000000001</v>
      </c>
      <c r="M630" s="159" t="s">
        <v>321</v>
      </c>
      <c r="N630" s="159">
        <v>2439</v>
      </c>
      <c r="O630" s="185">
        <f t="shared" si="31"/>
        <v>1779.1919640000001</v>
      </c>
      <c r="P630" s="215">
        <f t="shared" si="32"/>
        <v>1088.7107775666614</v>
      </c>
      <c r="Q630" s="215" cm="1">
        <f t="array" ref="Q630">IF(P630="-",0,P630/(1+'General inputs'!$H$32)^IFERROR(INDEX('MP Calculations'!$C$40:$C$130,MATCH(F630,'MP Calculations'!$D$40:$D$130,0),0),-1))</f>
        <v>1642.8189802816539</v>
      </c>
    </row>
    <row r="631" spans="3:17" x14ac:dyDescent="0.2">
      <c r="C631" s="159"/>
      <c r="D631" s="165" t="s">
        <v>301</v>
      </c>
      <c r="E631" s="161">
        <v>41095</v>
      </c>
      <c r="F631" s="172" t="str">
        <f t="shared" si="30"/>
        <v>2012-13</v>
      </c>
      <c r="G631" s="68"/>
      <c r="H631" s="167" t="s">
        <v>279</v>
      </c>
      <c r="I631" s="173">
        <v>38254.502555524108</v>
      </c>
      <c r="J631" s="168">
        <f>IFERROR(MIN('MP Calculations'!$E$30/I631,1),"-")</f>
        <v>0.61191304794284773</v>
      </c>
      <c r="K631" s="12"/>
      <c r="L631" s="159">
        <v>2.248669</v>
      </c>
      <c r="M631" s="159" t="s">
        <v>321</v>
      </c>
      <c r="N631" s="159">
        <v>2439</v>
      </c>
      <c r="O631" s="185">
        <f t="shared" si="31"/>
        <v>5484.5036909999999</v>
      </c>
      <c r="P631" s="215">
        <f t="shared" si="32"/>
        <v>3356.0393700136083</v>
      </c>
      <c r="Q631" s="215" cm="1">
        <f t="array" ref="Q631">IF(P631="-",0,P631/(1+'General inputs'!$H$32)^IFERROR(INDEX('MP Calculations'!$C$40:$C$130,MATCH(F631,'MP Calculations'!$D$40:$D$130,0),0),-1))</f>
        <v>5064.1228958471102</v>
      </c>
    </row>
    <row r="632" spans="3:17" x14ac:dyDescent="0.2">
      <c r="C632" s="159"/>
      <c r="D632" s="165" t="s">
        <v>300</v>
      </c>
      <c r="E632" s="161">
        <v>41095</v>
      </c>
      <c r="F632" s="172" t="str">
        <f t="shared" si="30"/>
        <v>2012-13</v>
      </c>
      <c r="G632" s="68"/>
      <c r="H632" s="167" t="s">
        <v>279</v>
      </c>
      <c r="I632" s="173">
        <v>38254.502555524108</v>
      </c>
      <c r="J632" s="168">
        <f>IFERROR(MIN('MP Calculations'!$E$30/I632,1),"-")</f>
        <v>0.61191304794284773</v>
      </c>
      <c r="K632" s="12"/>
      <c r="L632" s="159">
        <v>1.3244860000000001</v>
      </c>
      <c r="M632" s="159" t="s">
        <v>321</v>
      </c>
      <c r="N632" s="159">
        <v>1754</v>
      </c>
      <c r="O632" s="185">
        <f t="shared" si="31"/>
        <v>2323.1484439999999</v>
      </c>
      <c r="P632" s="215">
        <f t="shared" si="32"/>
        <v>1421.5648451917241</v>
      </c>
      <c r="Q632" s="215" cm="1">
        <f t="array" ref="Q632">IF(P632="-",0,P632/(1+'General inputs'!$H$32)^IFERROR(INDEX('MP Calculations'!$C$40:$C$130,MATCH(F632,'MP Calculations'!$D$40:$D$130,0),0),-1))</f>
        <v>2145.0818321113952</v>
      </c>
    </row>
    <row r="633" spans="3:17" x14ac:dyDescent="0.2">
      <c r="C633" s="159"/>
      <c r="D633" s="165" t="s">
        <v>300</v>
      </c>
      <c r="E633" s="161">
        <v>41095</v>
      </c>
      <c r="F633" s="172" t="str">
        <f t="shared" si="30"/>
        <v>2012-13</v>
      </c>
      <c r="G633" s="68"/>
      <c r="H633" s="167" t="s">
        <v>279</v>
      </c>
      <c r="I633" s="173">
        <v>38254.502555524108</v>
      </c>
      <c r="J633" s="168">
        <f>IFERROR(MIN('MP Calculations'!$E$30/I633,1),"-")</f>
        <v>0.61191304794284773</v>
      </c>
      <c r="K633" s="12"/>
      <c r="L633" s="159">
        <v>0.848383</v>
      </c>
      <c r="M633" s="159" t="s">
        <v>321</v>
      </c>
      <c r="N633" s="159">
        <v>1754</v>
      </c>
      <c r="O633" s="185">
        <f t="shared" si="31"/>
        <v>1488.0637819999999</v>
      </c>
      <c r="P633" s="215">
        <f t="shared" si="32"/>
        <v>910.56564437698125</v>
      </c>
      <c r="Q633" s="215" cm="1">
        <f t="array" ref="Q633">IF(P633="-",0,P633/(1+'General inputs'!$H$32)^IFERROR(INDEX('MP Calculations'!$C$40:$C$130,MATCH(F633,'MP Calculations'!$D$40:$D$130,0),0),-1))</f>
        <v>1374.0054330299918</v>
      </c>
    </row>
    <row r="634" spans="3:17" x14ac:dyDescent="0.2">
      <c r="C634" s="159"/>
      <c r="D634" s="165" t="s">
        <v>300</v>
      </c>
      <c r="E634" s="161">
        <v>41095</v>
      </c>
      <c r="F634" s="172" t="str">
        <f t="shared" si="30"/>
        <v>2012-13</v>
      </c>
      <c r="G634" s="68"/>
      <c r="H634" s="167" t="s">
        <v>279</v>
      </c>
      <c r="I634" s="173">
        <v>38254.502555524108</v>
      </c>
      <c r="J634" s="168">
        <f>IFERROR(MIN('MP Calculations'!$E$30/I634,1),"-")</f>
        <v>0.61191304794284773</v>
      </c>
      <c r="K634" s="12"/>
      <c r="L634" s="159">
        <v>1.7439009999999999</v>
      </c>
      <c r="M634" s="159" t="s">
        <v>321</v>
      </c>
      <c r="N634" s="159">
        <v>1754</v>
      </c>
      <c r="O634" s="185">
        <f t="shared" si="31"/>
        <v>3058.8023539999999</v>
      </c>
      <c r="P634" s="215">
        <f t="shared" si="32"/>
        <v>1871.7210714908974</v>
      </c>
      <c r="Q634" s="215" cm="1">
        <f t="array" ref="Q634">IF(P634="-",0,P634/(1+'General inputs'!$H$32)^IFERROR(INDEX('MP Calculations'!$C$40:$C$130,MATCH(F634,'MP Calculations'!$D$40:$D$130,0),0),-1))</f>
        <v>2824.3487300740771</v>
      </c>
    </row>
    <row r="635" spans="3:17" x14ac:dyDescent="0.2">
      <c r="C635" s="159"/>
      <c r="D635" s="165" t="s">
        <v>300</v>
      </c>
      <c r="E635" s="161">
        <v>41095</v>
      </c>
      <c r="F635" s="172" t="str">
        <f t="shared" si="30"/>
        <v>2012-13</v>
      </c>
      <c r="G635" s="68"/>
      <c r="H635" s="167" t="s">
        <v>279</v>
      </c>
      <c r="I635" s="173">
        <v>38254.502555524108</v>
      </c>
      <c r="J635" s="168">
        <f>IFERROR(MIN('MP Calculations'!$E$30/I635,1),"-")</f>
        <v>0.61191304794284773</v>
      </c>
      <c r="K635" s="12"/>
      <c r="L635" s="159">
        <v>1.9856560000000001</v>
      </c>
      <c r="M635" s="159" t="s">
        <v>321</v>
      </c>
      <c r="N635" s="159">
        <v>1754</v>
      </c>
      <c r="O635" s="185">
        <f t="shared" si="31"/>
        <v>3482.8406239999999</v>
      </c>
      <c r="P635" s="215">
        <f t="shared" si="32"/>
        <v>2131.1956217310099</v>
      </c>
      <c r="Q635" s="215" cm="1">
        <f t="array" ref="Q635">IF(P635="-",0,P635/(1+'General inputs'!$H$32)^IFERROR(INDEX('MP Calculations'!$C$40:$C$130,MATCH(F635,'MP Calculations'!$D$40:$D$130,0),0),-1))</f>
        <v>3215.884962485813</v>
      </c>
    </row>
    <row r="636" spans="3:17" x14ac:dyDescent="0.2">
      <c r="C636" s="159"/>
      <c r="D636" s="165" t="s">
        <v>300</v>
      </c>
      <c r="E636" s="161">
        <v>41095</v>
      </c>
      <c r="F636" s="172" t="str">
        <f t="shared" si="30"/>
        <v>2012-13</v>
      </c>
      <c r="G636" s="68"/>
      <c r="H636" s="167" t="s">
        <v>279</v>
      </c>
      <c r="I636" s="173">
        <v>38254.502555524108</v>
      </c>
      <c r="J636" s="168">
        <f>IFERROR(MIN('MP Calculations'!$E$30/I636,1),"-")</f>
        <v>0.61191304794284773</v>
      </c>
      <c r="K636" s="12"/>
      <c r="L636" s="159">
        <v>2.3035960000000002</v>
      </c>
      <c r="M636" s="159" t="s">
        <v>321</v>
      </c>
      <c r="N636" s="159">
        <v>1754</v>
      </c>
      <c r="O636" s="185">
        <f t="shared" si="31"/>
        <v>4040.5073840000005</v>
      </c>
      <c r="P636" s="215">
        <f t="shared" si="32"/>
        <v>2472.4391885790224</v>
      </c>
      <c r="Q636" s="215" cm="1">
        <f t="array" ref="Q636">IF(P636="-",0,P636/(1+'General inputs'!$H$32)^IFERROR(INDEX('MP Calculations'!$C$40:$C$130,MATCH(F636,'MP Calculations'!$D$40:$D$130,0),0),-1))</f>
        <v>3730.8072173843148</v>
      </c>
    </row>
    <row r="637" spans="3:17" x14ac:dyDescent="0.2">
      <c r="C637" s="159"/>
      <c r="D637" s="165" t="s">
        <v>300</v>
      </c>
      <c r="E637" s="161">
        <v>41095</v>
      </c>
      <c r="F637" s="172" t="str">
        <f t="shared" si="30"/>
        <v>2012-13</v>
      </c>
      <c r="G637" s="68"/>
      <c r="H637" s="167" t="s">
        <v>279</v>
      </c>
      <c r="I637" s="173">
        <v>38254.502555524108</v>
      </c>
      <c r="J637" s="168">
        <f>IFERROR(MIN('MP Calculations'!$E$30/I637,1),"-")</f>
        <v>0.61191304794284773</v>
      </c>
      <c r="K637" s="12"/>
      <c r="L637" s="159">
        <v>2.456016</v>
      </c>
      <c r="M637" s="159" t="s">
        <v>321</v>
      </c>
      <c r="N637" s="159">
        <v>1754</v>
      </c>
      <c r="O637" s="185">
        <f t="shared" si="31"/>
        <v>4307.8520639999997</v>
      </c>
      <c r="P637" s="215">
        <f t="shared" si="32"/>
        <v>2636.0308865691272</v>
      </c>
      <c r="Q637" s="215" cm="1">
        <f t="array" ref="Q637">IF(P637="-",0,P637/(1+'General inputs'!$H$32)^IFERROR(INDEX('MP Calculations'!$C$40:$C$130,MATCH(F637,'MP Calculations'!$D$40:$D$130,0),0),-1))</f>
        <v>3977.6602402553895</v>
      </c>
    </row>
    <row r="638" spans="3:17" x14ac:dyDescent="0.2">
      <c r="C638" s="159"/>
      <c r="D638" s="165" t="s">
        <v>300</v>
      </c>
      <c r="E638" s="161">
        <v>41095</v>
      </c>
      <c r="F638" s="172" t="str">
        <f t="shared" si="30"/>
        <v>2012-13</v>
      </c>
      <c r="G638" s="68"/>
      <c r="H638" s="167" t="s">
        <v>279</v>
      </c>
      <c r="I638" s="173">
        <v>38254.502555524108</v>
      </c>
      <c r="J638" s="168">
        <f>IFERROR(MIN('MP Calculations'!$E$30/I638,1),"-")</f>
        <v>0.61191304794284773</v>
      </c>
      <c r="K638" s="12"/>
      <c r="L638" s="159">
        <v>3.367785</v>
      </c>
      <c r="M638" s="159" t="s">
        <v>321</v>
      </c>
      <c r="N638" s="159">
        <v>1754</v>
      </c>
      <c r="O638" s="185">
        <f t="shared" si="31"/>
        <v>5907.0948900000003</v>
      </c>
      <c r="P638" s="215">
        <f t="shared" si="32"/>
        <v>3614.6284386275211</v>
      </c>
      <c r="Q638" s="215" cm="1">
        <f t="array" ref="Q638">IF(P638="-",0,P638/(1+'General inputs'!$H$32)^IFERROR(INDEX('MP Calculations'!$C$40:$C$130,MATCH(F638,'MP Calculations'!$D$40:$D$130,0),0),-1))</f>
        <v>5454.3229735590076</v>
      </c>
    </row>
    <row r="639" spans="3:17" x14ac:dyDescent="0.2">
      <c r="C639" s="159"/>
      <c r="D639" s="165" t="s">
        <v>300</v>
      </c>
      <c r="E639" s="161">
        <v>41095</v>
      </c>
      <c r="F639" s="172" t="str">
        <f t="shared" si="30"/>
        <v>2012-13</v>
      </c>
      <c r="G639" s="68"/>
      <c r="H639" s="167" t="s">
        <v>279</v>
      </c>
      <c r="I639" s="173">
        <v>38254.502555524108</v>
      </c>
      <c r="J639" s="168">
        <f>IFERROR(MIN('MP Calculations'!$E$30/I639,1),"-")</f>
        <v>0.61191304794284773</v>
      </c>
      <c r="K639" s="12"/>
      <c r="L639" s="159">
        <v>0.70917799999999998</v>
      </c>
      <c r="M639" s="159" t="s">
        <v>321</v>
      </c>
      <c r="N639" s="159">
        <v>1754</v>
      </c>
      <c r="O639" s="185">
        <f t="shared" si="31"/>
        <v>1243.8982120000001</v>
      </c>
      <c r="P639" s="215">
        <f t="shared" si="32"/>
        <v>761.15754623557859</v>
      </c>
      <c r="Q639" s="215" cm="1">
        <f t="array" ref="Q639">IF(P639="-",0,P639/(1+'General inputs'!$H$32)^IFERROR(INDEX('MP Calculations'!$C$40:$C$130,MATCH(F639,'MP Calculations'!$D$40:$D$130,0),0),-1))</f>
        <v>1148.5548684796177</v>
      </c>
    </row>
    <row r="640" spans="3:17" x14ac:dyDescent="0.2">
      <c r="C640" s="159"/>
      <c r="D640" s="165" t="s">
        <v>300</v>
      </c>
      <c r="E640" s="161">
        <v>41095</v>
      </c>
      <c r="F640" s="172" t="str">
        <f t="shared" si="30"/>
        <v>2012-13</v>
      </c>
      <c r="G640" s="68"/>
      <c r="H640" s="167" t="s">
        <v>279</v>
      </c>
      <c r="I640" s="173">
        <v>38254.502555524108</v>
      </c>
      <c r="J640" s="168">
        <f>IFERROR(MIN('MP Calculations'!$E$30/I640,1),"-")</f>
        <v>0.61191304794284773</v>
      </c>
      <c r="K640" s="12"/>
      <c r="L640" s="159">
        <v>0.91001200000000004</v>
      </c>
      <c r="M640" s="159" t="s">
        <v>321</v>
      </c>
      <c r="N640" s="159">
        <v>1754</v>
      </c>
      <c r="O640" s="185">
        <f t="shared" si="31"/>
        <v>1596.1610480000002</v>
      </c>
      <c r="P640" s="215">
        <f t="shared" si="32"/>
        <v>976.71177188933018</v>
      </c>
      <c r="Q640" s="215" cm="1">
        <f t="array" ref="Q640">IF(P640="-",0,P640/(1+'General inputs'!$H$32)^IFERROR(INDEX('MP Calculations'!$C$40:$C$130,MATCH(F640,'MP Calculations'!$D$40:$D$130,0),0),-1))</f>
        <v>1473.8171699839447</v>
      </c>
    </row>
    <row r="641" spans="3:17" x14ac:dyDescent="0.2">
      <c r="C641" s="159"/>
      <c r="D641" s="165" t="s">
        <v>300</v>
      </c>
      <c r="E641" s="161">
        <v>41095</v>
      </c>
      <c r="F641" s="172" t="str">
        <f t="shared" si="30"/>
        <v>2012-13</v>
      </c>
      <c r="G641" s="68"/>
      <c r="H641" s="167" t="s">
        <v>279</v>
      </c>
      <c r="I641" s="173">
        <v>38254.502555524108</v>
      </c>
      <c r="J641" s="168">
        <f>IFERROR(MIN('MP Calculations'!$E$30/I641,1),"-")</f>
        <v>0.61191304794284773</v>
      </c>
      <c r="K641" s="12"/>
      <c r="L641" s="159">
        <v>0.69707200000000002</v>
      </c>
      <c r="M641" s="159" t="s">
        <v>321</v>
      </c>
      <c r="N641" s="159">
        <v>1754</v>
      </c>
      <c r="O641" s="185">
        <f t="shared" si="31"/>
        <v>1222.6642879999999</v>
      </c>
      <c r="P641" s="215">
        <f t="shared" si="32"/>
        <v>748.16423108095171</v>
      </c>
      <c r="Q641" s="215" cm="1">
        <f t="array" ref="Q641">IF(P641="-",0,P641/(1+'General inputs'!$H$32)^IFERROR(INDEX('MP Calculations'!$C$40:$C$130,MATCH(F641,'MP Calculations'!$D$40:$D$130,0),0),-1))</f>
        <v>1128.9484999264275</v>
      </c>
    </row>
    <row r="642" spans="3:17" x14ac:dyDescent="0.2">
      <c r="C642" s="159"/>
      <c r="D642" s="165" t="s">
        <v>677</v>
      </c>
      <c r="E642" s="161">
        <v>41095</v>
      </c>
      <c r="F642" s="172" t="str">
        <f t="shared" si="30"/>
        <v>2012-13</v>
      </c>
      <c r="G642" s="68"/>
      <c r="H642" s="167" t="s">
        <v>279</v>
      </c>
      <c r="I642" s="173">
        <v>38254.502555524108</v>
      </c>
      <c r="J642" s="168">
        <f>IFERROR(MIN('MP Calculations'!$E$30/I642,1),"-")</f>
        <v>0.61191304794284773</v>
      </c>
      <c r="K642" s="12"/>
      <c r="L642" s="159">
        <v>66.761093000000002</v>
      </c>
      <c r="M642" s="159" t="s">
        <v>321</v>
      </c>
      <c r="N642" s="159">
        <v>2439</v>
      </c>
      <c r="O642" s="185">
        <f t="shared" si="31"/>
        <v>162830.305827</v>
      </c>
      <c r="P642" s="215">
        <f t="shared" si="32"/>
        <v>99637.988736065614</v>
      </c>
      <c r="Q642" s="215" cm="1">
        <f t="array" ref="Q642">IF(P642="-",0,P642/(1+'General inputs'!$H$32)^IFERROR(INDEX('MP Calculations'!$C$40:$C$130,MATCH(F642,'MP Calculations'!$D$40:$D$130,0),0),-1))</f>
        <v>150349.55327488316</v>
      </c>
    </row>
    <row r="643" spans="3:17" x14ac:dyDescent="0.2">
      <c r="C643" s="159"/>
      <c r="D643" s="165" t="s">
        <v>677</v>
      </c>
      <c r="E643" s="161">
        <v>41095</v>
      </c>
      <c r="F643" s="172" t="str">
        <f t="shared" si="30"/>
        <v>2012-13</v>
      </c>
      <c r="G643" s="68"/>
      <c r="H643" s="167" t="s">
        <v>279</v>
      </c>
      <c r="I643" s="173">
        <v>38254.502555524108</v>
      </c>
      <c r="J643" s="168">
        <f>IFERROR(MIN('MP Calculations'!$E$30/I643,1),"-")</f>
        <v>0.61191304794284773</v>
      </c>
      <c r="K643" s="12"/>
      <c r="L643" s="159">
        <v>67.056467999999995</v>
      </c>
      <c r="M643" s="159" t="s">
        <v>321</v>
      </c>
      <c r="N643" s="159">
        <v>2439</v>
      </c>
      <c r="O643" s="185">
        <f t="shared" si="31"/>
        <v>163550.72545199998</v>
      </c>
      <c r="P643" s="215">
        <f t="shared" si="32"/>
        <v>100078.8229045972</v>
      </c>
      <c r="Q643" s="215" cm="1">
        <f t="array" ref="Q643">IF(P643="-",0,P643/(1+'General inputs'!$H$32)^IFERROR(INDEX('MP Calculations'!$C$40:$C$130,MATCH(F643,'MP Calculations'!$D$40:$D$130,0),0),-1))</f>
        <v>151014.75357797838</v>
      </c>
    </row>
    <row r="644" spans="3:17" x14ac:dyDescent="0.2">
      <c r="C644" s="159"/>
      <c r="D644" s="165" t="s">
        <v>300</v>
      </c>
      <c r="E644" s="161">
        <v>41095</v>
      </c>
      <c r="F644" s="172" t="str">
        <f t="shared" si="30"/>
        <v>2012-13</v>
      </c>
      <c r="G644" s="68"/>
      <c r="H644" s="167" t="s">
        <v>279</v>
      </c>
      <c r="I644" s="173">
        <v>38254.502555524108</v>
      </c>
      <c r="J644" s="168">
        <f>IFERROR(MIN('MP Calculations'!$E$30/I644,1),"-")</f>
        <v>0.61191304794284773</v>
      </c>
      <c r="K644" s="12"/>
      <c r="L644" s="159">
        <v>0.82100499999999998</v>
      </c>
      <c r="M644" s="159" t="s">
        <v>321</v>
      </c>
      <c r="N644" s="159">
        <v>1754</v>
      </c>
      <c r="O644" s="185">
        <f t="shared" si="31"/>
        <v>1440.04277</v>
      </c>
      <c r="P644" s="215">
        <f t="shared" si="32"/>
        <v>881.18096055876129</v>
      </c>
      <c r="Q644" s="215" cm="1">
        <f t="array" ref="Q644">IF(P644="-",0,P644/(1+'General inputs'!$H$32)^IFERROR(INDEX('MP Calculations'!$C$40:$C$130,MATCH(F644,'MP Calculations'!$D$40:$D$130,0),0),-1))</f>
        <v>1329.6651754511681</v>
      </c>
    </row>
    <row r="645" spans="3:17" x14ac:dyDescent="0.2">
      <c r="C645" s="159"/>
      <c r="D645" s="165" t="s">
        <v>300</v>
      </c>
      <c r="E645" s="161">
        <v>41095</v>
      </c>
      <c r="F645" s="172" t="str">
        <f t="shared" si="30"/>
        <v>2012-13</v>
      </c>
      <c r="G645" s="68"/>
      <c r="H645" s="167" t="s">
        <v>279</v>
      </c>
      <c r="I645" s="173">
        <v>38254.502555524108</v>
      </c>
      <c r="J645" s="168">
        <f>IFERROR(MIN('MP Calculations'!$E$30/I645,1),"-")</f>
        <v>0.61191304794284773</v>
      </c>
      <c r="K645" s="12"/>
      <c r="L645" s="159">
        <v>0.83095699999999995</v>
      </c>
      <c r="M645" s="159" t="s">
        <v>321</v>
      </c>
      <c r="N645" s="159">
        <v>1754</v>
      </c>
      <c r="O645" s="185">
        <f t="shared" si="31"/>
        <v>1457.498578</v>
      </c>
      <c r="P645" s="215">
        <f t="shared" si="32"/>
        <v>891.8623972363464</v>
      </c>
      <c r="Q645" s="215" cm="1">
        <f t="array" ref="Q645">IF(P645="-",0,P645/(1+'General inputs'!$H$32)^IFERROR(INDEX('MP Calculations'!$C$40:$C$130,MATCH(F645,'MP Calculations'!$D$40:$D$130,0),0),-1))</f>
        <v>1345.7830161781917</v>
      </c>
    </row>
    <row r="646" spans="3:17" x14ac:dyDescent="0.2">
      <c r="C646" s="159"/>
      <c r="D646" s="165" t="s">
        <v>300</v>
      </c>
      <c r="E646" s="161">
        <v>41095</v>
      </c>
      <c r="F646" s="172" t="str">
        <f t="shared" si="30"/>
        <v>2012-13</v>
      </c>
      <c r="G646" s="68"/>
      <c r="H646" s="167" t="s">
        <v>279</v>
      </c>
      <c r="I646" s="173">
        <v>38254.502555524108</v>
      </c>
      <c r="J646" s="168">
        <f>IFERROR(MIN('MP Calculations'!$E$30/I646,1),"-")</f>
        <v>0.61191304794284773</v>
      </c>
      <c r="K646" s="12"/>
      <c r="L646" s="159">
        <v>0.78398100000000004</v>
      </c>
      <c r="M646" s="159" t="s">
        <v>321</v>
      </c>
      <c r="N646" s="159">
        <v>1754</v>
      </c>
      <c r="O646" s="185">
        <f t="shared" si="31"/>
        <v>1375.102674</v>
      </c>
      <c r="P646" s="215">
        <f t="shared" si="32"/>
        <v>841.4432684817001</v>
      </c>
      <c r="Q646" s="215" cm="1">
        <f t="array" ref="Q646">IF(P646="-",0,P646/(1+'General inputs'!$H$32)^IFERROR(INDEX('MP Calculations'!$C$40:$C$130,MATCH(F646,'MP Calculations'!$D$40:$D$130,0),0),-1))</f>
        <v>1269.7026618782861</v>
      </c>
    </row>
    <row r="647" spans="3:17" x14ac:dyDescent="0.2">
      <c r="C647" s="159"/>
      <c r="D647" s="165" t="s">
        <v>300</v>
      </c>
      <c r="E647" s="161">
        <v>41095</v>
      </c>
      <c r="F647" s="172" t="str">
        <f t="shared" si="30"/>
        <v>2012-13</v>
      </c>
      <c r="G647" s="68"/>
      <c r="H647" s="167" t="s">
        <v>279</v>
      </c>
      <c r="I647" s="173">
        <v>38254.502555524108</v>
      </c>
      <c r="J647" s="168">
        <f>IFERROR(MIN('MP Calculations'!$E$30/I647,1),"-")</f>
        <v>0.61191304794284773</v>
      </c>
      <c r="K647" s="12"/>
      <c r="L647" s="159">
        <v>1.5097259999999999</v>
      </c>
      <c r="M647" s="159" t="s">
        <v>321</v>
      </c>
      <c r="N647" s="159">
        <v>1754</v>
      </c>
      <c r="O647" s="185">
        <f t="shared" si="31"/>
        <v>2648.0594039999996</v>
      </c>
      <c r="P647" s="215">
        <f t="shared" si="32"/>
        <v>1620.3821010353606</v>
      </c>
      <c r="Q647" s="215" cm="1">
        <f t="array" ref="Q647">IF(P647="-",0,P647/(1+'General inputs'!$H$32)^IFERROR(INDEX('MP Calculations'!$C$40:$C$130,MATCH(F647,'MP Calculations'!$D$40:$D$130,0),0),-1))</f>
        <v>2445.0887469299091</v>
      </c>
    </row>
    <row r="648" spans="3:17" x14ac:dyDescent="0.2">
      <c r="C648" s="159"/>
      <c r="D648" s="165" t="s">
        <v>300</v>
      </c>
      <c r="E648" s="161">
        <v>41095</v>
      </c>
      <c r="F648" s="172" t="str">
        <f t="shared" si="30"/>
        <v>2012-13</v>
      </c>
      <c r="G648" s="68"/>
      <c r="H648" s="167" t="s">
        <v>279</v>
      </c>
      <c r="I648" s="173">
        <v>38254.502555524108</v>
      </c>
      <c r="J648" s="168">
        <f>IFERROR(MIN('MP Calculations'!$E$30/I648,1),"-")</f>
        <v>0.61191304794284773</v>
      </c>
      <c r="K648" s="12"/>
      <c r="L648" s="159">
        <v>0.812442</v>
      </c>
      <c r="M648" s="159" t="s">
        <v>321</v>
      </c>
      <c r="N648" s="159">
        <v>1754</v>
      </c>
      <c r="O648" s="185">
        <f t="shared" si="31"/>
        <v>1425.0232679999999</v>
      </c>
      <c r="P648" s="215">
        <f t="shared" si="32"/>
        <v>871.99033131135752</v>
      </c>
      <c r="Q648" s="215" cm="1">
        <f t="array" ref="Q648">IF(P648="-",0,P648/(1+'General inputs'!$H$32)^IFERROR(INDEX('MP Calculations'!$C$40:$C$130,MATCH(F648,'MP Calculations'!$D$40:$D$130,0),0),-1))</f>
        <v>1315.7969007178981</v>
      </c>
    </row>
    <row r="649" spans="3:17" x14ac:dyDescent="0.2">
      <c r="C649" s="159"/>
      <c r="D649" s="165" t="s">
        <v>300</v>
      </c>
      <c r="E649" s="161">
        <v>41095</v>
      </c>
      <c r="F649" s="172" t="str">
        <f t="shared" si="30"/>
        <v>2012-13</v>
      </c>
      <c r="G649" s="68"/>
      <c r="H649" s="167" t="s">
        <v>279</v>
      </c>
      <c r="I649" s="173">
        <v>38254.502555524108</v>
      </c>
      <c r="J649" s="168">
        <f>IFERROR(MIN('MP Calculations'!$E$30/I649,1),"-")</f>
        <v>0.61191304794284773</v>
      </c>
      <c r="K649" s="12"/>
      <c r="L649" s="159">
        <v>3.5074830000000001</v>
      </c>
      <c r="M649" s="159" t="s">
        <v>321</v>
      </c>
      <c r="N649" s="159">
        <v>1754</v>
      </c>
      <c r="O649" s="185">
        <f t="shared" si="31"/>
        <v>6152.1251820000007</v>
      </c>
      <c r="P649" s="215">
        <f t="shared" si="32"/>
        <v>3764.5656714435672</v>
      </c>
      <c r="Q649" s="215" cm="1">
        <f t="array" ref="Q649">IF(P649="-",0,P649/(1+'General inputs'!$H$32)^IFERROR(INDEX('MP Calculations'!$C$40:$C$130,MATCH(F649,'MP Calculations'!$D$40:$D$130,0),0),-1))</f>
        <v>5680.5719801791583</v>
      </c>
    </row>
    <row r="650" spans="3:17" x14ac:dyDescent="0.2">
      <c r="C650" s="159"/>
      <c r="D650" s="165" t="s">
        <v>300</v>
      </c>
      <c r="E650" s="161">
        <v>41095</v>
      </c>
      <c r="F650" s="172" t="str">
        <f t="shared" si="30"/>
        <v>2012-13</v>
      </c>
      <c r="G650" s="68"/>
      <c r="H650" s="167" t="s">
        <v>279</v>
      </c>
      <c r="I650" s="173">
        <v>38254.502555524108</v>
      </c>
      <c r="J650" s="168">
        <f>IFERROR(MIN('MP Calculations'!$E$30/I650,1),"-")</f>
        <v>0.61191304794284773</v>
      </c>
      <c r="K650" s="12"/>
      <c r="L650" s="159">
        <v>10.604358</v>
      </c>
      <c r="M650" s="159" t="s">
        <v>321</v>
      </c>
      <c r="N650" s="159">
        <v>1754</v>
      </c>
      <c r="O650" s="185">
        <f t="shared" si="31"/>
        <v>18600.043932</v>
      </c>
      <c r="P650" s="215">
        <f t="shared" si="32"/>
        <v>11381.60957430099</v>
      </c>
      <c r="Q650" s="215" cm="1">
        <f t="array" ref="Q650">IF(P650="-",0,P650/(1+'General inputs'!$H$32)^IFERROR(INDEX('MP Calculations'!$C$40:$C$130,MATCH(F650,'MP Calculations'!$D$40:$D$130,0),0),-1))</f>
        <v>17174.372312734999</v>
      </c>
    </row>
    <row r="651" spans="3:17" x14ac:dyDescent="0.2">
      <c r="C651" s="159"/>
      <c r="D651" s="165" t="s">
        <v>300</v>
      </c>
      <c r="E651" s="161">
        <v>41095</v>
      </c>
      <c r="F651" s="172" t="str">
        <f t="shared" si="30"/>
        <v>2012-13</v>
      </c>
      <c r="G651" s="68"/>
      <c r="H651" s="167" t="s">
        <v>279</v>
      </c>
      <c r="I651" s="173">
        <v>38254.502555524108</v>
      </c>
      <c r="J651" s="168">
        <f>IFERROR(MIN('MP Calculations'!$E$30/I651,1),"-")</f>
        <v>0.61191304794284773</v>
      </c>
      <c r="K651" s="12"/>
      <c r="L651" s="159">
        <v>0.68258700000000005</v>
      </c>
      <c r="M651" s="159" t="s">
        <v>321</v>
      </c>
      <c r="N651" s="159">
        <v>1754</v>
      </c>
      <c r="O651" s="185">
        <f t="shared" si="31"/>
        <v>1197.2575980000001</v>
      </c>
      <c r="P651" s="215">
        <f t="shared" si="32"/>
        <v>732.61754596491278</v>
      </c>
      <c r="Q651" s="215" cm="1">
        <f t="array" ref="Q651">IF(P651="-",0,P651/(1+'General inputs'!$H$32)^IFERROR(INDEX('MP Calculations'!$C$40:$C$130,MATCH(F651,'MP Calculations'!$D$40:$D$130,0),0),-1))</f>
        <v>1105.4892030081262</v>
      </c>
    </row>
    <row r="652" spans="3:17" x14ac:dyDescent="0.2">
      <c r="C652" s="159"/>
      <c r="D652" s="165" t="s">
        <v>300</v>
      </c>
      <c r="E652" s="161">
        <v>41095</v>
      </c>
      <c r="F652" s="172" t="str">
        <f t="shared" si="30"/>
        <v>2012-13</v>
      </c>
      <c r="G652" s="68"/>
      <c r="H652" s="167" t="s">
        <v>279</v>
      </c>
      <c r="I652" s="173">
        <v>38254.502555524108</v>
      </c>
      <c r="J652" s="168">
        <f>IFERROR(MIN('MP Calculations'!$E$30/I652,1),"-")</f>
        <v>0.61191304794284773</v>
      </c>
      <c r="K652" s="12"/>
      <c r="L652" s="159">
        <v>1.3433839999999999</v>
      </c>
      <c r="M652" s="159" t="s">
        <v>321</v>
      </c>
      <c r="N652" s="159">
        <v>1754</v>
      </c>
      <c r="O652" s="185">
        <f t="shared" si="31"/>
        <v>2356.2955359999996</v>
      </c>
      <c r="P652" s="215">
        <f t="shared" si="32"/>
        <v>1441.8479832878859</v>
      </c>
      <c r="Q652" s="215" cm="1">
        <f t="array" ref="Q652">IF(P652="-",0,P652/(1+'General inputs'!$H$32)^IFERROR(INDEX('MP Calculations'!$C$40:$C$130,MATCH(F652,'MP Calculations'!$D$40:$D$130,0),0),-1))</f>
        <v>2175.6882382668705</v>
      </c>
    </row>
    <row r="653" spans="3:17" x14ac:dyDescent="0.2">
      <c r="C653" s="159"/>
      <c r="D653" s="165" t="s">
        <v>300</v>
      </c>
      <c r="E653" s="161">
        <v>41095</v>
      </c>
      <c r="F653" s="172" t="str">
        <f t="shared" si="30"/>
        <v>2012-13</v>
      </c>
      <c r="G653" s="68"/>
      <c r="H653" s="167" t="s">
        <v>279</v>
      </c>
      <c r="I653" s="173">
        <v>38254.502555524108</v>
      </c>
      <c r="J653" s="168">
        <f>IFERROR(MIN('MP Calculations'!$E$30/I653,1),"-")</f>
        <v>0.61191304794284773</v>
      </c>
      <c r="K653" s="12"/>
      <c r="L653" s="159">
        <v>0.69304500000000002</v>
      </c>
      <c r="M653" s="159" t="s">
        <v>321</v>
      </c>
      <c r="N653" s="159">
        <v>1754</v>
      </c>
      <c r="O653" s="185">
        <f t="shared" si="31"/>
        <v>1215.6009300000001</v>
      </c>
      <c r="P653" s="215">
        <f t="shared" si="32"/>
        <v>743.84207015846027</v>
      </c>
      <c r="Q653" s="215" cm="1">
        <f t="array" ref="Q653">IF(P653="-",0,P653/(1+'General inputs'!$H$32)^IFERROR(INDEX('MP Calculations'!$C$40:$C$130,MATCH(F653,'MP Calculations'!$D$40:$D$130,0),0),-1))</f>
        <v>1122.4265400582881</v>
      </c>
    </row>
    <row r="654" spans="3:17" x14ac:dyDescent="0.2">
      <c r="C654" s="159"/>
      <c r="D654" s="165" t="s">
        <v>300</v>
      </c>
      <c r="E654" s="161">
        <v>41095</v>
      </c>
      <c r="F654" s="172" t="str">
        <f t="shared" si="30"/>
        <v>2012-13</v>
      </c>
      <c r="G654" s="68"/>
      <c r="H654" s="167" t="s">
        <v>279</v>
      </c>
      <c r="I654" s="173">
        <v>38254.502555524108</v>
      </c>
      <c r="J654" s="168">
        <f>IFERROR(MIN('MP Calculations'!$E$30/I654,1),"-")</f>
        <v>0.61191304794284773</v>
      </c>
      <c r="K654" s="12"/>
      <c r="L654" s="159">
        <v>1.359809</v>
      </c>
      <c r="M654" s="159" t="s">
        <v>321</v>
      </c>
      <c r="N654" s="159">
        <v>1754</v>
      </c>
      <c r="O654" s="185">
        <f t="shared" si="31"/>
        <v>2385.1049860000003</v>
      </c>
      <c r="P654" s="215">
        <f t="shared" si="32"/>
        <v>1459.4768616469432</v>
      </c>
      <c r="Q654" s="215" cm="1">
        <f t="array" ref="Q654">IF(P654="-",0,P654/(1+'General inputs'!$H$32)^IFERROR(INDEX('MP Calculations'!$C$40:$C$130,MATCH(F654,'MP Calculations'!$D$40:$D$130,0),0),-1))</f>
        <v>2202.2894776098533</v>
      </c>
    </row>
    <row r="655" spans="3:17" x14ac:dyDescent="0.2">
      <c r="C655" s="159"/>
      <c r="D655" s="165" t="s">
        <v>300</v>
      </c>
      <c r="E655" s="161">
        <v>41095</v>
      </c>
      <c r="F655" s="172" t="str">
        <f t="shared" si="30"/>
        <v>2012-13</v>
      </c>
      <c r="G655" s="68"/>
      <c r="H655" s="167" t="s">
        <v>279</v>
      </c>
      <c r="I655" s="173">
        <v>38254.502555524108</v>
      </c>
      <c r="J655" s="168">
        <f>IFERROR(MIN('MP Calculations'!$E$30/I655,1),"-")</f>
        <v>0.61191304794284773</v>
      </c>
      <c r="K655" s="12"/>
      <c r="L655" s="159">
        <v>2.222143</v>
      </c>
      <c r="M655" s="159" t="s">
        <v>321</v>
      </c>
      <c r="N655" s="159">
        <v>1754</v>
      </c>
      <c r="O655" s="185">
        <f t="shared" si="31"/>
        <v>3897.6388219999999</v>
      </c>
      <c r="P655" s="215">
        <f t="shared" si="32"/>
        <v>2385.0160513503906</v>
      </c>
      <c r="Q655" s="215" cm="1">
        <f t="array" ref="Q655">IF(P655="-",0,P655/(1+'General inputs'!$H$32)^IFERROR(INDEX('MP Calculations'!$C$40:$C$130,MATCH(F655,'MP Calculations'!$D$40:$D$130,0),0),-1))</f>
        <v>3598.8893636123839</v>
      </c>
    </row>
    <row r="656" spans="3:17" x14ac:dyDescent="0.2">
      <c r="C656" s="159"/>
      <c r="D656" s="165" t="s">
        <v>300</v>
      </c>
      <c r="E656" s="161">
        <v>41095</v>
      </c>
      <c r="F656" s="172" t="str">
        <f t="shared" si="30"/>
        <v>2012-13</v>
      </c>
      <c r="G656" s="68"/>
      <c r="H656" s="167" t="s">
        <v>279</v>
      </c>
      <c r="I656" s="173">
        <v>38254.502555524108</v>
      </c>
      <c r="J656" s="168">
        <f>IFERROR(MIN('MP Calculations'!$E$30/I656,1),"-")</f>
        <v>0.61191304794284773</v>
      </c>
      <c r="K656" s="12"/>
      <c r="L656" s="159">
        <v>0.764598</v>
      </c>
      <c r="M656" s="159" t="s">
        <v>321</v>
      </c>
      <c r="N656" s="159">
        <v>1754</v>
      </c>
      <c r="O656" s="185">
        <f t="shared" si="31"/>
        <v>1341.1048920000001</v>
      </c>
      <c r="P656" s="215">
        <f t="shared" si="32"/>
        <v>820.63958207478368</v>
      </c>
      <c r="Q656" s="215" cm="1">
        <f t="array" ref="Q656">IF(P656="-",0,P656/(1+'General inputs'!$H$32)^IFERROR(INDEX('MP Calculations'!$C$40:$C$130,MATCH(F656,'MP Calculations'!$D$40:$D$130,0),0),-1))</f>
        <v>1238.3107701166405</v>
      </c>
    </row>
    <row r="657" spans="3:17" x14ac:dyDescent="0.2">
      <c r="C657" s="159"/>
      <c r="D657" s="165" t="s">
        <v>300</v>
      </c>
      <c r="E657" s="161">
        <v>41095</v>
      </c>
      <c r="F657" s="172" t="str">
        <f t="shared" si="30"/>
        <v>2012-13</v>
      </c>
      <c r="G657" s="68"/>
      <c r="H657" s="167" t="s">
        <v>279</v>
      </c>
      <c r="I657" s="173">
        <v>38254.502555524108</v>
      </c>
      <c r="J657" s="168">
        <f>IFERROR(MIN('MP Calculations'!$E$30/I657,1),"-")</f>
        <v>0.61191304794284773</v>
      </c>
      <c r="K657" s="12"/>
      <c r="L657" s="159">
        <v>1.950269</v>
      </c>
      <c r="M657" s="159" t="s">
        <v>321</v>
      </c>
      <c r="N657" s="159">
        <v>1754</v>
      </c>
      <c r="O657" s="185">
        <f t="shared" si="31"/>
        <v>3420.7718260000001</v>
      </c>
      <c r="P657" s="215">
        <f t="shared" si="32"/>
        <v>2093.2149143646807</v>
      </c>
      <c r="Q657" s="215" cm="1">
        <f t="array" ref="Q657">IF(P657="-",0,P657/(1+'General inputs'!$H$32)^IFERROR(INDEX('MP Calculations'!$C$40:$C$130,MATCH(F657,'MP Calculations'!$D$40:$D$130,0),0),-1))</f>
        <v>3158.573665278499</v>
      </c>
    </row>
    <row r="658" spans="3:17" x14ac:dyDescent="0.2">
      <c r="C658" s="159"/>
      <c r="D658" s="165" t="s">
        <v>300</v>
      </c>
      <c r="E658" s="161">
        <v>41095</v>
      </c>
      <c r="F658" s="172" t="str">
        <f t="shared" si="30"/>
        <v>2012-13</v>
      </c>
      <c r="G658" s="68"/>
      <c r="H658" s="167" t="s">
        <v>279</v>
      </c>
      <c r="I658" s="173">
        <v>38254.502555524108</v>
      </c>
      <c r="J658" s="168">
        <f>IFERROR(MIN('MP Calculations'!$E$30/I658,1),"-")</f>
        <v>0.61191304794284773</v>
      </c>
      <c r="K658" s="12"/>
      <c r="L658" s="159">
        <v>1.9460869999999999</v>
      </c>
      <c r="M658" s="159" t="s">
        <v>321</v>
      </c>
      <c r="N658" s="159">
        <v>1754</v>
      </c>
      <c r="O658" s="185">
        <f t="shared" si="31"/>
        <v>3413.4365979999998</v>
      </c>
      <c r="P658" s="215">
        <f t="shared" si="32"/>
        <v>2088.726392641845</v>
      </c>
      <c r="Q658" s="215" cm="1">
        <f t="array" ref="Q658">IF(P658="-",0,P658/(1+'General inputs'!$H$32)^IFERROR(INDEX('MP Calculations'!$C$40:$C$130,MATCH(F658,'MP Calculations'!$D$40:$D$130,0),0),-1))</f>
        <v>3151.8006739279754</v>
      </c>
    </row>
    <row r="659" spans="3:17" x14ac:dyDescent="0.2">
      <c r="C659" s="159"/>
      <c r="D659" s="165" t="s">
        <v>300</v>
      </c>
      <c r="E659" s="161">
        <v>41095</v>
      </c>
      <c r="F659" s="172" t="str">
        <f t="shared" si="30"/>
        <v>2012-13</v>
      </c>
      <c r="G659" s="68"/>
      <c r="H659" s="167" t="s">
        <v>279</v>
      </c>
      <c r="I659" s="173">
        <v>38254.502555524108</v>
      </c>
      <c r="J659" s="168">
        <f>IFERROR(MIN('MP Calculations'!$E$30/I659,1),"-")</f>
        <v>0.61191304794284773</v>
      </c>
      <c r="K659" s="12"/>
      <c r="L659" s="159">
        <v>2.8074880000000002</v>
      </c>
      <c r="M659" s="159" t="s">
        <v>321</v>
      </c>
      <c r="N659" s="159">
        <v>1754</v>
      </c>
      <c r="O659" s="185">
        <f t="shared" si="31"/>
        <v>4924.333952</v>
      </c>
      <c r="P659" s="215">
        <f t="shared" si="32"/>
        <v>3013.2641976567688</v>
      </c>
      <c r="Q659" s="215" cm="1">
        <f t="array" ref="Q659">IF(P659="-",0,P659/(1+'General inputs'!$H$32)^IFERROR(INDEX('MP Calculations'!$C$40:$C$130,MATCH(F659,'MP Calculations'!$D$40:$D$130,0),0),-1))</f>
        <v>4546.8895123623479</v>
      </c>
    </row>
    <row r="660" spans="3:17" x14ac:dyDescent="0.2">
      <c r="C660" s="159"/>
      <c r="D660" s="165" t="s">
        <v>404</v>
      </c>
      <c r="E660" s="161">
        <v>41095</v>
      </c>
      <c r="F660" s="172" t="str">
        <f t="shared" si="30"/>
        <v>2012-13</v>
      </c>
      <c r="G660" s="68"/>
      <c r="H660" s="167" t="s">
        <v>279</v>
      </c>
      <c r="I660" s="173">
        <v>38254.502555524108</v>
      </c>
      <c r="J660" s="168">
        <f>IFERROR(MIN('MP Calculations'!$E$30/I660,1),"-")</f>
        <v>0.61191304794284773</v>
      </c>
      <c r="K660" s="12"/>
      <c r="L660" s="159">
        <v>6.1803939999999997</v>
      </c>
      <c r="M660" s="159" t="s">
        <v>321</v>
      </c>
      <c r="N660" s="159">
        <v>1527</v>
      </c>
      <c r="O660" s="185">
        <f t="shared" si="31"/>
        <v>9437.4616379999989</v>
      </c>
      <c r="P660" s="215">
        <f t="shared" si="32"/>
        <v>5774.9059157522797</v>
      </c>
      <c r="Q660" s="215" cm="1">
        <f t="array" ref="Q660">IF(P660="-",0,P660/(1+'General inputs'!$H$32)^IFERROR(INDEX('MP Calculations'!$C$40:$C$130,MATCH(F660,'MP Calculations'!$D$40:$D$130,0),0),-1))</f>
        <v>8714.0912382101942</v>
      </c>
    </row>
    <row r="661" spans="3:17" x14ac:dyDescent="0.2">
      <c r="C661" s="159"/>
      <c r="D661" s="165" t="s">
        <v>404</v>
      </c>
      <c r="E661" s="161">
        <v>41095</v>
      </c>
      <c r="F661" s="172" t="str">
        <f t="shared" si="30"/>
        <v>2012-13</v>
      </c>
      <c r="G661" s="68"/>
      <c r="H661" s="167" t="s">
        <v>279</v>
      </c>
      <c r="I661" s="173">
        <v>38254.502555524108</v>
      </c>
      <c r="J661" s="168">
        <f>IFERROR(MIN('MP Calculations'!$E$30/I661,1),"-")</f>
        <v>0.61191304794284773</v>
      </c>
      <c r="K661" s="12"/>
      <c r="L661" s="159">
        <v>6.283423</v>
      </c>
      <c r="M661" s="159" t="s">
        <v>321</v>
      </c>
      <c r="N661" s="159">
        <v>1527</v>
      </c>
      <c r="O661" s="185">
        <f t="shared" si="31"/>
        <v>9594.7869210000008</v>
      </c>
      <c r="P661" s="215">
        <f t="shared" si="32"/>
        <v>5871.1753091912815</v>
      </c>
      <c r="Q661" s="215" cm="1">
        <f t="array" ref="Q661">IF(P661="-",0,P661/(1+'General inputs'!$H$32)^IFERROR(INDEX('MP Calculations'!$C$40:$C$130,MATCH(F661,'MP Calculations'!$D$40:$D$130,0),0),-1))</f>
        <v>8859.3577222210133</v>
      </c>
    </row>
    <row r="662" spans="3:17" x14ac:dyDescent="0.2">
      <c r="C662" s="159"/>
      <c r="D662" s="165" t="s">
        <v>291</v>
      </c>
      <c r="E662" s="161">
        <v>41095</v>
      </c>
      <c r="F662" s="172" t="str">
        <f t="shared" ref="F662:F725" si="33">IF(E662="","-",IF(OR(E662&lt;$E$15,E662&gt;$E$16),"ERROR - date outside of range",IF(MONTH(E662)&gt;=7,YEAR(E662)&amp;"-"&amp;IF(YEAR(E662)=1999,"00",IF(AND(YEAR(E662)&gt;=2000,YEAR(E662)&lt;2009),"0","")&amp;RIGHT(YEAR(E662),2)+1),RIGHT(YEAR(E662),4)-1&amp;"-"&amp;RIGHT(YEAR(E662),2))))</f>
        <v>2012-13</v>
      </c>
      <c r="G662" s="68"/>
      <c r="H662" s="167" t="s">
        <v>279</v>
      </c>
      <c r="I662" s="173">
        <v>38254.502555524108</v>
      </c>
      <c r="J662" s="168">
        <f>IFERROR(MIN('MP Calculations'!$E$30/I662,1),"-")</f>
        <v>0.61191304794284773</v>
      </c>
      <c r="K662" s="12"/>
      <c r="L662" s="159">
        <v>5.5304659999999997</v>
      </c>
      <c r="M662" s="159" t="s">
        <v>321</v>
      </c>
      <c r="N662" s="159">
        <v>1708</v>
      </c>
      <c r="O662" s="185">
        <f t="shared" ref="O662:O725" si="34">IF(N662="","-",L662*N662)</f>
        <v>9446.0359279999993</v>
      </c>
      <c r="P662" s="215">
        <f t="shared" ref="P662:P725" si="35">IF(O662="-","-",IF(OR(E662&lt;$E$15,E662&gt;$E$16),0,O662*J662))</f>
        <v>5780.152635680126</v>
      </c>
      <c r="Q662" s="215" cm="1">
        <f t="array" ref="Q662">IF(P662="-",0,P662/(1+'General inputs'!$H$32)^IFERROR(INDEX('MP Calculations'!$C$40:$C$130,MATCH(F662,'MP Calculations'!$D$40:$D$130,0),0),-1))</f>
        <v>8722.0083189071938</v>
      </c>
    </row>
    <row r="663" spans="3:17" x14ac:dyDescent="0.2">
      <c r="C663" s="159"/>
      <c r="D663" s="165" t="s">
        <v>551</v>
      </c>
      <c r="E663" s="161">
        <v>41095</v>
      </c>
      <c r="F663" s="172" t="str">
        <f t="shared" si="33"/>
        <v>2012-13</v>
      </c>
      <c r="G663" s="68"/>
      <c r="H663" s="167" t="s">
        <v>279</v>
      </c>
      <c r="I663" s="173">
        <v>38254.502555524108</v>
      </c>
      <c r="J663" s="168">
        <f>IFERROR(MIN('MP Calculations'!$E$30/I663,1),"-")</f>
        <v>0.61191304794284773</v>
      </c>
      <c r="K663" s="12"/>
      <c r="L663" s="159">
        <v>1</v>
      </c>
      <c r="M663" s="159" t="s">
        <v>322</v>
      </c>
      <c r="N663" s="159">
        <v>583291.23</v>
      </c>
      <c r="O663" s="185">
        <f t="shared" si="34"/>
        <v>583291.23</v>
      </c>
      <c r="P663" s="215">
        <f t="shared" si="35"/>
        <v>356923.5143876326</v>
      </c>
      <c r="Q663" s="215" cm="1">
        <f t="array" ref="Q663">IF(P663="-",0,P663/(1+'General inputs'!$H$32)^IFERROR(INDEX('MP Calculations'!$C$40:$C$130,MATCH(F663,'MP Calculations'!$D$40:$D$130,0),0),-1))</f>
        <v>538582.63923444273</v>
      </c>
    </row>
    <row r="664" spans="3:17" x14ac:dyDescent="0.2">
      <c r="C664" s="159"/>
      <c r="D664" s="165" t="s">
        <v>552</v>
      </c>
      <c r="E664" s="161">
        <v>41095</v>
      </c>
      <c r="F664" s="172" t="str">
        <f t="shared" si="33"/>
        <v>2012-13</v>
      </c>
      <c r="G664" s="68"/>
      <c r="H664" s="167" t="s">
        <v>279</v>
      </c>
      <c r="I664" s="173">
        <v>38254.502555524108</v>
      </c>
      <c r="J664" s="168">
        <f>IFERROR(MIN('MP Calculations'!$E$30/I664,1),"-")</f>
        <v>0.61191304794284773</v>
      </c>
      <c r="K664" s="12"/>
      <c r="L664" s="159">
        <v>1</v>
      </c>
      <c r="M664" s="159" t="s">
        <v>322</v>
      </c>
      <c r="N664" s="159">
        <v>158758.64000000001</v>
      </c>
      <c r="O664" s="185">
        <f t="shared" si="34"/>
        <v>158758.64000000001</v>
      </c>
      <c r="P664" s="215">
        <f t="shared" si="35"/>
        <v>97146.483289661308</v>
      </c>
      <c r="Q664" s="215" cm="1">
        <f t="array" ref="Q664">IF(P664="-",0,P664/(1+'General inputs'!$H$32)^IFERROR(INDEX('MP Calculations'!$C$40:$C$130,MATCH(F664,'MP Calculations'!$D$40:$D$130,0),0),-1))</f>
        <v>146589.97587272277</v>
      </c>
    </row>
    <row r="665" spans="3:17" x14ac:dyDescent="0.2">
      <c r="C665" s="159"/>
      <c r="D665" s="165" t="s">
        <v>553</v>
      </c>
      <c r="E665" s="161">
        <v>41095</v>
      </c>
      <c r="F665" s="172" t="str">
        <f t="shared" si="33"/>
        <v>2012-13</v>
      </c>
      <c r="G665" s="68"/>
      <c r="H665" s="167" t="s">
        <v>279</v>
      </c>
      <c r="I665" s="173">
        <v>38254.502555524108</v>
      </c>
      <c r="J665" s="168">
        <f>IFERROR(MIN('MP Calculations'!$E$30/I665,1),"-")</f>
        <v>0.61191304794284773</v>
      </c>
      <c r="K665" s="12"/>
      <c r="L665" s="159">
        <v>1</v>
      </c>
      <c r="M665" s="159" t="s">
        <v>322</v>
      </c>
      <c r="N665" s="159">
        <v>158758.64000000001</v>
      </c>
      <c r="O665" s="185">
        <f t="shared" si="34"/>
        <v>158758.64000000001</v>
      </c>
      <c r="P665" s="215">
        <f t="shared" si="35"/>
        <v>97146.483289661308</v>
      </c>
      <c r="Q665" s="215" cm="1">
        <f t="array" ref="Q665">IF(P665="-",0,P665/(1+'General inputs'!$H$32)^IFERROR(INDEX('MP Calculations'!$C$40:$C$130,MATCH(F665,'MP Calculations'!$D$40:$D$130,0),0),-1))</f>
        <v>146589.97587272277</v>
      </c>
    </row>
    <row r="666" spans="3:17" x14ac:dyDescent="0.2">
      <c r="C666" s="159"/>
      <c r="D666" s="165" t="s">
        <v>554</v>
      </c>
      <c r="E666" s="161">
        <v>41095</v>
      </c>
      <c r="F666" s="172" t="str">
        <f t="shared" si="33"/>
        <v>2012-13</v>
      </c>
      <c r="G666" s="68"/>
      <c r="H666" s="167" t="s">
        <v>279</v>
      </c>
      <c r="I666" s="173">
        <v>38254.502555524108</v>
      </c>
      <c r="J666" s="168">
        <f>IFERROR(MIN('MP Calculations'!$E$30/I666,1),"-")</f>
        <v>0.61191304794284773</v>
      </c>
      <c r="K666" s="12"/>
      <c r="L666" s="159">
        <v>1</v>
      </c>
      <c r="M666" s="159" t="s">
        <v>322</v>
      </c>
      <c r="N666" s="159">
        <v>206867.82</v>
      </c>
      <c r="O666" s="185">
        <f t="shared" si="34"/>
        <v>206867.82</v>
      </c>
      <c r="P666" s="215">
        <f t="shared" si="35"/>
        <v>126585.1182574924</v>
      </c>
      <c r="Q666" s="215" cm="1">
        <f t="array" ref="Q666">IF(P666="-",0,P666/(1+'General inputs'!$H$32)^IFERROR(INDEX('MP Calculations'!$C$40:$C$130,MATCH(F666,'MP Calculations'!$D$40:$D$130,0),0),-1))</f>
        <v>191011.64347743691</v>
      </c>
    </row>
    <row r="667" spans="3:17" x14ac:dyDescent="0.2">
      <c r="C667" s="159"/>
      <c r="D667" s="165" t="s">
        <v>555</v>
      </c>
      <c r="E667" s="161">
        <v>41095</v>
      </c>
      <c r="F667" s="172" t="str">
        <f t="shared" si="33"/>
        <v>2012-13</v>
      </c>
      <c r="G667" s="68"/>
      <c r="H667" s="167" t="s">
        <v>279</v>
      </c>
      <c r="I667" s="173">
        <v>38254.502555524108</v>
      </c>
      <c r="J667" s="168">
        <f>IFERROR(MIN('MP Calculations'!$E$30/I667,1),"-")</f>
        <v>0.61191304794284773</v>
      </c>
      <c r="K667" s="12"/>
      <c r="L667" s="159">
        <v>1</v>
      </c>
      <c r="M667" s="159" t="s">
        <v>322</v>
      </c>
      <c r="N667" s="159">
        <v>200426.38</v>
      </c>
      <c r="O667" s="185">
        <f t="shared" si="34"/>
        <v>200426.38</v>
      </c>
      <c r="P667" s="215">
        <f t="shared" si="35"/>
        <v>122643.51707395141</v>
      </c>
      <c r="Q667" s="215" cm="1">
        <f t="array" ref="Q667">IF(P667="-",0,P667/(1+'General inputs'!$H$32)^IFERROR(INDEX('MP Calculations'!$C$40:$C$130,MATCH(F667,'MP Calculations'!$D$40:$D$130,0),0),-1))</f>
        <v>185063.93232177576</v>
      </c>
    </row>
    <row r="668" spans="3:17" x14ac:dyDescent="0.2">
      <c r="C668" s="159"/>
      <c r="D668" s="165" t="s">
        <v>556</v>
      </c>
      <c r="E668" s="161">
        <v>41095</v>
      </c>
      <c r="F668" s="172" t="str">
        <f t="shared" si="33"/>
        <v>2012-13</v>
      </c>
      <c r="G668" s="68"/>
      <c r="H668" s="167" t="s">
        <v>279</v>
      </c>
      <c r="I668" s="173">
        <v>38254.502555524108</v>
      </c>
      <c r="J668" s="168">
        <f>IFERROR(MIN('MP Calculations'!$E$30/I668,1),"-")</f>
        <v>0.61191304794284773</v>
      </c>
      <c r="K668" s="12"/>
      <c r="L668" s="159">
        <v>1</v>
      </c>
      <c r="M668" s="159" t="s">
        <v>322</v>
      </c>
      <c r="N668" s="159">
        <v>1303954.95</v>
      </c>
      <c r="O668" s="185">
        <f t="shared" si="34"/>
        <v>1303954.95</v>
      </c>
      <c r="P668" s="215">
        <f t="shared" si="35"/>
        <v>797907.04783466354</v>
      </c>
      <c r="Q668" s="215" cm="1">
        <f t="array" ref="Q668">IF(P668="-",0,P668/(1+'General inputs'!$H$32)^IFERROR(INDEX('MP Calculations'!$C$40:$C$130,MATCH(F668,'MP Calculations'!$D$40:$D$130,0),0),-1))</f>
        <v>1204008.3277333276</v>
      </c>
    </row>
    <row r="669" spans="3:17" x14ac:dyDescent="0.2">
      <c r="C669" s="159"/>
      <c r="D669" s="165" t="s">
        <v>557</v>
      </c>
      <c r="E669" s="161">
        <v>41429</v>
      </c>
      <c r="F669" s="172" t="str">
        <f t="shared" si="33"/>
        <v>2012-13</v>
      </c>
      <c r="G669" s="68"/>
      <c r="H669" s="167" t="s">
        <v>279</v>
      </c>
      <c r="I669" s="173">
        <v>38254.502555524108</v>
      </c>
      <c r="J669" s="168">
        <f>IFERROR(MIN('MP Calculations'!$E$30/I669,1),"-")</f>
        <v>0.61191304794284773</v>
      </c>
      <c r="K669" s="12"/>
      <c r="L669" s="159">
        <v>1</v>
      </c>
      <c r="M669" s="159" t="s">
        <v>322</v>
      </c>
      <c r="N669" s="159">
        <v>22052.75</v>
      </c>
      <c r="O669" s="185">
        <f t="shared" si="34"/>
        <v>22052.75</v>
      </c>
      <c r="P669" s="215">
        <f t="shared" si="35"/>
        <v>13494.365468021635</v>
      </c>
      <c r="Q669" s="215" cm="1">
        <f t="array" ref="Q669">IF(P669="-",0,P669/(1+'General inputs'!$H$32)^IFERROR(INDEX('MP Calculations'!$C$40:$C$130,MATCH(F669,'MP Calculations'!$D$40:$D$130,0),0),-1))</f>
        <v>20362.432497703347</v>
      </c>
    </row>
    <row r="670" spans="3:17" x14ac:dyDescent="0.2">
      <c r="C670" s="159"/>
      <c r="D670" s="165" t="s">
        <v>558</v>
      </c>
      <c r="E670" s="161">
        <v>41456</v>
      </c>
      <c r="F670" s="172" t="str">
        <f t="shared" si="33"/>
        <v>2013-14</v>
      </c>
      <c r="G670" s="68"/>
      <c r="H670" s="167" t="s">
        <v>279</v>
      </c>
      <c r="I670" s="173">
        <v>38254.502555524108</v>
      </c>
      <c r="J670" s="168">
        <f>IFERROR(MIN('MP Calculations'!$E$30/I670,1),"-")</f>
        <v>0.61191304794284773</v>
      </c>
      <c r="K670" s="12"/>
      <c r="L670" s="159">
        <v>1</v>
      </c>
      <c r="M670" s="159" t="s">
        <v>322</v>
      </c>
      <c r="N670" s="159">
        <v>4606.87</v>
      </c>
      <c r="O670" s="185">
        <f t="shared" si="34"/>
        <v>4606.87</v>
      </c>
      <c r="P670" s="215">
        <f t="shared" si="35"/>
        <v>2819.0038631764669</v>
      </c>
      <c r="Q670" s="215" cm="1">
        <f t="array" ref="Q670">IF(P670="-",0,P670/(1+'General inputs'!$H$32)^IFERROR(INDEX('MP Calculations'!$C$40:$C$130,MATCH(F670,'MP Calculations'!$D$40:$D$130,0),0),-1))</f>
        <v>4082.3021123685753</v>
      </c>
    </row>
    <row r="671" spans="3:17" x14ac:dyDescent="0.2">
      <c r="C671" s="159"/>
      <c r="D671" s="165" t="s">
        <v>559</v>
      </c>
      <c r="E671" s="161">
        <v>41502</v>
      </c>
      <c r="F671" s="172" t="str">
        <f t="shared" si="33"/>
        <v>2013-14</v>
      </c>
      <c r="G671" s="68"/>
      <c r="H671" s="167" t="s">
        <v>279</v>
      </c>
      <c r="I671" s="173">
        <v>38254.502555524108</v>
      </c>
      <c r="J671" s="168">
        <f>IFERROR(MIN('MP Calculations'!$E$30/I671,1),"-")</f>
        <v>0.61191304794284773</v>
      </c>
      <c r="K671" s="12"/>
      <c r="L671" s="159">
        <v>1</v>
      </c>
      <c r="M671" s="159" t="s">
        <v>322</v>
      </c>
      <c r="N671" s="159">
        <v>49808.26</v>
      </c>
      <c r="O671" s="185">
        <f t="shared" si="34"/>
        <v>49808.26</v>
      </c>
      <c r="P671" s="215">
        <f t="shared" si="35"/>
        <v>30478.324189329825</v>
      </c>
      <c r="Q671" s="215" cm="1">
        <f t="array" ref="Q671">IF(P671="-",0,P671/(1+'General inputs'!$H$32)^IFERROR(INDEX('MP Calculations'!$C$40:$C$130,MATCH(F671,'MP Calculations'!$D$40:$D$130,0),0),-1))</f>
        <v>44136.770738354506</v>
      </c>
    </row>
    <row r="672" spans="3:17" x14ac:dyDescent="0.2">
      <c r="C672" s="159"/>
      <c r="D672" s="165" t="s">
        <v>560</v>
      </c>
      <c r="E672" s="161">
        <v>41699</v>
      </c>
      <c r="F672" s="172" t="str">
        <f t="shared" si="33"/>
        <v>2013-14</v>
      </c>
      <c r="G672" s="68"/>
      <c r="H672" s="167" t="s">
        <v>279</v>
      </c>
      <c r="I672" s="173">
        <v>38254.502555524108</v>
      </c>
      <c r="J672" s="168">
        <f>IFERROR(MIN('MP Calculations'!$E$30/I672,1),"-")</f>
        <v>0.61191304794284773</v>
      </c>
      <c r="K672" s="12"/>
      <c r="L672" s="159">
        <v>1</v>
      </c>
      <c r="M672" s="159" t="s">
        <v>322</v>
      </c>
      <c r="N672" s="159">
        <v>10606.03</v>
      </c>
      <c r="O672" s="185">
        <f t="shared" si="34"/>
        <v>10606.03</v>
      </c>
      <c r="P672" s="215">
        <f t="shared" si="35"/>
        <v>6489.9681438732814</v>
      </c>
      <c r="Q672" s="215" cm="1">
        <f t="array" ref="Q672">IF(P672="-",0,P672/(1+'General inputs'!$H$32)^IFERROR(INDEX('MP Calculations'!$C$40:$C$130,MATCH(F672,'MP Calculations'!$D$40:$D$130,0),0),-1))</f>
        <v>9398.3591186303238</v>
      </c>
    </row>
    <row r="673" spans="3:17" x14ac:dyDescent="0.2">
      <c r="C673" s="159"/>
      <c r="D673" s="165" t="s">
        <v>561</v>
      </c>
      <c r="E673" s="161">
        <v>41722</v>
      </c>
      <c r="F673" s="172" t="str">
        <f t="shared" si="33"/>
        <v>2013-14</v>
      </c>
      <c r="G673" s="68"/>
      <c r="H673" s="167" t="s">
        <v>279</v>
      </c>
      <c r="I673" s="173">
        <v>38254.502555524108</v>
      </c>
      <c r="J673" s="168">
        <f>IFERROR(MIN('MP Calculations'!$E$30/I673,1),"-")</f>
        <v>0.61191304794284773</v>
      </c>
      <c r="K673" s="12"/>
      <c r="L673" s="159">
        <v>1</v>
      </c>
      <c r="M673" s="159" t="s">
        <v>322</v>
      </c>
      <c r="N673" s="159">
        <v>152.61000000000001</v>
      </c>
      <c r="O673" s="185">
        <f t="shared" si="34"/>
        <v>152.61000000000001</v>
      </c>
      <c r="P673" s="215">
        <f t="shared" si="35"/>
        <v>93.384050246558004</v>
      </c>
      <c r="Q673" s="215" cm="1">
        <f t="array" ref="Q673">IF(P673="-",0,P673/(1+'General inputs'!$H$32)^IFERROR(INDEX('MP Calculations'!$C$40:$C$130,MATCH(F673,'MP Calculations'!$D$40:$D$130,0),0),-1))</f>
        <v>135.23284255222489</v>
      </c>
    </row>
    <row r="674" spans="3:17" x14ac:dyDescent="0.2">
      <c r="C674" s="159"/>
      <c r="D674" s="165" t="s">
        <v>562</v>
      </c>
      <c r="E674" s="161">
        <v>41741</v>
      </c>
      <c r="F674" s="172" t="str">
        <f t="shared" si="33"/>
        <v>2013-14</v>
      </c>
      <c r="G674" s="68"/>
      <c r="H674" s="167" t="s">
        <v>279</v>
      </c>
      <c r="I674" s="173">
        <v>38254.502555524108</v>
      </c>
      <c r="J674" s="168">
        <f>IFERROR(MIN('MP Calculations'!$E$30/I674,1),"-")</f>
        <v>0.61191304794284773</v>
      </c>
      <c r="K674" s="12"/>
      <c r="L674" s="159">
        <v>1</v>
      </c>
      <c r="M674" s="159" t="s">
        <v>322</v>
      </c>
      <c r="N674" s="159">
        <v>918.35</v>
      </c>
      <c r="O674" s="185">
        <f t="shared" si="34"/>
        <v>918.35</v>
      </c>
      <c r="P674" s="215">
        <f t="shared" si="35"/>
        <v>561.95034757831422</v>
      </c>
      <c r="Q674" s="215" cm="1">
        <f t="array" ref="Q674">IF(P674="-",0,P674/(1+'General inputs'!$H$32)^IFERROR(INDEX('MP Calculations'!$C$40:$C$130,MATCH(F674,'MP Calculations'!$D$40:$D$130,0),0),-1))</f>
        <v>813.78075458905528</v>
      </c>
    </row>
    <row r="675" spans="3:17" x14ac:dyDescent="0.2">
      <c r="C675" s="159"/>
      <c r="D675" s="165" t="s">
        <v>563</v>
      </c>
      <c r="E675" s="161">
        <v>41760</v>
      </c>
      <c r="F675" s="172" t="str">
        <f t="shared" si="33"/>
        <v>2013-14</v>
      </c>
      <c r="G675" s="68"/>
      <c r="H675" s="167" t="s">
        <v>279</v>
      </c>
      <c r="I675" s="173">
        <v>38254.502555524108</v>
      </c>
      <c r="J675" s="168">
        <f>IFERROR(MIN('MP Calculations'!$E$30/I675,1),"-")</f>
        <v>0.61191304794284773</v>
      </c>
      <c r="K675" s="12"/>
      <c r="L675" s="159">
        <v>1</v>
      </c>
      <c r="M675" s="159" t="s">
        <v>322</v>
      </c>
      <c r="N675" s="159">
        <v>4569.74</v>
      </c>
      <c r="O675" s="185">
        <f t="shared" si="34"/>
        <v>4569.74</v>
      </c>
      <c r="P675" s="215">
        <f t="shared" si="35"/>
        <v>2796.2835317063486</v>
      </c>
      <c r="Q675" s="215" cm="1">
        <f t="array" ref="Q675">IF(P675="-",0,P675/(1+'General inputs'!$H$32)^IFERROR(INDEX('MP Calculations'!$C$40:$C$130,MATCH(F675,'MP Calculations'!$D$40:$D$130,0),0),-1))</f>
        <v>4049.3999732953548</v>
      </c>
    </row>
    <row r="676" spans="3:17" x14ac:dyDescent="0.2">
      <c r="C676" s="159"/>
      <c r="D676" s="165" t="s">
        <v>564</v>
      </c>
      <c r="E676" s="161">
        <v>41778</v>
      </c>
      <c r="F676" s="172" t="str">
        <f t="shared" si="33"/>
        <v>2013-14</v>
      </c>
      <c r="G676" s="68"/>
      <c r="H676" s="167" t="s">
        <v>279</v>
      </c>
      <c r="I676" s="173">
        <v>38254.502555524108</v>
      </c>
      <c r="J676" s="168">
        <f>IFERROR(MIN('MP Calculations'!$E$30/I676,1),"-")</f>
        <v>0.61191304794284773</v>
      </c>
      <c r="K676" s="12"/>
      <c r="L676" s="159">
        <v>1</v>
      </c>
      <c r="M676" s="159" t="s">
        <v>322</v>
      </c>
      <c r="N676" s="159">
        <v>3479.44</v>
      </c>
      <c r="O676" s="185">
        <f t="shared" si="34"/>
        <v>3479.44</v>
      </c>
      <c r="P676" s="215">
        <f t="shared" si="35"/>
        <v>2129.1147355342623</v>
      </c>
      <c r="Q676" s="215" cm="1">
        <f t="array" ref="Q676">IF(P676="-",0,P676/(1+'General inputs'!$H$32)^IFERROR(INDEX('MP Calculations'!$C$40:$C$130,MATCH(F676,'MP Calculations'!$D$40:$D$130,0),0),-1))</f>
        <v>3083.248553108665</v>
      </c>
    </row>
    <row r="677" spans="3:17" x14ac:dyDescent="0.2">
      <c r="C677" s="159"/>
      <c r="D677" s="165" t="s">
        <v>565</v>
      </c>
      <c r="E677" s="161">
        <v>41784</v>
      </c>
      <c r="F677" s="172" t="str">
        <f t="shared" si="33"/>
        <v>2013-14</v>
      </c>
      <c r="G677" s="68"/>
      <c r="H677" s="167" t="s">
        <v>279</v>
      </c>
      <c r="I677" s="173">
        <v>38254.502555524108</v>
      </c>
      <c r="J677" s="168">
        <f>IFERROR(MIN('MP Calculations'!$E$30/I677,1),"-")</f>
        <v>0.61191304794284773</v>
      </c>
      <c r="K677" s="12"/>
      <c r="L677" s="159">
        <v>1</v>
      </c>
      <c r="M677" s="159" t="s">
        <v>322</v>
      </c>
      <c r="N677" s="159">
        <v>4331.62</v>
      </c>
      <c r="O677" s="185">
        <f t="shared" si="34"/>
        <v>4331.62</v>
      </c>
      <c r="P677" s="215">
        <f t="shared" si="35"/>
        <v>2650.5747967301982</v>
      </c>
      <c r="Q677" s="215" cm="1">
        <f t="array" ref="Q677">IF(P677="-",0,P677/(1+'General inputs'!$H$32)^IFERROR(INDEX('MP Calculations'!$C$40:$C$130,MATCH(F677,'MP Calculations'!$D$40:$D$130,0),0),-1))</f>
        <v>3838.3938500495929</v>
      </c>
    </row>
    <row r="678" spans="3:17" x14ac:dyDescent="0.2">
      <c r="C678" s="159"/>
      <c r="D678" s="165" t="s">
        <v>566</v>
      </c>
      <c r="E678" s="161">
        <v>41784</v>
      </c>
      <c r="F678" s="172" t="str">
        <f t="shared" si="33"/>
        <v>2013-14</v>
      </c>
      <c r="G678" s="68"/>
      <c r="H678" s="167" t="s">
        <v>279</v>
      </c>
      <c r="I678" s="173">
        <v>38254.502555524108</v>
      </c>
      <c r="J678" s="168">
        <f>IFERROR(MIN('MP Calculations'!$E$30/I678,1),"-")</f>
        <v>0.61191304794284773</v>
      </c>
      <c r="K678" s="12"/>
      <c r="L678" s="159">
        <v>1</v>
      </c>
      <c r="M678" s="159" t="s">
        <v>322</v>
      </c>
      <c r="N678" s="159">
        <v>663.78</v>
      </c>
      <c r="O678" s="185">
        <f t="shared" si="34"/>
        <v>663.78</v>
      </c>
      <c r="P678" s="215">
        <f t="shared" si="35"/>
        <v>406.17564296350344</v>
      </c>
      <c r="Q678" s="215" cm="1">
        <f t="array" ref="Q678">IF(P678="-",0,P678/(1+'General inputs'!$H$32)^IFERROR(INDEX('MP Calculations'!$C$40:$C$130,MATCH(F678,'MP Calculations'!$D$40:$D$130,0),0),-1))</f>
        <v>588.19773428553719</v>
      </c>
    </row>
    <row r="679" spans="3:17" x14ac:dyDescent="0.2">
      <c r="C679" s="159"/>
      <c r="D679" s="165" t="s">
        <v>567</v>
      </c>
      <c r="E679" s="161">
        <v>41821</v>
      </c>
      <c r="F679" s="172" t="str">
        <f t="shared" si="33"/>
        <v>2014-15</v>
      </c>
      <c r="G679" s="68"/>
      <c r="H679" s="167" t="s">
        <v>279</v>
      </c>
      <c r="I679" s="173">
        <v>38254.502555524108</v>
      </c>
      <c r="J679" s="168">
        <f>IFERROR(MIN('MP Calculations'!$E$30/I679,1),"-")</f>
        <v>0.61191304794284773</v>
      </c>
      <c r="K679" s="12"/>
      <c r="L679" s="159">
        <v>1</v>
      </c>
      <c r="M679" s="159" t="s">
        <v>322</v>
      </c>
      <c r="N679" s="159">
        <v>13130.93</v>
      </c>
      <c r="O679" s="185">
        <f t="shared" si="34"/>
        <v>13130.93</v>
      </c>
      <c r="P679" s="215">
        <f t="shared" si="35"/>
        <v>8034.9873986241773</v>
      </c>
      <c r="Q679" s="215" cm="1">
        <f t="array" ref="Q679">IF(P679="-",0,P679/(1+'General inputs'!$H$32)^IFERROR(INDEX('MP Calculations'!$C$40:$C$130,MATCH(F679,'MP Calculations'!$D$40:$D$130,0),0),-1))</f>
        <v>11166.754072574731</v>
      </c>
    </row>
    <row r="680" spans="3:17" x14ac:dyDescent="0.2">
      <c r="C680" s="159"/>
      <c r="D680" s="165" t="s">
        <v>568</v>
      </c>
      <c r="E680" s="161">
        <v>41821</v>
      </c>
      <c r="F680" s="172" t="str">
        <f t="shared" si="33"/>
        <v>2014-15</v>
      </c>
      <c r="G680" s="68"/>
      <c r="H680" s="167" t="s">
        <v>279</v>
      </c>
      <c r="I680" s="173">
        <v>38254.502555524108</v>
      </c>
      <c r="J680" s="168">
        <f>IFERROR(MIN('MP Calculations'!$E$30/I680,1),"-")</f>
        <v>0.61191304794284773</v>
      </c>
      <c r="K680" s="12"/>
      <c r="L680" s="159">
        <v>1</v>
      </c>
      <c r="M680" s="159" t="s">
        <v>322</v>
      </c>
      <c r="N680" s="159">
        <v>81936.45</v>
      </c>
      <c r="O680" s="185">
        <f t="shared" si="34"/>
        <v>81936.45</v>
      </c>
      <c r="P680" s="215">
        <f t="shared" si="35"/>
        <v>50137.982857116745</v>
      </c>
      <c r="Q680" s="215" cm="1">
        <f t="array" ref="Q680">IF(P680="-",0,P680/(1+'General inputs'!$H$32)^IFERROR(INDEX('MP Calculations'!$C$40:$C$130,MATCH(F680,'MP Calculations'!$D$40:$D$130,0),0),-1))</f>
        <v>69680.074962688537</v>
      </c>
    </row>
    <row r="681" spans="3:17" x14ac:dyDescent="0.2">
      <c r="C681" s="159"/>
      <c r="D681" s="165" t="s">
        <v>569</v>
      </c>
      <c r="E681" s="161">
        <v>41876</v>
      </c>
      <c r="F681" s="172" t="str">
        <f t="shared" si="33"/>
        <v>2014-15</v>
      </c>
      <c r="G681" s="68"/>
      <c r="H681" s="167" t="s">
        <v>279</v>
      </c>
      <c r="I681" s="173">
        <v>38254.502555524108</v>
      </c>
      <c r="J681" s="168">
        <f>IFERROR(MIN('MP Calculations'!$E$30/I681,1),"-")</f>
        <v>0.61191304794284773</v>
      </c>
      <c r="K681" s="12"/>
      <c r="L681" s="159">
        <v>1</v>
      </c>
      <c r="M681" s="159" t="s">
        <v>322</v>
      </c>
      <c r="N681" s="159">
        <v>1875.96</v>
      </c>
      <c r="O681" s="185">
        <f t="shared" si="34"/>
        <v>1875.96</v>
      </c>
      <c r="P681" s="215">
        <f t="shared" si="35"/>
        <v>1147.9244014188646</v>
      </c>
      <c r="Q681" s="215" cm="1">
        <f t="array" ref="Q681">IF(P681="-",0,P681/(1+'General inputs'!$H$32)^IFERROR(INDEX('MP Calculations'!$C$40:$C$130,MATCH(F681,'MP Calculations'!$D$40:$D$130,0),0),-1))</f>
        <v>1595.3465573258934</v>
      </c>
    </row>
    <row r="682" spans="3:17" x14ac:dyDescent="0.2">
      <c r="C682" s="159"/>
      <c r="D682" s="165" t="s">
        <v>570</v>
      </c>
      <c r="E682" s="161">
        <v>42125</v>
      </c>
      <c r="F682" s="172" t="str">
        <f t="shared" si="33"/>
        <v>2014-15</v>
      </c>
      <c r="G682" s="68"/>
      <c r="H682" s="167" t="s">
        <v>279</v>
      </c>
      <c r="I682" s="173">
        <v>38254.502555524108</v>
      </c>
      <c r="J682" s="168">
        <f>IFERROR(MIN('MP Calculations'!$E$30/I682,1),"-")</f>
        <v>0.61191304794284773</v>
      </c>
      <c r="K682" s="12"/>
      <c r="L682" s="159">
        <v>1</v>
      </c>
      <c r="M682" s="159" t="s">
        <v>322</v>
      </c>
      <c r="N682" s="159">
        <v>157074.79</v>
      </c>
      <c r="O682" s="185">
        <f t="shared" si="34"/>
        <v>157074.79</v>
      </c>
      <c r="P682" s="215">
        <f t="shared" si="35"/>
        <v>96116.113503882749</v>
      </c>
      <c r="Q682" s="215" cm="1">
        <f t="array" ref="Q682">IF(P682="-",0,P682/(1+'General inputs'!$H$32)^IFERROR(INDEX('MP Calculations'!$C$40:$C$130,MATCH(F682,'MP Calculations'!$D$40:$D$130,0),0),-1))</f>
        <v>133578.92783917979</v>
      </c>
    </row>
    <row r="683" spans="3:17" x14ac:dyDescent="0.2">
      <c r="C683" s="159"/>
      <c r="D683" s="165" t="s">
        <v>571</v>
      </c>
      <c r="E683" s="161">
        <v>42131</v>
      </c>
      <c r="F683" s="172" t="str">
        <f t="shared" si="33"/>
        <v>2014-15</v>
      </c>
      <c r="G683" s="68"/>
      <c r="H683" s="167" t="s">
        <v>279</v>
      </c>
      <c r="I683" s="173">
        <v>38254.502555524108</v>
      </c>
      <c r="J683" s="168">
        <f>IFERROR(MIN('MP Calculations'!$E$30/I683,1),"-")</f>
        <v>0.61191304794284773</v>
      </c>
      <c r="K683" s="12"/>
      <c r="L683" s="159">
        <v>1</v>
      </c>
      <c r="M683" s="159" t="s">
        <v>322</v>
      </c>
      <c r="N683" s="159">
        <v>9623.58</v>
      </c>
      <c r="O683" s="185">
        <f t="shared" si="34"/>
        <v>9623.58</v>
      </c>
      <c r="P683" s="215">
        <f t="shared" si="35"/>
        <v>5888.7941699218309</v>
      </c>
      <c r="Q683" s="215" cm="1">
        <f t="array" ref="Q683">IF(P683="-",0,P683/(1+'General inputs'!$H$32)^IFERROR(INDEX('MP Calculations'!$C$40:$C$130,MATCH(F683,'MP Calculations'!$D$40:$D$130,0),0),-1))</f>
        <v>8184.0472196370511</v>
      </c>
    </row>
    <row r="684" spans="3:17" x14ac:dyDescent="0.2">
      <c r="C684" s="159"/>
      <c r="D684" s="165" t="s">
        <v>572</v>
      </c>
      <c r="E684" s="161">
        <v>42185</v>
      </c>
      <c r="F684" s="172" t="str">
        <f t="shared" si="33"/>
        <v>2014-15</v>
      </c>
      <c r="G684" s="68"/>
      <c r="H684" s="167" t="s">
        <v>279</v>
      </c>
      <c r="I684" s="173">
        <v>38254.502555524108</v>
      </c>
      <c r="J684" s="168">
        <f>IFERROR(MIN('MP Calculations'!$E$30/I684,1),"-")</f>
        <v>0.61191304794284773</v>
      </c>
      <c r="K684" s="12"/>
      <c r="L684" s="159">
        <v>1</v>
      </c>
      <c r="M684" s="159" t="s">
        <v>322</v>
      </c>
      <c r="N684" s="159">
        <v>3970.26</v>
      </c>
      <c r="O684" s="185">
        <f t="shared" si="34"/>
        <v>3970.26</v>
      </c>
      <c r="P684" s="215">
        <f t="shared" si="35"/>
        <v>2429.4538977255706</v>
      </c>
      <c r="Q684" s="215" cm="1">
        <f t="array" ref="Q684">IF(P684="-",0,P684/(1+'General inputs'!$H$32)^IFERROR(INDEX('MP Calculations'!$C$40:$C$130,MATCH(F684,'MP Calculations'!$D$40:$D$130,0),0),-1))</f>
        <v>3376.3729624771859</v>
      </c>
    </row>
    <row r="685" spans="3:17" x14ac:dyDescent="0.2">
      <c r="C685" s="159"/>
      <c r="D685" s="165" t="s">
        <v>573</v>
      </c>
      <c r="E685" s="161">
        <v>42255</v>
      </c>
      <c r="F685" s="172" t="str">
        <f t="shared" si="33"/>
        <v>2015-16</v>
      </c>
      <c r="G685" s="68"/>
      <c r="H685" s="167" t="s">
        <v>279</v>
      </c>
      <c r="I685" s="173">
        <v>38254.502555524108</v>
      </c>
      <c r="J685" s="168">
        <f>IFERROR(MIN('MP Calculations'!$E$30/I685,1),"-")</f>
        <v>0.61191304794284773</v>
      </c>
      <c r="K685" s="12"/>
      <c r="L685" s="159">
        <v>1</v>
      </c>
      <c r="M685" s="159" t="s">
        <v>322</v>
      </c>
      <c r="N685" s="159">
        <v>24550.42</v>
      </c>
      <c r="O685" s="185">
        <f t="shared" si="34"/>
        <v>24550.42</v>
      </c>
      <c r="P685" s="215">
        <f t="shared" si="35"/>
        <v>15022.722330477047</v>
      </c>
      <c r="Q685" s="215" cm="1">
        <f t="array" ref="Q685">IF(P685="-",0,P685/(1+'General inputs'!$H$32)^IFERROR(INDEX('MP Calculations'!$C$40:$C$130,MATCH(F685,'MP Calculations'!$D$40:$D$130,0),0),-1))</f>
        <v>20036.537468327289</v>
      </c>
    </row>
    <row r="686" spans="3:17" x14ac:dyDescent="0.2">
      <c r="C686" s="159"/>
      <c r="D686" s="165" t="s">
        <v>574</v>
      </c>
      <c r="E686" s="161">
        <v>42257</v>
      </c>
      <c r="F686" s="172" t="str">
        <f t="shared" si="33"/>
        <v>2015-16</v>
      </c>
      <c r="G686" s="68"/>
      <c r="H686" s="167" t="s">
        <v>279</v>
      </c>
      <c r="I686" s="173">
        <v>38254.502555524108</v>
      </c>
      <c r="J686" s="168">
        <f>IFERROR(MIN('MP Calculations'!$E$30/I686,1),"-")</f>
        <v>0.61191304794284773</v>
      </c>
      <c r="K686" s="12"/>
      <c r="L686" s="159">
        <v>1</v>
      </c>
      <c r="M686" s="159" t="s">
        <v>322</v>
      </c>
      <c r="N686" s="159">
        <v>12327</v>
      </c>
      <c r="O686" s="185">
        <f t="shared" si="34"/>
        <v>12327</v>
      </c>
      <c r="P686" s="215">
        <f t="shared" si="35"/>
        <v>7543.0521419914839</v>
      </c>
      <c r="Q686" s="215" cm="1">
        <f t="array" ref="Q686">IF(P686="-",0,P686/(1+'General inputs'!$H$32)^IFERROR(INDEX('MP Calculations'!$C$40:$C$130,MATCH(F686,'MP Calculations'!$D$40:$D$130,0),0),-1))</f>
        <v>10060.53653550817</v>
      </c>
    </row>
    <row r="687" spans="3:17" x14ac:dyDescent="0.2">
      <c r="C687" s="159"/>
      <c r="D687" s="165" t="s">
        <v>575</v>
      </c>
      <c r="E687" s="161">
        <v>42257</v>
      </c>
      <c r="F687" s="172" t="str">
        <f t="shared" si="33"/>
        <v>2015-16</v>
      </c>
      <c r="G687" s="68"/>
      <c r="H687" s="167" t="s">
        <v>279</v>
      </c>
      <c r="I687" s="173">
        <v>38254.502555524108</v>
      </c>
      <c r="J687" s="168">
        <f>IFERROR(MIN('MP Calculations'!$E$30/I687,1),"-")</f>
        <v>0.61191304794284773</v>
      </c>
      <c r="K687" s="12"/>
      <c r="L687" s="159">
        <v>1</v>
      </c>
      <c r="M687" s="159" t="s">
        <v>322</v>
      </c>
      <c r="N687" s="159">
        <v>22540.71</v>
      </c>
      <c r="O687" s="185">
        <f t="shared" si="34"/>
        <v>22540.71</v>
      </c>
      <c r="P687" s="215">
        <f t="shared" si="35"/>
        <v>13792.954558895826</v>
      </c>
      <c r="Q687" s="215" cm="1">
        <f t="array" ref="Q687">IF(P687="-",0,P687/(1+'General inputs'!$H$32)^IFERROR(INDEX('MP Calculations'!$C$40:$C$130,MATCH(F687,'MP Calculations'!$D$40:$D$130,0),0),-1))</f>
        <v>18396.336212484333</v>
      </c>
    </row>
    <row r="688" spans="3:17" x14ac:dyDescent="0.2">
      <c r="C688" s="159"/>
      <c r="D688" s="165" t="s">
        <v>576</v>
      </c>
      <c r="E688" s="161">
        <v>42302</v>
      </c>
      <c r="F688" s="172" t="str">
        <f t="shared" si="33"/>
        <v>2015-16</v>
      </c>
      <c r="G688" s="68"/>
      <c r="H688" s="167" t="s">
        <v>279</v>
      </c>
      <c r="I688" s="173">
        <v>38254.502555524108</v>
      </c>
      <c r="J688" s="168">
        <f>IFERROR(MIN('MP Calculations'!$E$30/I688,1),"-")</f>
        <v>0.61191304794284773</v>
      </c>
      <c r="K688" s="12"/>
      <c r="L688" s="159">
        <v>1</v>
      </c>
      <c r="M688" s="159" t="s">
        <v>322</v>
      </c>
      <c r="N688" s="159">
        <v>51406.01</v>
      </c>
      <c r="O688" s="185">
        <f t="shared" si="34"/>
        <v>51406.01</v>
      </c>
      <c r="P688" s="215">
        <f t="shared" si="35"/>
        <v>31456.008261680512</v>
      </c>
      <c r="Q688" s="215" cm="1">
        <f t="array" ref="Q688">IF(P688="-",0,P688/(1+'General inputs'!$H$32)^IFERROR(INDEX('MP Calculations'!$C$40:$C$130,MATCH(F688,'MP Calculations'!$D$40:$D$130,0),0),-1))</f>
        <v>41954.412407698415</v>
      </c>
    </row>
    <row r="689" spans="3:17" x14ac:dyDescent="0.2">
      <c r="C689" s="159"/>
      <c r="D689" s="165" t="s">
        <v>577</v>
      </c>
      <c r="E689" s="161">
        <v>42306</v>
      </c>
      <c r="F689" s="172" t="str">
        <f t="shared" si="33"/>
        <v>2015-16</v>
      </c>
      <c r="G689" s="68"/>
      <c r="H689" s="167" t="s">
        <v>279</v>
      </c>
      <c r="I689" s="173">
        <v>38254.502555524108</v>
      </c>
      <c r="J689" s="168">
        <f>IFERROR(MIN('MP Calculations'!$E$30/I689,1),"-")</f>
        <v>0.61191304794284773</v>
      </c>
      <c r="K689" s="12"/>
      <c r="L689" s="159">
        <v>1</v>
      </c>
      <c r="M689" s="159" t="s">
        <v>322</v>
      </c>
      <c r="N689" s="159">
        <v>929.49</v>
      </c>
      <c r="O689" s="185">
        <f t="shared" si="34"/>
        <v>929.49</v>
      </c>
      <c r="P689" s="215">
        <f t="shared" si="35"/>
        <v>568.7670589323975</v>
      </c>
      <c r="Q689" s="215" cm="1">
        <f t="array" ref="Q689">IF(P689="-",0,P689/(1+'General inputs'!$H$32)^IFERROR(INDEX('MP Calculations'!$C$40:$C$130,MATCH(F689,'MP Calculations'!$D$40:$D$130,0),0),-1))</f>
        <v>758.59236670637529</v>
      </c>
    </row>
    <row r="690" spans="3:17" x14ac:dyDescent="0.2">
      <c r="C690" s="159"/>
      <c r="D690" s="165" t="s">
        <v>578</v>
      </c>
      <c r="E690" s="161">
        <v>42306</v>
      </c>
      <c r="F690" s="172" t="str">
        <f t="shared" si="33"/>
        <v>2015-16</v>
      </c>
      <c r="G690" s="68"/>
      <c r="H690" s="167" t="s">
        <v>279</v>
      </c>
      <c r="I690" s="173">
        <v>38254.502555524108</v>
      </c>
      <c r="J690" s="168">
        <f>IFERROR(MIN('MP Calculations'!$E$30/I690,1),"-")</f>
        <v>0.61191304794284773</v>
      </c>
      <c r="K690" s="12"/>
      <c r="L690" s="159">
        <v>1</v>
      </c>
      <c r="M690" s="159" t="s">
        <v>322</v>
      </c>
      <c r="N690" s="159">
        <v>3237.36</v>
      </c>
      <c r="O690" s="185">
        <f t="shared" si="34"/>
        <v>3237.36</v>
      </c>
      <c r="P690" s="215">
        <f t="shared" si="35"/>
        <v>1980.9828248882577</v>
      </c>
      <c r="Q690" s="215" cm="1">
        <f t="array" ref="Q690">IF(P690="-",0,P690/(1+'General inputs'!$H$32)^IFERROR(INDEX('MP Calculations'!$C$40:$C$130,MATCH(F690,'MP Calculations'!$D$40:$D$130,0),0),-1))</f>
        <v>2642.133411097001</v>
      </c>
    </row>
    <row r="691" spans="3:17" x14ac:dyDescent="0.2">
      <c r="C691" s="159"/>
      <c r="D691" s="165" t="s">
        <v>579</v>
      </c>
      <c r="E691" s="161">
        <v>42306</v>
      </c>
      <c r="F691" s="172" t="str">
        <f t="shared" si="33"/>
        <v>2015-16</v>
      </c>
      <c r="G691" s="68"/>
      <c r="H691" s="167" t="s">
        <v>279</v>
      </c>
      <c r="I691" s="173">
        <v>38254.502555524108</v>
      </c>
      <c r="J691" s="168">
        <f>IFERROR(MIN('MP Calculations'!$E$30/I691,1),"-")</f>
        <v>0.61191304794284773</v>
      </c>
      <c r="K691" s="12"/>
      <c r="L691" s="159">
        <v>1</v>
      </c>
      <c r="M691" s="159" t="s">
        <v>322</v>
      </c>
      <c r="N691" s="159">
        <v>4029.84</v>
      </c>
      <c r="O691" s="185">
        <f t="shared" si="34"/>
        <v>4029.84</v>
      </c>
      <c r="P691" s="215">
        <f t="shared" si="35"/>
        <v>2465.9116771220056</v>
      </c>
      <c r="Q691" s="215" cm="1">
        <f t="array" ref="Q691">IF(P691="-",0,P691/(1+'General inputs'!$H$32)^IFERROR(INDEX('MP Calculations'!$C$40:$C$130,MATCH(F691,'MP Calculations'!$D$40:$D$130,0),0),-1))</f>
        <v>3288.9066725279667</v>
      </c>
    </row>
    <row r="692" spans="3:17" x14ac:dyDescent="0.2">
      <c r="C692" s="159"/>
      <c r="D692" s="165" t="s">
        <v>579</v>
      </c>
      <c r="E692" s="161">
        <v>42306</v>
      </c>
      <c r="F692" s="172" t="str">
        <f t="shared" si="33"/>
        <v>2015-16</v>
      </c>
      <c r="G692" s="68"/>
      <c r="H692" s="167" t="s">
        <v>279</v>
      </c>
      <c r="I692" s="173">
        <v>38254.502555524108</v>
      </c>
      <c r="J692" s="168">
        <f>IFERROR(MIN('MP Calculations'!$E$30/I692,1),"-")</f>
        <v>0.61191304794284773</v>
      </c>
      <c r="K692" s="12"/>
      <c r="L692" s="159">
        <v>1</v>
      </c>
      <c r="M692" s="159" t="s">
        <v>322</v>
      </c>
      <c r="N692" s="159">
        <v>362.83</v>
      </c>
      <c r="O692" s="185">
        <f t="shared" si="34"/>
        <v>362.83</v>
      </c>
      <c r="P692" s="215">
        <f t="shared" si="35"/>
        <v>222.02041118510343</v>
      </c>
      <c r="Q692" s="215" cm="1">
        <f t="array" ref="Q692">IF(P692="-",0,P692/(1+'General inputs'!$H$32)^IFERROR(INDEX('MP Calculations'!$C$40:$C$130,MATCH(F692,'MP Calculations'!$D$40:$D$130,0),0),-1))</f>
        <v>296.11945089465638</v>
      </c>
    </row>
    <row r="693" spans="3:17" x14ac:dyDescent="0.2">
      <c r="C693" s="159"/>
      <c r="D693" s="165" t="s">
        <v>580</v>
      </c>
      <c r="E693" s="161">
        <v>42306</v>
      </c>
      <c r="F693" s="172" t="str">
        <f t="shared" si="33"/>
        <v>2015-16</v>
      </c>
      <c r="G693" s="68"/>
      <c r="H693" s="167" t="s">
        <v>279</v>
      </c>
      <c r="I693" s="173">
        <v>38254.502555524108</v>
      </c>
      <c r="J693" s="168">
        <f>IFERROR(MIN('MP Calculations'!$E$30/I693,1),"-")</f>
        <v>0.61191304794284773</v>
      </c>
      <c r="K693" s="12"/>
      <c r="L693" s="159">
        <v>1</v>
      </c>
      <c r="M693" s="159" t="s">
        <v>322</v>
      </c>
      <c r="N693" s="159">
        <v>7972.58</v>
      </c>
      <c r="O693" s="185">
        <f t="shared" si="34"/>
        <v>7972.58</v>
      </c>
      <c r="P693" s="215">
        <f t="shared" si="35"/>
        <v>4878.5257277681885</v>
      </c>
      <c r="Q693" s="215" cm="1">
        <f t="array" ref="Q693">IF(P693="-",0,P693/(1+'General inputs'!$H$32)^IFERROR(INDEX('MP Calculations'!$C$40:$C$130,MATCH(F693,'MP Calculations'!$D$40:$D$130,0),0),-1))</f>
        <v>6506.7277011650622</v>
      </c>
    </row>
    <row r="694" spans="3:17" x14ac:dyDescent="0.2">
      <c r="C694" s="159"/>
      <c r="D694" s="165" t="s">
        <v>581</v>
      </c>
      <c r="E694" s="161">
        <v>42308</v>
      </c>
      <c r="F694" s="172" t="str">
        <f t="shared" si="33"/>
        <v>2015-16</v>
      </c>
      <c r="G694" s="68"/>
      <c r="H694" s="167" t="s">
        <v>279</v>
      </c>
      <c r="I694" s="173">
        <v>38254.502555524108</v>
      </c>
      <c r="J694" s="168">
        <f>IFERROR(MIN('MP Calculations'!$E$30/I694,1),"-")</f>
        <v>0.61191304794284773</v>
      </c>
      <c r="K694" s="12"/>
      <c r="L694" s="159">
        <v>1</v>
      </c>
      <c r="M694" s="159" t="s">
        <v>322</v>
      </c>
      <c r="N694" s="159">
        <v>1066.3800000000001</v>
      </c>
      <c r="O694" s="185">
        <f t="shared" si="34"/>
        <v>1066.3800000000001</v>
      </c>
      <c r="P694" s="215">
        <f t="shared" si="35"/>
        <v>652.53183606529399</v>
      </c>
      <c r="Q694" s="215" cm="1">
        <f t="array" ref="Q694">IF(P694="-",0,P694/(1+'General inputs'!$H$32)^IFERROR(INDEX('MP Calculations'!$C$40:$C$130,MATCH(F694,'MP Calculations'!$D$40:$D$130,0),0),-1))</f>
        <v>870.31353538859446</v>
      </c>
    </row>
    <row r="695" spans="3:17" x14ac:dyDescent="0.2">
      <c r="C695" s="159"/>
      <c r="D695" s="165" t="s">
        <v>582</v>
      </c>
      <c r="E695" s="161">
        <v>42324</v>
      </c>
      <c r="F695" s="172" t="str">
        <f t="shared" si="33"/>
        <v>2015-16</v>
      </c>
      <c r="G695" s="68"/>
      <c r="H695" s="167" t="s">
        <v>279</v>
      </c>
      <c r="I695" s="173">
        <v>38254.502555524108</v>
      </c>
      <c r="J695" s="168">
        <f>IFERROR(MIN('MP Calculations'!$E$30/I695,1),"-")</f>
        <v>0.61191304794284773</v>
      </c>
      <c r="K695" s="12"/>
      <c r="L695" s="159">
        <v>1</v>
      </c>
      <c r="M695" s="159" t="s">
        <v>322</v>
      </c>
      <c r="N695" s="159">
        <v>21319.74</v>
      </c>
      <c r="O695" s="185">
        <f t="shared" si="34"/>
        <v>21319.74</v>
      </c>
      <c r="P695" s="215">
        <f t="shared" si="35"/>
        <v>13045.827084749049</v>
      </c>
      <c r="Q695" s="215" cm="1">
        <f t="array" ref="Q695">IF(P695="-",0,P695/(1+'General inputs'!$H$32)^IFERROR(INDEX('MP Calculations'!$C$40:$C$130,MATCH(F695,'MP Calculations'!$D$40:$D$130,0),0),-1))</f>
        <v>17399.855860917902</v>
      </c>
    </row>
    <row r="696" spans="3:17" x14ac:dyDescent="0.2">
      <c r="C696" s="159"/>
      <c r="D696" s="165" t="s">
        <v>583</v>
      </c>
      <c r="E696" s="161">
        <v>42354</v>
      </c>
      <c r="F696" s="172" t="str">
        <f t="shared" si="33"/>
        <v>2015-16</v>
      </c>
      <c r="G696" s="68"/>
      <c r="H696" s="167" t="s">
        <v>279</v>
      </c>
      <c r="I696" s="173">
        <v>38254.502555524108</v>
      </c>
      <c r="J696" s="168">
        <f>IFERROR(MIN('MP Calculations'!$E$30/I696,1),"-")</f>
        <v>0.61191304794284773</v>
      </c>
      <c r="K696" s="12"/>
      <c r="L696" s="159">
        <v>1</v>
      </c>
      <c r="M696" s="159" t="s">
        <v>322</v>
      </c>
      <c r="N696" s="159">
        <v>6650.82</v>
      </c>
      <c r="O696" s="185">
        <f t="shared" si="34"/>
        <v>6650.82</v>
      </c>
      <c r="P696" s="215">
        <f t="shared" si="35"/>
        <v>4069.7235375192504</v>
      </c>
      <c r="Q696" s="215" cm="1">
        <f t="array" ref="Q696">IF(P696="-",0,P696/(1+'General inputs'!$H$32)^IFERROR(INDEX('MP Calculations'!$C$40:$C$130,MATCH(F696,'MP Calculations'!$D$40:$D$130,0),0),-1))</f>
        <v>5427.988772701261</v>
      </c>
    </row>
    <row r="697" spans="3:17" x14ac:dyDescent="0.2">
      <c r="C697" s="159"/>
      <c r="D697" s="165" t="s">
        <v>584</v>
      </c>
      <c r="E697" s="161">
        <v>42355</v>
      </c>
      <c r="F697" s="172" t="str">
        <f t="shared" si="33"/>
        <v>2015-16</v>
      </c>
      <c r="G697" s="68"/>
      <c r="H697" s="167" t="s">
        <v>279</v>
      </c>
      <c r="I697" s="173">
        <v>38254.502555524108</v>
      </c>
      <c r="J697" s="168">
        <f>IFERROR(MIN('MP Calculations'!$E$30/I697,1),"-")</f>
        <v>0.61191304794284773</v>
      </c>
      <c r="K697" s="12"/>
      <c r="L697" s="159">
        <v>1</v>
      </c>
      <c r="M697" s="159" t="s">
        <v>322</v>
      </c>
      <c r="N697" s="159">
        <v>185.39</v>
      </c>
      <c r="O697" s="185">
        <f t="shared" si="34"/>
        <v>185.39</v>
      </c>
      <c r="P697" s="215">
        <f t="shared" si="35"/>
        <v>113.44255995812453</v>
      </c>
      <c r="Q697" s="215" cm="1">
        <f t="array" ref="Q697">IF(P697="-",0,P697/(1+'General inputs'!$H$32)^IFERROR(INDEX('MP Calculations'!$C$40:$C$130,MATCH(F697,'MP Calculations'!$D$40:$D$130,0),0),-1))</f>
        <v>151.30387509676802</v>
      </c>
    </row>
    <row r="698" spans="3:17" x14ac:dyDescent="0.2">
      <c r="C698" s="159"/>
      <c r="D698" s="165" t="s">
        <v>585</v>
      </c>
      <c r="E698" s="161">
        <v>42544</v>
      </c>
      <c r="F698" s="172" t="str">
        <f t="shared" si="33"/>
        <v>2015-16</v>
      </c>
      <c r="G698" s="68"/>
      <c r="H698" s="167" t="s">
        <v>279</v>
      </c>
      <c r="I698" s="173">
        <v>38254.502555524108</v>
      </c>
      <c r="J698" s="168">
        <f>IFERROR(MIN('MP Calculations'!$E$30/I698,1),"-")</f>
        <v>0.61191304794284773</v>
      </c>
      <c r="K698" s="12"/>
      <c r="L698" s="159">
        <v>1</v>
      </c>
      <c r="M698" s="159" t="s">
        <v>322</v>
      </c>
      <c r="N698" s="159">
        <v>2390.54</v>
      </c>
      <c r="O698" s="185">
        <f t="shared" si="34"/>
        <v>2390.54</v>
      </c>
      <c r="P698" s="215">
        <f t="shared" si="35"/>
        <v>1462.8026176292951</v>
      </c>
      <c r="Q698" s="215" cm="1">
        <f t="array" ref="Q698">IF(P698="-",0,P698/(1+'General inputs'!$H$32)^IFERROR(INDEX('MP Calculations'!$C$40:$C$130,MATCH(F698,'MP Calculations'!$D$40:$D$130,0),0),-1))</f>
        <v>1951.0111957162082</v>
      </c>
    </row>
    <row r="699" spans="3:17" x14ac:dyDescent="0.2">
      <c r="C699" s="159"/>
      <c r="D699" s="165" t="s">
        <v>586</v>
      </c>
      <c r="E699" s="161">
        <v>42544</v>
      </c>
      <c r="F699" s="172" t="str">
        <f t="shared" si="33"/>
        <v>2015-16</v>
      </c>
      <c r="G699" s="68"/>
      <c r="H699" s="167" t="s">
        <v>279</v>
      </c>
      <c r="I699" s="173">
        <v>38254.502555524108</v>
      </c>
      <c r="J699" s="168">
        <f>IFERROR(MIN('MP Calculations'!$E$30/I699,1),"-")</f>
        <v>0.61191304794284773</v>
      </c>
      <c r="K699" s="12"/>
      <c r="L699" s="159">
        <v>1</v>
      </c>
      <c r="M699" s="159" t="s">
        <v>322</v>
      </c>
      <c r="N699" s="159">
        <v>2390.54</v>
      </c>
      <c r="O699" s="185">
        <f t="shared" si="34"/>
        <v>2390.54</v>
      </c>
      <c r="P699" s="215">
        <f t="shared" si="35"/>
        <v>1462.8026176292951</v>
      </c>
      <c r="Q699" s="215" cm="1">
        <f t="array" ref="Q699">IF(P699="-",0,P699/(1+'General inputs'!$H$32)^IFERROR(INDEX('MP Calculations'!$C$40:$C$130,MATCH(F699,'MP Calculations'!$D$40:$D$130,0),0),-1))</f>
        <v>1951.0111957162082</v>
      </c>
    </row>
    <row r="700" spans="3:17" x14ac:dyDescent="0.2">
      <c r="C700" s="159"/>
      <c r="D700" s="165" t="s">
        <v>587</v>
      </c>
      <c r="E700" s="161">
        <v>42544</v>
      </c>
      <c r="F700" s="172" t="str">
        <f t="shared" si="33"/>
        <v>2015-16</v>
      </c>
      <c r="G700" s="68"/>
      <c r="H700" s="167" t="s">
        <v>279</v>
      </c>
      <c r="I700" s="173">
        <v>38254.502555524108</v>
      </c>
      <c r="J700" s="168">
        <f>IFERROR(MIN('MP Calculations'!$E$30/I700,1),"-")</f>
        <v>0.61191304794284773</v>
      </c>
      <c r="K700" s="12"/>
      <c r="L700" s="159">
        <v>1</v>
      </c>
      <c r="M700" s="159" t="s">
        <v>322</v>
      </c>
      <c r="N700" s="159">
        <v>2390.54</v>
      </c>
      <c r="O700" s="185">
        <f t="shared" si="34"/>
        <v>2390.54</v>
      </c>
      <c r="P700" s="215">
        <f t="shared" si="35"/>
        <v>1462.8026176292951</v>
      </c>
      <c r="Q700" s="215" cm="1">
        <f t="array" ref="Q700">IF(P700="-",0,P700/(1+'General inputs'!$H$32)^IFERROR(INDEX('MP Calculations'!$C$40:$C$130,MATCH(F700,'MP Calculations'!$D$40:$D$130,0),0),-1))</f>
        <v>1951.0111957162082</v>
      </c>
    </row>
    <row r="701" spans="3:17" x14ac:dyDescent="0.2">
      <c r="C701" s="159"/>
      <c r="D701" s="165" t="s">
        <v>588</v>
      </c>
      <c r="E701" s="161">
        <v>42544</v>
      </c>
      <c r="F701" s="172" t="str">
        <f t="shared" si="33"/>
        <v>2015-16</v>
      </c>
      <c r="G701" s="68"/>
      <c r="H701" s="167" t="s">
        <v>279</v>
      </c>
      <c r="I701" s="173">
        <v>38254.502555524108</v>
      </c>
      <c r="J701" s="168">
        <f>IFERROR(MIN('MP Calculations'!$E$30/I701,1),"-")</f>
        <v>0.61191304794284773</v>
      </c>
      <c r="K701" s="12"/>
      <c r="L701" s="159">
        <v>1</v>
      </c>
      <c r="M701" s="159" t="s">
        <v>322</v>
      </c>
      <c r="N701" s="159">
        <v>2390.54</v>
      </c>
      <c r="O701" s="185">
        <f t="shared" si="34"/>
        <v>2390.54</v>
      </c>
      <c r="P701" s="215">
        <f t="shared" si="35"/>
        <v>1462.8026176292951</v>
      </c>
      <c r="Q701" s="215" cm="1">
        <f t="array" ref="Q701">IF(P701="-",0,P701/(1+'General inputs'!$H$32)^IFERROR(INDEX('MP Calculations'!$C$40:$C$130,MATCH(F701,'MP Calculations'!$D$40:$D$130,0),0),-1))</f>
        <v>1951.0111957162082</v>
      </c>
    </row>
    <row r="702" spans="3:17" x14ac:dyDescent="0.2">
      <c r="C702" s="159"/>
      <c r="D702" s="165" t="s">
        <v>589</v>
      </c>
      <c r="E702" s="161">
        <v>42544</v>
      </c>
      <c r="F702" s="172" t="str">
        <f t="shared" si="33"/>
        <v>2015-16</v>
      </c>
      <c r="G702" s="68"/>
      <c r="H702" s="167" t="s">
        <v>279</v>
      </c>
      <c r="I702" s="173">
        <v>38254.502555524108</v>
      </c>
      <c r="J702" s="168">
        <f>IFERROR(MIN('MP Calculations'!$E$30/I702,1),"-")</f>
        <v>0.61191304794284773</v>
      </c>
      <c r="K702" s="12"/>
      <c r="L702" s="159">
        <v>1</v>
      </c>
      <c r="M702" s="159" t="s">
        <v>322</v>
      </c>
      <c r="N702" s="159">
        <v>2390.54</v>
      </c>
      <c r="O702" s="185">
        <f t="shared" si="34"/>
        <v>2390.54</v>
      </c>
      <c r="P702" s="215">
        <f t="shared" si="35"/>
        <v>1462.8026176292951</v>
      </c>
      <c r="Q702" s="215" cm="1">
        <f t="array" ref="Q702">IF(P702="-",0,P702/(1+'General inputs'!$H$32)^IFERROR(INDEX('MP Calculations'!$C$40:$C$130,MATCH(F702,'MP Calculations'!$D$40:$D$130,0),0),-1))</f>
        <v>1951.0111957162082</v>
      </c>
    </row>
    <row r="703" spans="3:17" x14ac:dyDescent="0.2">
      <c r="C703" s="159"/>
      <c r="D703" s="165" t="s">
        <v>590</v>
      </c>
      <c r="E703" s="161">
        <v>42544</v>
      </c>
      <c r="F703" s="172" t="str">
        <f t="shared" si="33"/>
        <v>2015-16</v>
      </c>
      <c r="G703" s="68"/>
      <c r="H703" s="167" t="s">
        <v>279</v>
      </c>
      <c r="I703" s="173">
        <v>38254.502555524108</v>
      </c>
      <c r="J703" s="168">
        <f>IFERROR(MIN('MP Calculations'!$E$30/I703,1),"-")</f>
        <v>0.61191304794284773</v>
      </c>
      <c r="K703" s="12"/>
      <c r="L703" s="159">
        <v>1</v>
      </c>
      <c r="M703" s="159" t="s">
        <v>322</v>
      </c>
      <c r="N703" s="159">
        <v>2390.54</v>
      </c>
      <c r="O703" s="185">
        <f t="shared" si="34"/>
        <v>2390.54</v>
      </c>
      <c r="P703" s="215">
        <f t="shared" si="35"/>
        <v>1462.8026176292951</v>
      </c>
      <c r="Q703" s="215" cm="1">
        <f t="array" ref="Q703">IF(P703="-",0,P703/(1+'General inputs'!$H$32)^IFERROR(INDEX('MP Calculations'!$C$40:$C$130,MATCH(F703,'MP Calculations'!$D$40:$D$130,0),0),-1))</f>
        <v>1951.0111957162082</v>
      </c>
    </row>
    <row r="704" spans="3:17" x14ac:dyDescent="0.2">
      <c r="C704" s="159"/>
      <c r="D704" s="165" t="s">
        <v>591</v>
      </c>
      <c r="E704" s="161">
        <v>42544</v>
      </c>
      <c r="F704" s="172" t="str">
        <f t="shared" si="33"/>
        <v>2015-16</v>
      </c>
      <c r="G704" s="68"/>
      <c r="H704" s="167" t="s">
        <v>279</v>
      </c>
      <c r="I704" s="173">
        <v>38254.502555524108</v>
      </c>
      <c r="J704" s="168">
        <f>IFERROR(MIN('MP Calculations'!$E$30/I704,1),"-")</f>
        <v>0.61191304794284773</v>
      </c>
      <c r="K704" s="12"/>
      <c r="L704" s="159">
        <v>1</v>
      </c>
      <c r="M704" s="159" t="s">
        <v>322</v>
      </c>
      <c r="N704" s="159">
        <v>2390.54</v>
      </c>
      <c r="O704" s="185">
        <f t="shared" si="34"/>
        <v>2390.54</v>
      </c>
      <c r="P704" s="215">
        <f t="shared" si="35"/>
        <v>1462.8026176292951</v>
      </c>
      <c r="Q704" s="215" cm="1">
        <f t="array" ref="Q704">IF(P704="-",0,P704/(1+'General inputs'!$H$32)^IFERROR(INDEX('MP Calculations'!$C$40:$C$130,MATCH(F704,'MP Calculations'!$D$40:$D$130,0),0),-1))</f>
        <v>1951.0111957162082</v>
      </c>
    </row>
    <row r="705" spans="3:17" x14ac:dyDescent="0.2">
      <c r="C705" s="159"/>
      <c r="D705" s="165" t="s">
        <v>592</v>
      </c>
      <c r="E705" s="161">
        <v>42544</v>
      </c>
      <c r="F705" s="172" t="str">
        <f t="shared" si="33"/>
        <v>2015-16</v>
      </c>
      <c r="G705" s="68"/>
      <c r="H705" s="167" t="s">
        <v>279</v>
      </c>
      <c r="I705" s="173">
        <v>38254.502555524108</v>
      </c>
      <c r="J705" s="168">
        <f>IFERROR(MIN('MP Calculations'!$E$30/I705,1),"-")</f>
        <v>0.61191304794284773</v>
      </c>
      <c r="K705" s="12"/>
      <c r="L705" s="159">
        <v>1</v>
      </c>
      <c r="M705" s="159" t="s">
        <v>322</v>
      </c>
      <c r="N705" s="159">
        <v>2390.54</v>
      </c>
      <c r="O705" s="185">
        <f t="shared" si="34"/>
        <v>2390.54</v>
      </c>
      <c r="P705" s="215">
        <f t="shared" si="35"/>
        <v>1462.8026176292951</v>
      </c>
      <c r="Q705" s="215" cm="1">
        <f t="array" ref="Q705">IF(P705="-",0,P705/(1+'General inputs'!$H$32)^IFERROR(INDEX('MP Calculations'!$C$40:$C$130,MATCH(F705,'MP Calculations'!$D$40:$D$130,0),0),-1))</f>
        <v>1951.0111957162082</v>
      </c>
    </row>
    <row r="706" spans="3:17" x14ac:dyDescent="0.2">
      <c r="C706" s="159"/>
      <c r="D706" s="165" t="s">
        <v>593</v>
      </c>
      <c r="E706" s="161">
        <v>42544</v>
      </c>
      <c r="F706" s="172" t="str">
        <f t="shared" si="33"/>
        <v>2015-16</v>
      </c>
      <c r="G706" s="68"/>
      <c r="H706" s="167" t="s">
        <v>279</v>
      </c>
      <c r="I706" s="173">
        <v>38254.502555524108</v>
      </c>
      <c r="J706" s="168">
        <f>IFERROR(MIN('MP Calculations'!$E$30/I706,1),"-")</f>
        <v>0.61191304794284773</v>
      </c>
      <c r="K706" s="12"/>
      <c r="L706" s="159">
        <v>1</v>
      </c>
      <c r="M706" s="159" t="s">
        <v>322</v>
      </c>
      <c r="N706" s="159">
        <v>2390.54</v>
      </c>
      <c r="O706" s="185">
        <f t="shared" si="34"/>
        <v>2390.54</v>
      </c>
      <c r="P706" s="215">
        <f t="shared" si="35"/>
        <v>1462.8026176292951</v>
      </c>
      <c r="Q706" s="215" cm="1">
        <f t="array" ref="Q706">IF(P706="-",0,P706/(1+'General inputs'!$H$32)^IFERROR(INDEX('MP Calculations'!$C$40:$C$130,MATCH(F706,'MP Calculations'!$D$40:$D$130,0),0),-1))</f>
        <v>1951.0111957162082</v>
      </c>
    </row>
    <row r="707" spans="3:17" x14ac:dyDescent="0.2">
      <c r="C707" s="159"/>
      <c r="D707" s="165" t="s">
        <v>594</v>
      </c>
      <c r="E707" s="161">
        <v>42551</v>
      </c>
      <c r="F707" s="172" t="str">
        <f t="shared" si="33"/>
        <v>2015-16</v>
      </c>
      <c r="G707" s="68"/>
      <c r="H707" s="167" t="s">
        <v>279</v>
      </c>
      <c r="I707" s="173">
        <v>38254.502555524108</v>
      </c>
      <c r="J707" s="168">
        <f>IFERROR(MIN('MP Calculations'!$E$30/I707,1),"-")</f>
        <v>0.61191304794284773</v>
      </c>
      <c r="K707" s="12"/>
      <c r="L707" s="159">
        <v>1</v>
      </c>
      <c r="M707" s="159" t="s">
        <v>322</v>
      </c>
      <c r="N707" s="159">
        <v>2095.3000000000002</v>
      </c>
      <c r="O707" s="185">
        <f t="shared" si="34"/>
        <v>2095.3000000000002</v>
      </c>
      <c r="P707" s="215">
        <f t="shared" si="35"/>
        <v>1282.1414093546489</v>
      </c>
      <c r="Q707" s="215" cm="1">
        <f t="array" ref="Q707">IF(P707="-",0,P707/(1+'General inputs'!$H$32)^IFERROR(INDEX('MP Calculations'!$C$40:$C$130,MATCH(F707,'MP Calculations'!$D$40:$D$130,0),0),-1))</f>
        <v>1710.0545309361783</v>
      </c>
    </row>
    <row r="708" spans="3:17" x14ac:dyDescent="0.2">
      <c r="C708" s="159"/>
      <c r="D708" s="165" t="s">
        <v>595</v>
      </c>
      <c r="E708" s="161">
        <v>42612</v>
      </c>
      <c r="F708" s="172" t="str">
        <f t="shared" si="33"/>
        <v>2016-17</v>
      </c>
      <c r="G708" s="68"/>
      <c r="H708" s="167" t="s">
        <v>279</v>
      </c>
      <c r="I708" s="173">
        <v>38254.502555524108</v>
      </c>
      <c r="J708" s="168">
        <f>IFERROR(MIN('MP Calculations'!$E$30/I708,1),"-")</f>
        <v>0.61191304794284773</v>
      </c>
      <c r="K708" s="12"/>
      <c r="L708" s="159">
        <v>1</v>
      </c>
      <c r="M708" s="159" t="s">
        <v>322</v>
      </c>
      <c r="N708" s="159">
        <v>8292.4</v>
      </c>
      <c r="O708" s="185">
        <f t="shared" si="34"/>
        <v>8292.4</v>
      </c>
      <c r="P708" s="215">
        <f t="shared" si="35"/>
        <v>5074.2277587612707</v>
      </c>
      <c r="Q708" s="215" cm="1">
        <f t="array" ref="Q708">IF(P708="-",0,P708/(1+'General inputs'!$H$32)^IFERROR(INDEX('MP Calculations'!$C$40:$C$130,MATCH(F708,'MP Calculations'!$D$40:$D$130,0),0),-1))</f>
        <v>6494.9568567981214</v>
      </c>
    </row>
    <row r="709" spans="3:17" x14ac:dyDescent="0.2">
      <c r="C709" s="159"/>
      <c r="D709" s="165" t="s">
        <v>596</v>
      </c>
      <c r="E709" s="161">
        <v>42640</v>
      </c>
      <c r="F709" s="172" t="str">
        <f t="shared" si="33"/>
        <v>2016-17</v>
      </c>
      <c r="G709" s="68"/>
      <c r="H709" s="167" t="s">
        <v>279</v>
      </c>
      <c r="I709" s="173">
        <v>38254.502555524108</v>
      </c>
      <c r="J709" s="168">
        <f>IFERROR(MIN('MP Calculations'!$E$30/I709,1),"-")</f>
        <v>0.61191304794284773</v>
      </c>
      <c r="K709" s="12"/>
      <c r="L709" s="159">
        <v>1</v>
      </c>
      <c r="M709" s="159" t="s">
        <v>322</v>
      </c>
      <c r="N709" s="159">
        <v>22214.81</v>
      </c>
      <c r="O709" s="185">
        <f t="shared" si="34"/>
        <v>22214.81</v>
      </c>
      <c r="P709" s="215">
        <f t="shared" si="35"/>
        <v>13593.532096571254</v>
      </c>
      <c r="Q709" s="215" cm="1">
        <f t="array" ref="Q709">IF(P709="-",0,P709/(1+'General inputs'!$H$32)^IFERROR(INDEX('MP Calculations'!$C$40:$C$130,MATCH(F709,'MP Calculations'!$D$40:$D$130,0),0),-1))</f>
        <v>17399.574614341742</v>
      </c>
    </row>
    <row r="710" spans="3:17" x14ac:dyDescent="0.2">
      <c r="C710" s="159"/>
      <c r="D710" s="165" t="s">
        <v>597</v>
      </c>
      <c r="E710" s="161">
        <v>42703</v>
      </c>
      <c r="F710" s="172" t="str">
        <f t="shared" si="33"/>
        <v>2016-17</v>
      </c>
      <c r="G710" s="68"/>
      <c r="H710" s="167" t="s">
        <v>279</v>
      </c>
      <c r="I710" s="173">
        <v>38254.502555524108</v>
      </c>
      <c r="J710" s="168">
        <f>IFERROR(MIN('MP Calculations'!$E$30/I710,1),"-")</f>
        <v>0.61191304794284773</v>
      </c>
      <c r="K710" s="12"/>
      <c r="L710" s="159">
        <v>1</v>
      </c>
      <c r="M710" s="159" t="s">
        <v>322</v>
      </c>
      <c r="N710" s="159">
        <v>22173</v>
      </c>
      <c r="O710" s="185">
        <f t="shared" si="34"/>
        <v>22173</v>
      </c>
      <c r="P710" s="215">
        <f t="shared" si="35"/>
        <v>13567.948012036763</v>
      </c>
      <c r="Q710" s="215" cm="1">
        <f t="array" ref="Q710">IF(P710="-",0,P710/(1+'General inputs'!$H$32)^IFERROR(INDEX('MP Calculations'!$C$40:$C$130,MATCH(F710,'MP Calculations'!$D$40:$D$130,0),0),-1))</f>
        <v>17366.827261804148</v>
      </c>
    </row>
    <row r="711" spans="3:17" x14ac:dyDescent="0.2">
      <c r="C711" s="159"/>
      <c r="D711" s="165" t="s">
        <v>598</v>
      </c>
      <c r="E711" s="161">
        <v>42705</v>
      </c>
      <c r="F711" s="172" t="str">
        <f t="shared" si="33"/>
        <v>2016-17</v>
      </c>
      <c r="G711" s="68"/>
      <c r="H711" s="167" t="s">
        <v>279</v>
      </c>
      <c r="I711" s="173">
        <v>38254.502555524108</v>
      </c>
      <c r="J711" s="168">
        <f>IFERROR(MIN('MP Calculations'!$E$30/I711,1),"-")</f>
        <v>0.61191304794284773</v>
      </c>
      <c r="K711" s="12"/>
      <c r="L711" s="159">
        <v>1</v>
      </c>
      <c r="M711" s="159" t="s">
        <v>322</v>
      </c>
      <c r="N711" s="159">
        <v>2365.37</v>
      </c>
      <c r="O711" s="185">
        <f t="shared" si="34"/>
        <v>2365.37</v>
      </c>
      <c r="P711" s="215">
        <f t="shared" si="35"/>
        <v>1447.4007662125737</v>
      </c>
      <c r="Q711" s="215" cm="1">
        <f t="array" ref="Q711">IF(P711="-",0,P711/(1+'General inputs'!$H$32)^IFERROR(INDEX('MP Calculations'!$C$40:$C$130,MATCH(F711,'MP Calculations'!$D$40:$D$130,0),0),-1))</f>
        <v>1852.6573851194553</v>
      </c>
    </row>
    <row r="712" spans="3:17" x14ac:dyDescent="0.2">
      <c r="C712" s="159"/>
      <c r="D712" s="165" t="s">
        <v>599</v>
      </c>
      <c r="E712" s="161">
        <v>42726</v>
      </c>
      <c r="F712" s="172" t="str">
        <f t="shared" si="33"/>
        <v>2016-17</v>
      </c>
      <c r="G712" s="68"/>
      <c r="H712" s="167" t="s">
        <v>279</v>
      </c>
      <c r="I712" s="173">
        <v>38254.502555524108</v>
      </c>
      <c r="J712" s="168">
        <f>IFERROR(MIN('MP Calculations'!$E$30/I712,1),"-")</f>
        <v>0.61191304794284773</v>
      </c>
      <c r="K712" s="12"/>
      <c r="L712" s="159">
        <v>1</v>
      </c>
      <c r="M712" s="159" t="s">
        <v>322</v>
      </c>
      <c r="N712" s="159">
        <v>100038.84</v>
      </c>
      <c r="O712" s="185">
        <f t="shared" si="34"/>
        <v>100038.84</v>
      </c>
      <c r="P712" s="215">
        <f t="shared" si="35"/>
        <v>61215.071497066871</v>
      </c>
      <c r="Q712" s="215" cm="1">
        <f t="array" ref="Q712">IF(P712="-",0,P712/(1+'General inputs'!$H$32)^IFERROR(INDEX('MP Calculations'!$C$40:$C$130,MATCH(F712,'MP Calculations'!$D$40:$D$130,0),0),-1))</f>
        <v>78354.631928528543</v>
      </c>
    </row>
    <row r="713" spans="3:17" x14ac:dyDescent="0.2">
      <c r="C713" s="159"/>
      <c r="D713" s="165" t="s">
        <v>600</v>
      </c>
      <c r="E713" s="161">
        <v>42726</v>
      </c>
      <c r="F713" s="172" t="str">
        <f t="shared" si="33"/>
        <v>2016-17</v>
      </c>
      <c r="G713" s="68"/>
      <c r="H713" s="167" t="s">
        <v>279</v>
      </c>
      <c r="I713" s="173">
        <v>38254.502555524108</v>
      </c>
      <c r="J713" s="168">
        <f>IFERROR(MIN('MP Calculations'!$E$30/I713,1),"-")</f>
        <v>0.61191304794284773</v>
      </c>
      <c r="K713" s="12"/>
      <c r="L713" s="159">
        <v>1</v>
      </c>
      <c r="M713" s="159" t="s">
        <v>322</v>
      </c>
      <c r="N713" s="159">
        <v>38722.589999999997</v>
      </c>
      <c r="O713" s="185">
        <f t="shared" si="34"/>
        <v>38722.589999999997</v>
      </c>
      <c r="P713" s="215">
        <f t="shared" si="35"/>
        <v>23694.858071141232</v>
      </c>
      <c r="Q713" s="215" cm="1">
        <f t="array" ref="Q713">IF(P713="-",0,P713/(1+'General inputs'!$H$32)^IFERROR(INDEX('MP Calculations'!$C$40:$C$130,MATCH(F713,'MP Calculations'!$D$40:$D$130,0),0),-1))</f>
        <v>30329.163020775926</v>
      </c>
    </row>
    <row r="714" spans="3:17" x14ac:dyDescent="0.2">
      <c r="C714" s="159"/>
      <c r="D714" s="165" t="s">
        <v>282</v>
      </c>
      <c r="E714" s="161">
        <v>42748</v>
      </c>
      <c r="F714" s="172" t="str">
        <f t="shared" si="33"/>
        <v>2016-17</v>
      </c>
      <c r="G714" s="68"/>
      <c r="H714" s="167" t="s">
        <v>279</v>
      </c>
      <c r="I714" s="173">
        <v>38254.502555524108</v>
      </c>
      <c r="J714" s="168">
        <f>IFERROR(MIN('MP Calculations'!$E$30/I714,1),"-")</f>
        <v>0.61191304794284773</v>
      </c>
      <c r="K714" s="12"/>
      <c r="L714" s="159">
        <v>7.5005439999999997</v>
      </c>
      <c r="M714" s="159" t="s">
        <v>321</v>
      </c>
      <c r="N714" s="159">
        <v>809</v>
      </c>
      <c r="O714" s="185">
        <f t="shared" si="34"/>
        <v>6067.9400959999994</v>
      </c>
      <c r="P714" s="215">
        <f t="shared" si="35"/>
        <v>3713.0517188779759</v>
      </c>
      <c r="Q714" s="215" cm="1">
        <f t="array" ref="Q714">IF(P714="-",0,P714/(1+'General inputs'!$H$32)^IFERROR(INDEX('MP Calculations'!$C$40:$C$130,MATCH(F714,'MP Calculations'!$D$40:$D$130,0),0),-1))</f>
        <v>4752.666192315306</v>
      </c>
    </row>
    <row r="715" spans="3:17" x14ac:dyDescent="0.2">
      <c r="C715" s="159"/>
      <c r="D715" s="165" t="s">
        <v>601</v>
      </c>
      <c r="E715" s="161">
        <v>42887</v>
      </c>
      <c r="F715" s="172" t="str">
        <f t="shared" si="33"/>
        <v>2016-17</v>
      </c>
      <c r="G715" s="68"/>
      <c r="H715" s="167" t="s">
        <v>279</v>
      </c>
      <c r="I715" s="173">
        <v>38254.502555524108</v>
      </c>
      <c r="J715" s="168">
        <f>IFERROR(MIN('MP Calculations'!$E$30/I715,1),"-")</f>
        <v>0.61191304794284773</v>
      </c>
      <c r="K715" s="12"/>
      <c r="L715" s="159">
        <v>1</v>
      </c>
      <c r="M715" s="159" t="s">
        <v>322</v>
      </c>
      <c r="N715" s="159">
        <v>588.13</v>
      </c>
      <c r="O715" s="185">
        <f t="shared" si="34"/>
        <v>588.13</v>
      </c>
      <c r="P715" s="215">
        <f t="shared" si="35"/>
        <v>359.88442088662703</v>
      </c>
      <c r="Q715" s="215" cm="1">
        <f t="array" ref="Q715">IF(P715="-",0,P715/(1+'General inputs'!$H$32)^IFERROR(INDEX('MP Calculations'!$C$40:$C$130,MATCH(F715,'MP Calculations'!$D$40:$D$130,0),0),-1))</f>
        <v>460.64818100775153</v>
      </c>
    </row>
    <row r="716" spans="3:17" x14ac:dyDescent="0.2">
      <c r="C716" s="159"/>
      <c r="D716" s="165" t="s">
        <v>602</v>
      </c>
      <c r="E716" s="161">
        <v>42917</v>
      </c>
      <c r="F716" s="172" t="str">
        <f t="shared" si="33"/>
        <v>2017-18</v>
      </c>
      <c r="G716" s="68"/>
      <c r="H716" s="167" t="s">
        <v>279</v>
      </c>
      <c r="I716" s="173">
        <v>38254.502555524108</v>
      </c>
      <c r="J716" s="168">
        <f>IFERROR(MIN('MP Calculations'!$E$30/I716,1),"-")</f>
        <v>0.61191304794284773</v>
      </c>
      <c r="K716" s="12"/>
      <c r="L716" s="159">
        <v>1</v>
      </c>
      <c r="M716" s="159" t="s">
        <v>322</v>
      </c>
      <c r="N716" s="159">
        <v>13716.73</v>
      </c>
      <c r="O716" s="185">
        <f t="shared" si="34"/>
        <v>13716.73</v>
      </c>
      <c r="P716" s="215">
        <f t="shared" si="35"/>
        <v>8393.4460621090966</v>
      </c>
      <c r="Q716" s="215" cm="1">
        <f t="array" ref="Q716">IF(P716="-",0,P716/(1+'General inputs'!$H$32)^IFERROR(INDEX('MP Calculations'!$C$40:$C$130,MATCH(F716,'MP Calculations'!$D$40:$D$130,0),0),-1))</f>
        <v>10310.480346218605</v>
      </c>
    </row>
    <row r="717" spans="3:17" x14ac:dyDescent="0.2">
      <c r="C717" s="159"/>
      <c r="D717" s="165" t="s">
        <v>603</v>
      </c>
      <c r="E717" s="161">
        <v>42923</v>
      </c>
      <c r="F717" s="172" t="str">
        <f t="shared" si="33"/>
        <v>2017-18</v>
      </c>
      <c r="G717" s="68"/>
      <c r="H717" s="167" t="s">
        <v>279</v>
      </c>
      <c r="I717" s="173">
        <v>38254.502555524108</v>
      </c>
      <c r="J717" s="168">
        <f>IFERROR(MIN('MP Calculations'!$E$30/I717,1),"-")</f>
        <v>0.61191304794284773</v>
      </c>
      <c r="K717" s="12"/>
      <c r="L717" s="159">
        <v>1</v>
      </c>
      <c r="M717" s="159" t="s">
        <v>322</v>
      </c>
      <c r="N717" s="159">
        <v>26747.599999999999</v>
      </c>
      <c r="O717" s="185">
        <f t="shared" si="34"/>
        <v>26747.599999999999</v>
      </c>
      <c r="P717" s="215">
        <f t="shared" si="35"/>
        <v>16367.205441156113</v>
      </c>
      <c r="Q717" s="215" cm="1">
        <f t="array" ref="Q717">IF(P717="-",0,P717/(1+'General inputs'!$H$32)^IFERROR(INDEX('MP Calculations'!$C$40:$C$130,MATCH(F717,'MP Calculations'!$D$40:$D$130,0),0),-1))</f>
        <v>20105.419010836897</v>
      </c>
    </row>
    <row r="718" spans="3:17" x14ac:dyDescent="0.2">
      <c r="C718" s="159"/>
      <c r="D718" s="165" t="s">
        <v>604</v>
      </c>
      <c r="E718" s="161">
        <v>42923</v>
      </c>
      <c r="F718" s="172" t="str">
        <f t="shared" si="33"/>
        <v>2017-18</v>
      </c>
      <c r="G718" s="68"/>
      <c r="H718" s="167" t="s">
        <v>279</v>
      </c>
      <c r="I718" s="173">
        <v>38254.502555524108</v>
      </c>
      <c r="J718" s="168">
        <f>IFERROR(MIN('MP Calculations'!$E$30/I718,1),"-")</f>
        <v>0.61191304794284773</v>
      </c>
      <c r="K718" s="12"/>
      <c r="L718" s="159">
        <v>1</v>
      </c>
      <c r="M718" s="159" t="s">
        <v>322</v>
      </c>
      <c r="N718" s="159">
        <v>26747.599999999999</v>
      </c>
      <c r="O718" s="185">
        <f t="shared" si="34"/>
        <v>26747.599999999999</v>
      </c>
      <c r="P718" s="215">
        <f t="shared" si="35"/>
        <v>16367.205441156113</v>
      </c>
      <c r="Q718" s="215" cm="1">
        <f t="array" ref="Q718">IF(P718="-",0,P718/(1+'General inputs'!$H$32)^IFERROR(INDEX('MP Calculations'!$C$40:$C$130,MATCH(F718,'MP Calculations'!$D$40:$D$130,0),0),-1))</f>
        <v>20105.419010836897</v>
      </c>
    </row>
    <row r="719" spans="3:17" x14ac:dyDescent="0.2">
      <c r="C719" s="159"/>
      <c r="D719" s="165" t="s">
        <v>605</v>
      </c>
      <c r="E719" s="161">
        <v>42923</v>
      </c>
      <c r="F719" s="172" t="str">
        <f t="shared" si="33"/>
        <v>2017-18</v>
      </c>
      <c r="G719" s="68"/>
      <c r="H719" s="167" t="s">
        <v>279</v>
      </c>
      <c r="I719" s="173">
        <v>38254.502555524108</v>
      </c>
      <c r="J719" s="168">
        <f>IFERROR(MIN('MP Calculations'!$E$30/I719,1),"-")</f>
        <v>0.61191304794284773</v>
      </c>
      <c r="K719" s="12"/>
      <c r="L719" s="159">
        <v>1</v>
      </c>
      <c r="M719" s="159" t="s">
        <v>322</v>
      </c>
      <c r="N719" s="159">
        <v>26747.599999999999</v>
      </c>
      <c r="O719" s="185">
        <f t="shared" si="34"/>
        <v>26747.599999999999</v>
      </c>
      <c r="P719" s="215">
        <f t="shared" si="35"/>
        <v>16367.205441156113</v>
      </c>
      <c r="Q719" s="215" cm="1">
        <f t="array" ref="Q719">IF(P719="-",0,P719/(1+'General inputs'!$H$32)^IFERROR(INDEX('MP Calculations'!$C$40:$C$130,MATCH(F719,'MP Calculations'!$D$40:$D$130,0),0),-1))</f>
        <v>20105.419010836897</v>
      </c>
    </row>
    <row r="720" spans="3:17" x14ac:dyDescent="0.2">
      <c r="C720" s="159"/>
      <c r="D720" s="165" t="s">
        <v>606</v>
      </c>
      <c r="E720" s="161">
        <v>42923</v>
      </c>
      <c r="F720" s="172" t="str">
        <f t="shared" si="33"/>
        <v>2017-18</v>
      </c>
      <c r="G720" s="68"/>
      <c r="H720" s="167" t="s">
        <v>279</v>
      </c>
      <c r="I720" s="173">
        <v>38254.502555524108</v>
      </c>
      <c r="J720" s="168">
        <f>IFERROR(MIN('MP Calculations'!$E$30/I720,1),"-")</f>
        <v>0.61191304794284773</v>
      </c>
      <c r="K720" s="12"/>
      <c r="L720" s="159">
        <v>1</v>
      </c>
      <c r="M720" s="159" t="s">
        <v>322</v>
      </c>
      <c r="N720" s="159">
        <v>26747.599999999999</v>
      </c>
      <c r="O720" s="185">
        <f t="shared" si="34"/>
        <v>26747.599999999999</v>
      </c>
      <c r="P720" s="215">
        <f t="shared" si="35"/>
        <v>16367.205441156113</v>
      </c>
      <c r="Q720" s="215" cm="1">
        <f t="array" ref="Q720">IF(P720="-",0,P720/(1+'General inputs'!$H$32)^IFERROR(INDEX('MP Calculations'!$C$40:$C$130,MATCH(F720,'MP Calculations'!$D$40:$D$130,0),0),-1))</f>
        <v>20105.419010836897</v>
      </c>
    </row>
    <row r="721" spans="3:17" x14ac:dyDescent="0.2">
      <c r="C721" s="159"/>
      <c r="D721" s="165" t="s">
        <v>607</v>
      </c>
      <c r="E721" s="161">
        <v>42949</v>
      </c>
      <c r="F721" s="172" t="str">
        <f t="shared" si="33"/>
        <v>2017-18</v>
      </c>
      <c r="G721" s="68"/>
      <c r="H721" s="167" t="s">
        <v>279</v>
      </c>
      <c r="I721" s="173">
        <v>38254.502555524108</v>
      </c>
      <c r="J721" s="168">
        <f>IFERROR(MIN('MP Calculations'!$E$30/I721,1),"-")</f>
        <v>0.61191304794284773</v>
      </c>
      <c r="K721" s="12"/>
      <c r="L721" s="159">
        <v>1</v>
      </c>
      <c r="M721" s="159" t="s">
        <v>322</v>
      </c>
      <c r="N721" s="159">
        <v>2353.96</v>
      </c>
      <c r="O721" s="185">
        <f t="shared" si="34"/>
        <v>2353.96</v>
      </c>
      <c r="P721" s="215">
        <f t="shared" si="35"/>
        <v>1440.4188383355458</v>
      </c>
      <c r="Q721" s="215" cm="1">
        <f t="array" ref="Q721">IF(P721="-",0,P721/(1+'General inputs'!$H$32)^IFERROR(INDEX('MP Calculations'!$C$40:$C$130,MATCH(F721,'MP Calculations'!$D$40:$D$130,0),0),-1))</f>
        <v>1769.4055591809965</v>
      </c>
    </row>
    <row r="722" spans="3:17" x14ac:dyDescent="0.2">
      <c r="C722" s="159"/>
      <c r="D722" s="165" t="s">
        <v>608</v>
      </c>
      <c r="E722" s="161">
        <v>42957</v>
      </c>
      <c r="F722" s="172" t="str">
        <f t="shared" si="33"/>
        <v>2017-18</v>
      </c>
      <c r="G722" s="68"/>
      <c r="H722" s="167" t="s">
        <v>279</v>
      </c>
      <c r="I722" s="173">
        <v>38254.502555524108</v>
      </c>
      <c r="J722" s="168">
        <f>IFERROR(MIN('MP Calculations'!$E$30/I722,1),"-")</f>
        <v>0.61191304794284773</v>
      </c>
      <c r="K722" s="12"/>
      <c r="L722" s="159">
        <v>1</v>
      </c>
      <c r="M722" s="159" t="s">
        <v>322</v>
      </c>
      <c r="N722" s="159">
        <v>345854.06</v>
      </c>
      <c r="O722" s="185">
        <f t="shared" si="34"/>
        <v>345854.06</v>
      </c>
      <c r="P722" s="215">
        <f t="shared" si="35"/>
        <v>211632.61199800854</v>
      </c>
      <c r="Q722" s="215" cm="1">
        <f t="array" ref="Q722">IF(P722="-",0,P722/(1+'General inputs'!$H$32)^IFERROR(INDEX('MP Calculations'!$C$40:$C$130,MATCH(F722,'MP Calculations'!$D$40:$D$130,0),0),-1))</f>
        <v>259968.77450310029</v>
      </c>
    </row>
    <row r="723" spans="3:17" x14ac:dyDescent="0.2">
      <c r="C723" s="159"/>
      <c r="D723" s="165" t="s">
        <v>609</v>
      </c>
      <c r="E723" s="161">
        <v>42983</v>
      </c>
      <c r="F723" s="172" t="str">
        <f t="shared" si="33"/>
        <v>2017-18</v>
      </c>
      <c r="G723" s="68"/>
      <c r="H723" s="167" t="s">
        <v>279</v>
      </c>
      <c r="I723" s="173">
        <v>38254.502555524108</v>
      </c>
      <c r="J723" s="168">
        <f>IFERROR(MIN('MP Calculations'!$E$30/I723,1),"-")</f>
        <v>0.61191304794284773</v>
      </c>
      <c r="K723" s="12"/>
      <c r="L723" s="159">
        <v>1</v>
      </c>
      <c r="M723" s="159" t="s">
        <v>322</v>
      </c>
      <c r="N723" s="159">
        <v>6383.66</v>
      </c>
      <c r="O723" s="185">
        <f t="shared" si="34"/>
        <v>6383.66</v>
      </c>
      <c r="P723" s="215">
        <f t="shared" si="35"/>
        <v>3906.2448476308391</v>
      </c>
      <c r="Q723" s="215" cm="1">
        <f t="array" ref="Q723">IF(P723="-",0,P723/(1+'General inputs'!$H$32)^IFERROR(INDEX('MP Calculations'!$C$40:$C$130,MATCH(F723,'MP Calculations'!$D$40:$D$130,0),0),-1))</f>
        <v>4798.4177691725263</v>
      </c>
    </row>
    <row r="724" spans="3:17" x14ac:dyDescent="0.2">
      <c r="C724" s="159"/>
      <c r="D724" s="165" t="s">
        <v>610</v>
      </c>
      <c r="E724" s="161">
        <v>43003</v>
      </c>
      <c r="F724" s="172" t="str">
        <f t="shared" si="33"/>
        <v>2017-18</v>
      </c>
      <c r="G724" s="68"/>
      <c r="H724" s="167" t="s">
        <v>279</v>
      </c>
      <c r="I724" s="173">
        <v>38254.502555524108</v>
      </c>
      <c r="J724" s="168">
        <f>IFERROR(MIN('MP Calculations'!$E$30/I724,1),"-")</f>
        <v>0.61191304794284773</v>
      </c>
      <c r="K724" s="12"/>
      <c r="L724" s="159">
        <v>1</v>
      </c>
      <c r="M724" s="159" t="s">
        <v>322</v>
      </c>
      <c r="N724" s="159">
        <v>967.33</v>
      </c>
      <c r="O724" s="185">
        <f t="shared" si="34"/>
        <v>967.33</v>
      </c>
      <c r="P724" s="215">
        <f t="shared" si="35"/>
        <v>591.92184866655487</v>
      </c>
      <c r="Q724" s="215" cm="1">
        <f t="array" ref="Q724">IF(P724="-",0,P724/(1+'General inputs'!$H$32)^IFERROR(INDEX('MP Calculations'!$C$40:$C$130,MATCH(F724,'MP Calculations'!$D$40:$D$130,0),0),-1))</f>
        <v>727.11476811948944</v>
      </c>
    </row>
    <row r="725" spans="3:17" x14ac:dyDescent="0.2">
      <c r="C725" s="159"/>
      <c r="D725" s="165" t="s">
        <v>611</v>
      </c>
      <c r="E725" s="161">
        <v>43039</v>
      </c>
      <c r="F725" s="172" t="str">
        <f t="shared" si="33"/>
        <v>2017-18</v>
      </c>
      <c r="G725" s="68"/>
      <c r="H725" s="167" t="s">
        <v>279</v>
      </c>
      <c r="I725" s="173">
        <v>38254.502555524108</v>
      </c>
      <c r="J725" s="168">
        <f>IFERROR(MIN('MP Calculations'!$E$30/I725,1),"-")</f>
        <v>0.61191304794284773</v>
      </c>
      <c r="K725" s="12"/>
      <c r="L725" s="159">
        <v>1</v>
      </c>
      <c r="M725" s="159" t="s">
        <v>322</v>
      </c>
      <c r="N725" s="159">
        <v>4599.93</v>
      </c>
      <c r="O725" s="185">
        <f t="shared" si="34"/>
        <v>4599.93</v>
      </c>
      <c r="P725" s="215">
        <f t="shared" si="35"/>
        <v>2814.7571866237436</v>
      </c>
      <c r="Q725" s="215" cm="1">
        <f t="array" ref="Q725">IF(P725="-",0,P725/(1+'General inputs'!$H$32)^IFERROR(INDEX('MP Calculations'!$C$40:$C$130,MATCH(F725,'MP Calculations'!$D$40:$D$130,0),0),-1))</f>
        <v>3457.6380710986768</v>
      </c>
    </row>
    <row r="726" spans="3:17" x14ac:dyDescent="0.2">
      <c r="C726" s="159"/>
      <c r="D726" s="165" t="s">
        <v>612</v>
      </c>
      <c r="E726" s="161">
        <v>43048</v>
      </c>
      <c r="F726" s="172" t="str">
        <f t="shared" ref="F726:F789" si="36">IF(E726="","-",IF(OR(E726&lt;$E$15,E726&gt;$E$16),"ERROR - date outside of range",IF(MONTH(E726)&gt;=7,YEAR(E726)&amp;"-"&amp;IF(YEAR(E726)=1999,"00",IF(AND(YEAR(E726)&gt;=2000,YEAR(E726)&lt;2009),"0","")&amp;RIGHT(YEAR(E726),2)+1),RIGHT(YEAR(E726),4)-1&amp;"-"&amp;RIGHT(YEAR(E726),2))))</f>
        <v>2017-18</v>
      </c>
      <c r="G726" s="68"/>
      <c r="H726" s="167" t="s">
        <v>279</v>
      </c>
      <c r="I726" s="173">
        <v>38254.502555524108</v>
      </c>
      <c r="J726" s="168">
        <f>IFERROR(MIN('MP Calculations'!$E$30/I726,1),"-")</f>
        <v>0.61191304794284773</v>
      </c>
      <c r="K726" s="12"/>
      <c r="L726" s="159">
        <v>1</v>
      </c>
      <c r="M726" s="159" t="s">
        <v>322</v>
      </c>
      <c r="N726" s="159">
        <v>54518.82</v>
      </c>
      <c r="O726" s="185">
        <f t="shared" ref="O726:O789" si="37">IF(N726="","-",L726*N726)</f>
        <v>54518.82</v>
      </c>
      <c r="P726" s="215">
        <f t="shared" ref="P726:P789" si="38">IF(O726="-","-",IF(OR(E726&lt;$E$15,E726&gt;$E$16),0,O726*J726))</f>
        <v>33360.777316447486</v>
      </c>
      <c r="Q726" s="215" cm="1">
        <f t="array" ref="Q726">IF(P726="-",0,P726/(1+'General inputs'!$H$32)^IFERROR(INDEX('MP Calculations'!$C$40:$C$130,MATCH(F726,'MP Calculations'!$D$40:$D$130,0),0),-1))</f>
        <v>40980.264400409564</v>
      </c>
    </row>
    <row r="727" spans="3:17" x14ac:dyDescent="0.2">
      <c r="C727" s="159"/>
      <c r="D727" s="165" t="s">
        <v>613</v>
      </c>
      <c r="E727" s="161">
        <v>43054</v>
      </c>
      <c r="F727" s="172" t="str">
        <f t="shared" si="36"/>
        <v>2017-18</v>
      </c>
      <c r="G727" s="68"/>
      <c r="H727" s="167" t="s">
        <v>279</v>
      </c>
      <c r="I727" s="173">
        <v>38254.502555524108</v>
      </c>
      <c r="J727" s="168">
        <f>IFERROR(MIN('MP Calculations'!$E$30/I727,1),"-")</f>
        <v>0.61191304794284773</v>
      </c>
      <c r="K727" s="12"/>
      <c r="L727" s="159">
        <v>1</v>
      </c>
      <c r="M727" s="159" t="s">
        <v>322</v>
      </c>
      <c r="N727" s="159">
        <v>22679.59</v>
      </c>
      <c r="O727" s="185">
        <f t="shared" si="37"/>
        <v>22679.59</v>
      </c>
      <c r="P727" s="215">
        <f t="shared" si="38"/>
        <v>13877.93704299413</v>
      </c>
      <c r="Q727" s="215" cm="1">
        <f t="array" ref="Q727">IF(P727="-",0,P727/(1+'General inputs'!$H$32)^IFERROR(INDEX('MP Calculations'!$C$40:$C$130,MATCH(F727,'MP Calculations'!$D$40:$D$130,0),0),-1))</f>
        <v>17047.610250788348</v>
      </c>
    </row>
    <row r="728" spans="3:17" x14ac:dyDescent="0.2">
      <c r="C728" s="159"/>
      <c r="D728" s="165" t="s">
        <v>614</v>
      </c>
      <c r="E728" s="161">
        <v>43109</v>
      </c>
      <c r="F728" s="172" t="str">
        <f t="shared" si="36"/>
        <v>2017-18</v>
      </c>
      <c r="G728" s="68"/>
      <c r="H728" s="167" t="s">
        <v>279</v>
      </c>
      <c r="I728" s="173">
        <v>38254.502555524108</v>
      </c>
      <c r="J728" s="168">
        <f>IFERROR(MIN('MP Calculations'!$E$30/I728,1),"-")</f>
        <v>0.61191304794284773</v>
      </c>
      <c r="K728" s="12"/>
      <c r="L728" s="159">
        <v>1</v>
      </c>
      <c r="M728" s="159" t="s">
        <v>322</v>
      </c>
      <c r="N728" s="159">
        <v>25159.22</v>
      </c>
      <c r="O728" s="185">
        <f t="shared" si="37"/>
        <v>25159.22</v>
      </c>
      <c r="P728" s="215">
        <f t="shared" si="38"/>
        <v>15395.254994064655</v>
      </c>
      <c r="Q728" s="215" cm="1">
        <f t="array" ref="Q728">IF(P728="-",0,P728/(1+'General inputs'!$H$32)^IFERROR(INDEX('MP Calculations'!$C$40:$C$130,MATCH(F728,'MP Calculations'!$D$40:$D$130,0),0),-1))</f>
        <v>18911.478416225305</v>
      </c>
    </row>
    <row r="729" spans="3:17" x14ac:dyDescent="0.2">
      <c r="C729" s="159"/>
      <c r="D729" s="165" t="s">
        <v>282</v>
      </c>
      <c r="E729" s="161">
        <v>43203</v>
      </c>
      <c r="F729" s="172" t="str">
        <f t="shared" si="36"/>
        <v>2017-18</v>
      </c>
      <c r="G729" s="68"/>
      <c r="H729" s="167" t="s">
        <v>279</v>
      </c>
      <c r="I729" s="173">
        <v>38254.502555524108</v>
      </c>
      <c r="J729" s="168">
        <f>IFERROR(MIN('MP Calculations'!$E$30/I729,1),"-")</f>
        <v>0.61191304794284773</v>
      </c>
      <c r="K729" s="12"/>
      <c r="L729" s="159">
        <v>12.19511</v>
      </c>
      <c r="M729" s="159" t="s">
        <v>321</v>
      </c>
      <c r="N729" s="159">
        <v>809</v>
      </c>
      <c r="O729" s="185">
        <f t="shared" si="37"/>
        <v>9865.8439899999994</v>
      </c>
      <c r="P729" s="215">
        <f t="shared" si="38"/>
        <v>6037.0386664495254</v>
      </c>
      <c r="Q729" s="215" cm="1">
        <f t="array" ref="Q729">IF(P729="-",0,P729/(1+'General inputs'!$H$32)^IFERROR(INDEX('MP Calculations'!$C$40:$C$130,MATCH(F729,'MP Calculations'!$D$40:$D$130,0),0),-1))</f>
        <v>7415.8775858206691</v>
      </c>
    </row>
    <row r="730" spans="3:17" x14ac:dyDescent="0.2">
      <c r="C730" s="159"/>
      <c r="D730" s="165" t="s">
        <v>615</v>
      </c>
      <c r="E730" s="161">
        <v>43276</v>
      </c>
      <c r="F730" s="172" t="str">
        <f t="shared" si="36"/>
        <v>2017-18</v>
      </c>
      <c r="G730" s="68"/>
      <c r="H730" s="167" t="s">
        <v>279</v>
      </c>
      <c r="I730" s="173">
        <v>38254.502555524108</v>
      </c>
      <c r="J730" s="168">
        <f>IFERROR(MIN('MP Calculations'!$E$30/I730,1),"-")</f>
        <v>0.61191304794284773</v>
      </c>
      <c r="K730" s="12"/>
      <c r="L730" s="159">
        <v>1</v>
      </c>
      <c r="M730" s="159" t="s">
        <v>322</v>
      </c>
      <c r="N730" s="159">
        <v>3574.64</v>
      </c>
      <c r="O730" s="185">
        <f t="shared" si="37"/>
        <v>3574.64</v>
      </c>
      <c r="P730" s="215">
        <f t="shared" si="38"/>
        <v>2187.3688576984209</v>
      </c>
      <c r="Q730" s="215" cm="1">
        <f t="array" ref="Q730">IF(P730="-",0,P730/(1+'General inputs'!$H$32)^IFERROR(INDEX('MP Calculations'!$C$40:$C$130,MATCH(F730,'MP Calculations'!$D$40:$D$130,0),0),-1))</f>
        <v>2686.956400308738</v>
      </c>
    </row>
    <row r="731" spans="3:17" x14ac:dyDescent="0.2">
      <c r="C731" s="159"/>
      <c r="D731" s="165" t="s">
        <v>616</v>
      </c>
      <c r="E731" s="161">
        <v>43276</v>
      </c>
      <c r="F731" s="172" t="str">
        <f t="shared" si="36"/>
        <v>2017-18</v>
      </c>
      <c r="G731" s="68"/>
      <c r="H731" s="167" t="s">
        <v>279</v>
      </c>
      <c r="I731" s="173">
        <v>38254.502555524108</v>
      </c>
      <c r="J731" s="168">
        <f>IFERROR(MIN('MP Calculations'!$E$30/I731,1),"-")</f>
        <v>0.61191304794284773</v>
      </c>
      <c r="K731" s="12"/>
      <c r="L731" s="159">
        <v>1</v>
      </c>
      <c r="M731" s="159" t="s">
        <v>322</v>
      </c>
      <c r="N731" s="159">
        <v>3574.64</v>
      </c>
      <c r="O731" s="185">
        <f t="shared" si="37"/>
        <v>3574.64</v>
      </c>
      <c r="P731" s="215">
        <f t="shared" si="38"/>
        <v>2187.3688576984209</v>
      </c>
      <c r="Q731" s="215" cm="1">
        <f t="array" ref="Q731">IF(P731="-",0,P731/(1+'General inputs'!$H$32)^IFERROR(INDEX('MP Calculations'!$C$40:$C$130,MATCH(F731,'MP Calculations'!$D$40:$D$130,0),0),-1))</f>
        <v>2686.956400308738</v>
      </c>
    </row>
    <row r="732" spans="3:17" x14ac:dyDescent="0.2">
      <c r="C732" s="159"/>
      <c r="D732" s="165" t="s">
        <v>617</v>
      </c>
      <c r="E732" s="161">
        <v>43276</v>
      </c>
      <c r="F732" s="172" t="str">
        <f t="shared" si="36"/>
        <v>2017-18</v>
      </c>
      <c r="G732" s="68"/>
      <c r="H732" s="167" t="s">
        <v>279</v>
      </c>
      <c r="I732" s="173">
        <v>38254.502555524108</v>
      </c>
      <c r="J732" s="168">
        <f>IFERROR(MIN('MP Calculations'!$E$30/I732,1),"-")</f>
        <v>0.61191304794284773</v>
      </c>
      <c r="K732" s="12"/>
      <c r="L732" s="159">
        <v>1</v>
      </c>
      <c r="M732" s="159" t="s">
        <v>322</v>
      </c>
      <c r="N732" s="159">
        <v>3574.64</v>
      </c>
      <c r="O732" s="185">
        <f t="shared" si="37"/>
        <v>3574.64</v>
      </c>
      <c r="P732" s="215">
        <f t="shared" si="38"/>
        <v>2187.3688576984209</v>
      </c>
      <c r="Q732" s="215" cm="1">
        <f t="array" ref="Q732">IF(P732="-",0,P732/(1+'General inputs'!$H$32)^IFERROR(INDEX('MP Calculations'!$C$40:$C$130,MATCH(F732,'MP Calculations'!$D$40:$D$130,0),0),-1))</f>
        <v>2686.956400308738</v>
      </c>
    </row>
    <row r="733" spans="3:17" x14ac:dyDescent="0.2">
      <c r="C733" s="159"/>
      <c r="D733" s="165" t="s">
        <v>618</v>
      </c>
      <c r="E733" s="161">
        <v>43276</v>
      </c>
      <c r="F733" s="172" t="str">
        <f t="shared" si="36"/>
        <v>2017-18</v>
      </c>
      <c r="G733" s="68"/>
      <c r="H733" s="167" t="s">
        <v>279</v>
      </c>
      <c r="I733" s="173">
        <v>38254.502555524108</v>
      </c>
      <c r="J733" s="168">
        <f>IFERROR(MIN('MP Calculations'!$E$30/I733,1),"-")</f>
        <v>0.61191304794284773</v>
      </c>
      <c r="K733" s="12"/>
      <c r="L733" s="159">
        <v>1</v>
      </c>
      <c r="M733" s="159" t="s">
        <v>322</v>
      </c>
      <c r="N733" s="159">
        <v>3574.64</v>
      </c>
      <c r="O733" s="185">
        <f t="shared" si="37"/>
        <v>3574.64</v>
      </c>
      <c r="P733" s="215">
        <f t="shared" si="38"/>
        <v>2187.3688576984209</v>
      </c>
      <c r="Q733" s="215" cm="1">
        <f t="array" ref="Q733">IF(P733="-",0,P733/(1+'General inputs'!$H$32)^IFERROR(INDEX('MP Calculations'!$C$40:$C$130,MATCH(F733,'MP Calculations'!$D$40:$D$130,0),0),-1))</f>
        <v>2686.956400308738</v>
      </c>
    </row>
    <row r="734" spans="3:17" x14ac:dyDescent="0.2">
      <c r="C734" s="159"/>
      <c r="D734" s="165" t="s">
        <v>619</v>
      </c>
      <c r="E734" s="161">
        <v>43276</v>
      </c>
      <c r="F734" s="172" t="str">
        <f t="shared" si="36"/>
        <v>2017-18</v>
      </c>
      <c r="G734" s="68"/>
      <c r="H734" s="167" t="s">
        <v>279</v>
      </c>
      <c r="I734" s="173">
        <v>38254.502555524108</v>
      </c>
      <c r="J734" s="168">
        <f>IFERROR(MIN('MP Calculations'!$E$30/I734,1),"-")</f>
        <v>0.61191304794284773</v>
      </c>
      <c r="K734" s="12"/>
      <c r="L734" s="159">
        <v>1</v>
      </c>
      <c r="M734" s="159" t="s">
        <v>322</v>
      </c>
      <c r="N734" s="159">
        <v>3574.64</v>
      </c>
      <c r="O734" s="185">
        <f t="shared" si="37"/>
        <v>3574.64</v>
      </c>
      <c r="P734" s="215">
        <f t="shared" si="38"/>
        <v>2187.3688576984209</v>
      </c>
      <c r="Q734" s="215" cm="1">
        <f t="array" ref="Q734">IF(P734="-",0,P734/(1+'General inputs'!$H$32)^IFERROR(INDEX('MP Calculations'!$C$40:$C$130,MATCH(F734,'MP Calculations'!$D$40:$D$130,0),0),-1))</f>
        <v>2686.956400308738</v>
      </c>
    </row>
    <row r="735" spans="3:17" x14ac:dyDescent="0.2">
      <c r="C735" s="159"/>
      <c r="D735" s="165" t="s">
        <v>620</v>
      </c>
      <c r="E735" s="161">
        <v>43276</v>
      </c>
      <c r="F735" s="172" t="str">
        <f t="shared" si="36"/>
        <v>2017-18</v>
      </c>
      <c r="G735" s="68"/>
      <c r="H735" s="167" t="s">
        <v>279</v>
      </c>
      <c r="I735" s="173">
        <v>38254.502555524108</v>
      </c>
      <c r="J735" s="168">
        <f>IFERROR(MIN('MP Calculations'!$E$30/I735,1),"-")</f>
        <v>0.61191304794284773</v>
      </c>
      <c r="K735" s="12"/>
      <c r="L735" s="159">
        <v>1</v>
      </c>
      <c r="M735" s="159" t="s">
        <v>322</v>
      </c>
      <c r="N735" s="159">
        <v>3574.64</v>
      </c>
      <c r="O735" s="185">
        <f t="shared" si="37"/>
        <v>3574.64</v>
      </c>
      <c r="P735" s="215">
        <f t="shared" si="38"/>
        <v>2187.3688576984209</v>
      </c>
      <c r="Q735" s="215" cm="1">
        <f t="array" ref="Q735">IF(P735="-",0,P735/(1+'General inputs'!$H$32)^IFERROR(INDEX('MP Calculations'!$C$40:$C$130,MATCH(F735,'MP Calculations'!$D$40:$D$130,0),0),-1))</f>
        <v>2686.956400308738</v>
      </c>
    </row>
    <row r="736" spans="3:17" x14ac:dyDescent="0.2">
      <c r="C736" s="159"/>
      <c r="D736" s="165" t="s">
        <v>621</v>
      </c>
      <c r="E736" s="161">
        <v>43276</v>
      </c>
      <c r="F736" s="172" t="str">
        <f t="shared" si="36"/>
        <v>2017-18</v>
      </c>
      <c r="G736" s="68"/>
      <c r="H736" s="167" t="s">
        <v>279</v>
      </c>
      <c r="I736" s="173">
        <v>38254.502555524108</v>
      </c>
      <c r="J736" s="168">
        <f>IFERROR(MIN('MP Calculations'!$E$30/I736,1),"-")</f>
        <v>0.61191304794284773</v>
      </c>
      <c r="K736" s="12"/>
      <c r="L736" s="159">
        <v>1</v>
      </c>
      <c r="M736" s="159" t="s">
        <v>322</v>
      </c>
      <c r="N736" s="159">
        <v>3574.64</v>
      </c>
      <c r="O736" s="185">
        <f t="shared" si="37"/>
        <v>3574.64</v>
      </c>
      <c r="P736" s="215">
        <f t="shared" si="38"/>
        <v>2187.3688576984209</v>
      </c>
      <c r="Q736" s="215" cm="1">
        <f t="array" ref="Q736">IF(P736="-",0,P736/(1+'General inputs'!$H$32)^IFERROR(INDEX('MP Calculations'!$C$40:$C$130,MATCH(F736,'MP Calculations'!$D$40:$D$130,0),0),-1))</f>
        <v>2686.956400308738</v>
      </c>
    </row>
    <row r="737" spans="3:17" x14ac:dyDescent="0.2">
      <c r="C737" s="159"/>
      <c r="D737" s="165" t="s">
        <v>622</v>
      </c>
      <c r="E737" s="161">
        <v>43276</v>
      </c>
      <c r="F737" s="172" t="str">
        <f t="shared" si="36"/>
        <v>2017-18</v>
      </c>
      <c r="G737" s="68"/>
      <c r="H737" s="167" t="s">
        <v>279</v>
      </c>
      <c r="I737" s="173">
        <v>38254.502555524108</v>
      </c>
      <c r="J737" s="168">
        <f>IFERROR(MIN('MP Calculations'!$E$30/I737,1),"-")</f>
        <v>0.61191304794284773</v>
      </c>
      <c r="K737" s="12"/>
      <c r="L737" s="159">
        <v>1</v>
      </c>
      <c r="M737" s="159" t="s">
        <v>322</v>
      </c>
      <c r="N737" s="159">
        <v>3574.64</v>
      </c>
      <c r="O737" s="185">
        <f t="shared" si="37"/>
        <v>3574.64</v>
      </c>
      <c r="P737" s="215">
        <f t="shared" si="38"/>
        <v>2187.3688576984209</v>
      </c>
      <c r="Q737" s="215" cm="1">
        <f t="array" ref="Q737">IF(P737="-",0,P737/(1+'General inputs'!$H$32)^IFERROR(INDEX('MP Calculations'!$C$40:$C$130,MATCH(F737,'MP Calculations'!$D$40:$D$130,0),0),-1))</f>
        <v>2686.956400308738</v>
      </c>
    </row>
    <row r="738" spans="3:17" x14ac:dyDescent="0.2">
      <c r="C738" s="159"/>
      <c r="D738" s="165" t="s">
        <v>623</v>
      </c>
      <c r="E738" s="161">
        <v>43276</v>
      </c>
      <c r="F738" s="172" t="str">
        <f t="shared" si="36"/>
        <v>2017-18</v>
      </c>
      <c r="G738" s="68"/>
      <c r="H738" s="167" t="s">
        <v>279</v>
      </c>
      <c r="I738" s="173">
        <v>38254.502555524108</v>
      </c>
      <c r="J738" s="168">
        <f>IFERROR(MIN('MP Calculations'!$E$30/I738,1),"-")</f>
        <v>0.61191304794284773</v>
      </c>
      <c r="K738" s="12"/>
      <c r="L738" s="159">
        <v>1</v>
      </c>
      <c r="M738" s="159" t="s">
        <v>322</v>
      </c>
      <c r="N738" s="159">
        <v>3574.64</v>
      </c>
      <c r="O738" s="185">
        <f t="shared" si="37"/>
        <v>3574.64</v>
      </c>
      <c r="P738" s="215">
        <f t="shared" si="38"/>
        <v>2187.3688576984209</v>
      </c>
      <c r="Q738" s="215" cm="1">
        <f t="array" ref="Q738">IF(P738="-",0,P738/(1+'General inputs'!$H$32)^IFERROR(INDEX('MP Calculations'!$C$40:$C$130,MATCH(F738,'MP Calculations'!$D$40:$D$130,0),0),-1))</f>
        <v>2686.956400308738</v>
      </c>
    </row>
    <row r="739" spans="3:17" x14ac:dyDescent="0.2">
      <c r="C739" s="159"/>
      <c r="D739" s="165" t="s">
        <v>624</v>
      </c>
      <c r="E739" s="161">
        <v>43276</v>
      </c>
      <c r="F739" s="172" t="str">
        <f t="shared" si="36"/>
        <v>2017-18</v>
      </c>
      <c r="G739" s="68"/>
      <c r="H739" s="167" t="s">
        <v>279</v>
      </c>
      <c r="I739" s="173">
        <v>38254.502555524108</v>
      </c>
      <c r="J739" s="168">
        <f>IFERROR(MIN('MP Calculations'!$E$30/I739,1),"-")</f>
        <v>0.61191304794284773</v>
      </c>
      <c r="K739" s="12"/>
      <c r="L739" s="159">
        <v>1</v>
      </c>
      <c r="M739" s="159" t="s">
        <v>322</v>
      </c>
      <c r="N739" s="159">
        <v>3574.64</v>
      </c>
      <c r="O739" s="185">
        <f t="shared" si="37"/>
        <v>3574.64</v>
      </c>
      <c r="P739" s="215">
        <f t="shared" si="38"/>
        <v>2187.3688576984209</v>
      </c>
      <c r="Q739" s="215" cm="1">
        <f t="array" ref="Q739">IF(P739="-",0,P739/(1+'General inputs'!$H$32)^IFERROR(INDEX('MP Calculations'!$C$40:$C$130,MATCH(F739,'MP Calculations'!$D$40:$D$130,0),0),-1))</f>
        <v>2686.956400308738</v>
      </c>
    </row>
    <row r="740" spans="3:17" x14ac:dyDescent="0.2">
      <c r="C740" s="159"/>
      <c r="D740" s="165" t="s">
        <v>625</v>
      </c>
      <c r="E740" s="161">
        <v>43279</v>
      </c>
      <c r="F740" s="172" t="str">
        <f t="shared" si="36"/>
        <v>2017-18</v>
      </c>
      <c r="G740" s="68"/>
      <c r="H740" s="167" t="s">
        <v>279</v>
      </c>
      <c r="I740" s="173">
        <v>38254.502555524108</v>
      </c>
      <c r="J740" s="168">
        <f>IFERROR(MIN('MP Calculations'!$E$30/I740,1),"-")</f>
        <v>0.61191304794284773</v>
      </c>
      <c r="K740" s="12"/>
      <c r="L740" s="159">
        <v>1</v>
      </c>
      <c r="M740" s="159" t="s">
        <v>322</v>
      </c>
      <c r="N740" s="159">
        <v>51427.77</v>
      </c>
      <c r="O740" s="185">
        <f t="shared" si="37"/>
        <v>51427.77</v>
      </c>
      <c r="P740" s="215">
        <f t="shared" si="38"/>
        <v>31469.323489603743</v>
      </c>
      <c r="Q740" s="215" cm="1">
        <f t="array" ref="Q740">IF(P740="-",0,P740/(1+'General inputs'!$H$32)^IFERROR(INDEX('MP Calculations'!$C$40:$C$130,MATCH(F740,'MP Calculations'!$D$40:$D$130,0),0),-1))</f>
        <v>38656.809008768912</v>
      </c>
    </row>
    <row r="741" spans="3:17" x14ac:dyDescent="0.2">
      <c r="C741" s="159"/>
      <c r="D741" s="165" t="s">
        <v>626</v>
      </c>
      <c r="E741" s="161">
        <v>43281</v>
      </c>
      <c r="F741" s="172" t="str">
        <f t="shared" si="36"/>
        <v>2017-18</v>
      </c>
      <c r="G741" s="68"/>
      <c r="H741" s="167" t="s">
        <v>279</v>
      </c>
      <c r="I741" s="173">
        <v>38254.502555524108</v>
      </c>
      <c r="J741" s="168">
        <f>IFERROR(MIN('MP Calculations'!$E$30/I741,1),"-")</f>
        <v>0.61191304794284773</v>
      </c>
      <c r="K741" s="12"/>
      <c r="L741" s="159">
        <v>1</v>
      </c>
      <c r="M741" s="159" t="s">
        <v>322</v>
      </c>
      <c r="N741" s="159">
        <v>492.29</v>
      </c>
      <c r="O741" s="185">
        <f t="shared" si="37"/>
        <v>492.29</v>
      </c>
      <c r="P741" s="215">
        <f t="shared" si="38"/>
        <v>301.2386743717845</v>
      </c>
      <c r="Q741" s="215" cm="1">
        <f t="array" ref="Q741">IF(P741="-",0,P741/(1+'General inputs'!$H$32)^IFERROR(INDEX('MP Calculations'!$C$40:$C$130,MATCH(F741,'MP Calculations'!$D$40:$D$130,0),0),-1))</f>
        <v>370.04055409999012</v>
      </c>
    </row>
    <row r="742" spans="3:17" x14ac:dyDescent="0.2">
      <c r="C742" s="159"/>
      <c r="D742" s="165" t="s">
        <v>627</v>
      </c>
      <c r="E742" s="161">
        <v>43281</v>
      </c>
      <c r="F742" s="172" t="str">
        <f t="shared" si="36"/>
        <v>2017-18</v>
      </c>
      <c r="G742" s="68"/>
      <c r="H742" s="167" t="s">
        <v>279</v>
      </c>
      <c r="I742" s="173">
        <v>38254.502555524108</v>
      </c>
      <c r="J742" s="168">
        <f>IFERROR(MIN('MP Calculations'!$E$30/I742,1),"-")</f>
        <v>0.61191304794284773</v>
      </c>
      <c r="K742" s="12"/>
      <c r="L742" s="159">
        <v>1</v>
      </c>
      <c r="M742" s="159" t="s">
        <v>322</v>
      </c>
      <c r="N742" s="159">
        <v>230.56</v>
      </c>
      <c r="O742" s="185">
        <f t="shared" si="37"/>
        <v>230.56</v>
      </c>
      <c r="P742" s="215">
        <f t="shared" si="38"/>
        <v>141.08267233370299</v>
      </c>
      <c r="Q742" s="215" cm="1">
        <f t="array" ref="Q742">IF(P742="-",0,P742/(1+'General inputs'!$H$32)^IFERROR(INDEX('MP Calculations'!$C$40:$C$130,MATCH(F742,'MP Calculations'!$D$40:$D$130,0),0),-1))</f>
        <v>173.30547066422992</v>
      </c>
    </row>
    <row r="743" spans="3:17" x14ac:dyDescent="0.2">
      <c r="C743" s="159"/>
      <c r="D743" s="165" t="s">
        <v>628</v>
      </c>
      <c r="E743" s="161">
        <v>43281</v>
      </c>
      <c r="F743" s="172" t="str">
        <f t="shared" si="36"/>
        <v>2017-18</v>
      </c>
      <c r="G743" s="68"/>
      <c r="H743" s="167" t="s">
        <v>279</v>
      </c>
      <c r="I743" s="173">
        <v>38254.502555524108</v>
      </c>
      <c r="J743" s="168">
        <f>IFERROR(MIN('MP Calculations'!$E$30/I743,1),"-")</f>
        <v>0.61191304794284773</v>
      </c>
      <c r="K743" s="12"/>
      <c r="L743" s="159">
        <v>1</v>
      </c>
      <c r="M743" s="159" t="s">
        <v>322</v>
      </c>
      <c r="N743" s="159">
        <v>4002.6</v>
      </c>
      <c r="O743" s="185">
        <f t="shared" si="37"/>
        <v>4002.6</v>
      </c>
      <c r="P743" s="215">
        <f t="shared" si="38"/>
        <v>2449.2431656960421</v>
      </c>
      <c r="Q743" s="215" cm="1">
        <f t="array" ref="Q743">IF(P743="-",0,P743/(1+'General inputs'!$H$32)^IFERROR(INDEX('MP Calculations'!$C$40:$C$130,MATCH(F743,'MP Calculations'!$D$40:$D$130,0),0),-1))</f>
        <v>3008.6419018071065</v>
      </c>
    </row>
    <row r="744" spans="3:17" x14ac:dyDescent="0.2">
      <c r="C744" s="159"/>
      <c r="D744" s="165" t="s">
        <v>629</v>
      </c>
      <c r="E744" s="161">
        <v>43344</v>
      </c>
      <c r="F744" s="172" t="str">
        <f t="shared" si="36"/>
        <v>2018-19</v>
      </c>
      <c r="G744" s="68"/>
      <c r="H744" s="167" t="s">
        <v>279</v>
      </c>
      <c r="I744" s="173">
        <v>38254.502555524108</v>
      </c>
      <c r="J744" s="168">
        <f>IFERROR(MIN('MP Calculations'!$E$30/I744,1),"-")</f>
        <v>0.61191304794284773</v>
      </c>
      <c r="K744" s="12"/>
      <c r="L744" s="159">
        <v>1</v>
      </c>
      <c r="M744" s="159" t="s">
        <v>322</v>
      </c>
      <c r="N744" s="159">
        <v>2282.79</v>
      </c>
      <c r="O744" s="185">
        <f t="shared" si="37"/>
        <v>2282.79</v>
      </c>
      <c r="P744" s="215">
        <f t="shared" si="38"/>
        <v>1396.8689867134533</v>
      </c>
      <c r="Q744" s="215" cm="1">
        <f t="array" ref="Q744">IF(P744="-",0,P744/(1+'General inputs'!$H$32)^IFERROR(INDEX('MP Calculations'!$C$40:$C$130,MATCH(F744,'MP Calculations'!$D$40:$D$130,0),0),-1))</f>
        <v>1646.7457493862782</v>
      </c>
    </row>
    <row r="745" spans="3:17" x14ac:dyDescent="0.2">
      <c r="C745" s="159"/>
      <c r="D745" s="165" t="s">
        <v>630</v>
      </c>
      <c r="E745" s="161">
        <v>43411</v>
      </c>
      <c r="F745" s="172" t="str">
        <f t="shared" si="36"/>
        <v>2018-19</v>
      </c>
      <c r="G745" s="68"/>
      <c r="H745" s="167" t="s">
        <v>279</v>
      </c>
      <c r="I745" s="173">
        <v>38254.502555524108</v>
      </c>
      <c r="J745" s="168">
        <f>IFERROR(MIN('MP Calculations'!$E$30/I745,1),"-")</f>
        <v>0.61191304794284773</v>
      </c>
      <c r="K745" s="12"/>
      <c r="L745" s="159">
        <v>1</v>
      </c>
      <c r="M745" s="159" t="s">
        <v>322</v>
      </c>
      <c r="N745" s="159">
        <v>55997.3</v>
      </c>
      <c r="O745" s="185">
        <f t="shared" si="37"/>
        <v>55997.3</v>
      </c>
      <c r="P745" s="215">
        <f t="shared" si="38"/>
        <v>34265.478519570031</v>
      </c>
      <c r="Q745" s="215" cm="1">
        <f t="array" ref="Q745">IF(P745="-",0,P745/(1+'General inputs'!$H$32)^IFERROR(INDEX('MP Calculations'!$C$40:$C$130,MATCH(F745,'MP Calculations'!$D$40:$D$130,0),0),-1))</f>
        <v>40395.00600235162</v>
      </c>
    </row>
    <row r="746" spans="3:17" x14ac:dyDescent="0.2">
      <c r="C746" s="159"/>
      <c r="D746" s="165" t="s">
        <v>631</v>
      </c>
      <c r="E746" s="161">
        <v>43636</v>
      </c>
      <c r="F746" s="172" t="str">
        <f t="shared" si="36"/>
        <v>2018-19</v>
      </c>
      <c r="G746" s="68"/>
      <c r="H746" s="167" t="s">
        <v>279</v>
      </c>
      <c r="I746" s="173">
        <v>38254.502555524108</v>
      </c>
      <c r="J746" s="168">
        <f>IFERROR(MIN('MP Calculations'!$E$30/I746,1),"-")</f>
        <v>0.61191304794284773</v>
      </c>
      <c r="K746" s="12"/>
      <c r="L746" s="159">
        <v>1</v>
      </c>
      <c r="M746" s="159" t="s">
        <v>322</v>
      </c>
      <c r="N746" s="159">
        <v>68046.92</v>
      </c>
      <c r="O746" s="185">
        <f t="shared" si="37"/>
        <v>68046.92</v>
      </c>
      <c r="P746" s="215">
        <f t="shared" si="38"/>
        <v>41638.798220323122</v>
      </c>
      <c r="Q746" s="215" cm="1">
        <f t="array" ref="Q746">IF(P746="-",0,P746/(1+'General inputs'!$H$32)^IFERROR(INDEX('MP Calculations'!$C$40:$C$130,MATCH(F746,'MP Calculations'!$D$40:$D$130,0),0),-1))</f>
        <v>49087.290670113383</v>
      </c>
    </row>
    <row r="747" spans="3:17" x14ac:dyDescent="0.2">
      <c r="C747" s="159"/>
      <c r="D747" s="165" t="s">
        <v>632</v>
      </c>
      <c r="E747" s="161">
        <v>43644</v>
      </c>
      <c r="F747" s="172" t="str">
        <f t="shared" si="36"/>
        <v>2018-19</v>
      </c>
      <c r="G747" s="68"/>
      <c r="H747" s="167" t="s">
        <v>279</v>
      </c>
      <c r="I747" s="173">
        <v>38254.502555524108</v>
      </c>
      <c r="J747" s="168">
        <f>IFERROR(MIN('MP Calculations'!$E$30/I747,1),"-")</f>
        <v>0.61191304794284773</v>
      </c>
      <c r="K747" s="12"/>
      <c r="L747" s="159">
        <v>1</v>
      </c>
      <c r="M747" s="159" t="s">
        <v>322</v>
      </c>
      <c r="N747" s="159">
        <v>701</v>
      </c>
      <c r="O747" s="185">
        <f t="shared" si="37"/>
        <v>701</v>
      </c>
      <c r="P747" s="215">
        <f t="shared" si="38"/>
        <v>428.95104660793623</v>
      </c>
      <c r="Q747" s="215" cm="1">
        <f t="array" ref="Q747">IF(P747="-",0,P747/(1+'General inputs'!$H$32)^IFERROR(INDEX('MP Calculations'!$C$40:$C$130,MATCH(F747,'MP Calculations'!$D$40:$D$130,0),0),-1))</f>
        <v>505.68329558118842</v>
      </c>
    </row>
    <row r="748" spans="3:17" x14ac:dyDescent="0.2">
      <c r="C748" s="159"/>
      <c r="D748" s="165" t="s">
        <v>633</v>
      </c>
      <c r="E748" s="161">
        <v>43646</v>
      </c>
      <c r="F748" s="172" t="str">
        <f t="shared" si="36"/>
        <v>2018-19</v>
      </c>
      <c r="G748" s="68"/>
      <c r="H748" s="167" t="s">
        <v>279</v>
      </c>
      <c r="I748" s="173">
        <v>38254.502555524108</v>
      </c>
      <c r="J748" s="168">
        <f>IFERROR(MIN('MP Calculations'!$E$30/I748,1),"-")</f>
        <v>0.61191304794284773</v>
      </c>
      <c r="K748" s="12"/>
      <c r="L748" s="159">
        <v>1</v>
      </c>
      <c r="M748" s="159" t="s">
        <v>322</v>
      </c>
      <c r="N748" s="159">
        <v>271.64999999999998</v>
      </c>
      <c r="O748" s="185">
        <f t="shared" si="37"/>
        <v>271.64999999999998</v>
      </c>
      <c r="P748" s="215">
        <f t="shared" si="38"/>
        <v>166.22617947367456</v>
      </c>
      <c r="Q748" s="215" cm="1">
        <f t="array" ref="Q748">IF(P748="-",0,P748/(1+'General inputs'!$H$32)^IFERROR(INDEX('MP Calculations'!$C$40:$C$130,MATCH(F748,'MP Calculations'!$D$40:$D$130,0),0),-1))</f>
        <v>195.96129421487848</v>
      </c>
    </row>
    <row r="749" spans="3:17" x14ac:dyDescent="0.2">
      <c r="C749" s="159"/>
      <c r="D749" s="165" t="s">
        <v>634</v>
      </c>
      <c r="E749" s="161">
        <v>43646</v>
      </c>
      <c r="F749" s="172" t="str">
        <f t="shared" si="36"/>
        <v>2018-19</v>
      </c>
      <c r="G749" s="68"/>
      <c r="H749" s="167" t="s">
        <v>279</v>
      </c>
      <c r="I749" s="173">
        <v>38254.502555524108</v>
      </c>
      <c r="J749" s="168">
        <f>IFERROR(MIN('MP Calculations'!$E$30/I749,1),"-")</f>
        <v>0.61191304794284773</v>
      </c>
      <c r="K749" s="12"/>
      <c r="L749" s="159">
        <v>1</v>
      </c>
      <c r="M749" s="159" t="s">
        <v>322</v>
      </c>
      <c r="N749" s="159">
        <v>298.85000000000002</v>
      </c>
      <c r="O749" s="185">
        <f t="shared" si="37"/>
        <v>298.85000000000002</v>
      </c>
      <c r="P749" s="215">
        <f t="shared" si="38"/>
        <v>182.87021437772006</v>
      </c>
      <c r="Q749" s="215" cm="1">
        <f t="array" ref="Q749">IF(P749="-",0,P749/(1+'General inputs'!$H$32)^IFERROR(INDEX('MP Calculations'!$C$40:$C$130,MATCH(F749,'MP Calculations'!$D$40:$D$130,0),0),-1))</f>
        <v>215.58267173243678</v>
      </c>
    </row>
    <row r="750" spans="3:17" x14ac:dyDescent="0.2">
      <c r="C750" s="159"/>
      <c r="D750" s="165" t="s">
        <v>635</v>
      </c>
      <c r="E750" s="161">
        <v>43646</v>
      </c>
      <c r="F750" s="172" t="str">
        <f t="shared" si="36"/>
        <v>2018-19</v>
      </c>
      <c r="G750" s="68"/>
      <c r="H750" s="167" t="s">
        <v>279</v>
      </c>
      <c r="I750" s="173">
        <v>38254.502555524108</v>
      </c>
      <c r="J750" s="168">
        <f>IFERROR(MIN('MP Calculations'!$E$30/I750,1),"-")</f>
        <v>0.61191304794284773</v>
      </c>
      <c r="K750" s="12"/>
      <c r="L750" s="159">
        <v>1</v>
      </c>
      <c r="M750" s="159" t="s">
        <v>322</v>
      </c>
      <c r="N750" s="159">
        <v>639.48</v>
      </c>
      <c r="O750" s="185">
        <f t="shared" si="37"/>
        <v>639.48</v>
      </c>
      <c r="P750" s="215">
        <f t="shared" si="38"/>
        <v>391.30615589849231</v>
      </c>
      <c r="Q750" s="215" cm="1">
        <f t="array" ref="Q750">IF(P750="-",0,P750/(1+'General inputs'!$H$32)^IFERROR(INDEX('MP Calculations'!$C$40:$C$130,MATCH(F750,'MP Calculations'!$D$40:$D$130,0),0),-1))</f>
        <v>461.30435643118176</v>
      </c>
    </row>
    <row r="751" spans="3:17" x14ac:dyDescent="0.2">
      <c r="C751" s="159"/>
      <c r="D751" s="165" t="s">
        <v>636</v>
      </c>
      <c r="E751" s="161">
        <v>43646</v>
      </c>
      <c r="F751" s="172" t="str">
        <f t="shared" si="36"/>
        <v>2018-19</v>
      </c>
      <c r="G751" s="68"/>
      <c r="H751" s="167" t="s">
        <v>279</v>
      </c>
      <c r="I751" s="173">
        <v>38254.502555524108</v>
      </c>
      <c r="J751" s="168">
        <f>IFERROR(MIN('MP Calculations'!$E$30/I751,1),"-")</f>
        <v>0.61191304794284773</v>
      </c>
      <c r="K751" s="12"/>
      <c r="L751" s="159">
        <v>1</v>
      </c>
      <c r="M751" s="159" t="s">
        <v>322</v>
      </c>
      <c r="N751" s="159">
        <v>666.14</v>
      </c>
      <c r="O751" s="185">
        <f t="shared" si="37"/>
        <v>666.14</v>
      </c>
      <c r="P751" s="215">
        <f t="shared" si="38"/>
        <v>407.6197577566486</v>
      </c>
      <c r="Q751" s="215" cm="1">
        <f t="array" ref="Q751">IF(P751="-",0,P751/(1+'General inputs'!$H$32)^IFERROR(INDEX('MP Calculations'!$C$40:$C$130,MATCH(F751,'MP Calculations'!$D$40:$D$130,0),0),-1))</f>
        <v>480.53619189508254</v>
      </c>
    </row>
    <row r="752" spans="3:17" x14ac:dyDescent="0.2">
      <c r="C752" s="159"/>
      <c r="D752" s="165" t="s">
        <v>637</v>
      </c>
      <c r="E752" s="161">
        <v>43704</v>
      </c>
      <c r="F752" s="172" t="str">
        <f t="shared" si="36"/>
        <v>2019-20</v>
      </c>
      <c r="G752" s="68"/>
      <c r="H752" s="167" t="s">
        <v>279</v>
      </c>
      <c r="I752" s="173">
        <v>38254.502555524108</v>
      </c>
      <c r="J752" s="168">
        <f>IFERROR(MIN('MP Calculations'!$E$30/I752,1),"-")</f>
        <v>0.61191304794284773</v>
      </c>
      <c r="K752" s="12"/>
      <c r="L752" s="159">
        <v>1</v>
      </c>
      <c r="M752" s="159" t="s">
        <v>322</v>
      </c>
      <c r="N752" s="159">
        <v>101903.05</v>
      </c>
      <c r="O752" s="185">
        <f t="shared" si="37"/>
        <v>101903.05</v>
      </c>
      <c r="P752" s="215">
        <f t="shared" si="38"/>
        <v>62355.80592017241</v>
      </c>
      <c r="Q752" s="215" cm="1">
        <f t="array" ref="Q752">IF(P752="-",0,P752/(1+'General inputs'!$H$32)^IFERROR(INDEX('MP Calculations'!$C$40:$C$130,MATCH(F752,'MP Calculations'!$D$40:$D$130,0),0),-1))</f>
        <v>70547.244207992713</v>
      </c>
    </row>
    <row r="753" spans="3:17" x14ac:dyDescent="0.2">
      <c r="C753" s="159"/>
      <c r="D753" s="165" t="s">
        <v>638</v>
      </c>
      <c r="E753" s="161">
        <v>43704</v>
      </c>
      <c r="F753" s="172" t="str">
        <f t="shared" si="36"/>
        <v>2019-20</v>
      </c>
      <c r="G753" s="68"/>
      <c r="H753" s="167" t="s">
        <v>279</v>
      </c>
      <c r="I753" s="173">
        <v>38254.502555524108</v>
      </c>
      <c r="J753" s="168">
        <f>IFERROR(MIN('MP Calculations'!$E$30/I753,1),"-")</f>
        <v>0.61191304794284773</v>
      </c>
      <c r="K753" s="12"/>
      <c r="L753" s="159">
        <v>1</v>
      </c>
      <c r="M753" s="159" t="s">
        <v>322</v>
      </c>
      <c r="N753" s="159">
        <v>101903.05</v>
      </c>
      <c r="O753" s="185">
        <f t="shared" si="37"/>
        <v>101903.05</v>
      </c>
      <c r="P753" s="215">
        <f t="shared" si="38"/>
        <v>62355.80592017241</v>
      </c>
      <c r="Q753" s="215" cm="1">
        <f t="array" ref="Q753">IF(P753="-",0,P753/(1+'General inputs'!$H$32)^IFERROR(INDEX('MP Calculations'!$C$40:$C$130,MATCH(F753,'MP Calculations'!$D$40:$D$130,0),0),-1))</f>
        <v>70547.244207992713</v>
      </c>
    </row>
    <row r="754" spans="3:17" x14ac:dyDescent="0.2">
      <c r="C754" s="159"/>
      <c r="D754" s="165" t="s">
        <v>639</v>
      </c>
      <c r="E754" s="161">
        <v>43721</v>
      </c>
      <c r="F754" s="172" t="str">
        <f t="shared" si="36"/>
        <v>2019-20</v>
      </c>
      <c r="G754" s="68"/>
      <c r="H754" s="167" t="s">
        <v>279</v>
      </c>
      <c r="I754" s="173">
        <v>38254.502555524108</v>
      </c>
      <c r="J754" s="168">
        <f>IFERROR(MIN('MP Calculations'!$E$30/I754,1),"-")</f>
        <v>0.61191304794284773</v>
      </c>
      <c r="K754" s="12"/>
      <c r="L754" s="159">
        <v>1</v>
      </c>
      <c r="M754" s="159" t="s">
        <v>322</v>
      </c>
      <c r="N754" s="159">
        <v>99518.59</v>
      </c>
      <c r="O754" s="185">
        <f t="shared" si="37"/>
        <v>99518.59</v>
      </c>
      <c r="P754" s="215">
        <f t="shared" si="38"/>
        <v>60896.723733874605</v>
      </c>
      <c r="Q754" s="215" cm="1">
        <f t="array" ref="Q754">IF(P754="-",0,P754/(1+'General inputs'!$H$32)^IFERROR(INDEX('MP Calculations'!$C$40:$C$130,MATCH(F754,'MP Calculations'!$D$40:$D$130,0),0),-1))</f>
        <v>68896.488102810486</v>
      </c>
    </row>
    <row r="755" spans="3:17" x14ac:dyDescent="0.2">
      <c r="C755" s="159"/>
      <c r="D755" s="165" t="s">
        <v>640</v>
      </c>
      <c r="E755" s="161">
        <v>43756</v>
      </c>
      <c r="F755" s="172" t="str">
        <f t="shared" si="36"/>
        <v>2019-20</v>
      </c>
      <c r="G755" s="68"/>
      <c r="H755" s="167" t="s">
        <v>279</v>
      </c>
      <c r="I755" s="173">
        <v>38254.502555524108</v>
      </c>
      <c r="J755" s="168">
        <f>IFERROR(MIN('MP Calculations'!$E$30/I755,1),"-")</f>
        <v>0.61191304794284773</v>
      </c>
      <c r="K755" s="12"/>
      <c r="L755" s="159">
        <v>1</v>
      </c>
      <c r="M755" s="159" t="s">
        <v>322</v>
      </c>
      <c r="N755" s="159">
        <v>19947.28</v>
      </c>
      <c r="O755" s="185">
        <f t="shared" si="37"/>
        <v>19947.28</v>
      </c>
      <c r="P755" s="215">
        <f t="shared" si="38"/>
        <v>12206.000902969407</v>
      </c>
      <c r="Q755" s="215" cm="1">
        <f t="array" ref="Q755">IF(P755="-",0,P755/(1+'General inputs'!$H$32)^IFERROR(INDEX('MP Calculations'!$C$40:$C$130,MATCH(F755,'MP Calculations'!$D$40:$D$130,0),0),-1))</f>
        <v>13809.455491716968</v>
      </c>
    </row>
    <row r="756" spans="3:17" x14ac:dyDescent="0.2">
      <c r="C756" s="159"/>
      <c r="D756" s="165" t="s">
        <v>641</v>
      </c>
      <c r="E756" s="161">
        <v>43789</v>
      </c>
      <c r="F756" s="172" t="str">
        <f t="shared" si="36"/>
        <v>2019-20</v>
      </c>
      <c r="G756" s="68"/>
      <c r="H756" s="167" t="s">
        <v>279</v>
      </c>
      <c r="I756" s="173">
        <v>38254.502555524108</v>
      </c>
      <c r="J756" s="168">
        <f>IFERROR(MIN('MP Calculations'!$E$30/I756,1),"-")</f>
        <v>0.61191304794284773</v>
      </c>
      <c r="K756" s="12"/>
      <c r="L756" s="159">
        <v>1</v>
      </c>
      <c r="M756" s="159" t="s">
        <v>322</v>
      </c>
      <c r="N756" s="159">
        <v>36831.39</v>
      </c>
      <c r="O756" s="185">
        <f t="shared" si="37"/>
        <v>36831.39</v>
      </c>
      <c r="P756" s="215">
        <f t="shared" si="38"/>
        <v>22537.608114871724</v>
      </c>
      <c r="Q756" s="215" cm="1">
        <f t="array" ref="Q756">IF(P756="-",0,P756/(1+'General inputs'!$H$32)^IFERROR(INDEX('MP Calculations'!$C$40:$C$130,MATCH(F756,'MP Calculations'!$D$40:$D$130,0),0),-1))</f>
        <v>25498.285525799482</v>
      </c>
    </row>
    <row r="757" spans="3:17" x14ac:dyDescent="0.2">
      <c r="C757" s="159"/>
      <c r="D757" s="165" t="s">
        <v>642</v>
      </c>
      <c r="E757" s="161">
        <v>43809</v>
      </c>
      <c r="F757" s="172" t="str">
        <f t="shared" si="36"/>
        <v>2019-20</v>
      </c>
      <c r="G757" s="68"/>
      <c r="H757" s="167" t="s">
        <v>279</v>
      </c>
      <c r="I757" s="173">
        <v>38254.502555524108</v>
      </c>
      <c r="J757" s="168">
        <f>IFERROR(MIN('MP Calculations'!$E$30/I757,1),"-")</f>
        <v>0.61191304794284773</v>
      </c>
      <c r="K757" s="12"/>
      <c r="L757" s="159">
        <v>1</v>
      </c>
      <c r="M757" s="159" t="s">
        <v>322</v>
      </c>
      <c r="N757" s="159">
        <v>20764.82</v>
      </c>
      <c r="O757" s="185">
        <f t="shared" si="37"/>
        <v>20764.82</v>
      </c>
      <c r="P757" s="215">
        <f t="shared" si="38"/>
        <v>12706.264296184603</v>
      </c>
      <c r="Q757" s="215" cm="1">
        <f t="array" ref="Q757">IF(P757="-",0,P757/(1+'General inputs'!$H$32)^IFERROR(INDEX('MP Calculations'!$C$40:$C$130,MATCH(F757,'MP Calculations'!$D$40:$D$130,0),0),-1))</f>
        <v>14375.436529868452</v>
      </c>
    </row>
    <row r="758" spans="3:17" x14ac:dyDescent="0.2">
      <c r="C758" s="159"/>
      <c r="D758" s="165" t="s">
        <v>643</v>
      </c>
      <c r="E758" s="161">
        <v>43852</v>
      </c>
      <c r="F758" s="172" t="str">
        <f t="shared" si="36"/>
        <v>2019-20</v>
      </c>
      <c r="G758" s="68"/>
      <c r="H758" s="167" t="s">
        <v>279</v>
      </c>
      <c r="I758" s="173">
        <v>38254.502555524108</v>
      </c>
      <c r="J758" s="168">
        <f>IFERROR(MIN('MP Calculations'!$E$30/I758,1),"-")</f>
        <v>0.61191304794284773</v>
      </c>
      <c r="K758" s="12"/>
      <c r="L758" s="159">
        <v>1</v>
      </c>
      <c r="M758" s="159" t="s">
        <v>322</v>
      </c>
      <c r="N758" s="159">
        <v>61465.16</v>
      </c>
      <c r="O758" s="185">
        <f t="shared" si="37"/>
        <v>61465.16</v>
      </c>
      <c r="P758" s="215">
        <f t="shared" si="38"/>
        <v>37611.333397894807</v>
      </c>
      <c r="Q758" s="215" cm="1">
        <f t="array" ref="Q758">IF(P758="-",0,P758/(1+'General inputs'!$H$32)^IFERROR(INDEX('MP Calculations'!$C$40:$C$130,MATCH(F758,'MP Calculations'!$D$40:$D$130,0),0),-1))</f>
        <v>42552.187130840008</v>
      </c>
    </row>
    <row r="759" spans="3:17" x14ac:dyDescent="0.2">
      <c r="C759" s="159"/>
      <c r="D759" s="165" t="s">
        <v>644</v>
      </c>
      <c r="E759" s="161">
        <v>43864</v>
      </c>
      <c r="F759" s="172" t="str">
        <f t="shared" si="36"/>
        <v>2019-20</v>
      </c>
      <c r="G759" s="68"/>
      <c r="H759" s="167" t="s">
        <v>279</v>
      </c>
      <c r="I759" s="173">
        <v>38254.502555524108</v>
      </c>
      <c r="J759" s="168">
        <f>IFERROR(MIN('MP Calculations'!$E$30/I759,1),"-")</f>
        <v>0.61191304794284773</v>
      </c>
      <c r="K759" s="12"/>
      <c r="L759" s="159">
        <v>1</v>
      </c>
      <c r="M759" s="159" t="s">
        <v>322</v>
      </c>
      <c r="N759" s="159">
        <v>17474.990000000002</v>
      </c>
      <c r="O759" s="185">
        <f t="shared" si="37"/>
        <v>17474.990000000002</v>
      </c>
      <c r="P759" s="215">
        <f t="shared" si="38"/>
        <v>10693.174393670786</v>
      </c>
      <c r="Q759" s="215" cm="1">
        <f t="array" ref="Q759">IF(P759="-",0,P759/(1+'General inputs'!$H$32)^IFERROR(INDEX('MP Calculations'!$C$40:$C$130,MATCH(F759,'MP Calculations'!$D$40:$D$130,0),0),-1))</f>
        <v>12097.894882069093</v>
      </c>
    </row>
    <row r="760" spans="3:17" x14ac:dyDescent="0.2">
      <c r="C760" s="159"/>
      <c r="D760" s="165" t="s">
        <v>645</v>
      </c>
      <c r="E760" s="161">
        <v>43951</v>
      </c>
      <c r="F760" s="172" t="str">
        <f t="shared" si="36"/>
        <v>2019-20</v>
      </c>
      <c r="G760" s="68"/>
      <c r="H760" s="167" t="s">
        <v>279</v>
      </c>
      <c r="I760" s="173">
        <v>38254.502555524108</v>
      </c>
      <c r="J760" s="168">
        <f>IFERROR(MIN('MP Calculations'!$E$30/I760,1),"-")</f>
        <v>0.61191304794284773</v>
      </c>
      <c r="K760" s="12"/>
      <c r="L760" s="159">
        <v>1</v>
      </c>
      <c r="M760" s="159" t="s">
        <v>322</v>
      </c>
      <c r="N760" s="159">
        <v>22801.66</v>
      </c>
      <c r="O760" s="185">
        <f t="shared" si="37"/>
        <v>22801.66</v>
      </c>
      <c r="P760" s="215">
        <f t="shared" si="38"/>
        <v>13952.633268756514</v>
      </c>
      <c r="Q760" s="215" cm="1">
        <f t="array" ref="Q760">IF(P760="-",0,P760/(1+'General inputs'!$H$32)^IFERROR(INDEX('MP Calculations'!$C$40:$C$130,MATCH(F760,'MP Calculations'!$D$40:$D$130,0),0),-1))</f>
        <v>15785.536118571714</v>
      </c>
    </row>
    <row r="761" spans="3:17" x14ac:dyDescent="0.2">
      <c r="C761" s="159"/>
      <c r="D761" s="165" t="s">
        <v>646</v>
      </c>
      <c r="E761" s="161">
        <v>43999</v>
      </c>
      <c r="F761" s="172" t="str">
        <f t="shared" si="36"/>
        <v>2019-20</v>
      </c>
      <c r="G761" s="68"/>
      <c r="H761" s="167" t="s">
        <v>279</v>
      </c>
      <c r="I761" s="173">
        <v>38254.502555524108</v>
      </c>
      <c r="J761" s="168">
        <f>IFERROR(MIN('MP Calculations'!$E$30/I761,1),"-")</f>
        <v>0.61191304794284773</v>
      </c>
      <c r="K761" s="12"/>
      <c r="L761" s="159">
        <v>1</v>
      </c>
      <c r="M761" s="159" t="s">
        <v>322</v>
      </c>
      <c r="N761" s="159">
        <v>18453.7</v>
      </c>
      <c r="O761" s="185">
        <f t="shared" si="37"/>
        <v>18453.7</v>
      </c>
      <c r="P761" s="215">
        <f t="shared" si="38"/>
        <v>11292.05981282293</v>
      </c>
      <c r="Q761" s="215" cm="1">
        <f t="array" ref="Q761">IF(P761="-",0,P761/(1+'General inputs'!$H$32)^IFERROR(INDEX('MP Calculations'!$C$40:$C$130,MATCH(F761,'MP Calculations'!$D$40:$D$130,0),0),-1))</f>
        <v>12775.453535895494</v>
      </c>
    </row>
    <row r="762" spans="3:17" x14ac:dyDescent="0.2">
      <c r="C762" s="159"/>
      <c r="D762" s="165" t="s">
        <v>294</v>
      </c>
      <c r="E762" s="161">
        <v>44020</v>
      </c>
      <c r="F762" s="172" t="str">
        <f t="shared" si="36"/>
        <v>2020-21</v>
      </c>
      <c r="G762" s="68"/>
      <c r="H762" s="167" t="s">
        <v>279</v>
      </c>
      <c r="I762" s="173">
        <v>38254.502555524108</v>
      </c>
      <c r="J762" s="168">
        <f>IFERROR(MIN('MP Calculations'!$E$30/I762,1),"-")</f>
        <v>0.61191304794284773</v>
      </c>
      <c r="K762" s="12"/>
      <c r="L762" s="159">
        <v>8.3066089999999999</v>
      </c>
      <c r="M762" s="159" t="s">
        <v>321</v>
      </c>
      <c r="N762" s="159">
        <v>1908</v>
      </c>
      <c r="O762" s="185">
        <f t="shared" si="37"/>
        <v>15849.009972</v>
      </c>
      <c r="P762" s="215">
        <f t="shared" si="38"/>
        <v>9698.2159988431085</v>
      </c>
      <c r="Q762" s="215" cm="1">
        <f t="array" ref="Q762">IF(P762="-",0,P762/(1+'General inputs'!$H$32)^IFERROR(INDEX('MP Calculations'!$C$40:$C$130,MATCH(F762,'MP Calculations'!$D$40:$D$130,0),0),-1))</f>
        <v>10529.97379576789</v>
      </c>
    </row>
    <row r="763" spans="3:17" x14ac:dyDescent="0.2">
      <c r="C763" s="159"/>
      <c r="D763" s="165" t="s">
        <v>282</v>
      </c>
      <c r="E763" s="161">
        <v>44020</v>
      </c>
      <c r="F763" s="172" t="str">
        <f t="shared" si="36"/>
        <v>2020-21</v>
      </c>
      <c r="G763" s="68"/>
      <c r="H763" s="167" t="s">
        <v>279</v>
      </c>
      <c r="I763" s="173">
        <v>38254.502555524108</v>
      </c>
      <c r="J763" s="168">
        <f>IFERROR(MIN('MP Calculations'!$E$30/I763,1),"-")</f>
        <v>0.61191304794284773</v>
      </c>
      <c r="K763" s="12"/>
      <c r="L763" s="159">
        <v>35.392161999999999</v>
      </c>
      <c r="M763" s="159" t="s">
        <v>321</v>
      </c>
      <c r="N763" s="159">
        <v>809</v>
      </c>
      <c r="O763" s="185">
        <f t="shared" si="37"/>
        <v>28632.259058</v>
      </c>
      <c r="P763" s="215">
        <f t="shared" si="38"/>
        <v>17520.452909669992</v>
      </c>
      <c r="Q763" s="215" cm="1">
        <f t="array" ref="Q763">IF(P763="-",0,P763/(1+'General inputs'!$H$32)^IFERROR(INDEX('MP Calculations'!$C$40:$C$130,MATCH(F763,'MP Calculations'!$D$40:$D$130,0),0),-1))</f>
        <v>19023.077033014932</v>
      </c>
    </row>
    <row r="764" spans="3:17" x14ac:dyDescent="0.2">
      <c r="C764" s="159"/>
      <c r="D764" s="165" t="s">
        <v>294</v>
      </c>
      <c r="E764" s="161">
        <v>44020</v>
      </c>
      <c r="F764" s="172" t="str">
        <f t="shared" si="36"/>
        <v>2020-21</v>
      </c>
      <c r="G764" s="68"/>
      <c r="H764" s="167" t="s">
        <v>279</v>
      </c>
      <c r="I764" s="173">
        <v>38254.502555524108</v>
      </c>
      <c r="J764" s="168">
        <f>IFERROR(MIN('MP Calculations'!$E$30/I764,1),"-")</f>
        <v>0.61191304794284773</v>
      </c>
      <c r="K764" s="12"/>
      <c r="L764" s="159">
        <v>46.618045000000002</v>
      </c>
      <c r="M764" s="159" t="s">
        <v>321</v>
      </c>
      <c r="N764" s="159">
        <v>1908</v>
      </c>
      <c r="O764" s="185">
        <f t="shared" si="37"/>
        <v>88947.229860000007</v>
      </c>
      <c r="P764" s="215">
        <f t="shared" si="38"/>
        <v>54427.970529705679</v>
      </c>
      <c r="Q764" s="215" cm="1">
        <f t="array" ref="Q764">IF(P764="-",0,P764/(1+'General inputs'!$H$32)^IFERROR(INDEX('MP Calculations'!$C$40:$C$130,MATCH(F764,'MP Calculations'!$D$40:$D$130,0),0),-1))</f>
        <v>59095.93099421537</v>
      </c>
    </row>
    <row r="765" spans="3:17" x14ac:dyDescent="0.2">
      <c r="C765" s="159"/>
      <c r="D765" s="165" t="s">
        <v>303</v>
      </c>
      <c r="E765" s="161">
        <v>44020</v>
      </c>
      <c r="F765" s="172" t="str">
        <f t="shared" si="36"/>
        <v>2020-21</v>
      </c>
      <c r="G765" s="68"/>
      <c r="H765" s="167" t="s">
        <v>279</v>
      </c>
      <c r="I765" s="173">
        <v>38254.502555524108</v>
      </c>
      <c r="J765" s="168">
        <f>IFERROR(MIN('MP Calculations'!$E$30/I765,1),"-")</f>
        <v>0.61191304794284773</v>
      </c>
      <c r="K765" s="12"/>
      <c r="L765" s="159">
        <v>33.923408999999999</v>
      </c>
      <c r="M765" s="159" t="s">
        <v>321</v>
      </c>
      <c r="N765" s="159">
        <v>995</v>
      </c>
      <c r="O765" s="185">
        <f t="shared" si="37"/>
        <v>33753.791955000001</v>
      </c>
      <c r="P765" s="215">
        <f t="shared" si="38"/>
        <v>20654.385714812823</v>
      </c>
      <c r="Q765" s="215" cm="1">
        <f t="array" ref="Q765">IF(P765="-",0,P765/(1+'General inputs'!$H$32)^IFERROR(INDEX('MP Calculations'!$C$40:$C$130,MATCH(F765,'MP Calculations'!$D$40:$D$130,0),0),-1))</f>
        <v>22425.788451258035</v>
      </c>
    </row>
    <row r="766" spans="3:17" x14ac:dyDescent="0.2">
      <c r="C766" s="159"/>
      <c r="D766" s="165" t="s">
        <v>303</v>
      </c>
      <c r="E766" s="161">
        <v>44020</v>
      </c>
      <c r="F766" s="172" t="str">
        <f t="shared" si="36"/>
        <v>2020-21</v>
      </c>
      <c r="G766" s="68"/>
      <c r="H766" s="167" t="s">
        <v>279</v>
      </c>
      <c r="I766" s="173">
        <v>38254.502555524108</v>
      </c>
      <c r="J766" s="168">
        <f>IFERROR(MIN('MP Calculations'!$E$30/I766,1),"-")</f>
        <v>0.61191304794284773</v>
      </c>
      <c r="K766" s="12"/>
      <c r="L766" s="159">
        <v>23.219563000000001</v>
      </c>
      <c r="M766" s="159" t="s">
        <v>321</v>
      </c>
      <c r="N766" s="159">
        <v>995</v>
      </c>
      <c r="O766" s="185">
        <f t="shared" si="37"/>
        <v>23103.465185000001</v>
      </c>
      <c r="P766" s="215">
        <f t="shared" si="38"/>
        <v>14137.31179939482</v>
      </c>
      <c r="Q766" s="215" cm="1">
        <f t="array" ref="Q766">IF(P766="-",0,P766/(1+'General inputs'!$H$32)^IFERROR(INDEX('MP Calculations'!$C$40:$C$130,MATCH(F766,'MP Calculations'!$D$40:$D$130,0),0),-1))</f>
        <v>15349.78420855812</v>
      </c>
    </row>
    <row r="767" spans="3:17" x14ac:dyDescent="0.2">
      <c r="C767" s="159"/>
      <c r="D767" s="165" t="s">
        <v>303</v>
      </c>
      <c r="E767" s="161">
        <v>44020</v>
      </c>
      <c r="F767" s="172" t="str">
        <f t="shared" si="36"/>
        <v>2020-21</v>
      </c>
      <c r="G767" s="68"/>
      <c r="H767" s="167" t="s">
        <v>279</v>
      </c>
      <c r="I767" s="173">
        <v>38254.502555524108</v>
      </c>
      <c r="J767" s="168">
        <f>IFERROR(MIN('MP Calculations'!$E$30/I767,1),"-")</f>
        <v>0.61191304794284773</v>
      </c>
      <c r="K767" s="12"/>
      <c r="L767" s="159">
        <v>45.170504000000001</v>
      </c>
      <c r="M767" s="159" t="s">
        <v>321</v>
      </c>
      <c r="N767" s="159">
        <v>995</v>
      </c>
      <c r="O767" s="185">
        <f t="shared" si="37"/>
        <v>44944.65148</v>
      </c>
      <c r="P767" s="215">
        <f t="shared" si="38"/>
        <v>27502.218675855824</v>
      </c>
      <c r="Q767" s="215" cm="1">
        <f t="array" ref="Q767">IF(P767="-",0,P767/(1+'General inputs'!$H$32)^IFERROR(INDEX('MP Calculations'!$C$40:$C$130,MATCH(F767,'MP Calculations'!$D$40:$D$130,0),0),-1))</f>
        <v>29860.918958371927</v>
      </c>
    </row>
    <row r="768" spans="3:17" x14ac:dyDescent="0.2">
      <c r="C768" s="159"/>
      <c r="D768" s="165" t="s">
        <v>303</v>
      </c>
      <c r="E768" s="161">
        <v>44020</v>
      </c>
      <c r="F768" s="172" t="str">
        <f t="shared" si="36"/>
        <v>2020-21</v>
      </c>
      <c r="G768" s="68"/>
      <c r="H768" s="167" t="s">
        <v>279</v>
      </c>
      <c r="I768" s="173">
        <v>38254.502555524108</v>
      </c>
      <c r="J768" s="168">
        <f>IFERROR(MIN('MP Calculations'!$E$30/I768,1),"-")</f>
        <v>0.61191304794284773</v>
      </c>
      <c r="K768" s="12"/>
      <c r="L768" s="159">
        <v>83.554467000000002</v>
      </c>
      <c r="M768" s="159" t="s">
        <v>321</v>
      </c>
      <c r="N768" s="159">
        <v>995</v>
      </c>
      <c r="O768" s="185">
        <f t="shared" si="37"/>
        <v>83136.694665000003</v>
      </c>
      <c r="P768" s="215">
        <f t="shared" si="38"/>
        <v>50872.428228354038</v>
      </c>
      <c r="Q768" s="215" cm="1">
        <f t="array" ref="Q768">IF(P768="-",0,P768/(1+'General inputs'!$H$32)^IFERROR(INDEX('MP Calculations'!$C$40:$C$130,MATCH(F768,'MP Calculations'!$D$40:$D$130,0),0),-1))</f>
        <v>55235.4511629306</v>
      </c>
    </row>
    <row r="769" spans="3:17" x14ac:dyDescent="0.2">
      <c r="C769" s="159"/>
      <c r="D769" s="165" t="s">
        <v>303</v>
      </c>
      <c r="E769" s="161">
        <v>44020</v>
      </c>
      <c r="F769" s="172" t="str">
        <f t="shared" si="36"/>
        <v>2020-21</v>
      </c>
      <c r="G769" s="68"/>
      <c r="H769" s="167" t="s">
        <v>279</v>
      </c>
      <c r="I769" s="173">
        <v>38254.502555524108</v>
      </c>
      <c r="J769" s="168">
        <f>IFERROR(MIN('MP Calculations'!$E$30/I769,1),"-")</f>
        <v>0.61191304794284773</v>
      </c>
      <c r="K769" s="12"/>
      <c r="L769" s="159">
        <v>101.866439</v>
      </c>
      <c r="M769" s="159" t="s">
        <v>321</v>
      </c>
      <c r="N769" s="159">
        <v>995</v>
      </c>
      <c r="O769" s="185">
        <f t="shared" si="37"/>
        <v>101357.106805</v>
      </c>
      <c r="P769" s="215">
        <f t="shared" si="38"/>
        <v>62021.736155716302</v>
      </c>
      <c r="Q769" s="215" cm="1">
        <f t="array" ref="Q769">IF(P769="-",0,P769/(1+'General inputs'!$H$32)^IFERROR(INDEX('MP Calculations'!$C$40:$C$130,MATCH(F769,'MP Calculations'!$D$40:$D$130,0),0),-1))</f>
        <v>67340.968335375161</v>
      </c>
    </row>
    <row r="770" spans="3:17" x14ac:dyDescent="0.2">
      <c r="C770" s="159"/>
      <c r="D770" s="165" t="s">
        <v>303</v>
      </c>
      <c r="E770" s="161">
        <v>44020</v>
      </c>
      <c r="F770" s="172" t="str">
        <f t="shared" si="36"/>
        <v>2020-21</v>
      </c>
      <c r="G770" s="68"/>
      <c r="H770" s="167" t="s">
        <v>279</v>
      </c>
      <c r="I770" s="173">
        <v>38254.502555524108</v>
      </c>
      <c r="J770" s="168">
        <f>IFERROR(MIN('MP Calculations'!$E$30/I770,1),"-")</f>
        <v>0.61191304794284773</v>
      </c>
      <c r="K770" s="12"/>
      <c r="L770" s="159">
        <v>106.668055</v>
      </c>
      <c r="M770" s="159" t="s">
        <v>321</v>
      </c>
      <c r="N770" s="159">
        <v>995</v>
      </c>
      <c r="O770" s="185">
        <f t="shared" si="37"/>
        <v>106134.714725</v>
      </c>
      <c r="P770" s="215">
        <f t="shared" si="38"/>
        <v>64945.216779919392</v>
      </c>
      <c r="Q770" s="215" cm="1">
        <f t="array" ref="Q770">IF(P770="-",0,P770/(1+'General inputs'!$H$32)^IFERROR(INDEX('MP Calculations'!$C$40:$C$130,MATCH(F770,'MP Calculations'!$D$40:$D$130,0),0),-1))</f>
        <v>70515.178351832408</v>
      </c>
    </row>
    <row r="771" spans="3:17" x14ac:dyDescent="0.2">
      <c r="C771" s="159"/>
      <c r="D771" s="165" t="s">
        <v>303</v>
      </c>
      <c r="E771" s="161">
        <v>44020</v>
      </c>
      <c r="F771" s="172" t="str">
        <f t="shared" si="36"/>
        <v>2020-21</v>
      </c>
      <c r="G771" s="68"/>
      <c r="H771" s="167" t="s">
        <v>279</v>
      </c>
      <c r="I771" s="173">
        <v>38254.502555524108</v>
      </c>
      <c r="J771" s="168">
        <f>IFERROR(MIN('MP Calculations'!$E$30/I771,1),"-")</f>
        <v>0.61191304794284773</v>
      </c>
      <c r="K771" s="12"/>
      <c r="L771" s="159">
        <v>36.839953000000001</v>
      </c>
      <c r="M771" s="159" t="s">
        <v>321</v>
      </c>
      <c r="N771" s="159">
        <v>995</v>
      </c>
      <c r="O771" s="185">
        <f t="shared" si="37"/>
        <v>36655.753235000004</v>
      </c>
      <c r="P771" s="215">
        <f t="shared" si="38"/>
        <v>22430.133686669753</v>
      </c>
      <c r="Q771" s="215" cm="1">
        <f t="array" ref="Q771">IF(P771="-",0,P771/(1+'General inputs'!$H$32)^IFERROR(INDEX('MP Calculations'!$C$40:$C$130,MATCH(F771,'MP Calculations'!$D$40:$D$130,0),0),-1))</f>
        <v>24353.831672173303</v>
      </c>
    </row>
    <row r="772" spans="3:17" x14ac:dyDescent="0.2">
      <c r="C772" s="159"/>
      <c r="D772" s="165" t="s">
        <v>303</v>
      </c>
      <c r="E772" s="161">
        <v>44020</v>
      </c>
      <c r="F772" s="172" t="str">
        <f t="shared" si="36"/>
        <v>2020-21</v>
      </c>
      <c r="G772" s="68"/>
      <c r="H772" s="167" t="s">
        <v>279</v>
      </c>
      <c r="I772" s="173">
        <v>38254.502555524108</v>
      </c>
      <c r="J772" s="168">
        <f>IFERROR(MIN('MP Calculations'!$E$30/I772,1),"-")</f>
        <v>0.61191304794284773</v>
      </c>
      <c r="K772" s="12"/>
      <c r="L772" s="159">
        <v>54.769649999999999</v>
      </c>
      <c r="M772" s="159" t="s">
        <v>321</v>
      </c>
      <c r="N772" s="159">
        <v>995</v>
      </c>
      <c r="O772" s="185">
        <f t="shared" si="37"/>
        <v>54495.801749999999</v>
      </c>
      <c r="P772" s="215">
        <f t="shared" si="38"/>
        <v>33346.692148931674</v>
      </c>
      <c r="Q772" s="215" cm="1">
        <f t="array" ref="Q772">IF(P772="-",0,P772/(1+'General inputs'!$H$32)^IFERROR(INDEX('MP Calculations'!$C$40:$C$130,MATCH(F772,'MP Calculations'!$D$40:$D$130,0),0),-1))</f>
        <v>36206.637854392655</v>
      </c>
    </row>
    <row r="773" spans="3:17" x14ac:dyDescent="0.2">
      <c r="C773" s="159"/>
      <c r="D773" s="165" t="s">
        <v>303</v>
      </c>
      <c r="E773" s="161">
        <v>44020</v>
      </c>
      <c r="F773" s="172" t="str">
        <f t="shared" si="36"/>
        <v>2020-21</v>
      </c>
      <c r="G773" s="68"/>
      <c r="H773" s="167" t="s">
        <v>279</v>
      </c>
      <c r="I773" s="173">
        <v>38254.502555524108</v>
      </c>
      <c r="J773" s="168">
        <f>IFERROR(MIN('MP Calculations'!$E$30/I773,1),"-")</f>
        <v>0.61191304794284773</v>
      </c>
      <c r="K773" s="12"/>
      <c r="L773" s="159">
        <v>69.778394000000006</v>
      </c>
      <c r="M773" s="159" t="s">
        <v>321</v>
      </c>
      <c r="N773" s="159">
        <v>995</v>
      </c>
      <c r="O773" s="185">
        <f t="shared" si="37"/>
        <v>69429.502030000003</v>
      </c>
      <c r="P773" s="215">
        <f t="shared" si="38"/>
        <v>42484.818204331437</v>
      </c>
      <c r="Q773" s="215" cm="1">
        <f t="array" ref="Q773">IF(P773="-",0,P773/(1+'General inputs'!$H$32)^IFERROR(INDEX('MP Calculations'!$C$40:$C$130,MATCH(F773,'MP Calculations'!$D$40:$D$130,0),0),-1))</f>
        <v>46128.486152807724</v>
      </c>
    </row>
    <row r="774" spans="3:17" x14ac:dyDescent="0.2">
      <c r="C774" s="159"/>
      <c r="D774" s="165" t="s">
        <v>303</v>
      </c>
      <c r="E774" s="161">
        <v>44020</v>
      </c>
      <c r="F774" s="172" t="str">
        <f t="shared" si="36"/>
        <v>2020-21</v>
      </c>
      <c r="G774" s="68"/>
      <c r="H774" s="167" t="s">
        <v>279</v>
      </c>
      <c r="I774" s="173">
        <v>38254.502555524108</v>
      </c>
      <c r="J774" s="168">
        <f>IFERROR(MIN('MP Calculations'!$E$30/I774,1),"-")</f>
        <v>0.61191304794284773</v>
      </c>
      <c r="K774" s="12"/>
      <c r="L774" s="159">
        <v>19.587693000000002</v>
      </c>
      <c r="M774" s="159" t="s">
        <v>321</v>
      </c>
      <c r="N774" s="159">
        <v>995</v>
      </c>
      <c r="O774" s="185">
        <f t="shared" si="37"/>
        <v>19489.754535</v>
      </c>
      <c r="P774" s="215">
        <f t="shared" si="38"/>
        <v>11926.035101169789</v>
      </c>
      <c r="Q774" s="215" cm="1">
        <f t="array" ref="Q774">IF(P774="-",0,P774/(1+'General inputs'!$H$32)^IFERROR(INDEX('MP Calculations'!$C$40:$C$130,MATCH(F774,'MP Calculations'!$D$40:$D$130,0),0),-1))</f>
        <v>12948.859575586517</v>
      </c>
    </row>
    <row r="775" spans="3:17" x14ac:dyDescent="0.2">
      <c r="C775" s="159"/>
      <c r="D775" s="165" t="s">
        <v>303</v>
      </c>
      <c r="E775" s="161">
        <v>44020</v>
      </c>
      <c r="F775" s="172" t="str">
        <f t="shared" si="36"/>
        <v>2020-21</v>
      </c>
      <c r="G775" s="68"/>
      <c r="H775" s="167" t="s">
        <v>279</v>
      </c>
      <c r="I775" s="173">
        <v>38254.502555524108</v>
      </c>
      <c r="J775" s="168">
        <f>IFERROR(MIN('MP Calculations'!$E$30/I775,1),"-")</f>
        <v>0.61191304794284773</v>
      </c>
      <c r="K775" s="12"/>
      <c r="L775" s="159">
        <v>49.187981000000001</v>
      </c>
      <c r="M775" s="159" t="s">
        <v>321</v>
      </c>
      <c r="N775" s="159">
        <v>995</v>
      </c>
      <c r="O775" s="185">
        <f t="shared" si="37"/>
        <v>48942.041095</v>
      </c>
      <c r="P775" s="215">
        <f t="shared" si="38"/>
        <v>29948.273538985559</v>
      </c>
      <c r="Q775" s="215" cm="1">
        <f t="array" ref="Q775">IF(P775="-",0,P775/(1+'General inputs'!$H$32)^IFERROR(INDEX('MP Calculations'!$C$40:$C$130,MATCH(F775,'MP Calculations'!$D$40:$D$130,0),0),-1))</f>
        <v>32516.75727078312</v>
      </c>
    </row>
    <row r="776" spans="3:17" x14ac:dyDescent="0.2">
      <c r="C776" s="159"/>
      <c r="D776" s="165" t="s">
        <v>303</v>
      </c>
      <c r="E776" s="161">
        <v>44020</v>
      </c>
      <c r="F776" s="172" t="str">
        <f t="shared" si="36"/>
        <v>2020-21</v>
      </c>
      <c r="G776" s="68"/>
      <c r="H776" s="167" t="s">
        <v>279</v>
      </c>
      <c r="I776" s="173">
        <v>38254.502555524108</v>
      </c>
      <c r="J776" s="168">
        <f>IFERROR(MIN('MP Calculations'!$E$30/I776,1),"-")</f>
        <v>0.61191304794284773</v>
      </c>
      <c r="K776" s="12"/>
      <c r="L776" s="159">
        <v>7.8587449999999999</v>
      </c>
      <c r="M776" s="159" t="s">
        <v>321</v>
      </c>
      <c r="N776" s="159">
        <v>995</v>
      </c>
      <c r="O776" s="185">
        <f t="shared" si="37"/>
        <v>7819.4512749999994</v>
      </c>
      <c r="P776" s="215">
        <f t="shared" si="38"/>
        <v>4784.8242629258366</v>
      </c>
      <c r="Q776" s="215" cm="1">
        <f t="array" ref="Q776">IF(P776="-",0,P776/(1+'General inputs'!$H$32)^IFERROR(INDEX('MP Calculations'!$C$40:$C$130,MATCH(F776,'MP Calculations'!$D$40:$D$130,0),0),-1))</f>
        <v>5195.1899310114086</v>
      </c>
    </row>
    <row r="777" spans="3:17" x14ac:dyDescent="0.2">
      <c r="C777" s="159"/>
      <c r="D777" s="165" t="s">
        <v>303</v>
      </c>
      <c r="E777" s="161">
        <v>44020</v>
      </c>
      <c r="F777" s="172" t="str">
        <f t="shared" si="36"/>
        <v>2020-21</v>
      </c>
      <c r="G777" s="68"/>
      <c r="H777" s="167" t="s">
        <v>279</v>
      </c>
      <c r="I777" s="173">
        <v>38254.502555524108</v>
      </c>
      <c r="J777" s="168">
        <f>IFERROR(MIN('MP Calculations'!$E$30/I777,1),"-")</f>
        <v>0.61191304794284773</v>
      </c>
      <c r="K777" s="12"/>
      <c r="L777" s="159">
        <v>94.709033000000005</v>
      </c>
      <c r="M777" s="159" t="s">
        <v>321</v>
      </c>
      <c r="N777" s="159">
        <v>995</v>
      </c>
      <c r="O777" s="185">
        <f t="shared" si="37"/>
        <v>94235.487835000007</v>
      </c>
      <c r="P777" s="215">
        <f t="shared" si="38"/>
        <v>57663.924585496003</v>
      </c>
      <c r="Q777" s="215" cm="1">
        <f t="array" ref="Q777">IF(P777="-",0,P777/(1+'General inputs'!$H$32)^IFERROR(INDEX('MP Calculations'!$C$40:$C$130,MATCH(F777,'MP Calculations'!$D$40:$D$130,0),0),-1))</f>
        <v>62609.413413646493</v>
      </c>
    </row>
    <row r="778" spans="3:17" x14ac:dyDescent="0.2">
      <c r="C778" s="159"/>
      <c r="D778" s="165" t="s">
        <v>303</v>
      </c>
      <c r="E778" s="161">
        <v>44020</v>
      </c>
      <c r="F778" s="172" t="str">
        <f t="shared" si="36"/>
        <v>2020-21</v>
      </c>
      <c r="G778" s="68"/>
      <c r="H778" s="167" t="s">
        <v>279</v>
      </c>
      <c r="I778" s="173">
        <v>38254.502555524108</v>
      </c>
      <c r="J778" s="168">
        <f>IFERROR(MIN('MP Calculations'!$E$30/I778,1),"-")</f>
        <v>0.61191304794284773</v>
      </c>
      <c r="K778" s="12"/>
      <c r="L778" s="159">
        <v>33.530340000000002</v>
      </c>
      <c r="M778" s="159" t="s">
        <v>321</v>
      </c>
      <c r="N778" s="159">
        <v>995</v>
      </c>
      <c r="O778" s="185">
        <f t="shared" si="37"/>
        <v>33362.688300000002</v>
      </c>
      <c r="P778" s="215">
        <f t="shared" si="38"/>
        <v>20415.064285220185</v>
      </c>
      <c r="Q778" s="215" cm="1">
        <f t="array" ref="Q778">IF(P778="-",0,P778/(1+'General inputs'!$H$32)^IFERROR(INDEX('MP Calculations'!$C$40:$C$130,MATCH(F778,'MP Calculations'!$D$40:$D$130,0),0),-1))</f>
        <v>22165.941858577815</v>
      </c>
    </row>
    <row r="779" spans="3:17" x14ac:dyDescent="0.2">
      <c r="C779" s="159"/>
      <c r="D779" s="165" t="s">
        <v>303</v>
      </c>
      <c r="E779" s="161">
        <v>44020</v>
      </c>
      <c r="F779" s="172" t="str">
        <f t="shared" si="36"/>
        <v>2020-21</v>
      </c>
      <c r="G779" s="68"/>
      <c r="H779" s="167" t="s">
        <v>279</v>
      </c>
      <c r="I779" s="173">
        <v>38254.502555524108</v>
      </c>
      <c r="J779" s="168">
        <f>IFERROR(MIN('MP Calculations'!$E$30/I779,1),"-")</f>
        <v>0.61191304794284773</v>
      </c>
      <c r="K779" s="12"/>
      <c r="L779" s="159">
        <v>43.737492000000003</v>
      </c>
      <c r="M779" s="159" t="s">
        <v>321</v>
      </c>
      <c r="N779" s="159">
        <v>995</v>
      </c>
      <c r="O779" s="185">
        <f t="shared" si="37"/>
        <v>43518.804540000005</v>
      </c>
      <c r="P779" s="215">
        <f t="shared" si="38"/>
        <v>26629.724328900444</v>
      </c>
      <c r="Q779" s="215" cm="1">
        <f t="array" ref="Q779">IF(P779="-",0,P779/(1+'General inputs'!$H$32)^IFERROR(INDEX('MP Calculations'!$C$40:$C$130,MATCH(F779,'MP Calculations'!$D$40:$D$130,0),0),-1))</f>
        <v>28913.596006244265</v>
      </c>
    </row>
    <row r="780" spans="3:17" x14ac:dyDescent="0.2">
      <c r="C780" s="159"/>
      <c r="D780" s="165" t="s">
        <v>303</v>
      </c>
      <c r="E780" s="161">
        <v>44020</v>
      </c>
      <c r="F780" s="172" t="str">
        <f t="shared" si="36"/>
        <v>2020-21</v>
      </c>
      <c r="G780" s="68"/>
      <c r="H780" s="167" t="s">
        <v>279</v>
      </c>
      <c r="I780" s="173">
        <v>38254.502555524108</v>
      </c>
      <c r="J780" s="168">
        <f>IFERROR(MIN('MP Calculations'!$E$30/I780,1),"-")</f>
        <v>0.61191304794284773</v>
      </c>
      <c r="K780" s="12"/>
      <c r="L780" s="159">
        <v>20.132293000000001</v>
      </c>
      <c r="M780" s="159" t="s">
        <v>321</v>
      </c>
      <c r="N780" s="159">
        <v>995</v>
      </c>
      <c r="O780" s="185">
        <f t="shared" si="37"/>
        <v>20031.631535</v>
      </c>
      <c r="P780" s="215">
        <f t="shared" si="38"/>
        <v>12257.616707849917</v>
      </c>
      <c r="Q780" s="215" cm="1">
        <f t="array" ref="Q780">IF(P780="-",0,P780/(1+'General inputs'!$H$32)^IFERROR(INDEX('MP Calculations'!$C$40:$C$130,MATCH(F780,'MP Calculations'!$D$40:$D$130,0),0),-1))</f>
        <v>13308.878947181958</v>
      </c>
    </row>
    <row r="781" spans="3:17" x14ac:dyDescent="0.2">
      <c r="C781" s="159"/>
      <c r="D781" s="165" t="s">
        <v>303</v>
      </c>
      <c r="E781" s="161">
        <v>44020</v>
      </c>
      <c r="F781" s="172" t="str">
        <f t="shared" si="36"/>
        <v>2020-21</v>
      </c>
      <c r="G781" s="68"/>
      <c r="H781" s="167" t="s">
        <v>279</v>
      </c>
      <c r="I781" s="173">
        <v>38254.502555524108</v>
      </c>
      <c r="J781" s="168">
        <f>IFERROR(MIN('MP Calculations'!$E$30/I781,1),"-")</f>
        <v>0.61191304794284773</v>
      </c>
      <c r="K781" s="12"/>
      <c r="L781" s="159">
        <v>47.912315999999997</v>
      </c>
      <c r="M781" s="159" t="s">
        <v>321</v>
      </c>
      <c r="N781" s="159">
        <v>995</v>
      </c>
      <c r="O781" s="185">
        <f t="shared" si="37"/>
        <v>47672.754419999997</v>
      </c>
      <c r="P781" s="215">
        <f t="shared" si="38"/>
        <v>29171.580460973066</v>
      </c>
      <c r="Q781" s="215" cm="1">
        <f t="array" ref="Q781">IF(P781="-",0,P781/(1+'General inputs'!$H$32)^IFERROR(INDEX('MP Calculations'!$C$40:$C$130,MATCH(F781,'MP Calculations'!$D$40:$D$130,0),0),-1))</f>
        <v>31673.451887627965</v>
      </c>
    </row>
    <row r="782" spans="3:17" x14ac:dyDescent="0.2">
      <c r="C782" s="159"/>
      <c r="D782" s="165" t="s">
        <v>303</v>
      </c>
      <c r="E782" s="161">
        <v>44020</v>
      </c>
      <c r="F782" s="172" t="str">
        <f t="shared" si="36"/>
        <v>2020-21</v>
      </c>
      <c r="G782" s="68"/>
      <c r="H782" s="167" t="s">
        <v>279</v>
      </c>
      <c r="I782" s="173">
        <v>38254.502555524108</v>
      </c>
      <c r="J782" s="168">
        <f>IFERROR(MIN('MP Calculations'!$E$30/I782,1),"-")</f>
        <v>0.61191304794284773</v>
      </c>
      <c r="K782" s="12"/>
      <c r="L782" s="159">
        <v>11.098303</v>
      </c>
      <c r="M782" s="159" t="s">
        <v>321</v>
      </c>
      <c r="N782" s="159">
        <v>995</v>
      </c>
      <c r="O782" s="185">
        <f t="shared" si="37"/>
        <v>11042.811485</v>
      </c>
      <c r="P782" s="215">
        <f t="shared" si="38"/>
        <v>6757.2404336446343</v>
      </c>
      <c r="Q782" s="215" cm="1">
        <f t="array" ref="Q782">IF(P782="-",0,P782/(1+'General inputs'!$H$32)^IFERROR(INDEX('MP Calculations'!$C$40:$C$130,MATCH(F782,'MP Calculations'!$D$40:$D$130,0),0),-1))</f>
        <v>7336.7684021957339</v>
      </c>
    </row>
    <row r="783" spans="3:17" x14ac:dyDescent="0.2">
      <c r="C783" s="159"/>
      <c r="D783" s="165" t="s">
        <v>303</v>
      </c>
      <c r="E783" s="161">
        <v>44020</v>
      </c>
      <c r="F783" s="172" t="str">
        <f t="shared" si="36"/>
        <v>2020-21</v>
      </c>
      <c r="G783" s="68"/>
      <c r="H783" s="167" t="s">
        <v>279</v>
      </c>
      <c r="I783" s="173">
        <v>38254.502555524108</v>
      </c>
      <c r="J783" s="168">
        <f>IFERROR(MIN('MP Calculations'!$E$30/I783,1),"-")</f>
        <v>0.61191304794284773</v>
      </c>
      <c r="K783" s="12"/>
      <c r="L783" s="159">
        <v>15.735182</v>
      </c>
      <c r="M783" s="159" t="s">
        <v>321</v>
      </c>
      <c r="N783" s="159">
        <v>995</v>
      </c>
      <c r="O783" s="185">
        <f t="shared" si="37"/>
        <v>15656.506090000001</v>
      </c>
      <c r="P783" s="215">
        <f t="shared" si="38"/>
        <v>9580.4203616676587</v>
      </c>
      <c r="Q783" s="215" cm="1">
        <f t="array" ref="Q783">IF(P783="-",0,P783/(1+'General inputs'!$H$32)^IFERROR(INDEX('MP Calculations'!$C$40:$C$130,MATCH(F783,'MP Calculations'!$D$40:$D$130,0),0),-1))</f>
        <v>10402.075533565725</v>
      </c>
    </row>
    <row r="784" spans="3:17" x14ac:dyDescent="0.2">
      <c r="C784" s="159"/>
      <c r="D784" s="165" t="s">
        <v>303</v>
      </c>
      <c r="E784" s="161">
        <v>44020</v>
      </c>
      <c r="F784" s="172" t="str">
        <f t="shared" si="36"/>
        <v>2020-21</v>
      </c>
      <c r="G784" s="68"/>
      <c r="H784" s="167" t="s">
        <v>279</v>
      </c>
      <c r="I784" s="173">
        <v>38254.502555524108</v>
      </c>
      <c r="J784" s="168">
        <f>IFERROR(MIN('MP Calculations'!$E$30/I784,1),"-")</f>
        <v>0.61191304794284773</v>
      </c>
      <c r="K784" s="12"/>
      <c r="L784" s="159">
        <v>23.462700000000002</v>
      </c>
      <c r="M784" s="159" t="s">
        <v>321</v>
      </c>
      <c r="N784" s="159">
        <v>995</v>
      </c>
      <c r="O784" s="185">
        <f t="shared" si="37"/>
        <v>23345.386500000001</v>
      </c>
      <c r="P784" s="215">
        <f t="shared" si="38"/>
        <v>14285.346608618811</v>
      </c>
      <c r="Q784" s="215" cm="1">
        <f t="array" ref="Q784">IF(P784="-",0,P784/(1+'General inputs'!$H$32)^IFERROR(INDEX('MP Calculations'!$C$40:$C$130,MATCH(F784,'MP Calculations'!$D$40:$D$130,0),0),-1))</f>
        <v>15510.515075160398</v>
      </c>
    </row>
    <row r="785" spans="3:17" x14ac:dyDescent="0.2">
      <c r="C785" s="159"/>
      <c r="D785" s="165" t="s">
        <v>303</v>
      </c>
      <c r="E785" s="161">
        <v>44020</v>
      </c>
      <c r="F785" s="172" t="str">
        <f t="shared" si="36"/>
        <v>2020-21</v>
      </c>
      <c r="G785" s="68"/>
      <c r="H785" s="167" t="s">
        <v>279</v>
      </c>
      <c r="I785" s="173">
        <v>38254.502555524108</v>
      </c>
      <c r="J785" s="168">
        <f>IFERROR(MIN('MP Calculations'!$E$30/I785,1),"-")</f>
        <v>0.61191304794284773</v>
      </c>
      <c r="K785" s="12"/>
      <c r="L785" s="159">
        <v>32.183377999999998</v>
      </c>
      <c r="M785" s="159" t="s">
        <v>321</v>
      </c>
      <c r="N785" s="159">
        <v>995</v>
      </c>
      <c r="O785" s="185">
        <f t="shared" si="37"/>
        <v>32022.461109999997</v>
      </c>
      <c r="P785" s="215">
        <f t="shared" si="38"/>
        <v>19594.961780451406</v>
      </c>
      <c r="Q785" s="215" cm="1">
        <f t="array" ref="Q785">IF(P785="-",0,P785/(1+'General inputs'!$H$32)^IFERROR(INDEX('MP Calculations'!$C$40:$C$130,MATCH(F785,'MP Calculations'!$D$40:$D$130,0),0),-1))</f>
        <v>21275.504082590043</v>
      </c>
    </row>
    <row r="786" spans="3:17" x14ac:dyDescent="0.2">
      <c r="C786" s="159"/>
      <c r="D786" s="165" t="s">
        <v>303</v>
      </c>
      <c r="E786" s="161">
        <v>44020</v>
      </c>
      <c r="F786" s="172" t="str">
        <f t="shared" si="36"/>
        <v>2020-21</v>
      </c>
      <c r="G786" s="68"/>
      <c r="H786" s="167" t="s">
        <v>279</v>
      </c>
      <c r="I786" s="173">
        <v>38254.502555524108</v>
      </c>
      <c r="J786" s="168">
        <f>IFERROR(MIN('MP Calculations'!$E$30/I786,1),"-")</f>
        <v>0.61191304794284773</v>
      </c>
      <c r="K786" s="12"/>
      <c r="L786" s="159">
        <v>32.013035000000002</v>
      </c>
      <c r="M786" s="159" t="s">
        <v>321</v>
      </c>
      <c r="N786" s="159">
        <v>995</v>
      </c>
      <c r="O786" s="185">
        <f t="shared" si="37"/>
        <v>31852.969825000004</v>
      </c>
      <c r="P786" s="215">
        <f t="shared" si="38"/>
        <v>19491.247851647309</v>
      </c>
      <c r="Q786" s="215" cm="1">
        <f t="array" ref="Q786">IF(P786="-",0,P786/(1+'General inputs'!$H$32)^IFERROR(INDEX('MP Calculations'!$C$40:$C$130,MATCH(F786,'MP Calculations'!$D$40:$D$130,0),0),-1))</f>
        <v>21162.895232395993</v>
      </c>
    </row>
    <row r="787" spans="3:17" x14ac:dyDescent="0.2">
      <c r="C787" s="159"/>
      <c r="D787" s="165" t="s">
        <v>303</v>
      </c>
      <c r="E787" s="161">
        <v>44020</v>
      </c>
      <c r="F787" s="172" t="str">
        <f t="shared" si="36"/>
        <v>2020-21</v>
      </c>
      <c r="G787" s="68"/>
      <c r="H787" s="167" t="s">
        <v>279</v>
      </c>
      <c r="I787" s="173">
        <v>38254.502555524108</v>
      </c>
      <c r="J787" s="168">
        <f>IFERROR(MIN('MP Calculations'!$E$30/I787,1),"-")</f>
        <v>0.61191304794284773</v>
      </c>
      <c r="K787" s="12"/>
      <c r="L787" s="159">
        <v>25.423765</v>
      </c>
      <c r="M787" s="159" t="s">
        <v>321</v>
      </c>
      <c r="N787" s="159">
        <v>995</v>
      </c>
      <c r="O787" s="185">
        <f t="shared" si="37"/>
        <v>25296.646174999998</v>
      </c>
      <c r="P787" s="215">
        <f t="shared" si="38"/>
        <v>15479.34786367603</v>
      </c>
      <c r="Q787" s="215" cm="1">
        <f t="array" ref="Q787">IF(P787="-",0,P787/(1+'General inputs'!$H$32)^IFERROR(INDEX('MP Calculations'!$C$40:$C$130,MATCH(F787,'MP Calculations'!$D$40:$D$130,0),0),-1))</f>
        <v>16806.918653856344</v>
      </c>
    </row>
    <row r="788" spans="3:17" x14ac:dyDescent="0.2">
      <c r="C788" s="159"/>
      <c r="D788" s="165" t="s">
        <v>303</v>
      </c>
      <c r="E788" s="161">
        <v>44020</v>
      </c>
      <c r="F788" s="172" t="str">
        <f t="shared" si="36"/>
        <v>2020-21</v>
      </c>
      <c r="G788" s="68"/>
      <c r="H788" s="167" t="s">
        <v>279</v>
      </c>
      <c r="I788" s="173">
        <v>38254.502555524108</v>
      </c>
      <c r="J788" s="168">
        <f>IFERROR(MIN('MP Calculations'!$E$30/I788,1),"-")</f>
        <v>0.61191304794284773</v>
      </c>
      <c r="K788" s="12"/>
      <c r="L788" s="159">
        <v>65.111017000000004</v>
      </c>
      <c r="M788" s="159" t="s">
        <v>321</v>
      </c>
      <c r="N788" s="159">
        <v>995</v>
      </c>
      <c r="O788" s="185">
        <f t="shared" si="37"/>
        <v>64785.461915000007</v>
      </c>
      <c r="P788" s="215">
        <f t="shared" si="38"/>
        <v>39643.069462792933</v>
      </c>
      <c r="Q788" s="215" cm="1">
        <f t="array" ref="Q788">IF(P788="-",0,P788/(1+'General inputs'!$H$32)^IFERROR(INDEX('MP Calculations'!$C$40:$C$130,MATCH(F788,'MP Calculations'!$D$40:$D$130,0),0),-1))</f>
        <v>43043.017672199916</v>
      </c>
    </row>
    <row r="789" spans="3:17" x14ac:dyDescent="0.2">
      <c r="C789" s="159"/>
      <c r="D789" s="165" t="s">
        <v>303</v>
      </c>
      <c r="E789" s="161">
        <v>44020</v>
      </c>
      <c r="F789" s="172" t="str">
        <f t="shared" si="36"/>
        <v>2020-21</v>
      </c>
      <c r="G789" s="68"/>
      <c r="H789" s="167" t="s">
        <v>279</v>
      </c>
      <c r="I789" s="173">
        <v>38254.502555524108</v>
      </c>
      <c r="J789" s="168">
        <f>IFERROR(MIN('MP Calculations'!$E$30/I789,1),"-")</f>
        <v>0.61191304794284773</v>
      </c>
      <c r="K789" s="12"/>
      <c r="L789" s="159">
        <v>23.312835</v>
      </c>
      <c r="M789" s="159" t="s">
        <v>321</v>
      </c>
      <c r="N789" s="159">
        <v>995</v>
      </c>
      <c r="O789" s="185">
        <f t="shared" si="37"/>
        <v>23196.270825</v>
      </c>
      <c r="P789" s="215">
        <f t="shared" si="38"/>
        <v>14194.100781433504</v>
      </c>
      <c r="Q789" s="215" cm="1">
        <f t="array" ref="Q789">IF(P789="-",0,P789/(1+'General inputs'!$H$32)^IFERROR(INDEX('MP Calculations'!$C$40:$C$130,MATCH(F789,'MP Calculations'!$D$40:$D$130,0),0),-1))</f>
        <v>15411.443640852371</v>
      </c>
    </row>
    <row r="790" spans="3:17" x14ac:dyDescent="0.2">
      <c r="C790" s="159"/>
      <c r="D790" s="165" t="s">
        <v>303</v>
      </c>
      <c r="E790" s="161">
        <v>44020</v>
      </c>
      <c r="F790" s="172" t="str">
        <f t="shared" ref="F790:F853" si="39">IF(E790="","-",IF(OR(E790&lt;$E$15,E790&gt;$E$16),"ERROR - date outside of range",IF(MONTH(E790)&gt;=7,YEAR(E790)&amp;"-"&amp;IF(YEAR(E790)=1999,"00",IF(AND(YEAR(E790)&gt;=2000,YEAR(E790)&lt;2009),"0","")&amp;RIGHT(YEAR(E790),2)+1),RIGHT(YEAR(E790),4)-1&amp;"-"&amp;RIGHT(YEAR(E790),2))))</f>
        <v>2020-21</v>
      </c>
      <c r="G790" s="68"/>
      <c r="H790" s="167" t="s">
        <v>279</v>
      </c>
      <c r="I790" s="173">
        <v>38254.502555524108</v>
      </c>
      <c r="J790" s="168">
        <f>IFERROR(MIN('MP Calculations'!$E$30/I790,1),"-")</f>
        <v>0.61191304794284773</v>
      </c>
      <c r="K790" s="12"/>
      <c r="L790" s="159">
        <v>128.091454</v>
      </c>
      <c r="M790" s="159" t="s">
        <v>321</v>
      </c>
      <c r="N790" s="159">
        <v>995</v>
      </c>
      <c r="O790" s="185">
        <f t="shared" ref="O790:O853" si="40">IF(N790="","-",L790*N790)</f>
        <v>127450.99673</v>
      </c>
      <c r="P790" s="215">
        <f t="shared" ref="P790:P853" si="41">IF(O790="-","-",IF(OR(E790&lt;$E$15,E790&gt;$E$16),0,O790*J790))</f>
        <v>77988.927872408225</v>
      </c>
      <c r="Q790" s="215" cm="1">
        <f t="array" ref="Q790">IF(P790="-",0,P790/(1+'General inputs'!$H$32)^IFERROR(INDEX('MP Calculations'!$C$40:$C$130,MATCH(F790,'MP Calculations'!$D$40:$D$130,0),0),-1))</f>
        <v>84677.570282457455</v>
      </c>
    </row>
    <row r="791" spans="3:17" x14ac:dyDescent="0.2">
      <c r="C791" s="159"/>
      <c r="D791" s="165" t="s">
        <v>303</v>
      </c>
      <c r="E791" s="161">
        <v>44020</v>
      </c>
      <c r="F791" s="172" t="str">
        <f t="shared" si="39"/>
        <v>2020-21</v>
      </c>
      <c r="G791" s="68"/>
      <c r="H791" s="167" t="s">
        <v>279</v>
      </c>
      <c r="I791" s="173">
        <v>38254.502555524108</v>
      </c>
      <c r="J791" s="168">
        <f>IFERROR(MIN('MP Calculations'!$E$30/I791,1),"-")</f>
        <v>0.61191304794284773</v>
      </c>
      <c r="K791" s="12"/>
      <c r="L791" s="159">
        <v>117.207521</v>
      </c>
      <c r="M791" s="159" t="s">
        <v>321</v>
      </c>
      <c r="N791" s="159">
        <v>995</v>
      </c>
      <c r="O791" s="185">
        <f t="shared" si="40"/>
        <v>116621.483395</v>
      </c>
      <c r="P791" s="215">
        <f t="shared" si="41"/>
        <v>71362.207359850654</v>
      </c>
      <c r="Q791" s="215" cm="1">
        <f t="array" ref="Q791">IF(P791="-",0,P791/(1+'General inputs'!$H$32)^IFERROR(INDEX('MP Calculations'!$C$40:$C$130,MATCH(F791,'MP Calculations'!$D$40:$D$130,0),0),-1))</f>
        <v>77482.515711860906</v>
      </c>
    </row>
    <row r="792" spans="3:17" x14ac:dyDescent="0.2">
      <c r="C792" s="159"/>
      <c r="D792" s="165" t="s">
        <v>303</v>
      </c>
      <c r="E792" s="161">
        <v>44020</v>
      </c>
      <c r="F792" s="172" t="str">
        <f t="shared" si="39"/>
        <v>2020-21</v>
      </c>
      <c r="G792" s="68"/>
      <c r="H792" s="167" t="s">
        <v>279</v>
      </c>
      <c r="I792" s="173">
        <v>38254.502555524108</v>
      </c>
      <c r="J792" s="168">
        <f>IFERROR(MIN('MP Calculations'!$E$30/I792,1),"-")</f>
        <v>0.61191304794284773</v>
      </c>
      <c r="K792" s="12"/>
      <c r="L792" s="159">
        <v>144.33055899999999</v>
      </c>
      <c r="M792" s="159" t="s">
        <v>321</v>
      </c>
      <c r="N792" s="159">
        <v>995</v>
      </c>
      <c r="O792" s="185">
        <f t="shared" si="40"/>
        <v>143608.90620500001</v>
      </c>
      <c r="P792" s="215">
        <f t="shared" si="41"/>
        <v>87876.163507640085</v>
      </c>
      <c r="Q792" s="215" cm="1">
        <f t="array" ref="Q792">IF(P792="-",0,P792/(1+'General inputs'!$H$32)^IFERROR(INDEX('MP Calculations'!$C$40:$C$130,MATCH(F792,'MP Calculations'!$D$40:$D$130,0),0),-1))</f>
        <v>95412.774794709345</v>
      </c>
    </row>
    <row r="793" spans="3:17" x14ac:dyDescent="0.2">
      <c r="C793" s="159"/>
      <c r="D793" s="165" t="s">
        <v>303</v>
      </c>
      <c r="E793" s="161">
        <v>44020</v>
      </c>
      <c r="F793" s="172" t="str">
        <f t="shared" si="39"/>
        <v>2020-21</v>
      </c>
      <c r="G793" s="68"/>
      <c r="H793" s="167" t="s">
        <v>279</v>
      </c>
      <c r="I793" s="173">
        <v>38254.502555524108</v>
      </c>
      <c r="J793" s="168">
        <f>IFERROR(MIN('MP Calculations'!$E$30/I793,1),"-")</f>
        <v>0.61191304794284773</v>
      </c>
      <c r="K793" s="12"/>
      <c r="L793" s="159">
        <v>114.54788000000001</v>
      </c>
      <c r="M793" s="159" t="s">
        <v>321</v>
      </c>
      <c r="N793" s="159">
        <v>995</v>
      </c>
      <c r="O793" s="185">
        <f t="shared" si="40"/>
        <v>113975.14060000001</v>
      </c>
      <c r="P793" s="215">
        <f t="shared" si="41"/>
        <v>69742.87567426062</v>
      </c>
      <c r="Q793" s="215" cm="1">
        <f t="array" ref="Q793">IF(P793="-",0,P793/(1+'General inputs'!$H$32)^IFERROR(INDEX('MP Calculations'!$C$40:$C$130,MATCH(F793,'MP Calculations'!$D$40:$D$130,0),0),-1))</f>
        <v>75724.303663587925</v>
      </c>
    </row>
    <row r="794" spans="3:17" x14ac:dyDescent="0.2">
      <c r="C794" s="159"/>
      <c r="D794" s="165" t="s">
        <v>303</v>
      </c>
      <c r="E794" s="161">
        <v>44020</v>
      </c>
      <c r="F794" s="172" t="str">
        <f t="shared" si="39"/>
        <v>2020-21</v>
      </c>
      <c r="G794" s="68"/>
      <c r="H794" s="167" t="s">
        <v>279</v>
      </c>
      <c r="I794" s="173">
        <v>38254.502555524108</v>
      </c>
      <c r="J794" s="168">
        <f>IFERROR(MIN('MP Calculations'!$E$30/I794,1),"-")</f>
        <v>0.61191304794284773</v>
      </c>
      <c r="K794" s="12"/>
      <c r="L794" s="159">
        <v>140.42783800000001</v>
      </c>
      <c r="M794" s="159" t="s">
        <v>321</v>
      </c>
      <c r="N794" s="159">
        <v>995</v>
      </c>
      <c r="O794" s="185">
        <f t="shared" si="40"/>
        <v>139725.69881</v>
      </c>
      <c r="P794" s="215">
        <f t="shared" si="41"/>
        <v>85499.978234771435</v>
      </c>
      <c r="Q794" s="215" cm="1">
        <f t="array" ref="Q794">IF(P794="-",0,P794/(1+'General inputs'!$H$32)^IFERROR(INDEX('MP Calculations'!$C$40:$C$130,MATCH(F794,'MP Calculations'!$D$40:$D$130,0),0),-1))</f>
        <v>92832.798368098389</v>
      </c>
    </row>
    <row r="795" spans="3:17" x14ac:dyDescent="0.2">
      <c r="C795" s="159"/>
      <c r="D795" s="165" t="s">
        <v>303</v>
      </c>
      <c r="E795" s="161">
        <v>44020</v>
      </c>
      <c r="F795" s="172" t="str">
        <f t="shared" si="39"/>
        <v>2020-21</v>
      </c>
      <c r="G795" s="68"/>
      <c r="H795" s="167" t="s">
        <v>279</v>
      </c>
      <c r="I795" s="173">
        <v>38254.502555524108</v>
      </c>
      <c r="J795" s="168">
        <f>IFERROR(MIN('MP Calculations'!$E$30/I795,1),"-")</f>
        <v>0.61191304794284773</v>
      </c>
      <c r="K795" s="12"/>
      <c r="L795" s="159">
        <v>89.534103000000002</v>
      </c>
      <c r="M795" s="159" t="s">
        <v>321</v>
      </c>
      <c r="N795" s="159">
        <v>995</v>
      </c>
      <c r="O795" s="185">
        <f t="shared" si="40"/>
        <v>89086.432484999998</v>
      </c>
      <c r="P795" s="215">
        <f t="shared" si="41"/>
        <v>54513.150432251074</v>
      </c>
      <c r="Q795" s="215" cm="1">
        <f t="array" ref="Q795">IF(P795="-",0,P795/(1+'General inputs'!$H$32)^IFERROR(INDEX('MP Calculations'!$C$40:$C$130,MATCH(F795,'MP Calculations'!$D$40:$D$130,0),0),-1))</f>
        <v>59188.416265922664</v>
      </c>
    </row>
    <row r="796" spans="3:17" x14ac:dyDescent="0.2">
      <c r="C796" s="159"/>
      <c r="D796" s="165" t="s">
        <v>303</v>
      </c>
      <c r="E796" s="161">
        <v>44020</v>
      </c>
      <c r="F796" s="172" t="str">
        <f t="shared" si="39"/>
        <v>2020-21</v>
      </c>
      <c r="G796" s="68"/>
      <c r="H796" s="167" t="s">
        <v>279</v>
      </c>
      <c r="I796" s="173">
        <v>38254.502555524108</v>
      </c>
      <c r="J796" s="168">
        <f>IFERROR(MIN('MP Calculations'!$E$30/I796,1),"-")</f>
        <v>0.61191304794284773</v>
      </c>
      <c r="K796" s="12"/>
      <c r="L796" s="159">
        <v>40.975273000000001</v>
      </c>
      <c r="M796" s="159" t="s">
        <v>321</v>
      </c>
      <c r="N796" s="159">
        <v>995</v>
      </c>
      <c r="O796" s="185">
        <f t="shared" si="40"/>
        <v>40770.396635000005</v>
      </c>
      <c r="P796" s="215">
        <f t="shared" si="41"/>
        <v>24947.937670761676</v>
      </c>
      <c r="Q796" s="215" cm="1">
        <f t="array" ref="Q796">IF(P796="-",0,P796/(1+'General inputs'!$H$32)^IFERROR(INDEX('MP Calculations'!$C$40:$C$130,MATCH(F796,'MP Calculations'!$D$40:$D$130,0),0),-1))</f>
        <v>27087.572597156886</v>
      </c>
    </row>
    <row r="797" spans="3:17" x14ac:dyDescent="0.2">
      <c r="C797" s="159"/>
      <c r="D797" s="165" t="s">
        <v>283</v>
      </c>
      <c r="E797" s="161">
        <v>44020</v>
      </c>
      <c r="F797" s="172" t="str">
        <f t="shared" si="39"/>
        <v>2020-21</v>
      </c>
      <c r="G797" s="68"/>
      <c r="H797" s="167" t="s">
        <v>279</v>
      </c>
      <c r="I797" s="173">
        <v>38254.502555524108</v>
      </c>
      <c r="J797" s="168">
        <f>IFERROR(MIN('MP Calculations'!$E$30/I797,1),"-")</f>
        <v>0.61191304794284773</v>
      </c>
      <c r="K797" s="12"/>
      <c r="L797" s="159">
        <v>30.404581</v>
      </c>
      <c r="M797" s="159" t="s">
        <v>321</v>
      </c>
      <c r="N797" s="159">
        <v>622</v>
      </c>
      <c r="O797" s="185">
        <f t="shared" si="40"/>
        <v>18911.649382</v>
      </c>
      <c r="P797" s="215">
        <f t="shared" si="41"/>
        <v>11572.285014966092</v>
      </c>
      <c r="Q797" s="215" cm="1">
        <f t="array" ref="Q797">IF(P797="-",0,P797/(1+'General inputs'!$H$32)^IFERROR(INDEX('MP Calculations'!$C$40:$C$130,MATCH(F797,'MP Calculations'!$D$40:$D$130,0),0),-1))</f>
        <v>12564.770466989647</v>
      </c>
    </row>
    <row r="798" spans="3:17" x14ac:dyDescent="0.2">
      <c r="C798" s="159"/>
      <c r="D798" s="165" t="s">
        <v>283</v>
      </c>
      <c r="E798" s="161">
        <v>44020</v>
      </c>
      <c r="F798" s="172" t="str">
        <f t="shared" si="39"/>
        <v>2020-21</v>
      </c>
      <c r="G798" s="68"/>
      <c r="H798" s="167" t="s">
        <v>279</v>
      </c>
      <c r="I798" s="173">
        <v>38254.502555524108</v>
      </c>
      <c r="J798" s="168">
        <f>IFERROR(MIN('MP Calculations'!$E$30/I798,1),"-")</f>
        <v>0.61191304794284773</v>
      </c>
      <c r="K798" s="12"/>
      <c r="L798" s="159">
        <v>26.909234999999999</v>
      </c>
      <c r="M798" s="159" t="s">
        <v>321</v>
      </c>
      <c r="N798" s="159">
        <v>622</v>
      </c>
      <c r="O798" s="185">
        <f t="shared" si="40"/>
        <v>16737.544170000001</v>
      </c>
      <c r="P798" s="215">
        <f t="shared" si="41"/>
        <v>10241.921668142742</v>
      </c>
      <c r="Q798" s="215" cm="1">
        <f t="array" ref="Q798">IF(P798="-",0,P798/(1+'General inputs'!$H$32)^IFERROR(INDEX('MP Calculations'!$C$40:$C$130,MATCH(F798,'MP Calculations'!$D$40:$D$130,0),0),-1))</f>
        <v>11120.309838089339</v>
      </c>
    </row>
    <row r="799" spans="3:17" x14ac:dyDescent="0.2">
      <c r="C799" s="159"/>
      <c r="D799" s="165" t="s">
        <v>283</v>
      </c>
      <c r="E799" s="161">
        <v>44020</v>
      </c>
      <c r="F799" s="172" t="str">
        <f t="shared" si="39"/>
        <v>2020-21</v>
      </c>
      <c r="G799" s="68"/>
      <c r="H799" s="167" t="s">
        <v>279</v>
      </c>
      <c r="I799" s="173">
        <v>38254.502555524108</v>
      </c>
      <c r="J799" s="168">
        <f>IFERROR(MIN('MP Calculations'!$E$30/I799,1),"-")</f>
        <v>0.61191304794284773</v>
      </c>
      <c r="K799" s="12"/>
      <c r="L799" s="159">
        <v>75.974073000000004</v>
      </c>
      <c r="M799" s="159" t="s">
        <v>321</v>
      </c>
      <c r="N799" s="159">
        <v>622</v>
      </c>
      <c r="O799" s="185">
        <f t="shared" si="40"/>
        <v>47255.873406000006</v>
      </c>
      <c r="P799" s="215">
        <f t="shared" si="41"/>
        <v>28916.485529066824</v>
      </c>
      <c r="Q799" s="215" cm="1">
        <f t="array" ref="Q799">IF(P799="-",0,P799/(1+'General inputs'!$H$32)^IFERROR(INDEX('MP Calculations'!$C$40:$C$130,MATCH(F799,'MP Calculations'!$D$40:$D$130,0),0),-1))</f>
        <v>31396.478993981716</v>
      </c>
    </row>
    <row r="800" spans="3:17" x14ac:dyDescent="0.2">
      <c r="C800" s="159"/>
      <c r="D800" s="165" t="s">
        <v>283</v>
      </c>
      <c r="E800" s="161">
        <v>44020</v>
      </c>
      <c r="F800" s="172" t="str">
        <f t="shared" si="39"/>
        <v>2020-21</v>
      </c>
      <c r="G800" s="68"/>
      <c r="H800" s="167" t="s">
        <v>279</v>
      </c>
      <c r="I800" s="173">
        <v>38254.502555524108</v>
      </c>
      <c r="J800" s="168">
        <f>IFERROR(MIN('MP Calculations'!$E$30/I800,1),"-")</f>
        <v>0.61191304794284773</v>
      </c>
      <c r="K800" s="12"/>
      <c r="L800" s="159">
        <v>27.593319000000001</v>
      </c>
      <c r="M800" s="159" t="s">
        <v>321</v>
      </c>
      <c r="N800" s="159">
        <v>622</v>
      </c>
      <c r="O800" s="185">
        <f t="shared" si="40"/>
        <v>17163.044418000001</v>
      </c>
      <c r="P800" s="215">
        <f t="shared" si="41"/>
        <v>10502.29082179686</v>
      </c>
      <c r="Q800" s="215" cm="1">
        <f t="array" ref="Q800">IF(P800="-",0,P800/(1+'General inputs'!$H$32)^IFERROR(INDEX('MP Calculations'!$C$40:$C$130,MATCH(F800,'MP Calculations'!$D$40:$D$130,0),0),-1))</f>
        <v>11403.009291837448</v>
      </c>
    </row>
    <row r="801" spans="3:17" x14ac:dyDescent="0.2">
      <c r="C801" s="159"/>
      <c r="D801" s="165" t="s">
        <v>283</v>
      </c>
      <c r="E801" s="161">
        <v>44020</v>
      </c>
      <c r="F801" s="172" t="str">
        <f t="shared" si="39"/>
        <v>2020-21</v>
      </c>
      <c r="G801" s="68"/>
      <c r="H801" s="167" t="s">
        <v>279</v>
      </c>
      <c r="I801" s="173">
        <v>38254.502555524108</v>
      </c>
      <c r="J801" s="168">
        <f>IFERROR(MIN('MP Calculations'!$E$30/I801,1),"-")</f>
        <v>0.61191304794284773</v>
      </c>
      <c r="K801" s="12"/>
      <c r="L801" s="159">
        <v>29.265968000000001</v>
      </c>
      <c r="M801" s="159" t="s">
        <v>321</v>
      </c>
      <c r="N801" s="159">
        <v>622</v>
      </c>
      <c r="O801" s="185">
        <f t="shared" si="40"/>
        <v>18203.432096</v>
      </c>
      <c r="P801" s="215">
        <f t="shared" si="41"/>
        <v>11138.917616884022</v>
      </c>
      <c r="Q801" s="215" cm="1">
        <f t="array" ref="Q801">IF(P801="-",0,P801/(1+'General inputs'!$H$32)^IFERROR(INDEX('MP Calculations'!$C$40:$C$130,MATCH(F801,'MP Calculations'!$D$40:$D$130,0),0),-1))</f>
        <v>12094.235747378465</v>
      </c>
    </row>
    <row r="802" spans="3:17" x14ac:dyDescent="0.2">
      <c r="C802" s="159"/>
      <c r="D802" s="165" t="s">
        <v>283</v>
      </c>
      <c r="E802" s="161">
        <v>44020</v>
      </c>
      <c r="F802" s="172" t="str">
        <f t="shared" si="39"/>
        <v>2020-21</v>
      </c>
      <c r="G802" s="68"/>
      <c r="H802" s="167" t="s">
        <v>279</v>
      </c>
      <c r="I802" s="173">
        <v>38254.502555524108</v>
      </c>
      <c r="J802" s="168">
        <f>IFERROR(MIN('MP Calculations'!$E$30/I802,1),"-")</f>
        <v>0.61191304794284773</v>
      </c>
      <c r="K802" s="12"/>
      <c r="L802" s="159">
        <v>27.311959999999999</v>
      </c>
      <c r="M802" s="159" t="s">
        <v>321</v>
      </c>
      <c r="N802" s="159">
        <v>622</v>
      </c>
      <c r="O802" s="185">
        <f t="shared" si="40"/>
        <v>16988.039120000001</v>
      </c>
      <c r="P802" s="215">
        <f t="shared" si="41"/>
        <v>10395.202796491534</v>
      </c>
      <c r="Q802" s="215" cm="1">
        <f t="array" ref="Q802">IF(P802="-",0,P802/(1+'General inputs'!$H$32)^IFERROR(INDEX('MP Calculations'!$C$40:$C$130,MATCH(F802,'MP Calculations'!$D$40:$D$130,0),0),-1))</f>
        <v>11286.736969129835</v>
      </c>
    </row>
    <row r="803" spans="3:17" x14ac:dyDescent="0.2">
      <c r="C803" s="159"/>
      <c r="D803" s="165" t="s">
        <v>283</v>
      </c>
      <c r="E803" s="161">
        <v>44020</v>
      </c>
      <c r="F803" s="172" t="str">
        <f t="shared" si="39"/>
        <v>2020-21</v>
      </c>
      <c r="G803" s="68"/>
      <c r="H803" s="167" t="s">
        <v>279</v>
      </c>
      <c r="I803" s="173">
        <v>38254.502555524108</v>
      </c>
      <c r="J803" s="168">
        <f>IFERROR(MIN('MP Calculations'!$E$30/I803,1),"-")</f>
        <v>0.61191304794284773</v>
      </c>
      <c r="K803" s="12"/>
      <c r="L803" s="159">
        <v>20.060365000000001</v>
      </c>
      <c r="M803" s="159" t="s">
        <v>321</v>
      </c>
      <c r="N803" s="159">
        <v>622</v>
      </c>
      <c r="O803" s="185">
        <f t="shared" si="40"/>
        <v>12477.54703</v>
      </c>
      <c r="P803" s="215">
        <f t="shared" si="41"/>
        <v>7635.1738339775275</v>
      </c>
      <c r="Q803" s="215" cm="1">
        <f t="array" ref="Q803">IF(P803="-",0,P803/(1+'General inputs'!$H$32)^IFERROR(INDEX('MP Calculations'!$C$40:$C$130,MATCH(F803,'MP Calculations'!$D$40:$D$130,0),0),-1))</f>
        <v>8289.9968826747772</v>
      </c>
    </row>
    <row r="804" spans="3:17" x14ac:dyDescent="0.2">
      <c r="C804" s="159"/>
      <c r="D804" s="165" t="s">
        <v>283</v>
      </c>
      <c r="E804" s="161">
        <v>44020</v>
      </c>
      <c r="F804" s="172" t="str">
        <f t="shared" si="39"/>
        <v>2020-21</v>
      </c>
      <c r="G804" s="68"/>
      <c r="H804" s="167" t="s">
        <v>279</v>
      </c>
      <c r="I804" s="173">
        <v>38254.502555524108</v>
      </c>
      <c r="J804" s="168">
        <f>IFERROR(MIN('MP Calculations'!$E$30/I804,1),"-")</f>
        <v>0.61191304794284773</v>
      </c>
      <c r="K804" s="12"/>
      <c r="L804" s="159">
        <v>40.104753000000002</v>
      </c>
      <c r="M804" s="159" t="s">
        <v>321</v>
      </c>
      <c r="N804" s="159">
        <v>622</v>
      </c>
      <c r="O804" s="185">
        <f t="shared" si="40"/>
        <v>24945.156366000003</v>
      </c>
      <c r="P804" s="215">
        <f t="shared" si="41"/>
        <v>15264.266663329992</v>
      </c>
      <c r="Q804" s="215" cm="1">
        <f t="array" ref="Q804">IF(P804="-",0,P804/(1+'General inputs'!$H$32)^IFERROR(INDEX('MP Calculations'!$C$40:$C$130,MATCH(F804,'MP Calculations'!$D$40:$D$130,0),0),-1))</f>
        <v>16573.391229443827</v>
      </c>
    </row>
    <row r="805" spans="3:17" x14ac:dyDescent="0.2">
      <c r="C805" s="159"/>
      <c r="D805" s="165" t="s">
        <v>283</v>
      </c>
      <c r="E805" s="161">
        <v>44020</v>
      </c>
      <c r="F805" s="172" t="str">
        <f t="shared" si="39"/>
        <v>2020-21</v>
      </c>
      <c r="G805" s="68"/>
      <c r="H805" s="167" t="s">
        <v>279</v>
      </c>
      <c r="I805" s="173">
        <v>38254.502555524108</v>
      </c>
      <c r="J805" s="168">
        <f>IFERROR(MIN('MP Calculations'!$E$30/I805,1),"-")</f>
        <v>0.61191304794284773</v>
      </c>
      <c r="K805" s="12"/>
      <c r="L805" s="159">
        <v>20.441928999999998</v>
      </c>
      <c r="M805" s="159" t="s">
        <v>321</v>
      </c>
      <c r="N805" s="159">
        <v>622</v>
      </c>
      <c r="O805" s="185">
        <f t="shared" si="40"/>
        <v>12714.879837999999</v>
      </c>
      <c r="P805" s="215">
        <f t="shared" si="41"/>
        <v>7780.4008758976415</v>
      </c>
      <c r="Q805" s="215" cm="1">
        <f t="array" ref="Q805">IF(P805="-",0,P805/(1+'General inputs'!$H$32)^IFERROR(INDEX('MP Calculations'!$C$40:$C$130,MATCH(F805,'MP Calculations'!$D$40:$D$130,0),0),-1))</f>
        <v>8447.6791766181286</v>
      </c>
    </row>
    <row r="806" spans="3:17" x14ac:dyDescent="0.2">
      <c r="C806" s="159"/>
      <c r="D806" s="165" t="s">
        <v>283</v>
      </c>
      <c r="E806" s="161">
        <v>44020</v>
      </c>
      <c r="F806" s="172" t="str">
        <f t="shared" si="39"/>
        <v>2020-21</v>
      </c>
      <c r="G806" s="68"/>
      <c r="H806" s="167" t="s">
        <v>279</v>
      </c>
      <c r="I806" s="173">
        <v>38254.502555524108</v>
      </c>
      <c r="J806" s="168">
        <f>IFERROR(MIN('MP Calculations'!$E$30/I806,1),"-")</f>
        <v>0.61191304794284773</v>
      </c>
      <c r="K806" s="12"/>
      <c r="L806" s="159">
        <v>20.306342000000001</v>
      </c>
      <c r="M806" s="159" t="s">
        <v>321</v>
      </c>
      <c r="N806" s="159">
        <v>622</v>
      </c>
      <c r="O806" s="185">
        <f t="shared" si="40"/>
        <v>12630.544724000001</v>
      </c>
      <c r="P806" s="215">
        <f t="shared" si="41"/>
        <v>7728.7951192412957</v>
      </c>
      <c r="Q806" s="215" cm="1">
        <f t="array" ref="Q806">IF(P806="-",0,P806/(1+'General inputs'!$H$32)^IFERROR(INDEX('MP Calculations'!$C$40:$C$130,MATCH(F806,'MP Calculations'!$D$40:$D$130,0),0),-1))</f>
        <v>8391.6475038479075</v>
      </c>
    </row>
    <row r="807" spans="3:17" x14ac:dyDescent="0.2">
      <c r="C807" s="159"/>
      <c r="D807" s="165" t="s">
        <v>283</v>
      </c>
      <c r="E807" s="161">
        <v>44020</v>
      </c>
      <c r="F807" s="172" t="str">
        <f t="shared" si="39"/>
        <v>2020-21</v>
      </c>
      <c r="G807" s="68"/>
      <c r="H807" s="167" t="s">
        <v>279</v>
      </c>
      <c r="I807" s="173">
        <v>38254.502555524108</v>
      </c>
      <c r="J807" s="168">
        <f>IFERROR(MIN('MP Calculations'!$E$30/I807,1),"-")</f>
        <v>0.61191304794284773</v>
      </c>
      <c r="K807" s="12"/>
      <c r="L807" s="159">
        <v>33.474316999999999</v>
      </c>
      <c r="M807" s="159" t="s">
        <v>321</v>
      </c>
      <c r="N807" s="159">
        <v>622</v>
      </c>
      <c r="O807" s="185">
        <f t="shared" si="40"/>
        <v>20821.025173999999</v>
      </c>
      <c r="P807" s="215">
        <f t="shared" si="41"/>
        <v>12740.6569755171</v>
      </c>
      <c r="Q807" s="215" cm="1">
        <f t="array" ref="Q807">IF(P807="-",0,P807/(1+'General inputs'!$H$32)^IFERROR(INDEX('MP Calculations'!$C$40:$C$130,MATCH(F807,'MP Calculations'!$D$40:$D$130,0),0),-1))</f>
        <v>13833.346680365352</v>
      </c>
    </row>
    <row r="808" spans="3:17" x14ac:dyDescent="0.2">
      <c r="C808" s="159"/>
      <c r="D808" s="165" t="s">
        <v>283</v>
      </c>
      <c r="E808" s="161">
        <v>44020</v>
      </c>
      <c r="F808" s="172" t="str">
        <f t="shared" si="39"/>
        <v>2020-21</v>
      </c>
      <c r="G808" s="68"/>
      <c r="H808" s="167" t="s">
        <v>279</v>
      </c>
      <c r="I808" s="173">
        <v>38254.502555524108</v>
      </c>
      <c r="J808" s="168">
        <f>IFERROR(MIN('MP Calculations'!$E$30/I808,1),"-")</f>
        <v>0.61191304794284773</v>
      </c>
      <c r="K808" s="12"/>
      <c r="L808" s="159">
        <v>26.860444999999999</v>
      </c>
      <c r="M808" s="159" t="s">
        <v>321</v>
      </c>
      <c r="N808" s="159">
        <v>622</v>
      </c>
      <c r="O808" s="185">
        <f t="shared" si="40"/>
        <v>16707.196789999998</v>
      </c>
      <c r="P808" s="215">
        <f t="shared" si="41"/>
        <v>10223.35171034986</v>
      </c>
      <c r="Q808" s="215" cm="1">
        <f t="array" ref="Q808">IF(P808="-",0,P808/(1+'General inputs'!$H$32)^IFERROR(INDEX('MP Calculations'!$C$40:$C$130,MATCH(F808,'MP Calculations'!$D$40:$D$130,0),0),-1))</f>
        <v>11100.147246436307</v>
      </c>
    </row>
    <row r="809" spans="3:17" x14ac:dyDescent="0.2">
      <c r="C809" s="159"/>
      <c r="D809" s="165" t="s">
        <v>283</v>
      </c>
      <c r="E809" s="161">
        <v>44020</v>
      </c>
      <c r="F809" s="172" t="str">
        <f t="shared" si="39"/>
        <v>2020-21</v>
      </c>
      <c r="G809" s="68"/>
      <c r="H809" s="167" t="s">
        <v>279</v>
      </c>
      <c r="I809" s="173">
        <v>38254.502555524108</v>
      </c>
      <c r="J809" s="168">
        <f>IFERROR(MIN('MP Calculations'!$E$30/I809,1),"-")</f>
        <v>0.61191304794284773</v>
      </c>
      <c r="K809" s="12"/>
      <c r="L809" s="159">
        <v>21.960204999999998</v>
      </c>
      <c r="M809" s="159" t="s">
        <v>321</v>
      </c>
      <c r="N809" s="159">
        <v>622</v>
      </c>
      <c r="O809" s="185">
        <f t="shared" si="40"/>
        <v>13659.247509999999</v>
      </c>
      <c r="P809" s="215">
        <f t="shared" si="41"/>
        <v>8358.2717764498539</v>
      </c>
      <c r="Q809" s="215" cm="1">
        <f t="array" ref="Q809">IF(P809="-",0,P809/(1+'General inputs'!$H$32)^IFERROR(INDEX('MP Calculations'!$C$40:$C$130,MATCH(F809,'MP Calculations'!$D$40:$D$130,0),0),-1))</f>
        <v>9075.1105970853005</v>
      </c>
    </row>
    <row r="810" spans="3:17" x14ac:dyDescent="0.2">
      <c r="C810" s="159"/>
      <c r="D810" s="165" t="s">
        <v>283</v>
      </c>
      <c r="E810" s="161">
        <v>44020</v>
      </c>
      <c r="F810" s="172" t="str">
        <f t="shared" si="39"/>
        <v>2020-21</v>
      </c>
      <c r="G810" s="68"/>
      <c r="H810" s="167" t="s">
        <v>279</v>
      </c>
      <c r="I810" s="173">
        <v>38254.502555524108</v>
      </c>
      <c r="J810" s="168">
        <f>IFERROR(MIN('MP Calculations'!$E$30/I810,1),"-")</f>
        <v>0.61191304794284773</v>
      </c>
      <c r="K810" s="12"/>
      <c r="L810" s="159">
        <v>54.519165999999998</v>
      </c>
      <c r="M810" s="159" t="s">
        <v>321</v>
      </c>
      <c r="N810" s="159">
        <v>622</v>
      </c>
      <c r="O810" s="185">
        <f t="shared" si="40"/>
        <v>33910.921252</v>
      </c>
      <c r="P810" s="215">
        <f t="shared" si="41"/>
        <v>20750.535181861211</v>
      </c>
      <c r="Q810" s="215" cm="1">
        <f t="array" ref="Q810">IF(P810="-",0,P810/(1+'General inputs'!$H$32)^IFERROR(INDEX('MP Calculations'!$C$40:$C$130,MATCH(F810,'MP Calculations'!$D$40:$D$130,0),0),-1))</f>
        <v>22530.18408119836</v>
      </c>
    </row>
    <row r="811" spans="3:17" x14ac:dyDescent="0.2">
      <c r="C811" s="159"/>
      <c r="D811" s="165" t="s">
        <v>283</v>
      </c>
      <c r="E811" s="161">
        <v>44020</v>
      </c>
      <c r="F811" s="172" t="str">
        <f t="shared" si="39"/>
        <v>2020-21</v>
      </c>
      <c r="G811" s="68"/>
      <c r="H811" s="167" t="s">
        <v>279</v>
      </c>
      <c r="I811" s="173">
        <v>38254.502555524108</v>
      </c>
      <c r="J811" s="168">
        <f>IFERROR(MIN('MP Calculations'!$E$30/I811,1),"-")</f>
        <v>0.61191304794284773</v>
      </c>
      <c r="K811" s="12"/>
      <c r="L811" s="159">
        <v>28.283562</v>
      </c>
      <c r="M811" s="159" t="s">
        <v>321</v>
      </c>
      <c r="N811" s="159">
        <v>622</v>
      </c>
      <c r="O811" s="185">
        <f t="shared" si="40"/>
        <v>17592.375563999998</v>
      </c>
      <c r="P811" s="215">
        <f t="shared" si="41"/>
        <v>10765.004151922514</v>
      </c>
      <c r="Q811" s="215" cm="1">
        <f t="array" ref="Q811">IF(P811="-",0,P811/(1+'General inputs'!$H$32)^IFERROR(INDEX('MP Calculations'!$C$40:$C$130,MATCH(F811,'MP Calculations'!$D$40:$D$130,0),0),-1))</f>
        <v>11688.253968007999</v>
      </c>
    </row>
    <row r="812" spans="3:17" x14ac:dyDescent="0.2">
      <c r="C812" s="159"/>
      <c r="D812" s="165" t="s">
        <v>283</v>
      </c>
      <c r="E812" s="161">
        <v>44020</v>
      </c>
      <c r="F812" s="172" t="str">
        <f t="shared" si="39"/>
        <v>2020-21</v>
      </c>
      <c r="G812" s="68"/>
      <c r="H812" s="167" t="s">
        <v>279</v>
      </c>
      <c r="I812" s="173">
        <v>38254.502555524108</v>
      </c>
      <c r="J812" s="168">
        <f>IFERROR(MIN('MP Calculations'!$E$30/I812,1),"-")</f>
        <v>0.61191304794284773</v>
      </c>
      <c r="K812" s="12"/>
      <c r="L812" s="159">
        <v>28.752566999999999</v>
      </c>
      <c r="M812" s="159" t="s">
        <v>321</v>
      </c>
      <c r="N812" s="159">
        <v>622</v>
      </c>
      <c r="O812" s="185">
        <f t="shared" si="40"/>
        <v>17884.096674</v>
      </c>
      <c r="P812" s="215">
        <f t="shared" si="41"/>
        <v>10943.512105491885</v>
      </c>
      <c r="Q812" s="215" cm="1">
        <f t="array" ref="Q812">IF(P812="-",0,P812/(1+'General inputs'!$H$32)^IFERROR(INDEX('MP Calculations'!$C$40:$C$130,MATCH(F812,'MP Calculations'!$D$40:$D$130,0),0),-1))</f>
        <v>11882.071477707294</v>
      </c>
    </row>
    <row r="813" spans="3:17" x14ac:dyDescent="0.2">
      <c r="C813" s="159"/>
      <c r="D813" s="165" t="s">
        <v>283</v>
      </c>
      <c r="E813" s="161">
        <v>44020</v>
      </c>
      <c r="F813" s="172" t="str">
        <f t="shared" si="39"/>
        <v>2020-21</v>
      </c>
      <c r="G813" s="68"/>
      <c r="H813" s="167" t="s">
        <v>279</v>
      </c>
      <c r="I813" s="173">
        <v>38254.502555524108</v>
      </c>
      <c r="J813" s="168">
        <f>IFERROR(MIN('MP Calculations'!$E$30/I813,1),"-")</f>
        <v>0.61191304794284773</v>
      </c>
      <c r="K813" s="12"/>
      <c r="L813" s="159">
        <v>65.851601000000002</v>
      </c>
      <c r="M813" s="159" t="s">
        <v>321</v>
      </c>
      <c r="N813" s="159">
        <v>622</v>
      </c>
      <c r="O813" s="185">
        <f t="shared" si="40"/>
        <v>40959.695822000001</v>
      </c>
      <c r="P813" s="215">
        <f t="shared" si="41"/>
        <v>25063.772313251946</v>
      </c>
      <c r="Q813" s="215" cm="1">
        <f t="array" ref="Q813">IF(P813="-",0,P813/(1+'General inputs'!$H$32)^IFERROR(INDEX('MP Calculations'!$C$40:$C$130,MATCH(F813,'MP Calculations'!$D$40:$D$130,0),0),-1))</f>
        <v>27213.341681925689</v>
      </c>
    </row>
    <row r="814" spans="3:17" x14ac:dyDescent="0.2">
      <c r="C814" s="159"/>
      <c r="D814" s="165" t="s">
        <v>283</v>
      </c>
      <c r="E814" s="161">
        <v>44020</v>
      </c>
      <c r="F814" s="172" t="str">
        <f t="shared" si="39"/>
        <v>2020-21</v>
      </c>
      <c r="G814" s="68"/>
      <c r="H814" s="167" t="s">
        <v>279</v>
      </c>
      <c r="I814" s="173">
        <v>38254.502555524108</v>
      </c>
      <c r="J814" s="168">
        <f>IFERROR(MIN('MP Calculations'!$E$30/I814,1),"-")</f>
        <v>0.61191304794284773</v>
      </c>
      <c r="K814" s="12"/>
      <c r="L814" s="159">
        <v>26.196729999999999</v>
      </c>
      <c r="M814" s="159" t="s">
        <v>321</v>
      </c>
      <c r="N814" s="159">
        <v>622</v>
      </c>
      <c r="O814" s="185">
        <f t="shared" si="40"/>
        <v>16294.366059999998</v>
      </c>
      <c r="P814" s="215">
        <f t="shared" si="41"/>
        <v>9970.7352000710907</v>
      </c>
      <c r="Q814" s="215" cm="1">
        <f t="array" ref="Q814">IF(P814="-",0,P814/(1+'General inputs'!$H$32)^IFERROR(INDEX('MP Calculations'!$C$40:$C$130,MATCH(F814,'MP Calculations'!$D$40:$D$130,0),0),-1))</f>
        <v>10825.865333769989</v>
      </c>
    </row>
    <row r="815" spans="3:17" x14ac:dyDescent="0.2">
      <c r="C815" s="159"/>
      <c r="D815" s="165" t="s">
        <v>283</v>
      </c>
      <c r="E815" s="161">
        <v>44020</v>
      </c>
      <c r="F815" s="172" t="str">
        <f t="shared" si="39"/>
        <v>2020-21</v>
      </c>
      <c r="G815" s="68"/>
      <c r="H815" s="167" t="s">
        <v>279</v>
      </c>
      <c r="I815" s="173">
        <v>38254.502555524108</v>
      </c>
      <c r="J815" s="168">
        <f>IFERROR(MIN('MP Calculations'!$E$30/I815,1),"-")</f>
        <v>0.61191304794284773</v>
      </c>
      <c r="K815" s="12"/>
      <c r="L815" s="159">
        <v>37.663058999999997</v>
      </c>
      <c r="M815" s="159" t="s">
        <v>321</v>
      </c>
      <c r="N815" s="159">
        <v>622</v>
      </c>
      <c r="O815" s="185">
        <f t="shared" si="40"/>
        <v>23426.422697999998</v>
      </c>
      <c r="P815" s="215">
        <f t="shared" si="41"/>
        <v>14334.933715530689</v>
      </c>
      <c r="Q815" s="215" cm="1">
        <f t="array" ref="Q815">IF(P815="-",0,P815/(1+'General inputs'!$H$32)^IFERROR(INDEX('MP Calculations'!$C$40:$C$130,MATCH(F815,'MP Calculations'!$D$40:$D$130,0),0),-1))</f>
        <v>15564.354970709466</v>
      </c>
    </row>
    <row r="816" spans="3:17" x14ac:dyDescent="0.2">
      <c r="C816" s="159"/>
      <c r="D816" s="165" t="s">
        <v>283</v>
      </c>
      <c r="E816" s="161">
        <v>44020</v>
      </c>
      <c r="F816" s="172" t="str">
        <f t="shared" si="39"/>
        <v>2020-21</v>
      </c>
      <c r="G816" s="68"/>
      <c r="H816" s="167" t="s">
        <v>279</v>
      </c>
      <c r="I816" s="173">
        <v>38254.502555524108</v>
      </c>
      <c r="J816" s="168">
        <f>IFERROR(MIN('MP Calculations'!$E$30/I816,1),"-")</f>
        <v>0.61191304794284773</v>
      </c>
      <c r="K816" s="12"/>
      <c r="L816" s="159">
        <v>24.851174</v>
      </c>
      <c r="M816" s="159" t="s">
        <v>321</v>
      </c>
      <c r="N816" s="159">
        <v>622</v>
      </c>
      <c r="O816" s="185">
        <f t="shared" si="40"/>
        <v>15457.430228000001</v>
      </c>
      <c r="P816" s="215">
        <f t="shared" si="41"/>
        <v>9458.6032441793886</v>
      </c>
      <c r="Q816" s="215" cm="1">
        <f t="array" ref="Q816">IF(P816="-",0,P816/(1+'General inputs'!$H$32)^IFERROR(INDEX('MP Calculations'!$C$40:$C$130,MATCH(F816,'MP Calculations'!$D$40:$D$130,0),0),-1))</f>
        <v>10269.810892813191</v>
      </c>
    </row>
    <row r="817" spans="3:17" x14ac:dyDescent="0.2">
      <c r="C817" s="159"/>
      <c r="D817" s="165" t="s">
        <v>283</v>
      </c>
      <c r="E817" s="161">
        <v>44020</v>
      </c>
      <c r="F817" s="172" t="str">
        <f t="shared" si="39"/>
        <v>2020-21</v>
      </c>
      <c r="G817" s="68"/>
      <c r="H817" s="167" t="s">
        <v>279</v>
      </c>
      <c r="I817" s="173">
        <v>38254.502555524108</v>
      </c>
      <c r="J817" s="168">
        <f>IFERROR(MIN('MP Calculations'!$E$30/I817,1),"-")</f>
        <v>0.61191304794284773</v>
      </c>
      <c r="K817" s="12"/>
      <c r="L817" s="159">
        <v>27.990576999999998</v>
      </c>
      <c r="M817" s="159" t="s">
        <v>321</v>
      </c>
      <c r="N817" s="159">
        <v>622</v>
      </c>
      <c r="O817" s="185">
        <f t="shared" si="40"/>
        <v>17410.138894</v>
      </c>
      <c r="P817" s="215">
        <f t="shared" si="41"/>
        <v>10653.491155735859</v>
      </c>
      <c r="Q817" s="215" cm="1">
        <f t="array" ref="Q817">IF(P817="-",0,P817/(1+'General inputs'!$H$32)^IFERROR(INDEX('MP Calculations'!$C$40:$C$130,MATCH(F817,'MP Calculations'!$D$40:$D$130,0),0),-1))</f>
        <v>11567.177171216392</v>
      </c>
    </row>
    <row r="818" spans="3:17" x14ac:dyDescent="0.2">
      <c r="C818" s="159"/>
      <c r="D818" s="165" t="s">
        <v>283</v>
      </c>
      <c r="E818" s="161">
        <v>44020</v>
      </c>
      <c r="F818" s="172" t="str">
        <f t="shared" si="39"/>
        <v>2020-21</v>
      </c>
      <c r="G818" s="68"/>
      <c r="H818" s="167" t="s">
        <v>279</v>
      </c>
      <c r="I818" s="173">
        <v>38254.502555524108</v>
      </c>
      <c r="J818" s="168">
        <f>IFERROR(MIN('MP Calculations'!$E$30/I818,1),"-")</f>
        <v>0.61191304794284773</v>
      </c>
      <c r="K818" s="12"/>
      <c r="L818" s="159">
        <v>31.028282999999998</v>
      </c>
      <c r="M818" s="159" t="s">
        <v>321</v>
      </c>
      <c r="N818" s="159">
        <v>622</v>
      </c>
      <c r="O818" s="185">
        <f t="shared" si="40"/>
        <v>19299.592025999998</v>
      </c>
      <c r="P818" s="215">
        <f t="shared" si="41"/>
        <v>11809.672180683139</v>
      </c>
      <c r="Q818" s="215" cm="1">
        <f t="array" ref="Q818">IF(P818="-",0,P818/(1+'General inputs'!$H$32)^IFERROR(INDEX('MP Calculations'!$C$40:$C$130,MATCH(F818,'MP Calculations'!$D$40:$D$130,0),0),-1))</f>
        <v>12822.51690558725</v>
      </c>
    </row>
    <row r="819" spans="3:17" x14ac:dyDescent="0.2">
      <c r="C819" s="159"/>
      <c r="D819" s="165" t="s">
        <v>283</v>
      </c>
      <c r="E819" s="161">
        <v>44020</v>
      </c>
      <c r="F819" s="172" t="str">
        <f t="shared" si="39"/>
        <v>2020-21</v>
      </c>
      <c r="G819" s="68"/>
      <c r="H819" s="167" t="s">
        <v>279</v>
      </c>
      <c r="I819" s="173">
        <v>38254.502555524108</v>
      </c>
      <c r="J819" s="168">
        <f>IFERROR(MIN('MP Calculations'!$E$30/I819,1),"-")</f>
        <v>0.61191304794284773</v>
      </c>
      <c r="K819" s="12"/>
      <c r="L819" s="159">
        <v>73.813143999999994</v>
      </c>
      <c r="M819" s="159" t="s">
        <v>321</v>
      </c>
      <c r="N819" s="159">
        <v>622</v>
      </c>
      <c r="O819" s="185">
        <f t="shared" si="40"/>
        <v>45911.775567999997</v>
      </c>
      <c r="P819" s="215">
        <f t="shared" si="41"/>
        <v>28094.014524282848</v>
      </c>
      <c r="Q819" s="215" cm="1">
        <f t="array" ref="Q819">IF(P819="-",0,P819/(1+'General inputs'!$H$32)^IFERROR(INDEX('MP Calculations'!$C$40:$C$130,MATCH(F819,'MP Calculations'!$D$40:$D$130,0),0),-1))</f>
        <v>30503.469585943447</v>
      </c>
    </row>
    <row r="820" spans="3:17" x14ac:dyDescent="0.2">
      <c r="C820" s="159"/>
      <c r="D820" s="165" t="s">
        <v>303</v>
      </c>
      <c r="E820" s="161">
        <v>44020</v>
      </c>
      <c r="F820" s="172" t="str">
        <f t="shared" si="39"/>
        <v>2020-21</v>
      </c>
      <c r="G820" s="68"/>
      <c r="H820" s="167" t="s">
        <v>279</v>
      </c>
      <c r="I820" s="173">
        <v>38254.502555524108</v>
      </c>
      <c r="J820" s="168">
        <f>IFERROR(MIN('MP Calculations'!$E$30/I820,1),"-")</f>
        <v>0.61191304794284773</v>
      </c>
      <c r="K820" s="12"/>
      <c r="L820" s="159">
        <v>11.999987000000001</v>
      </c>
      <c r="M820" s="159" t="s">
        <v>321</v>
      </c>
      <c r="N820" s="159">
        <v>995</v>
      </c>
      <c r="O820" s="185">
        <f t="shared" si="40"/>
        <v>11939.987065000001</v>
      </c>
      <c r="P820" s="215">
        <f t="shared" si="41"/>
        <v>7306.2338773423271</v>
      </c>
      <c r="Q820" s="215" cm="1">
        <f t="array" ref="Q820">IF(P820="-",0,P820/(1+'General inputs'!$H$32)^IFERROR(INDEX('MP Calculations'!$C$40:$C$130,MATCH(F820,'MP Calculations'!$D$40:$D$130,0),0),-1))</f>
        <v>7932.8457195987157</v>
      </c>
    </row>
    <row r="821" spans="3:17" x14ac:dyDescent="0.2">
      <c r="C821" s="159"/>
      <c r="D821" s="165" t="s">
        <v>303</v>
      </c>
      <c r="E821" s="161">
        <v>44020</v>
      </c>
      <c r="F821" s="172" t="str">
        <f t="shared" si="39"/>
        <v>2020-21</v>
      </c>
      <c r="G821" s="68"/>
      <c r="H821" s="167" t="s">
        <v>279</v>
      </c>
      <c r="I821" s="173">
        <v>38254.502555524108</v>
      </c>
      <c r="J821" s="168">
        <f>IFERROR(MIN('MP Calculations'!$E$30/I821,1),"-")</f>
        <v>0.61191304794284773</v>
      </c>
      <c r="K821" s="12"/>
      <c r="L821" s="159">
        <v>14.90019</v>
      </c>
      <c r="M821" s="159" t="s">
        <v>321</v>
      </c>
      <c r="N821" s="159">
        <v>995</v>
      </c>
      <c r="O821" s="185">
        <f t="shared" si="40"/>
        <v>14825.689050000001</v>
      </c>
      <c r="P821" s="215">
        <f t="shared" si="41"/>
        <v>9072.0325744384027</v>
      </c>
      <c r="Q821" s="215" cm="1">
        <f t="array" ref="Q821">IF(P821="-",0,P821/(1+'General inputs'!$H$32)^IFERROR(INDEX('MP Calculations'!$C$40:$C$130,MATCH(F821,'MP Calculations'!$D$40:$D$130,0),0),-1))</f>
        <v>9850.0863761525397</v>
      </c>
    </row>
    <row r="822" spans="3:17" x14ac:dyDescent="0.2">
      <c r="C822" s="159"/>
      <c r="D822" s="165" t="s">
        <v>282</v>
      </c>
      <c r="E822" s="161">
        <v>44020</v>
      </c>
      <c r="F822" s="172" t="str">
        <f t="shared" si="39"/>
        <v>2020-21</v>
      </c>
      <c r="G822" s="68"/>
      <c r="H822" s="167" t="s">
        <v>279</v>
      </c>
      <c r="I822" s="173">
        <v>38254.502555524108</v>
      </c>
      <c r="J822" s="168">
        <f>IFERROR(MIN('MP Calculations'!$E$30/I822,1),"-")</f>
        <v>0.61191304794284773</v>
      </c>
      <c r="K822" s="12"/>
      <c r="L822" s="159">
        <v>35.592683000000001</v>
      </c>
      <c r="M822" s="159" t="s">
        <v>321</v>
      </c>
      <c r="N822" s="159">
        <v>809</v>
      </c>
      <c r="O822" s="185">
        <f t="shared" si="40"/>
        <v>28794.480546999999</v>
      </c>
      <c r="P822" s="215">
        <f t="shared" si="41"/>
        <v>17619.718355445806</v>
      </c>
      <c r="Q822" s="215" cm="1">
        <f t="array" ref="Q822">IF(P822="-",0,P822/(1+'General inputs'!$H$32)^IFERROR(INDEX('MP Calculations'!$C$40:$C$130,MATCH(F822,'MP Calculations'!$D$40:$D$130,0),0),-1))</f>
        <v>19130.855880482264</v>
      </c>
    </row>
    <row r="823" spans="3:17" x14ac:dyDescent="0.2">
      <c r="C823" s="159"/>
      <c r="D823" s="165" t="s">
        <v>282</v>
      </c>
      <c r="E823" s="161">
        <v>44020</v>
      </c>
      <c r="F823" s="172" t="str">
        <f t="shared" si="39"/>
        <v>2020-21</v>
      </c>
      <c r="G823" s="68"/>
      <c r="H823" s="167" t="s">
        <v>279</v>
      </c>
      <c r="I823" s="173">
        <v>38254.502555524108</v>
      </c>
      <c r="J823" s="168">
        <f>IFERROR(MIN('MP Calculations'!$E$30/I823,1),"-")</f>
        <v>0.61191304794284773</v>
      </c>
      <c r="K823" s="12"/>
      <c r="L823" s="159">
        <v>5.2212430000000003</v>
      </c>
      <c r="M823" s="159" t="s">
        <v>321</v>
      </c>
      <c r="N823" s="159">
        <v>809</v>
      </c>
      <c r="O823" s="185">
        <f t="shared" si="40"/>
        <v>4223.9855870000001</v>
      </c>
      <c r="P823" s="215">
        <f t="shared" si="41"/>
        <v>2584.7118950078288</v>
      </c>
      <c r="Q823" s="215" cm="1">
        <f t="array" ref="Q823">IF(P823="-",0,P823/(1+'General inputs'!$H$32)^IFERROR(INDEX('MP Calculations'!$C$40:$C$130,MATCH(F823,'MP Calculations'!$D$40:$D$130,0),0),-1))</f>
        <v>2806.387125971281</v>
      </c>
    </row>
    <row r="824" spans="3:17" x14ac:dyDescent="0.2">
      <c r="C824" s="159"/>
      <c r="D824" s="165" t="s">
        <v>282</v>
      </c>
      <c r="E824" s="161">
        <v>44020</v>
      </c>
      <c r="F824" s="172" t="str">
        <f t="shared" si="39"/>
        <v>2020-21</v>
      </c>
      <c r="G824" s="68"/>
      <c r="H824" s="167" t="s">
        <v>279</v>
      </c>
      <c r="I824" s="173">
        <v>38254.502555524108</v>
      </c>
      <c r="J824" s="168">
        <f>IFERROR(MIN('MP Calculations'!$E$30/I824,1),"-")</f>
        <v>0.61191304794284773</v>
      </c>
      <c r="K824" s="12"/>
      <c r="L824" s="159">
        <v>5.1970270000000003</v>
      </c>
      <c r="M824" s="159" t="s">
        <v>321</v>
      </c>
      <c r="N824" s="159">
        <v>809</v>
      </c>
      <c r="O824" s="185">
        <f t="shared" si="40"/>
        <v>4204.394843</v>
      </c>
      <c r="P824" s="215">
        <f t="shared" si="41"/>
        <v>2572.7240631353206</v>
      </c>
      <c r="Q824" s="215" cm="1">
        <f t="array" ref="Q824">IF(P824="-",0,P824/(1+'General inputs'!$H$32)^IFERROR(INDEX('MP Calculations'!$C$40:$C$130,MATCH(F824,'MP Calculations'!$D$40:$D$130,0),0),-1))</f>
        <v>2793.3711696860587</v>
      </c>
    </row>
    <row r="825" spans="3:17" x14ac:dyDescent="0.2">
      <c r="C825" s="159"/>
      <c r="D825" s="165" t="s">
        <v>282</v>
      </c>
      <c r="E825" s="161">
        <v>44020</v>
      </c>
      <c r="F825" s="172" t="str">
        <f t="shared" si="39"/>
        <v>2020-21</v>
      </c>
      <c r="G825" s="68"/>
      <c r="H825" s="167" t="s">
        <v>279</v>
      </c>
      <c r="I825" s="173">
        <v>38254.502555524108</v>
      </c>
      <c r="J825" s="168">
        <f>IFERROR(MIN('MP Calculations'!$E$30/I825,1),"-")</f>
        <v>0.61191304794284773</v>
      </c>
      <c r="K825" s="12"/>
      <c r="L825" s="159">
        <v>10.7121</v>
      </c>
      <c r="M825" s="159" t="s">
        <v>321</v>
      </c>
      <c r="N825" s="159">
        <v>809</v>
      </c>
      <c r="O825" s="185">
        <f t="shared" si="40"/>
        <v>8666.0888999999988</v>
      </c>
      <c r="P825" s="215">
        <f t="shared" si="41"/>
        <v>5302.8928725426795</v>
      </c>
      <c r="Q825" s="215" cm="1">
        <f t="array" ref="Q825">IF(P825="-",0,P825/(1+'General inputs'!$H$32)^IFERROR(INDEX('MP Calculations'!$C$40:$C$130,MATCH(F825,'MP Calculations'!$D$40:$D$130,0),0),-1))</f>
        <v>5757.6901768634307</v>
      </c>
    </row>
    <row r="826" spans="3:17" x14ac:dyDescent="0.2">
      <c r="C826" s="159"/>
      <c r="D826" s="165" t="s">
        <v>282</v>
      </c>
      <c r="E826" s="161">
        <v>44020</v>
      </c>
      <c r="F826" s="172" t="str">
        <f t="shared" si="39"/>
        <v>2020-21</v>
      </c>
      <c r="G826" s="68"/>
      <c r="H826" s="167" t="s">
        <v>279</v>
      </c>
      <c r="I826" s="173">
        <v>38254.502555524108</v>
      </c>
      <c r="J826" s="168">
        <f>IFERROR(MIN('MP Calculations'!$E$30/I826,1),"-")</f>
        <v>0.61191304794284773</v>
      </c>
      <c r="K826" s="12"/>
      <c r="L826" s="159">
        <v>10.864317</v>
      </c>
      <c r="M826" s="159" t="s">
        <v>321</v>
      </c>
      <c r="N826" s="159">
        <v>809</v>
      </c>
      <c r="O826" s="185">
        <f t="shared" si="40"/>
        <v>8789.2324530000005</v>
      </c>
      <c r="P826" s="215">
        <f t="shared" si="41"/>
        <v>5378.2460193934221</v>
      </c>
      <c r="Q826" s="215" cm="1">
        <f t="array" ref="Q826">IF(P826="-",0,P826/(1+'General inputs'!$H$32)^IFERROR(INDEX('MP Calculations'!$C$40:$C$130,MATCH(F826,'MP Calculations'!$D$40:$D$130,0),0),-1))</f>
        <v>5839.5059110006805</v>
      </c>
    </row>
    <row r="827" spans="3:17" x14ac:dyDescent="0.2">
      <c r="C827" s="159"/>
      <c r="D827" s="165" t="s">
        <v>283</v>
      </c>
      <c r="E827" s="161">
        <v>44020</v>
      </c>
      <c r="F827" s="172" t="str">
        <f t="shared" si="39"/>
        <v>2020-21</v>
      </c>
      <c r="G827" s="68"/>
      <c r="H827" s="167" t="s">
        <v>279</v>
      </c>
      <c r="I827" s="173">
        <v>38254.502555524108</v>
      </c>
      <c r="J827" s="168">
        <f>IFERROR(MIN('MP Calculations'!$E$30/I827,1),"-")</f>
        <v>0.61191304794284773</v>
      </c>
      <c r="K827" s="12"/>
      <c r="L827" s="159">
        <v>75.998607000000007</v>
      </c>
      <c r="M827" s="159" t="s">
        <v>321</v>
      </c>
      <c r="N827" s="159">
        <v>622</v>
      </c>
      <c r="O827" s="185">
        <f t="shared" si="40"/>
        <v>47271.133554000007</v>
      </c>
      <c r="P827" s="215">
        <f t="shared" si="41"/>
        <v>28925.823412741564</v>
      </c>
      <c r="Q827" s="215" cm="1">
        <f t="array" ref="Q827">IF(P827="-",0,P827/(1+'General inputs'!$H$32)^IFERROR(INDEX('MP Calculations'!$C$40:$C$130,MATCH(F827,'MP Calculations'!$D$40:$D$130,0),0),-1))</f>
        <v>31406.617731911938</v>
      </c>
    </row>
    <row r="828" spans="3:17" x14ac:dyDescent="0.2">
      <c r="C828" s="159"/>
      <c r="D828" s="165" t="s">
        <v>283</v>
      </c>
      <c r="E828" s="161">
        <v>44020</v>
      </c>
      <c r="F828" s="172" t="str">
        <f t="shared" si="39"/>
        <v>2020-21</v>
      </c>
      <c r="G828" s="68"/>
      <c r="H828" s="167" t="s">
        <v>279</v>
      </c>
      <c r="I828" s="173">
        <v>38254.502555524108</v>
      </c>
      <c r="J828" s="168">
        <f>IFERROR(MIN('MP Calculations'!$E$30/I828,1),"-")</f>
        <v>0.61191304794284773</v>
      </c>
      <c r="K828" s="12"/>
      <c r="L828" s="159">
        <v>29.116212000000001</v>
      </c>
      <c r="M828" s="159" t="s">
        <v>321</v>
      </c>
      <c r="N828" s="159">
        <v>622</v>
      </c>
      <c r="O828" s="185">
        <f t="shared" si="40"/>
        <v>18110.283864000001</v>
      </c>
      <c r="P828" s="215">
        <f t="shared" si="41"/>
        <v>11081.918998330415</v>
      </c>
      <c r="Q828" s="215" cm="1">
        <f t="array" ref="Q828">IF(P828="-",0,P828/(1+'General inputs'!$H$32)^IFERROR(INDEX('MP Calculations'!$C$40:$C$130,MATCH(F828,'MP Calculations'!$D$40:$D$130,0),0),-1))</f>
        <v>12032.348699303227</v>
      </c>
    </row>
    <row r="829" spans="3:17" x14ac:dyDescent="0.2">
      <c r="C829" s="159"/>
      <c r="D829" s="165" t="s">
        <v>283</v>
      </c>
      <c r="E829" s="161">
        <v>44020</v>
      </c>
      <c r="F829" s="172" t="str">
        <f t="shared" si="39"/>
        <v>2020-21</v>
      </c>
      <c r="G829" s="68"/>
      <c r="H829" s="167" t="s">
        <v>279</v>
      </c>
      <c r="I829" s="173">
        <v>38254.502555524108</v>
      </c>
      <c r="J829" s="168">
        <f>IFERROR(MIN('MP Calculations'!$E$30/I829,1),"-")</f>
        <v>0.61191304794284773</v>
      </c>
      <c r="K829" s="12"/>
      <c r="L829" s="159">
        <v>31.238651000000001</v>
      </c>
      <c r="M829" s="159" t="s">
        <v>321</v>
      </c>
      <c r="N829" s="159">
        <v>622</v>
      </c>
      <c r="O829" s="185">
        <f t="shared" si="40"/>
        <v>19430.440922000002</v>
      </c>
      <c r="P829" s="215">
        <f t="shared" si="41"/>
        <v>11889.740327454458</v>
      </c>
      <c r="Q829" s="215" cm="1">
        <f t="array" ref="Q829">IF(P829="-",0,P829/(1+'General inputs'!$H$32)^IFERROR(INDEX('MP Calculations'!$C$40:$C$130,MATCH(F829,'MP Calculations'!$D$40:$D$130,0),0),-1))</f>
        <v>12909.452016898264</v>
      </c>
    </row>
    <row r="830" spans="3:17" x14ac:dyDescent="0.2">
      <c r="C830" s="159"/>
      <c r="D830" s="165" t="s">
        <v>283</v>
      </c>
      <c r="E830" s="161">
        <v>44020</v>
      </c>
      <c r="F830" s="172" t="str">
        <f t="shared" si="39"/>
        <v>2020-21</v>
      </c>
      <c r="G830" s="68"/>
      <c r="H830" s="167" t="s">
        <v>279</v>
      </c>
      <c r="I830" s="173">
        <v>38254.502555524108</v>
      </c>
      <c r="J830" s="168">
        <f>IFERROR(MIN('MP Calculations'!$E$30/I830,1),"-")</f>
        <v>0.61191304794284773</v>
      </c>
      <c r="K830" s="12"/>
      <c r="L830" s="159">
        <v>48.301350999999997</v>
      </c>
      <c r="M830" s="159" t="s">
        <v>321</v>
      </c>
      <c r="N830" s="159">
        <v>622</v>
      </c>
      <c r="O830" s="185">
        <f t="shared" si="40"/>
        <v>30043.440321999999</v>
      </c>
      <c r="P830" s="215">
        <f t="shared" si="41"/>
        <v>18383.973138124071</v>
      </c>
      <c r="Q830" s="215" cm="1">
        <f t="array" ref="Q830">IF(P830="-",0,P830/(1+'General inputs'!$H$32)^IFERROR(INDEX('MP Calculations'!$C$40:$C$130,MATCH(F830,'MP Calculations'!$D$40:$D$130,0),0),-1))</f>
        <v>19960.656210342146</v>
      </c>
    </row>
    <row r="831" spans="3:17" x14ac:dyDescent="0.2">
      <c r="C831" s="159"/>
      <c r="D831" s="165" t="s">
        <v>283</v>
      </c>
      <c r="E831" s="161">
        <v>44057</v>
      </c>
      <c r="F831" s="172" t="str">
        <f t="shared" si="39"/>
        <v>2020-21</v>
      </c>
      <c r="G831" s="68"/>
      <c r="H831" s="167" t="s">
        <v>279</v>
      </c>
      <c r="I831" s="173">
        <v>38254.502555524108</v>
      </c>
      <c r="J831" s="168">
        <f>IFERROR(MIN('MP Calculations'!$E$30/I831,1),"-")</f>
        <v>0.61191304794284773</v>
      </c>
      <c r="K831" s="12"/>
      <c r="L831" s="159">
        <v>48.093390999999997</v>
      </c>
      <c r="M831" s="159" t="s">
        <v>321</v>
      </c>
      <c r="N831" s="159">
        <v>622</v>
      </c>
      <c r="O831" s="185">
        <f t="shared" si="40"/>
        <v>29914.089201999999</v>
      </c>
      <c r="P831" s="215">
        <f t="shared" si="41"/>
        <v>18304.821500030048</v>
      </c>
      <c r="Q831" s="215" cm="1">
        <f t="array" ref="Q831">IF(P831="-",0,P831/(1+'General inputs'!$H$32)^IFERROR(INDEX('MP Calculations'!$C$40:$C$130,MATCH(F831,'MP Calculations'!$D$40:$D$130,0),0),-1))</f>
        <v>19874.716211158629</v>
      </c>
    </row>
    <row r="832" spans="3:17" x14ac:dyDescent="0.2">
      <c r="C832" s="159"/>
      <c r="D832" s="165" t="s">
        <v>283</v>
      </c>
      <c r="E832" s="161">
        <v>44057</v>
      </c>
      <c r="F832" s="172" t="str">
        <f t="shared" si="39"/>
        <v>2020-21</v>
      </c>
      <c r="G832" s="68"/>
      <c r="H832" s="167" t="s">
        <v>279</v>
      </c>
      <c r="I832" s="173">
        <v>38254.502555524108</v>
      </c>
      <c r="J832" s="168">
        <f>IFERROR(MIN('MP Calculations'!$E$30/I832,1),"-")</f>
        <v>0.61191304794284773</v>
      </c>
      <c r="K832" s="12"/>
      <c r="L832" s="159">
        <v>45.653616</v>
      </c>
      <c r="M832" s="159" t="s">
        <v>321</v>
      </c>
      <c r="N832" s="159">
        <v>622</v>
      </c>
      <c r="O832" s="185">
        <f t="shared" si="40"/>
        <v>28396.549152</v>
      </c>
      <c r="P832" s="215">
        <f t="shared" si="41"/>
        <v>17376.218942659209</v>
      </c>
      <c r="Q832" s="215" cm="1">
        <f t="array" ref="Q832">IF(P832="-",0,P832/(1+'General inputs'!$H$32)^IFERROR(INDEX('MP Calculations'!$C$40:$C$130,MATCH(F832,'MP Calculations'!$D$40:$D$130,0),0),-1))</f>
        <v>18866.472984057436</v>
      </c>
    </row>
    <row r="833" spans="3:17" x14ac:dyDescent="0.2">
      <c r="C833" s="159"/>
      <c r="D833" s="165" t="s">
        <v>647</v>
      </c>
      <c r="E833" s="161">
        <v>44197</v>
      </c>
      <c r="F833" s="172" t="str">
        <f t="shared" si="39"/>
        <v>2020-21</v>
      </c>
      <c r="G833" s="68"/>
      <c r="H833" s="167" t="s">
        <v>279</v>
      </c>
      <c r="I833" s="173">
        <v>38254.502555524108</v>
      </c>
      <c r="J833" s="168">
        <f>IFERROR(MIN('MP Calculations'!$E$30/I833,1),"-")</f>
        <v>0.61191304794284773</v>
      </c>
      <c r="K833" s="12"/>
      <c r="L833" s="159">
        <v>1</v>
      </c>
      <c r="M833" s="159" t="s">
        <v>322</v>
      </c>
      <c r="N833" s="159">
        <v>3127828.01</v>
      </c>
      <c r="O833" s="185">
        <f t="shared" si="40"/>
        <v>3127828.01</v>
      </c>
      <c r="P833" s="215">
        <f t="shared" si="41"/>
        <v>1913958.7710401118</v>
      </c>
      <c r="Q833" s="215" cm="1">
        <f t="array" ref="Q833">IF(P833="-",0,P833/(1+'General inputs'!$H$32)^IFERROR(INDEX('MP Calculations'!$C$40:$C$130,MATCH(F833,'MP Calculations'!$D$40:$D$130,0),0),-1))</f>
        <v>2078107.5310795964</v>
      </c>
    </row>
    <row r="834" spans="3:17" x14ac:dyDescent="0.2">
      <c r="C834" s="159"/>
      <c r="D834" s="165"/>
      <c r="E834" s="161"/>
      <c r="F834" s="172" t="str">
        <f t="shared" si="39"/>
        <v>-</v>
      </c>
      <c r="G834" s="68"/>
      <c r="H834" s="167"/>
      <c r="I834" s="173"/>
      <c r="J834" s="168" t="str">
        <f>IFERROR(MIN('MP Calculations'!$E$30/I834,1),"-")</f>
        <v>-</v>
      </c>
      <c r="K834" s="12"/>
      <c r="L834" s="159"/>
      <c r="M834" s="159"/>
      <c r="N834" s="159"/>
      <c r="O834" s="185" t="str">
        <f t="shared" si="40"/>
        <v>-</v>
      </c>
      <c r="P834" s="215" t="str">
        <f t="shared" si="41"/>
        <v>-</v>
      </c>
      <c r="Q834" s="215" cm="1">
        <f t="array" ref="Q834">IF(P834="-",0,P834/(1+'General inputs'!$H$32)^IFERROR(INDEX('MP Calculations'!$C$40:$C$130,MATCH(F834,'MP Calculations'!$D$40:$D$130,0),0),-1))</f>
        <v>0</v>
      </c>
    </row>
    <row r="835" spans="3:17" x14ac:dyDescent="0.2">
      <c r="C835" s="159"/>
      <c r="D835" s="165"/>
      <c r="E835" s="161"/>
      <c r="F835" s="172" t="str">
        <f t="shared" si="39"/>
        <v>-</v>
      </c>
      <c r="G835" s="68"/>
      <c r="H835" s="167"/>
      <c r="I835" s="173"/>
      <c r="J835" s="168" t="str">
        <f>IFERROR(MIN('MP Calculations'!$E$30/I835,1),"-")</f>
        <v>-</v>
      </c>
      <c r="K835" s="12"/>
      <c r="L835" s="159"/>
      <c r="M835" s="159"/>
      <c r="N835" s="159"/>
      <c r="O835" s="185" t="str">
        <f t="shared" si="40"/>
        <v>-</v>
      </c>
      <c r="P835" s="215" t="str">
        <f t="shared" si="41"/>
        <v>-</v>
      </c>
      <c r="Q835" s="215" cm="1">
        <f t="array" ref="Q835">IF(P835="-",0,P835/(1+'General inputs'!$H$32)^IFERROR(INDEX('MP Calculations'!$C$40:$C$130,MATCH(F835,'MP Calculations'!$D$40:$D$130,0),0),-1))</f>
        <v>0</v>
      </c>
    </row>
    <row r="836" spans="3:17" x14ac:dyDescent="0.2">
      <c r="C836" s="159"/>
      <c r="D836" s="165"/>
      <c r="E836" s="161"/>
      <c r="F836" s="172" t="str">
        <f t="shared" si="39"/>
        <v>-</v>
      </c>
      <c r="G836" s="68"/>
      <c r="H836" s="167"/>
      <c r="I836" s="173"/>
      <c r="J836" s="168" t="str">
        <f>IFERROR(MIN('MP Calculations'!$E$30/I836,1),"-")</f>
        <v>-</v>
      </c>
      <c r="K836" s="12"/>
      <c r="L836" s="159"/>
      <c r="M836" s="159"/>
      <c r="N836" s="159"/>
      <c r="O836" s="185" t="str">
        <f t="shared" si="40"/>
        <v>-</v>
      </c>
      <c r="P836" s="215" t="str">
        <f t="shared" si="41"/>
        <v>-</v>
      </c>
      <c r="Q836" s="215" cm="1">
        <f t="array" ref="Q836">IF(P836="-",0,P836/(1+'General inputs'!$H$32)^IFERROR(INDEX('MP Calculations'!$C$40:$C$130,MATCH(F836,'MP Calculations'!$D$40:$D$130,0),0),-1))</f>
        <v>0</v>
      </c>
    </row>
    <row r="837" spans="3:17" x14ac:dyDescent="0.2">
      <c r="C837" s="159"/>
      <c r="D837" s="165"/>
      <c r="E837" s="161"/>
      <c r="F837" s="172" t="str">
        <f t="shared" si="39"/>
        <v>-</v>
      </c>
      <c r="G837" s="68"/>
      <c r="H837" s="167"/>
      <c r="I837" s="173"/>
      <c r="J837" s="168" t="str">
        <f>IFERROR(MIN('MP Calculations'!$E$30/I837,1),"-")</f>
        <v>-</v>
      </c>
      <c r="K837" s="12"/>
      <c r="L837" s="159"/>
      <c r="M837" s="159"/>
      <c r="N837" s="159"/>
      <c r="O837" s="185" t="str">
        <f t="shared" si="40"/>
        <v>-</v>
      </c>
      <c r="P837" s="215" t="str">
        <f t="shared" si="41"/>
        <v>-</v>
      </c>
      <c r="Q837" s="215" cm="1">
        <f t="array" ref="Q837">IF(P837="-",0,P837/(1+'General inputs'!$H$32)^IFERROR(INDEX('MP Calculations'!$C$40:$C$130,MATCH(F837,'MP Calculations'!$D$40:$D$130,0),0),-1))</f>
        <v>0</v>
      </c>
    </row>
    <row r="838" spans="3:17" x14ac:dyDescent="0.2">
      <c r="C838" s="159"/>
      <c r="D838" s="165"/>
      <c r="E838" s="161"/>
      <c r="F838" s="172" t="str">
        <f t="shared" si="39"/>
        <v>-</v>
      </c>
      <c r="G838" s="68"/>
      <c r="H838" s="167"/>
      <c r="I838" s="173"/>
      <c r="J838" s="168" t="str">
        <f>IFERROR(MIN('MP Calculations'!$E$30/I838,1),"-")</f>
        <v>-</v>
      </c>
      <c r="K838" s="12"/>
      <c r="L838" s="159"/>
      <c r="M838" s="159"/>
      <c r="N838" s="159"/>
      <c r="O838" s="185" t="str">
        <f t="shared" si="40"/>
        <v>-</v>
      </c>
      <c r="P838" s="215" t="str">
        <f t="shared" si="41"/>
        <v>-</v>
      </c>
      <c r="Q838" s="215" cm="1">
        <f t="array" ref="Q838">IF(P838="-",0,P838/(1+'General inputs'!$H$32)^IFERROR(INDEX('MP Calculations'!$C$40:$C$130,MATCH(F838,'MP Calculations'!$D$40:$D$130,0),0),-1))</f>
        <v>0</v>
      </c>
    </row>
    <row r="839" spans="3:17" x14ac:dyDescent="0.2">
      <c r="C839" s="159"/>
      <c r="D839" s="165"/>
      <c r="E839" s="161"/>
      <c r="F839" s="172" t="str">
        <f t="shared" si="39"/>
        <v>-</v>
      </c>
      <c r="G839" s="68"/>
      <c r="H839" s="167"/>
      <c r="I839" s="173"/>
      <c r="J839" s="168" t="str">
        <f>IFERROR(MIN('MP Calculations'!$E$30/I839,1),"-")</f>
        <v>-</v>
      </c>
      <c r="K839" s="12"/>
      <c r="L839" s="159"/>
      <c r="M839" s="159"/>
      <c r="N839" s="159"/>
      <c r="O839" s="185" t="str">
        <f t="shared" si="40"/>
        <v>-</v>
      </c>
      <c r="P839" s="215" t="str">
        <f t="shared" si="41"/>
        <v>-</v>
      </c>
      <c r="Q839" s="215" cm="1">
        <f t="array" ref="Q839">IF(P839="-",0,P839/(1+'General inputs'!$H$32)^IFERROR(INDEX('MP Calculations'!$C$40:$C$130,MATCH(F839,'MP Calculations'!$D$40:$D$130,0),0),-1))</f>
        <v>0</v>
      </c>
    </row>
    <row r="840" spans="3:17" x14ac:dyDescent="0.2">
      <c r="C840" s="159"/>
      <c r="D840" s="165"/>
      <c r="E840" s="161"/>
      <c r="F840" s="172" t="str">
        <f t="shared" si="39"/>
        <v>-</v>
      </c>
      <c r="G840" s="68"/>
      <c r="H840" s="167"/>
      <c r="I840" s="173"/>
      <c r="J840" s="168" t="str">
        <f>IFERROR(MIN('MP Calculations'!$E$30/I840,1),"-")</f>
        <v>-</v>
      </c>
      <c r="K840" s="12"/>
      <c r="L840" s="159"/>
      <c r="M840" s="159"/>
      <c r="N840" s="159"/>
      <c r="O840" s="185" t="str">
        <f t="shared" si="40"/>
        <v>-</v>
      </c>
      <c r="P840" s="215" t="str">
        <f t="shared" si="41"/>
        <v>-</v>
      </c>
      <c r="Q840" s="215" cm="1">
        <f t="array" ref="Q840">IF(P840="-",0,P840/(1+'General inputs'!$H$32)^IFERROR(INDEX('MP Calculations'!$C$40:$C$130,MATCH(F840,'MP Calculations'!$D$40:$D$130,0),0),-1))</f>
        <v>0</v>
      </c>
    </row>
    <row r="841" spans="3:17" x14ac:dyDescent="0.2">
      <c r="C841" s="159"/>
      <c r="D841" s="165"/>
      <c r="E841" s="161"/>
      <c r="F841" s="172" t="str">
        <f t="shared" si="39"/>
        <v>-</v>
      </c>
      <c r="G841" s="68"/>
      <c r="H841" s="167"/>
      <c r="I841" s="173"/>
      <c r="J841" s="168" t="str">
        <f>IFERROR(MIN('MP Calculations'!$E$30/I841,1),"-")</f>
        <v>-</v>
      </c>
      <c r="K841" s="12"/>
      <c r="L841" s="159"/>
      <c r="M841" s="159"/>
      <c r="N841" s="159"/>
      <c r="O841" s="185" t="str">
        <f t="shared" si="40"/>
        <v>-</v>
      </c>
      <c r="P841" s="215" t="str">
        <f t="shared" si="41"/>
        <v>-</v>
      </c>
      <c r="Q841" s="215" cm="1">
        <f t="array" ref="Q841">IF(P841="-",0,P841/(1+'General inputs'!$H$32)^IFERROR(INDEX('MP Calculations'!$C$40:$C$130,MATCH(F841,'MP Calculations'!$D$40:$D$130,0),0),-1))</f>
        <v>0</v>
      </c>
    </row>
    <row r="842" spans="3:17" x14ac:dyDescent="0.2">
      <c r="C842" s="159"/>
      <c r="D842" s="165"/>
      <c r="E842" s="161"/>
      <c r="F842" s="172" t="str">
        <f t="shared" si="39"/>
        <v>-</v>
      </c>
      <c r="G842" s="68"/>
      <c r="H842" s="167"/>
      <c r="I842" s="173"/>
      <c r="J842" s="168" t="str">
        <f>IFERROR(MIN('MP Calculations'!$E$30/I842,1),"-")</f>
        <v>-</v>
      </c>
      <c r="K842" s="12"/>
      <c r="L842" s="159"/>
      <c r="M842" s="159"/>
      <c r="N842" s="159"/>
      <c r="O842" s="185" t="str">
        <f t="shared" si="40"/>
        <v>-</v>
      </c>
      <c r="P842" s="215" t="str">
        <f t="shared" si="41"/>
        <v>-</v>
      </c>
      <c r="Q842" s="215" cm="1">
        <f t="array" ref="Q842">IF(P842="-",0,P842/(1+'General inputs'!$H$32)^IFERROR(INDEX('MP Calculations'!$C$40:$C$130,MATCH(F842,'MP Calculations'!$D$40:$D$130,0),0),-1))</f>
        <v>0</v>
      </c>
    </row>
    <row r="843" spans="3:17" x14ac:dyDescent="0.2">
      <c r="C843" s="159"/>
      <c r="D843" s="165"/>
      <c r="E843" s="161"/>
      <c r="F843" s="172" t="str">
        <f t="shared" si="39"/>
        <v>-</v>
      </c>
      <c r="G843" s="68"/>
      <c r="H843" s="167"/>
      <c r="I843" s="173"/>
      <c r="J843" s="168" t="str">
        <f>IFERROR(MIN('MP Calculations'!$E$30/I843,1),"-")</f>
        <v>-</v>
      </c>
      <c r="K843" s="12"/>
      <c r="L843" s="159"/>
      <c r="M843" s="159"/>
      <c r="N843" s="159"/>
      <c r="O843" s="185" t="str">
        <f t="shared" si="40"/>
        <v>-</v>
      </c>
      <c r="P843" s="215" t="str">
        <f t="shared" si="41"/>
        <v>-</v>
      </c>
      <c r="Q843" s="215" cm="1">
        <f t="array" ref="Q843">IF(P843="-",0,P843/(1+'General inputs'!$H$32)^IFERROR(INDEX('MP Calculations'!$C$40:$C$130,MATCH(F843,'MP Calculations'!$D$40:$D$130,0),0),-1))</f>
        <v>0</v>
      </c>
    </row>
    <row r="844" spans="3:17" x14ac:dyDescent="0.2">
      <c r="C844" s="159"/>
      <c r="D844" s="165"/>
      <c r="E844" s="161"/>
      <c r="F844" s="172" t="str">
        <f t="shared" si="39"/>
        <v>-</v>
      </c>
      <c r="G844" s="68"/>
      <c r="H844" s="167"/>
      <c r="I844" s="173"/>
      <c r="J844" s="168" t="str">
        <f>IFERROR(MIN('MP Calculations'!$E$30/I844,1),"-")</f>
        <v>-</v>
      </c>
      <c r="K844" s="12"/>
      <c r="L844" s="159"/>
      <c r="M844" s="159"/>
      <c r="N844" s="159"/>
      <c r="O844" s="185" t="str">
        <f t="shared" si="40"/>
        <v>-</v>
      </c>
      <c r="P844" s="215" t="str">
        <f t="shared" si="41"/>
        <v>-</v>
      </c>
      <c r="Q844" s="215" cm="1">
        <f t="array" ref="Q844">IF(P844="-",0,P844/(1+'General inputs'!$H$32)^IFERROR(INDEX('MP Calculations'!$C$40:$C$130,MATCH(F844,'MP Calculations'!$D$40:$D$130,0),0),-1))</f>
        <v>0</v>
      </c>
    </row>
    <row r="845" spans="3:17" x14ac:dyDescent="0.2">
      <c r="C845" s="159"/>
      <c r="D845" s="165"/>
      <c r="E845" s="161"/>
      <c r="F845" s="172" t="str">
        <f t="shared" si="39"/>
        <v>-</v>
      </c>
      <c r="G845" s="68"/>
      <c r="H845" s="167"/>
      <c r="I845" s="173"/>
      <c r="J845" s="168" t="str">
        <f>IFERROR(MIN('MP Calculations'!$E$30/I845,1),"-")</f>
        <v>-</v>
      </c>
      <c r="K845" s="12"/>
      <c r="L845" s="159"/>
      <c r="M845" s="159"/>
      <c r="N845" s="159"/>
      <c r="O845" s="185" t="str">
        <f t="shared" si="40"/>
        <v>-</v>
      </c>
      <c r="P845" s="215" t="str">
        <f t="shared" si="41"/>
        <v>-</v>
      </c>
      <c r="Q845" s="215" cm="1">
        <f t="array" ref="Q845">IF(P845="-",0,P845/(1+'General inputs'!$H$32)^IFERROR(INDEX('MP Calculations'!$C$40:$C$130,MATCH(F845,'MP Calculations'!$D$40:$D$130,0),0),-1))</f>
        <v>0</v>
      </c>
    </row>
    <row r="846" spans="3:17" x14ac:dyDescent="0.2">
      <c r="C846" s="159"/>
      <c r="D846" s="165"/>
      <c r="E846" s="161"/>
      <c r="F846" s="172" t="str">
        <f t="shared" si="39"/>
        <v>-</v>
      </c>
      <c r="G846" s="68"/>
      <c r="H846" s="167"/>
      <c r="I846" s="173"/>
      <c r="J846" s="168" t="str">
        <f>IFERROR(MIN('MP Calculations'!$E$30/I846,1),"-")</f>
        <v>-</v>
      </c>
      <c r="K846" s="12"/>
      <c r="L846" s="159"/>
      <c r="M846" s="159"/>
      <c r="N846" s="159"/>
      <c r="O846" s="185" t="str">
        <f t="shared" si="40"/>
        <v>-</v>
      </c>
      <c r="P846" s="215" t="str">
        <f t="shared" si="41"/>
        <v>-</v>
      </c>
      <c r="Q846" s="215" cm="1">
        <f t="array" ref="Q846">IF(P846="-",0,P846/(1+'General inputs'!$H$32)^IFERROR(INDEX('MP Calculations'!$C$40:$C$130,MATCH(F846,'MP Calculations'!$D$40:$D$130,0),0),-1))</f>
        <v>0</v>
      </c>
    </row>
    <row r="847" spans="3:17" x14ac:dyDescent="0.2">
      <c r="C847" s="159"/>
      <c r="D847" s="165"/>
      <c r="E847" s="161"/>
      <c r="F847" s="172" t="str">
        <f t="shared" si="39"/>
        <v>-</v>
      </c>
      <c r="G847" s="68"/>
      <c r="H847" s="167"/>
      <c r="I847" s="173"/>
      <c r="J847" s="168" t="str">
        <f>IFERROR(MIN('MP Calculations'!$E$30/I847,1),"-")</f>
        <v>-</v>
      </c>
      <c r="K847" s="12"/>
      <c r="L847" s="159"/>
      <c r="M847" s="159"/>
      <c r="N847" s="159"/>
      <c r="O847" s="185" t="str">
        <f t="shared" si="40"/>
        <v>-</v>
      </c>
      <c r="P847" s="215" t="str">
        <f t="shared" si="41"/>
        <v>-</v>
      </c>
      <c r="Q847" s="215" cm="1">
        <f t="array" ref="Q847">IF(P847="-",0,P847/(1+'General inputs'!$H$32)^IFERROR(INDEX('MP Calculations'!$C$40:$C$130,MATCH(F847,'MP Calculations'!$D$40:$D$130,0),0),-1))</f>
        <v>0</v>
      </c>
    </row>
    <row r="848" spans="3:17" x14ac:dyDescent="0.2">
      <c r="C848" s="159"/>
      <c r="D848" s="165"/>
      <c r="E848" s="161"/>
      <c r="F848" s="172" t="str">
        <f t="shared" si="39"/>
        <v>-</v>
      </c>
      <c r="G848" s="68"/>
      <c r="H848" s="167"/>
      <c r="I848" s="173"/>
      <c r="J848" s="168" t="str">
        <f>IFERROR(MIN('MP Calculations'!$E$30/I848,1),"-")</f>
        <v>-</v>
      </c>
      <c r="K848" s="12"/>
      <c r="L848" s="159"/>
      <c r="M848" s="159"/>
      <c r="N848" s="159"/>
      <c r="O848" s="185" t="str">
        <f t="shared" si="40"/>
        <v>-</v>
      </c>
      <c r="P848" s="215" t="str">
        <f t="shared" si="41"/>
        <v>-</v>
      </c>
      <c r="Q848" s="215" cm="1">
        <f t="array" ref="Q848">IF(P848="-",0,P848/(1+'General inputs'!$H$32)^IFERROR(INDEX('MP Calculations'!$C$40:$C$130,MATCH(F848,'MP Calculations'!$D$40:$D$130,0),0),-1))</f>
        <v>0</v>
      </c>
    </row>
    <row r="849" spans="3:17" x14ac:dyDescent="0.2">
      <c r="C849" s="159"/>
      <c r="D849" s="165"/>
      <c r="E849" s="161"/>
      <c r="F849" s="172" t="str">
        <f t="shared" si="39"/>
        <v>-</v>
      </c>
      <c r="G849" s="68"/>
      <c r="H849" s="167"/>
      <c r="I849" s="173"/>
      <c r="J849" s="168" t="str">
        <f>IFERROR(MIN('MP Calculations'!$E$30/I849,1),"-")</f>
        <v>-</v>
      </c>
      <c r="K849" s="12"/>
      <c r="L849" s="159"/>
      <c r="M849" s="159"/>
      <c r="N849" s="159"/>
      <c r="O849" s="185" t="str">
        <f t="shared" si="40"/>
        <v>-</v>
      </c>
      <c r="P849" s="215" t="str">
        <f t="shared" si="41"/>
        <v>-</v>
      </c>
      <c r="Q849" s="215" cm="1">
        <f t="array" ref="Q849">IF(P849="-",0,P849/(1+'General inputs'!$H$32)^IFERROR(INDEX('MP Calculations'!$C$40:$C$130,MATCH(F849,'MP Calculations'!$D$40:$D$130,0),0),-1))</f>
        <v>0</v>
      </c>
    </row>
    <row r="850" spans="3:17" x14ac:dyDescent="0.2">
      <c r="C850" s="159"/>
      <c r="D850" s="165"/>
      <c r="E850" s="161"/>
      <c r="F850" s="172" t="str">
        <f t="shared" si="39"/>
        <v>-</v>
      </c>
      <c r="G850" s="68"/>
      <c r="H850" s="167"/>
      <c r="I850" s="173"/>
      <c r="J850" s="168" t="str">
        <f>IFERROR(MIN('MP Calculations'!$E$30/I850,1),"-")</f>
        <v>-</v>
      </c>
      <c r="K850" s="12"/>
      <c r="L850" s="159"/>
      <c r="M850" s="159"/>
      <c r="N850" s="159"/>
      <c r="O850" s="185" t="str">
        <f t="shared" si="40"/>
        <v>-</v>
      </c>
      <c r="P850" s="215" t="str">
        <f t="shared" si="41"/>
        <v>-</v>
      </c>
      <c r="Q850" s="215" cm="1">
        <f t="array" ref="Q850">IF(P850="-",0,P850/(1+'General inputs'!$H$32)^IFERROR(INDEX('MP Calculations'!$C$40:$C$130,MATCH(F850,'MP Calculations'!$D$40:$D$130,0),0),-1))</f>
        <v>0</v>
      </c>
    </row>
    <row r="851" spans="3:17" x14ac:dyDescent="0.2">
      <c r="C851" s="159"/>
      <c r="D851" s="165"/>
      <c r="E851" s="161"/>
      <c r="F851" s="172" t="str">
        <f t="shared" si="39"/>
        <v>-</v>
      </c>
      <c r="G851" s="68"/>
      <c r="H851" s="167"/>
      <c r="I851" s="173"/>
      <c r="J851" s="168" t="str">
        <f>IFERROR(MIN('MP Calculations'!$E$30/I851,1),"-")</f>
        <v>-</v>
      </c>
      <c r="K851" s="12"/>
      <c r="L851" s="159"/>
      <c r="M851" s="159"/>
      <c r="N851" s="159"/>
      <c r="O851" s="185" t="str">
        <f t="shared" si="40"/>
        <v>-</v>
      </c>
      <c r="P851" s="215" t="str">
        <f t="shared" si="41"/>
        <v>-</v>
      </c>
      <c r="Q851" s="215" cm="1">
        <f t="array" ref="Q851">IF(P851="-",0,P851/(1+'General inputs'!$H$32)^IFERROR(INDEX('MP Calculations'!$C$40:$C$130,MATCH(F851,'MP Calculations'!$D$40:$D$130,0),0),-1))</f>
        <v>0</v>
      </c>
    </row>
    <row r="852" spans="3:17" x14ac:dyDescent="0.2">
      <c r="C852" s="159"/>
      <c r="D852" s="165"/>
      <c r="E852" s="161"/>
      <c r="F852" s="172" t="str">
        <f t="shared" si="39"/>
        <v>-</v>
      </c>
      <c r="G852" s="68"/>
      <c r="H852" s="167"/>
      <c r="I852" s="173"/>
      <c r="J852" s="168" t="str">
        <f>IFERROR(MIN('MP Calculations'!$E$30/I852,1),"-")</f>
        <v>-</v>
      </c>
      <c r="K852" s="12"/>
      <c r="L852" s="159"/>
      <c r="M852" s="159"/>
      <c r="N852" s="159"/>
      <c r="O852" s="185" t="str">
        <f t="shared" si="40"/>
        <v>-</v>
      </c>
      <c r="P852" s="215" t="str">
        <f t="shared" si="41"/>
        <v>-</v>
      </c>
      <c r="Q852" s="215" cm="1">
        <f t="array" ref="Q852">IF(P852="-",0,P852/(1+'General inputs'!$H$32)^IFERROR(INDEX('MP Calculations'!$C$40:$C$130,MATCH(F852,'MP Calculations'!$D$40:$D$130,0),0),-1))</f>
        <v>0</v>
      </c>
    </row>
    <row r="853" spans="3:17" x14ac:dyDescent="0.2">
      <c r="C853" s="159"/>
      <c r="D853" s="165"/>
      <c r="E853" s="161"/>
      <c r="F853" s="172" t="str">
        <f t="shared" si="39"/>
        <v>-</v>
      </c>
      <c r="G853" s="68"/>
      <c r="H853" s="167"/>
      <c r="I853" s="173"/>
      <c r="J853" s="168" t="str">
        <f>IFERROR(MIN('MP Calculations'!$E$30/I853,1),"-")</f>
        <v>-</v>
      </c>
      <c r="K853" s="12"/>
      <c r="L853" s="159"/>
      <c r="M853" s="159"/>
      <c r="N853" s="159"/>
      <c r="O853" s="185" t="str">
        <f t="shared" si="40"/>
        <v>-</v>
      </c>
      <c r="P853" s="215" t="str">
        <f t="shared" si="41"/>
        <v>-</v>
      </c>
      <c r="Q853" s="215" cm="1">
        <f t="array" ref="Q853">IF(P853="-",0,P853/(1+'General inputs'!$H$32)^IFERROR(INDEX('MP Calculations'!$C$40:$C$130,MATCH(F853,'MP Calculations'!$D$40:$D$130,0),0),-1))</f>
        <v>0</v>
      </c>
    </row>
    <row r="854" spans="3:17" x14ac:dyDescent="0.2">
      <c r="C854" s="159"/>
      <c r="D854" s="165"/>
      <c r="E854" s="161"/>
      <c r="F854" s="172" t="str">
        <f t="shared" ref="F854:F917" si="42">IF(E854="","-",IF(OR(E854&lt;$E$15,E854&gt;$E$16),"ERROR - date outside of range",IF(MONTH(E854)&gt;=7,YEAR(E854)&amp;"-"&amp;IF(YEAR(E854)=1999,"00",IF(AND(YEAR(E854)&gt;=2000,YEAR(E854)&lt;2009),"0","")&amp;RIGHT(YEAR(E854),2)+1),RIGHT(YEAR(E854),4)-1&amp;"-"&amp;RIGHT(YEAR(E854),2))))</f>
        <v>-</v>
      </c>
      <c r="G854" s="68"/>
      <c r="H854" s="167"/>
      <c r="I854" s="173"/>
      <c r="J854" s="168" t="str">
        <f>IFERROR(MIN('MP Calculations'!$E$30/I854,1),"-")</f>
        <v>-</v>
      </c>
      <c r="K854" s="12"/>
      <c r="L854" s="159"/>
      <c r="M854" s="159"/>
      <c r="N854" s="159"/>
      <c r="O854" s="185" t="str">
        <f t="shared" ref="O854:O917" si="43">IF(N854="","-",L854*N854)</f>
        <v>-</v>
      </c>
      <c r="P854" s="215" t="str">
        <f t="shared" ref="P854:P917" si="44">IF(O854="-","-",IF(OR(E854&lt;$E$15,E854&gt;$E$16),0,O854*J854))</f>
        <v>-</v>
      </c>
      <c r="Q854" s="215" cm="1">
        <f t="array" ref="Q854">IF(P854="-",0,P854/(1+'General inputs'!$H$32)^IFERROR(INDEX('MP Calculations'!$C$40:$C$130,MATCH(F854,'MP Calculations'!$D$40:$D$130,0),0),-1))</f>
        <v>0</v>
      </c>
    </row>
    <row r="855" spans="3:17" x14ac:dyDescent="0.2">
      <c r="C855" s="159"/>
      <c r="D855" s="165"/>
      <c r="E855" s="161"/>
      <c r="F855" s="172" t="str">
        <f t="shared" si="42"/>
        <v>-</v>
      </c>
      <c r="G855" s="68"/>
      <c r="H855" s="167"/>
      <c r="I855" s="173"/>
      <c r="J855" s="168" t="str">
        <f>IFERROR(MIN('MP Calculations'!$E$30/I855,1),"-")</f>
        <v>-</v>
      </c>
      <c r="K855" s="12"/>
      <c r="L855" s="159"/>
      <c r="M855" s="159"/>
      <c r="N855" s="159"/>
      <c r="O855" s="185" t="str">
        <f t="shared" si="43"/>
        <v>-</v>
      </c>
      <c r="P855" s="215" t="str">
        <f t="shared" si="44"/>
        <v>-</v>
      </c>
      <c r="Q855" s="215" cm="1">
        <f t="array" ref="Q855">IF(P855="-",0,P855/(1+'General inputs'!$H$32)^IFERROR(INDEX('MP Calculations'!$C$40:$C$130,MATCH(F855,'MP Calculations'!$D$40:$D$130,0),0),-1))</f>
        <v>0</v>
      </c>
    </row>
    <row r="856" spans="3:17" x14ac:dyDescent="0.2">
      <c r="C856" s="159"/>
      <c r="D856" s="165"/>
      <c r="E856" s="161"/>
      <c r="F856" s="172" t="str">
        <f t="shared" si="42"/>
        <v>-</v>
      </c>
      <c r="G856" s="68"/>
      <c r="H856" s="167"/>
      <c r="I856" s="173"/>
      <c r="J856" s="168" t="str">
        <f>IFERROR(MIN('MP Calculations'!$E$30/I856,1),"-")</f>
        <v>-</v>
      </c>
      <c r="K856" s="12"/>
      <c r="L856" s="159"/>
      <c r="M856" s="159"/>
      <c r="N856" s="159"/>
      <c r="O856" s="185" t="str">
        <f t="shared" si="43"/>
        <v>-</v>
      </c>
      <c r="P856" s="215" t="str">
        <f t="shared" si="44"/>
        <v>-</v>
      </c>
      <c r="Q856" s="215" cm="1">
        <f t="array" ref="Q856">IF(P856="-",0,P856/(1+'General inputs'!$H$32)^IFERROR(INDEX('MP Calculations'!$C$40:$C$130,MATCH(F856,'MP Calculations'!$D$40:$D$130,0),0),-1))</f>
        <v>0</v>
      </c>
    </row>
    <row r="857" spans="3:17" x14ac:dyDescent="0.2">
      <c r="C857" s="159"/>
      <c r="D857" s="165"/>
      <c r="E857" s="161"/>
      <c r="F857" s="172" t="str">
        <f t="shared" si="42"/>
        <v>-</v>
      </c>
      <c r="G857" s="68"/>
      <c r="H857" s="167"/>
      <c r="I857" s="173"/>
      <c r="J857" s="168" t="str">
        <f>IFERROR(MIN('MP Calculations'!$E$30/I857,1),"-")</f>
        <v>-</v>
      </c>
      <c r="K857" s="12"/>
      <c r="L857" s="159"/>
      <c r="M857" s="159"/>
      <c r="N857" s="159"/>
      <c r="O857" s="185" t="str">
        <f t="shared" si="43"/>
        <v>-</v>
      </c>
      <c r="P857" s="215" t="str">
        <f t="shared" si="44"/>
        <v>-</v>
      </c>
      <c r="Q857" s="215" cm="1">
        <f t="array" ref="Q857">IF(P857="-",0,P857/(1+'General inputs'!$H$32)^IFERROR(INDEX('MP Calculations'!$C$40:$C$130,MATCH(F857,'MP Calculations'!$D$40:$D$130,0),0),-1))</f>
        <v>0</v>
      </c>
    </row>
    <row r="858" spans="3:17" x14ac:dyDescent="0.2">
      <c r="C858" s="159"/>
      <c r="D858" s="165"/>
      <c r="E858" s="161"/>
      <c r="F858" s="172" t="str">
        <f t="shared" si="42"/>
        <v>-</v>
      </c>
      <c r="G858" s="68"/>
      <c r="H858" s="167"/>
      <c r="I858" s="173"/>
      <c r="J858" s="168" t="str">
        <f>IFERROR(MIN('MP Calculations'!$E$30/I858,1),"-")</f>
        <v>-</v>
      </c>
      <c r="K858" s="12"/>
      <c r="L858" s="159"/>
      <c r="M858" s="159"/>
      <c r="N858" s="159"/>
      <c r="O858" s="185" t="str">
        <f t="shared" si="43"/>
        <v>-</v>
      </c>
      <c r="P858" s="215" t="str">
        <f t="shared" si="44"/>
        <v>-</v>
      </c>
      <c r="Q858" s="215" cm="1">
        <f t="array" ref="Q858">IF(P858="-",0,P858/(1+'General inputs'!$H$32)^IFERROR(INDEX('MP Calculations'!$C$40:$C$130,MATCH(F858,'MP Calculations'!$D$40:$D$130,0),0),-1))</f>
        <v>0</v>
      </c>
    </row>
    <row r="859" spans="3:17" x14ac:dyDescent="0.2">
      <c r="C859" s="159"/>
      <c r="D859" s="165"/>
      <c r="E859" s="161"/>
      <c r="F859" s="172" t="str">
        <f t="shared" si="42"/>
        <v>-</v>
      </c>
      <c r="G859" s="68"/>
      <c r="H859" s="167"/>
      <c r="I859" s="173"/>
      <c r="J859" s="168" t="str">
        <f>IFERROR(MIN('MP Calculations'!$E$30/I859,1),"-")</f>
        <v>-</v>
      </c>
      <c r="K859" s="12"/>
      <c r="L859" s="159"/>
      <c r="M859" s="159"/>
      <c r="N859" s="159"/>
      <c r="O859" s="185" t="str">
        <f t="shared" si="43"/>
        <v>-</v>
      </c>
      <c r="P859" s="215" t="str">
        <f t="shared" si="44"/>
        <v>-</v>
      </c>
      <c r="Q859" s="215" cm="1">
        <f t="array" ref="Q859">IF(P859="-",0,P859/(1+'General inputs'!$H$32)^IFERROR(INDEX('MP Calculations'!$C$40:$C$130,MATCH(F859,'MP Calculations'!$D$40:$D$130,0),0),-1))</f>
        <v>0</v>
      </c>
    </row>
    <row r="860" spans="3:17" x14ac:dyDescent="0.2">
      <c r="C860" s="159"/>
      <c r="D860" s="165"/>
      <c r="E860" s="161"/>
      <c r="F860" s="172" t="str">
        <f t="shared" si="42"/>
        <v>-</v>
      </c>
      <c r="G860" s="68"/>
      <c r="H860" s="167"/>
      <c r="I860" s="173"/>
      <c r="J860" s="168" t="str">
        <f>IFERROR(MIN('MP Calculations'!$E$30/I860,1),"-")</f>
        <v>-</v>
      </c>
      <c r="K860" s="12"/>
      <c r="L860" s="159"/>
      <c r="M860" s="159"/>
      <c r="N860" s="159"/>
      <c r="O860" s="185" t="str">
        <f t="shared" si="43"/>
        <v>-</v>
      </c>
      <c r="P860" s="215" t="str">
        <f t="shared" si="44"/>
        <v>-</v>
      </c>
      <c r="Q860" s="215" cm="1">
        <f t="array" ref="Q860">IF(P860="-",0,P860/(1+'General inputs'!$H$32)^IFERROR(INDEX('MP Calculations'!$C$40:$C$130,MATCH(F860,'MP Calculations'!$D$40:$D$130,0),0),-1))</f>
        <v>0</v>
      </c>
    </row>
    <row r="861" spans="3:17" x14ac:dyDescent="0.2">
      <c r="C861" s="159"/>
      <c r="D861" s="165"/>
      <c r="E861" s="161"/>
      <c r="F861" s="172" t="str">
        <f t="shared" si="42"/>
        <v>-</v>
      </c>
      <c r="G861" s="68"/>
      <c r="H861" s="167"/>
      <c r="I861" s="173"/>
      <c r="J861" s="168" t="str">
        <f>IFERROR(MIN('MP Calculations'!$E$30/I861,1),"-")</f>
        <v>-</v>
      </c>
      <c r="K861" s="12"/>
      <c r="L861" s="159"/>
      <c r="M861" s="159"/>
      <c r="N861" s="159"/>
      <c r="O861" s="185" t="str">
        <f t="shared" si="43"/>
        <v>-</v>
      </c>
      <c r="P861" s="215" t="str">
        <f t="shared" si="44"/>
        <v>-</v>
      </c>
      <c r="Q861" s="215" cm="1">
        <f t="array" ref="Q861">IF(P861="-",0,P861/(1+'General inputs'!$H$32)^IFERROR(INDEX('MP Calculations'!$C$40:$C$130,MATCH(F861,'MP Calculations'!$D$40:$D$130,0),0),-1))</f>
        <v>0</v>
      </c>
    </row>
    <row r="862" spans="3:17" x14ac:dyDescent="0.2">
      <c r="C862" s="159"/>
      <c r="D862" s="165"/>
      <c r="E862" s="161"/>
      <c r="F862" s="172" t="str">
        <f t="shared" si="42"/>
        <v>-</v>
      </c>
      <c r="G862" s="68"/>
      <c r="H862" s="167"/>
      <c r="I862" s="173"/>
      <c r="J862" s="168" t="str">
        <f>IFERROR(MIN('MP Calculations'!$E$30/I862,1),"-")</f>
        <v>-</v>
      </c>
      <c r="K862" s="12"/>
      <c r="L862" s="159"/>
      <c r="M862" s="159"/>
      <c r="N862" s="159"/>
      <c r="O862" s="185" t="str">
        <f t="shared" si="43"/>
        <v>-</v>
      </c>
      <c r="P862" s="215" t="str">
        <f t="shared" si="44"/>
        <v>-</v>
      </c>
      <c r="Q862" s="215" cm="1">
        <f t="array" ref="Q862">IF(P862="-",0,P862/(1+'General inputs'!$H$32)^IFERROR(INDEX('MP Calculations'!$C$40:$C$130,MATCH(F862,'MP Calculations'!$D$40:$D$130,0),0),-1))</f>
        <v>0</v>
      </c>
    </row>
    <row r="863" spans="3:17" x14ac:dyDescent="0.2">
      <c r="C863" s="159"/>
      <c r="D863" s="165"/>
      <c r="E863" s="161"/>
      <c r="F863" s="172" t="str">
        <f t="shared" si="42"/>
        <v>-</v>
      </c>
      <c r="G863" s="68"/>
      <c r="H863" s="167"/>
      <c r="I863" s="173"/>
      <c r="J863" s="168" t="str">
        <f>IFERROR(MIN('MP Calculations'!$E$30/I863,1),"-")</f>
        <v>-</v>
      </c>
      <c r="K863" s="12"/>
      <c r="L863" s="159"/>
      <c r="M863" s="159"/>
      <c r="N863" s="159"/>
      <c r="O863" s="185" t="str">
        <f t="shared" si="43"/>
        <v>-</v>
      </c>
      <c r="P863" s="215" t="str">
        <f t="shared" si="44"/>
        <v>-</v>
      </c>
      <c r="Q863" s="215" cm="1">
        <f t="array" ref="Q863">IF(P863="-",0,P863/(1+'General inputs'!$H$32)^IFERROR(INDEX('MP Calculations'!$C$40:$C$130,MATCH(F863,'MP Calculations'!$D$40:$D$130,0),0),-1))</f>
        <v>0</v>
      </c>
    </row>
    <row r="864" spans="3:17" x14ac:dyDescent="0.2">
      <c r="C864" s="159"/>
      <c r="D864" s="165"/>
      <c r="E864" s="161"/>
      <c r="F864" s="172" t="str">
        <f t="shared" si="42"/>
        <v>-</v>
      </c>
      <c r="G864" s="68"/>
      <c r="H864" s="167"/>
      <c r="I864" s="173"/>
      <c r="J864" s="168" t="str">
        <f>IFERROR(MIN('MP Calculations'!$E$30/I864,1),"-")</f>
        <v>-</v>
      </c>
      <c r="K864" s="12"/>
      <c r="L864" s="159"/>
      <c r="M864" s="159"/>
      <c r="N864" s="159"/>
      <c r="O864" s="185" t="str">
        <f t="shared" si="43"/>
        <v>-</v>
      </c>
      <c r="P864" s="215" t="str">
        <f t="shared" si="44"/>
        <v>-</v>
      </c>
      <c r="Q864" s="215" cm="1">
        <f t="array" ref="Q864">IF(P864="-",0,P864/(1+'General inputs'!$H$32)^IFERROR(INDEX('MP Calculations'!$C$40:$C$130,MATCH(F864,'MP Calculations'!$D$40:$D$130,0),0),-1))</f>
        <v>0</v>
      </c>
    </row>
    <row r="865" spans="3:17" x14ac:dyDescent="0.2">
      <c r="C865" s="159"/>
      <c r="D865" s="165"/>
      <c r="E865" s="161"/>
      <c r="F865" s="172" t="str">
        <f t="shared" si="42"/>
        <v>-</v>
      </c>
      <c r="G865" s="68"/>
      <c r="H865" s="167"/>
      <c r="I865" s="173"/>
      <c r="J865" s="168" t="str">
        <f>IFERROR(MIN('MP Calculations'!$E$30/I865,1),"-")</f>
        <v>-</v>
      </c>
      <c r="K865" s="12"/>
      <c r="L865" s="159"/>
      <c r="M865" s="159"/>
      <c r="N865" s="159"/>
      <c r="O865" s="185" t="str">
        <f t="shared" si="43"/>
        <v>-</v>
      </c>
      <c r="P865" s="215" t="str">
        <f t="shared" si="44"/>
        <v>-</v>
      </c>
      <c r="Q865" s="215" cm="1">
        <f t="array" ref="Q865">IF(P865="-",0,P865/(1+'General inputs'!$H$32)^IFERROR(INDEX('MP Calculations'!$C$40:$C$130,MATCH(F865,'MP Calculations'!$D$40:$D$130,0),0),-1))</f>
        <v>0</v>
      </c>
    </row>
    <row r="866" spans="3:17" x14ac:dyDescent="0.2">
      <c r="C866" s="159"/>
      <c r="D866" s="165"/>
      <c r="E866" s="161"/>
      <c r="F866" s="172" t="str">
        <f t="shared" si="42"/>
        <v>-</v>
      </c>
      <c r="G866" s="68"/>
      <c r="H866" s="167"/>
      <c r="I866" s="173"/>
      <c r="J866" s="168" t="str">
        <f>IFERROR(MIN('MP Calculations'!$E$30/I866,1),"-")</f>
        <v>-</v>
      </c>
      <c r="K866" s="12"/>
      <c r="L866" s="159"/>
      <c r="M866" s="159"/>
      <c r="N866" s="159"/>
      <c r="O866" s="185" t="str">
        <f t="shared" si="43"/>
        <v>-</v>
      </c>
      <c r="P866" s="215" t="str">
        <f t="shared" si="44"/>
        <v>-</v>
      </c>
      <c r="Q866" s="215" cm="1">
        <f t="array" ref="Q866">IF(P866="-",0,P866/(1+'General inputs'!$H$32)^IFERROR(INDEX('MP Calculations'!$C$40:$C$130,MATCH(F866,'MP Calculations'!$D$40:$D$130,0),0),-1))</f>
        <v>0</v>
      </c>
    </row>
    <row r="867" spans="3:17" x14ac:dyDescent="0.2">
      <c r="C867" s="159"/>
      <c r="D867" s="165"/>
      <c r="E867" s="161"/>
      <c r="F867" s="172" t="str">
        <f t="shared" si="42"/>
        <v>-</v>
      </c>
      <c r="G867" s="68"/>
      <c r="H867" s="167"/>
      <c r="I867" s="173"/>
      <c r="J867" s="168" t="str">
        <f>IFERROR(MIN('MP Calculations'!$E$30/I867,1),"-")</f>
        <v>-</v>
      </c>
      <c r="K867" s="12"/>
      <c r="L867" s="159"/>
      <c r="M867" s="159"/>
      <c r="N867" s="159"/>
      <c r="O867" s="185" t="str">
        <f t="shared" si="43"/>
        <v>-</v>
      </c>
      <c r="P867" s="215" t="str">
        <f t="shared" si="44"/>
        <v>-</v>
      </c>
      <c r="Q867" s="215" cm="1">
        <f t="array" ref="Q867">IF(P867="-",0,P867/(1+'General inputs'!$H$32)^IFERROR(INDEX('MP Calculations'!$C$40:$C$130,MATCH(F867,'MP Calculations'!$D$40:$D$130,0),0),-1))</f>
        <v>0</v>
      </c>
    </row>
    <row r="868" spans="3:17" x14ac:dyDescent="0.2">
      <c r="C868" s="159"/>
      <c r="D868" s="165"/>
      <c r="E868" s="161"/>
      <c r="F868" s="172" t="str">
        <f t="shared" si="42"/>
        <v>-</v>
      </c>
      <c r="G868" s="68"/>
      <c r="H868" s="167"/>
      <c r="I868" s="173"/>
      <c r="J868" s="168" t="str">
        <f>IFERROR(MIN('MP Calculations'!$E$30/I868,1),"-")</f>
        <v>-</v>
      </c>
      <c r="K868" s="12"/>
      <c r="L868" s="159"/>
      <c r="M868" s="159"/>
      <c r="N868" s="159"/>
      <c r="O868" s="185" t="str">
        <f t="shared" si="43"/>
        <v>-</v>
      </c>
      <c r="P868" s="215" t="str">
        <f t="shared" si="44"/>
        <v>-</v>
      </c>
      <c r="Q868" s="215" cm="1">
        <f t="array" ref="Q868">IF(P868="-",0,P868/(1+'General inputs'!$H$32)^IFERROR(INDEX('MP Calculations'!$C$40:$C$130,MATCH(F868,'MP Calculations'!$D$40:$D$130,0),0),-1))</f>
        <v>0</v>
      </c>
    </row>
    <row r="869" spans="3:17" x14ac:dyDescent="0.2">
      <c r="C869" s="159"/>
      <c r="D869" s="165"/>
      <c r="E869" s="161"/>
      <c r="F869" s="172" t="str">
        <f t="shared" si="42"/>
        <v>-</v>
      </c>
      <c r="G869" s="68"/>
      <c r="H869" s="167"/>
      <c r="I869" s="173"/>
      <c r="J869" s="168" t="str">
        <f>IFERROR(MIN('MP Calculations'!$E$30/I869,1),"-")</f>
        <v>-</v>
      </c>
      <c r="K869" s="12"/>
      <c r="L869" s="159"/>
      <c r="M869" s="159"/>
      <c r="N869" s="159"/>
      <c r="O869" s="185" t="str">
        <f t="shared" si="43"/>
        <v>-</v>
      </c>
      <c r="P869" s="215" t="str">
        <f t="shared" si="44"/>
        <v>-</v>
      </c>
      <c r="Q869" s="215" cm="1">
        <f t="array" ref="Q869">IF(P869="-",0,P869/(1+'General inputs'!$H$32)^IFERROR(INDEX('MP Calculations'!$C$40:$C$130,MATCH(F869,'MP Calculations'!$D$40:$D$130,0),0),-1))</f>
        <v>0</v>
      </c>
    </row>
    <row r="870" spans="3:17" x14ac:dyDescent="0.2">
      <c r="C870" s="159"/>
      <c r="D870" s="165"/>
      <c r="E870" s="161"/>
      <c r="F870" s="172" t="str">
        <f t="shared" si="42"/>
        <v>-</v>
      </c>
      <c r="G870" s="68"/>
      <c r="H870" s="167"/>
      <c r="I870" s="173"/>
      <c r="J870" s="168" t="str">
        <f>IFERROR(MIN('MP Calculations'!$E$30/I870,1),"-")</f>
        <v>-</v>
      </c>
      <c r="K870" s="12"/>
      <c r="L870" s="159"/>
      <c r="M870" s="159"/>
      <c r="N870" s="159"/>
      <c r="O870" s="185" t="str">
        <f t="shared" si="43"/>
        <v>-</v>
      </c>
      <c r="P870" s="215" t="str">
        <f t="shared" si="44"/>
        <v>-</v>
      </c>
      <c r="Q870" s="215" cm="1">
        <f t="array" ref="Q870">IF(P870="-",0,P870/(1+'General inputs'!$H$32)^IFERROR(INDEX('MP Calculations'!$C$40:$C$130,MATCH(F870,'MP Calculations'!$D$40:$D$130,0),0),-1))</f>
        <v>0</v>
      </c>
    </row>
    <row r="871" spans="3:17" x14ac:dyDescent="0.2">
      <c r="C871" s="159"/>
      <c r="D871" s="165"/>
      <c r="E871" s="161"/>
      <c r="F871" s="172" t="str">
        <f t="shared" si="42"/>
        <v>-</v>
      </c>
      <c r="G871" s="68"/>
      <c r="H871" s="167"/>
      <c r="I871" s="173"/>
      <c r="J871" s="168" t="str">
        <f>IFERROR(MIN('MP Calculations'!$E$30/I871,1),"-")</f>
        <v>-</v>
      </c>
      <c r="K871" s="12"/>
      <c r="L871" s="159"/>
      <c r="M871" s="159"/>
      <c r="N871" s="159"/>
      <c r="O871" s="185" t="str">
        <f t="shared" si="43"/>
        <v>-</v>
      </c>
      <c r="P871" s="215" t="str">
        <f t="shared" si="44"/>
        <v>-</v>
      </c>
      <c r="Q871" s="215" cm="1">
        <f t="array" ref="Q871">IF(P871="-",0,P871/(1+'General inputs'!$H$32)^IFERROR(INDEX('MP Calculations'!$C$40:$C$130,MATCH(F871,'MP Calculations'!$D$40:$D$130,0),0),-1))</f>
        <v>0</v>
      </c>
    </row>
    <row r="872" spans="3:17" x14ac:dyDescent="0.2">
      <c r="C872" s="159"/>
      <c r="D872" s="165"/>
      <c r="E872" s="161"/>
      <c r="F872" s="172" t="str">
        <f t="shared" si="42"/>
        <v>-</v>
      </c>
      <c r="G872" s="68"/>
      <c r="H872" s="167"/>
      <c r="I872" s="173"/>
      <c r="J872" s="168" t="str">
        <f>IFERROR(MIN('MP Calculations'!$E$30/I872,1),"-")</f>
        <v>-</v>
      </c>
      <c r="K872" s="12"/>
      <c r="L872" s="159"/>
      <c r="M872" s="159"/>
      <c r="N872" s="159"/>
      <c r="O872" s="185" t="str">
        <f t="shared" si="43"/>
        <v>-</v>
      </c>
      <c r="P872" s="215" t="str">
        <f t="shared" si="44"/>
        <v>-</v>
      </c>
      <c r="Q872" s="215" cm="1">
        <f t="array" ref="Q872">IF(P872="-",0,P872/(1+'General inputs'!$H$32)^IFERROR(INDEX('MP Calculations'!$C$40:$C$130,MATCH(F872,'MP Calculations'!$D$40:$D$130,0),0),-1))</f>
        <v>0</v>
      </c>
    </row>
    <row r="873" spans="3:17" x14ac:dyDescent="0.2">
      <c r="C873" s="159"/>
      <c r="D873" s="165"/>
      <c r="E873" s="161"/>
      <c r="F873" s="172" t="str">
        <f t="shared" si="42"/>
        <v>-</v>
      </c>
      <c r="G873" s="68"/>
      <c r="H873" s="167"/>
      <c r="I873" s="173"/>
      <c r="J873" s="168" t="str">
        <f>IFERROR(MIN('MP Calculations'!$E$30/I873,1),"-")</f>
        <v>-</v>
      </c>
      <c r="K873" s="12"/>
      <c r="L873" s="159"/>
      <c r="M873" s="159"/>
      <c r="N873" s="159"/>
      <c r="O873" s="185" t="str">
        <f t="shared" si="43"/>
        <v>-</v>
      </c>
      <c r="P873" s="215" t="str">
        <f t="shared" si="44"/>
        <v>-</v>
      </c>
      <c r="Q873" s="215" cm="1">
        <f t="array" ref="Q873">IF(P873="-",0,P873/(1+'General inputs'!$H$32)^IFERROR(INDEX('MP Calculations'!$C$40:$C$130,MATCH(F873,'MP Calculations'!$D$40:$D$130,0),0),-1))</f>
        <v>0</v>
      </c>
    </row>
    <row r="874" spans="3:17" x14ac:dyDescent="0.2">
      <c r="C874" s="159"/>
      <c r="D874" s="165"/>
      <c r="E874" s="161"/>
      <c r="F874" s="172" t="str">
        <f t="shared" si="42"/>
        <v>-</v>
      </c>
      <c r="G874" s="68"/>
      <c r="H874" s="167"/>
      <c r="I874" s="173"/>
      <c r="J874" s="168" t="str">
        <f>IFERROR(MIN('MP Calculations'!$E$30/I874,1),"-")</f>
        <v>-</v>
      </c>
      <c r="K874" s="12"/>
      <c r="L874" s="159"/>
      <c r="M874" s="159"/>
      <c r="N874" s="159"/>
      <c r="O874" s="185" t="str">
        <f t="shared" si="43"/>
        <v>-</v>
      </c>
      <c r="P874" s="215" t="str">
        <f t="shared" si="44"/>
        <v>-</v>
      </c>
      <c r="Q874" s="215" cm="1">
        <f t="array" ref="Q874">IF(P874="-",0,P874/(1+'General inputs'!$H$32)^IFERROR(INDEX('MP Calculations'!$C$40:$C$130,MATCH(F874,'MP Calculations'!$D$40:$D$130,0),0),-1))</f>
        <v>0</v>
      </c>
    </row>
    <row r="875" spans="3:17" x14ac:dyDescent="0.2">
      <c r="C875" s="159"/>
      <c r="D875" s="165"/>
      <c r="E875" s="161"/>
      <c r="F875" s="172" t="str">
        <f t="shared" si="42"/>
        <v>-</v>
      </c>
      <c r="G875" s="68"/>
      <c r="H875" s="167"/>
      <c r="I875" s="173"/>
      <c r="J875" s="168" t="str">
        <f>IFERROR(MIN('MP Calculations'!$E$30/I875,1),"-")</f>
        <v>-</v>
      </c>
      <c r="K875" s="12"/>
      <c r="L875" s="159"/>
      <c r="M875" s="159"/>
      <c r="N875" s="159"/>
      <c r="O875" s="185" t="str">
        <f t="shared" si="43"/>
        <v>-</v>
      </c>
      <c r="P875" s="215" t="str">
        <f t="shared" si="44"/>
        <v>-</v>
      </c>
      <c r="Q875" s="215" cm="1">
        <f t="array" ref="Q875">IF(P875="-",0,P875/(1+'General inputs'!$H$32)^IFERROR(INDEX('MP Calculations'!$C$40:$C$130,MATCH(F875,'MP Calculations'!$D$40:$D$130,0),0),-1))</f>
        <v>0</v>
      </c>
    </row>
    <row r="876" spans="3:17" x14ac:dyDescent="0.2">
      <c r="C876" s="159"/>
      <c r="D876" s="165"/>
      <c r="E876" s="161"/>
      <c r="F876" s="172" t="str">
        <f t="shared" si="42"/>
        <v>-</v>
      </c>
      <c r="G876" s="68"/>
      <c r="H876" s="167"/>
      <c r="I876" s="173"/>
      <c r="J876" s="168" t="str">
        <f>IFERROR(MIN('MP Calculations'!$E$30/I876,1),"-")</f>
        <v>-</v>
      </c>
      <c r="K876" s="12"/>
      <c r="L876" s="159"/>
      <c r="M876" s="159"/>
      <c r="N876" s="159"/>
      <c r="O876" s="185" t="str">
        <f t="shared" si="43"/>
        <v>-</v>
      </c>
      <c r="P876" s="215" t="str">
        <f t="shared" si="44"/>
        <v>-</v>
      </c>
      <c r="Q876" s="215" cm="1">
        <f t="array" ref="Q876">IF(P876="-",0,P876/(1+'General inputs'!$H$32)^IFERROR(INDEX('MP Calculations'!$C$40:$C$130,MATCH(F876,'MP Calculations'!$D$40:$D$130,0),0),-1))</f>
        <v>0</v>
      </c>
    </row>
    <row r="877" spans="3:17" x14ac:dyDescent="0.2">
      <c r="C877" s="159"/>
      <c r="D877" s="165"/>
      <c r="E877" s="161"/>
      <c r="F877" s="172" t="str">
        <f t="shared" si="42"/>
        <v>-</v>
      </c>
      <c r="G877" s="68"/>
      <c r="H877" s="167"/>
      <c r="I877" s="173"/>
      <c r="J877" s="168" t="str">
        <f>IFERROR(MIN('MP Calculations'!$E$30/I877,1),"-")</f>
        <v>-</v>
      </c>
      <c r="K877" s="12"/>
      <c r="L877" s="159"/>
      <c r="M877" s="159"/>
      <c r="N877" s="159"/>
      <c r="O877" s="185" t="str">
        <f t="shared" si="43"/>
        <v>-</v>
      </c>
      <c r="P877" s="215" t="str">
        <f t="shared" si="44"/>
        <v>-</v>
      </c>
      <c r="Q877" s="215" cm="1">
        <f t="array" ref="Q877">IF(P877="-",0,P877/(1+'General inputs'!$H$32)^IFERROR(INDEX('MP Calculations'!$C$40:$C$130,MATCH(F877,'MP Calculations'!$D$40:$D$130,0),0),-1))</f>
        <v>0</v>
      </c>
    </row>
    <row r="878" spans="3:17" x14ac:dyDescent="0.2">
      <c r="C878" s="159"/>
      <c r="D878" s="165"/>
      <c r="E878" s="161"/>
      <c r="F878" s="172" t="str">
        <f t="shared" si="42"/>
        <v>-</v>
      </c>
      <c r="G878" s="68"/>
      <c r="H878" s="167"/>
      <c r="I878" s="173"/>
      <c r="J878" s="168" t="str">
        <f>IFERROR(MIN('MP Calculations'!$E$30/I878,1),"-")</f>
        <v>-</v>
      </c>
      <c r="K878" s="12"/>
      <c r="L878" s="159"/>
      <c r="M878" s="159"/>
      <c r="N878" s="159"/>
      <c r="O878" s="185" t="str">
        <f t="shared" si="43"/>
        <v>-</v>
      </c>
      <c r="P878" s="215" t="str">
        <f t="shared" si="44"/>
        <v>-</v>
      </c>
      <c r="Q878" s="215" cm="1">
        <f t="array" ref="Q878">IF(P878="-",0,P878/(1+'General inputs'!$H$32)^IFERROR(INDEX('MP Calculations'!$C$40:$C$130,MATCH(F878,'MP Calculations'!$D$40:$D$130,0),0),-1))</f>
        <v>0</v>
      </c>
    </row>
    <row r="879" spans="3:17" x14ac:dyDescent="0.2">
      <c r="C879" s="159"/>
      <c r="D879" s="165"/>
      <c r="E879" s="161"/>
      <c r="F879" s="172" t="str">
        <f t="shared" si="42"/>
        <v>-</v>
      </c>
      <c r="G879" s="68"/>
      <c r="H879" s="167"/>
      <c r="I879" s="173"/>
      <c r="J879" s="168" t="str">
        <f>IFERROR(MIN('MP Calculations'!$E$30/I879,1),"-")</f>
        <v>-</v>
      </c>
      <c r="K879" s="12"/>
      <c r="L879" s="159"/>
      <c r="M879" s="159"/>
      <c r="N879" s="159"/>
      <c r="O879" s="185" t="str">
        <f t="shared" si="43"/>
        <v>-</v>
      </c>
      <c r="P879" s="215" t="str">
        <f t="shared" si="44"/>
        <v>-</v>
      </c>
      <c r="Q879" s="215" cm="1">
        <f t="array" ref="Q879">IF(P879="-",0,P879/(1+'General inputs'!$H$32)^IFERROR(INDEX('MP Calculations'!$C$40:$C$130,MATCH(F879,'MP Calculations'!$D$40:$D$130,0),0),-1))</f>
        <v>0</v>
      </c>
    </row>
    <row r="880" spans="3:17" x14ac:dyDescent="0.2">
      <c r="C880" s="159"/>
      <c r="D880" s="165"/>
      <c r="E880" s="161"/>
      <c r="F880" s="172" t="str">
        <f t="shared" si="42"/>
        <v>-</v>
      </c>
      <c r="G880" s="68"/>
      <c r="H880" s="167"/>
      <c r="I880" s="173"/>
      <c r="J880" s="168" t="str">
        <f>IFERROR(MIN('MP Calculations'!$E$30/I880,1),"-")</f>
        <v>-</v>
      </c>
      <c r="K880" s="12"/>
      <c r="L880" s="159"/>
      <c r="M880" s="159"/>
      <c r="N880" s="159"/>
      <c r="O880" s="185" t="str">
        <f t="shared" si="43"/>
        <v>-</v>
      </c>
      <c r="P880" s="215" t="str">
        <f t="shared" si="44"/>
        <v>-</v>
      </c>
      <c r="Q880" s="215" cm="1">
        <f t="array" ref="Q880">IF(P880="-",0,P880/(1+'General inputs'!$H$32)^IFERROR(INDEX('MP Calculations'!$C$40:$C$130,MATCH(F880,'MP Calculations'!$D$40:$D$130,0),0),-1))</f>
        <v>0</v>
      </c>
    </row>
    <row r="881" spans="3:17" x14ac:dyDescent="0.2">
      <c r="C881" s="159"/>
      <c r="D881" s="165"/>
      <c r="E881" s="161"/>
      <c r="F881" s="172" t="str">
        <f t="shared" si="42"/>
        <v>-</v>
      </c>
      <c r="G881" s="68"/>
      <c r="H881" s="167"/>
      <c r="I881" s="173"/>
      <c r="J881" s="168" t="str">
        <f>IFERROR(MIN('MP Calculations'!$E$30/I881,1),"-")</f>
        <v>-</v>
      </c>
      <c r="K881" s="12"/>
      <c r="L881" s="159"/>
      <c r="M881" s="159"/>
      <c r="N881" s="159"/>
      <c r="O881" s="185" t="str">
        <f t="shared" si="43"/>
        <v>-</v>
      </c>
      <c r="P881" s="215" t="str">
        <f t="shared" si="44"/>
        <v>-</v>
      </c>
      <c r="Q881" s="215" cm="1">
        <f t="array" ref="Q881">IF(P881="-",0,P881/(1+'General inputs'!$H$32)^IFERROR(INDEX('MP Calculations'!$C$40:$C$130,MATCH(F881,'MP Calculations'!$D$40:$D$130,0),0),-1))</f>
        <v>0</v>
      </c>
    </row>
    <row r="882" spans="3:17" x14ac:dyDescent="0.2">
      <c r="C882" s="159"/>
      <c r="D882" s="165"/>
      <c r="E882" s="161"/>
      <c r="F882" s="172" t="str">
        <f t="shared" si="42"/>
        <v>-</v>
      </c>
      <c r="G882" s="68"/>
      <c r="H882" s="167"/>
      <c r="I882" s="173"/>
      <c r="J882" s="168" t="str">
        <f>IFERROR(MIN('MP Calculations'!$E$30/I882,1),"-")</f>
        <v>-</v>
      </c>
      <c r="K882" s="12"/>
      <c r="L882" s="159"/>
      <c r="M882" s="159"/>
      <c r="N882" s="159"/>
      <c r="O882" s="185" t="str">
        <f t="shared" si="43"/>
        <v>-</v>
      </c>
      <c r="P882" s="215" t="str">
        <f t="shared" si="44"/>
        <v>-</v>
      </c>
      <c r="Q882" s="215" cm="1">
        <f t="array" ref="Q882">IF(P882="-",0,P882/(1+'General inputs'!$H$32)^IFERROR(INDEX('MP Calculations'!$C$40:$C$130,MATCH(F882,'MP Calculations'!$D$40:$D$130,0),0),-1))</f>
        <v>0</v>
      </c>
    </row>
    <row r="883" spans="3:17" x14ac:dyDescent="0.2">
      <c r="C883" s="159"/>
      <c r="D883" s="165"/>
      <c r="E883" s="161"/>
      <c r="F883" s="172" t="str">
        <f t="shared" si="42"/>
        <v>-</v>
      </c>
      <c r="G883" s="68"/>
      <c r="H883" s="167"/>
      <c r="I883" s="173"/>
      <c r="J883" s="168" t="str">
        <f>IFERROR(MIN('MP Calculations'!$E$30/I883,1),"-")</f>
        <v>-</v>
      </c>
      <c r="K883" s="12"/>
      <c r="L883" s="159"/>
      <c r="M883" s="159"/>
      <c r="N883" s="159"/>
      <c r="O883" s="185" t="str">
        <f t="shared" si="43"/>
        <v>-</v>
      </c>
      <c r="P883" s="215" t="str">
        <f t="shared" si="44"/>
        <v>-</v>
      </c>
      <c r="Q883" s="215" cm="1">
        <f t="array" ref="Q883">IF(P883="-",0,P883/(1+'General inputs'!$H$32)^IFERROR(INDEX('MP Calculations'!$C$40:$C$130,MATCH(F883,'MP Calculations'!$D$40:$D$130,0),0),-1))</f>
        <v>0</v>
      </c>
    </row>
    <row r="884" spans="3:17" x14ac:dyDescent="0.2">
      <c r="C884" s="159"/>
      <c r="D884" s="165"/>
      <c r="E884" s="161"/>
      <c r="F884" s="172" t="str">
        <f t="shared" si="42"/>
        <v>-</v>
      </c>
      <c r="G884" s="68"/>
      <c r="H884" s="167"/>
      <c r="I884" s="173"/>
      <c r="J884" s="168" t="str">
        <f>IFERROR(MIN('MP Calculations'!$E$30/I884,1),"-")</f>
        <v>-</v>
      </c>
      <c r="K884" s="12"/>
      <c r="L884" s="159"/>
      <c r="M884" s="159"/>
      <c r="N884" s="159"/>
      <c r="O884" s="185" t="str">
        <f t="shared" si="43"/>
        <v>-</v>
      </c>
      <c r="P884" s="215" t="str">
        <f t="shared" si="44"/>
        <v>-</v>
      </c>
      <c r="Q884" s="215" cm="1">
        <f t="array" ref="Q884">IF(P884="-",0,P884/(1+'General inputs'!$H$32)^IFERROR(INDEX('MP Calculations'!$C$40:$C$130,MATCH(F884,'MP Calculations'!$D$40:$D$130,0),0),-1))</f>
        <v>0</v>
      </c>
    </row>
    <row r="885" spans="3:17" x14ac:dyDescent="0.2">
      <c r="C885" s="159"/>
      <c r="D885" s="165"/>
      <c r="E885" s="161"/>
      <c r="F885" s="172" t="str">
        <f t="shared" si="42"/>
        <v>-</v>
      </c>
      <c r="G885" s="68"/>
      <c r="H885" s="167"/>
      <c r="I885" s="173"/>
      <c r="J885" s="168" t="str">
        <f>IFERROR(MIN('MP Calculations'!$E$30/I885,1),"-")</f>
        <v>-</v>
      </c>
      <c r="K885" s="12"/>
      <c r="L885" s="159"/>
      <c r="M885" s="159"/>
      <c r="N885" s="159"/>
      <c r="O885" s="185" t="str">
        <f t="shared" si="43"/>
        <v>-</v>
      </c>
      <c r="P885" s="215" t="str">
        <f t="shared" si="44"/>
        <v>-</v>
      </c>
      <c r="Q885" s="215" cm="1">
        <f t="array" ref="Q885">IF(P885="-",0,P885/(1+'General inputs'!$H$32)^IFERROR(INDEX('MP Calculations'!$C$40:$C$130,MATCH(F885,'MP Calculations'!$D$40:$D$130,0),0),-1))</f>
        <v>0</v>
      </c>
    </row>
    <row r="886" spans="3:17" x14ac:dyDescent="0.2">
      <c r="C886" s="159"/>
      <c r="D886" s="165"/>
      <c r="E886" s="161"/>
      <c r="F886" s="172" t="str">
        <f t="shared" si="42"/>
        <v>-</v>
      </c>
      <c r="G886" s="68"/>
      <c r="H886" s="167"/>
      <c r="I886" s="173"/>
      <c r="J886" s="168" t="str">
        <f>IFERROR(MIN('MP Calculations'!$E$30/I886,1),"-")</f>
        <v>-</v>
      </c>
      <c r="K886" s="12"/>
      <c r="L886" s="159"/>
      <c r="M886" s="159"/>
      <c r="N886" s="159"/>
      <c r="O886" s="185" t="str">
        <f t="shared" si="43"/>
        <v>-</v>
      </c>
      <c r="P886" s="215" t="str">
        <f t="shared" si="44"/>
        <v>-</v>
      </c>
      <c r="Q886" s="215" cm="1">
        <f t="array" ref="Q886">IF(P886="-",0,P886/(1+'General inputs'!$H$32)^IFERROR(INDEX('MP Calculations'!$C$40:$C$130,MATCH(F886,'MP Calculations'!$D$40:$D$130,0),0),-1))</f>
        <v>0</v>
      </c>
    </row>
    <row r="887" spans="3:17" x14ac:dyDescent="0.2">
      <c r="C887" s="159"/>
      <c r="D887" s="165"/>
      <c r="E887" s="161"/>
      <c r="F887" s="172" t="str">
        <f t="shared" si="42"/>
        <v>-</v>
      </c>
      <c r="G887" s="68"/>
      <c r="H887" s="167"/>
      <c r="I887" s="173"/>
      <c r="J887" s="168" t="str">
        <f>IFERROR(MIN('MP Calculations'!$E$30/I887,1),"-")</f>
        <v>-</v>
      </c>
      <c r="K887" s="12"/>
      <c r="L887" s="159"/>
      <c r="M887" s="159"/>
      <c r="N887" s="159"/>
      <c r="O887" s="185" t="str">
        <f t="shared" si="43"/>
        <v>-</v>
      </c>
      <c r="P887" s="215" t="str">
        <f t="shared" si="44"/>
        <v>-</v>
      </c>
      <c r="Q887" s="215" cm="1">
        <f t="array" ref="Q887">IF(P887="-",0,P887/(1+'General inputs'!$H$32)^IFERROR(INDEX('MP Calculations'!$C$40:$C$130,MATCH(F887,'MP Calculations'!$D$40:$D$130,0),0),-1))</f>
        <v>0</v>
      </c>
    </row>
    <row r="888" spans="3:17" x14ac:dyDescent="0.2">
      <c r="C888" s="159"/>
      <c r="D888" s="165"/>
      <c r="E888" s="161"/>
      <c r="F888" s="172" t="str">
        <f t="shared" si="42"/>
        <v>-</v>
      </c>
      <c r="G888" s="68"/>
      <c r="H888" s="167"/>
      <c r="I888" s="173"/>
      <c r="J888" s="168" t="str">
        <f>IFERROR(MIN('MP Calculations'!$E$30/I888,1),"-")</f>
        <v>-</v>
      </c>
      <c r="K888" s="12"/>
      <c r="L888" s="159"/>
      <c r="M888" s="159"/>
      <c r="N888" s="159"/>
      <c r="O888" s="185" t="str">
        <f t="shared" si="43"/>
        <v>-</v>
      </c>
      <c r="P888" s="215" t="str">
        <f t="shared" si="44"/>
        <v>-</v>
      </c>
      <c r="Q888" s="215" cm="1">
        <f t="array" ref="Q888">IF(P888="-",0,P888/(1+'General inputs'!$H$32)^IFERROR(INDEX('MP Calculations'!$C$40:$C$130,MATCH(F888,'MP Calculations'!$D$40:$D$130,0),0),-1))</f>
        <v>0</v>
      </c>
    </row>
    <row r="889" spans="3:17" x14ac:dyDescent="0.2">
      <c r="C889" s="159"/>
      <c r="D889" s="165"/>
      <c r="E889" s="161"/>
      <c r="F889" s="172" t="str">
        <f t="shared" si="42"/>
        <v>-</v>
      </c>
      <c r="G889" s="68"/>
      <c r="H889" s="167"/>
      <c r="I889" s="173"/>
      <c r="J889" s="168" t="str">
        <f>IFERROR(MIN('MP Calculations'!$E$30/I889,1),"-")</f>
        <v>-</v>
      </c>
      <c r="K889" s="12"/>
      <c r="L889" s="159"/>
      <c r="M889" s="159"/>
      <c r="N889" s="159"/>
      <c r="O889" s="185" t="str">
        <f t="shared" si="43"/>
        <v>-</v>
      </c>
      <c r="P889" s="215" t="str">
        <f t="shared" si="44"/>
        <v>-</v>
      </c>
      <c r="Q889" s="215" cm="1">
        <f t="array" ref="Q889">IF(P889="-",0,P889/(1+'General inputs'!$H$32)^IFERROR(INDEX('MP Calculations'!$C$40:$C$130,MATCH(F889,'MP Calculations'!$D$40:$D$130,0),0),-1))</f>
        <v>0</v>
      </c>
    </row>
    <row r="890" spans="3:17" x14ac:dyDescent="0.2">
      <c r="C890" s="159"/>
      <c r="D890" s="165"/>
      <c r="E890" s="161"/>
      <c r="F890" s="172" t="str">
        <f t="shared" si="42"/>
        <v>-</v>
      </c>
      <c r="G890" s="68"/>
      <c r="H890" s="167"/>
      <c r="I890" s="173"/>
      <c r="J890" s="168" t="str">
        <f>IFERROR(MIN('MP Calculations'!$E$30/I890,1),"-")</f>
        <v>-</v>
      </c>
      <c r="K890" s="12"/>
      <c r="L890" s="159"/>
      <c r="M890" s="159"/>
      <c r="N890" s="159"/>
      <c r="O890" s="185" t="str">
        <f t="shared" si="43"/>
        <v>-</v>
      </c>
      <c r="P890" s="215" t="str">
        <f t="shared" si="44"/>
        <v>-</v>
      </c>
      <c r="Q890" s="215" cm="1">
        <f t="array" ref="Q890">IF(P890="-",0,P890/(1+'General inputs'!$H$32)^IFERROR(INDEX('MP Calculations'!$C$40:$C$130,MATCH(F890,'MP Calculations'!$D$40:$D$130,0),0),-1))</f>
        <v>0</v>
      </c>
    </row>
    <row r="891" spans="3:17" x14ac:dyDescent="0.2">
      <c r="C891" s="159"/>
      <c r="D891" s="165"/>
      <c r="E891" s="161"/>
      <c r="F891" s="172" t="str">
        <f t="shared" si="42"/>
        <v>-</v>
      </c>
      <c r="G891" s="68"/>
      <c r="H891" s="167"/>
      <c r="I891" s="173"/>
      <c r="J891" s="168" t="str">
        <f>IFERROR(MIN('MP Calculations'!$E$30/I891,1),"-")</f>
        <v>-</v>
      </c>
      <c r="K891" s="12"/>
      <c r="L891" s="159"/>
      <c r="M891" s="159"/>
      <c r="N891" s="159"/>
      <c r="O891" s="185" t="str">
        <f t="shared" si="43"/>
        <v>-</v>
      </c>
      <c r="P891" s="215" t="str">
        <f t="shared" si="44"/>
        <v>-</v>
      </c>
      <c r="Q891" s="215" cm="1">
        <f t="array" ref="Q891">IF(P891="-",0,P891/(1+'General inputs'!$H$32)^IFERROR(INDEX('MP Calculations'!$C$40:$C$130,MATCH(F891,'MP Calculations'!$D$40:$D$130,0),0),-1))</f>
        <v>0</v>
      </c>
    </row>
    <row r="892" spans="3:17" x14ac:dyDescent="0.2">
      <c r="C892" s="159"/>
      <c r="D892" s="165"/>
      <c r="E892" s="161"/>
      <c r="F892" s="172" t="str">
        <f t="shared" si="42"/>
        <v>-</v>
      </c>
      <c r="G892" s="68"/>
      <c r="H892" s="167"/>
      <c r="I892" s="173"/>
      <c r="J892" s="168" t="str">
        <f>IFERROR(MIN('MP Calculations'!$E$30/I892,1),"-")</f>
        <v>-</v>
      </c>
      <c r="K892" s="12"/>
      <c r="L892" s="159"/>
      <c r="M892" s="159"/>
      <c r="N892" s="159"/>
      <c r="O892" s="185" t="str">
        <f t="shared" si="43"/>
        <v>-</v>
      </c>
      <c r="P892" s="215" t="str">
        <f t="shared" si="44"/>
        <v>-</v>
      </c>
      <c r="Q892" s="215" cm="1">
        <f t="array" ref="Q892">IF(P892="-",0,P892/(1+'General inputs'!$H$32)^IFERROR(INDEX('MP Calculations'!$C$40:$C$130,MATCH(F892,'MP Calculations'!$D$40:$D$130,0),0),-1))</f>
        <v>0</v>
      </c>
    </row>
    <row r="893" spans="3:17" x14ac:dyDescent="0.2">
      <c r="C893" s="159"/>
      <c r="D893" s="165"/>
      <c r="E893" s="161"/>
      <c r="F893" s="172" t="str">
        <f t="shared" si="42"/>
        <v>-</v>
      </c>
      <c r="G893" s="68"/>
      <c r="H893" s="167"/>
      <c r="I893" s="173"/>
      <c r="J893" s="168" t="str">
        <f>IFERROR(MIN('MP Calculations'!$E$30/I893,1),"-")</f>
        <v>-</v>
      </c>
      <c r="K893" s="12"/>
      <c r="L893" s="159"/>
      <c r="M893" s="159"/>
      <c r="N893" s="159"/>
      <c r="O893" s="185" t="str">
        <f t="shared" si="43"/>
        <v>-</v>
      </c>
      <c r="P893" s="215" t="str">
        <f t="shared" si="44"/>
        <v>-</v>
      </c>
      <c r="Q893" s="215" cm="1">
        <f t="array" ref="Q893">IF(P893="-",0,P893/(1+'General inputs'!$H$32)^IFERROR(INDEX('MP Calculations'!$C$40:$C$130,MATCH(F893,'MP Calculations'!$D$40:$D$130,0),0),-1))</f>
        <v>0</v>
      </c>
    </row>
    <row r="894" spans="3:17" x14ac:dyDescent="0.2">
      <c r="C894" s="159"/>
      <c r="D894" s="165"/>
      <c r="E894" s="161"/>
      <c r="F894" s="172" t="str">
        <f t="shared" si="42"/>
        <v>-</v>
      </c>
      <c r="G894" s="68"/>
      <c r="H894" s="167"/>
      <c r="I894" s="173"/>
      <c r="J894" s="168" t="str">
        <f>IFERROR(MIN('MP Calculations'!$E$30/I894,1),"-")</f>
        <v>-</v>
      </c>
      <c r="K894" s="12"/>
      <c r="L894" s="159"/>
      <c r="M894" s="159"/>
      <c r="N894" s="159"/>
      <c r="O894" s="185" t="str">
        <f t="shared" si="43"/>
        <v>-</v>
      </c>
      <c r="P894" s="215" t="str">
        <f t="shared" si="44"/>
        <v>-</v>
      </c>
      <c r="Q894" s="215" cm="1">
        <f t="array" ref="Q894">IF(P894="-",0,P894/(1+'General inputs'!$H$32)^IFERROR(INDEX('MP Calculations'!$C$40:$C$130,MATCH(F894,'MP Calculations'!$D$40:$D$130,0),0),-1))</f>
        <v>0</v>
      </c>
    </row>
    <row r="895" spans="3:17" x14ac:dyDescent="0.2">
      <c r="C895" s="159"/>
      <c r="D895" s="165"/>
      <c r="E895" s="161"/>
      <c r="F895" s="172" t="str">
        <f t="shared" si="42"/>
        <v>-</v>
      </c>
      <c r="G895" s="68"/>
      <c r="H895" s="167"/>
      <c r="I895" s="173"/>
      <c r="J895" s="168" t="str">
        <f>IFERROR(MIN('MP Calculations'!$E$30/I895,1),"-")</f>
        <v>-</v>
      </c>
      <c r="K895" s="12"/>
      <c r="L895" s="159"/>
      <c r="M895" s="159"/>
      <c r="N895" s="159"/>
      <c r="O895" s="185" t="str">
        <f t="shared" si="43"/>
        <v>-</v>
      </c>
      <c r="P895" s="215" t="str">
        <f t="shared" si="44"/>
        <v>-</v>
      </c>
      <c r="Q895" s="215" cm="1">
        <f t="array" ref="Q895">IF(P895="-",0,P895/(1+'General inputs'!$H$32)^IFERROR(INDEX('MP Calculations'!$C$40:$C$130,MATCH(F895,'MP Calculations'!$D$40:$D$130,0),0),-1))</f>
        <v>0</v>
      </c>
    </row>
    <row r="896" spans="3:17" x14ac:dyDescent="0.2">
      <c r="C896" s="159"/>
      <c r="D896" s="165"/>
      <c r="E896" s="161"/>
      <c r="F896" s="172" t="str">
        <f t="shared" si="42"/>
        <v>-</v>
      </c>
      <c r="G896" s="68"/>
      <c r="H896" s="167"/>
      <c r="I896" s="173"/>
      <c r="J896" s="168" t="str">
        <f>IFERROR(MIN('MP Calculations'!$E$30/I896,1),"-")</f>
        <v>-</v>
      </c>
      <c r="K896" s="12"/>
      <c r="L896" s="159"/>
      <c r="M896" s="159"/>
      <c r="N896" s="159"/>
      <c r="O896" s="185" t="str">
        <f t="shared" si="43"/>
        <v>-</v>
      </c>
      <c r="P896" s="215" t="str">
        <f t="shared" si="44"/>
        <v>-</v>
      </c>
      <c r="Q896" s="215" cm="1">
        <f t="array" ref="Q896">IF(P896="-",0,P896/(1+'General inputs'!$H$32)^IFERROR(INDEX('MP Calculations'!$C$40:$C$130,MATCH(F896,'MP Calculations'!$D$40:$D$130,0),0),-1))</f>
        <v>0</v>
      </c>
    </row>
    <row r="897" spans="3:17" x14ac:dyDescent="0.2">
      <c r="C897" s="159"/>
      <c r="D897" s="165"/>
      <c r="E897" s="161"/>
      <c r="F897" s="172" t="str">
        <f t="shared" si="42"/>
        <v>-</v>
      </c>
      <c r="G897" s="68"/>
      <c r="H897" s="167"/>
      <c r="I897" s="173"/>
      <c r="J897" s="168" t="str">
        <f>IFERROR(MIN('MP Calculations'!$E$30/I897,1),"-")</f>
        <v>-</v>
      </c>
      <c r="K897" s="12"/>
      <c r="L897" s="159"/>
      <c r="M897" s="159"/>
      <c r="N897" s="159"/>
      <c r="O897" s="185" t="str">
        <f t="shared" si="43"/>
        <v>-</v>
      </c>
      <c r="P897" s="215" t="str">
        <f t="shared" si="44"/>
        <v>-</v>
      </c>
      <c r="Q897" s="215" cm="1">
        <f t="array" ref="Q897">IF(P897="-",0,P897/(1+'General inputs'!$H$32)^IFERROR(INDEX('MP Calculations'!$C$40:$C$130,MATCH(F897,'MP Calculations'!$D$40:$D$130,0),0),-1))</f>
        <v>0</v>
      </c>
    </row>
    <row r="898" spans="3:17" x14ac:dyDescent="0.2">
      <c r="C898" s="159"/>
      <c r="D898" s="165"/>
      <c r="E898" s="161"/>
      <c r="F898" s="172" t="str">
        <f t="shared" si="42"/>
        <v>-</v>
      </c>
      <c r="G898" s="68"/>
      <c r="H898" s="167"/>
      <c r="I898" s="173"/>
      <c r="J898" s="168" t="str">
        <f>IFERROR(MIN('MP Calculations'!$E$30/I898,1),"-")</f>
        <v>-</v>
      </c>
      <c r="K898" s="12"/>
      <c r="L898" s="159"/>
      <c r="M898" s="159"/>
      <c r="N898" s="159"/>
      <c r="O898" s="185" t="str">
        <f t="shared" si="43"/>
        <v>-</v>
      </c>
      <c r="P898" s="215" t="str">
        <f t="shared" si="44"/>
        <v>-</v>
      </c>
      <c r="Q898" s="215" cm="1">
        <f t="array" ref="Q898">IF(P898="-",0,P898/(1+'General inputs'!$H$32)^IFERROR(INDEX('MP Calculations'!$C$40:$C$130,MATCH(F898,'MP Calculations'!$D$40:$D$130,0),0),-1))</f>
        <v>0</v>
      </c>
    </row>
    <row r="899" spans="3:17" x14ac:dyDescent="0.2">
      <c r="C899" s="159"/>
      <c r="D899" s="165"/>
      <c r="E899" s="161"/>
      <c r="F899" s="172" t="str">
        <f t="shared" si="42"/>
        <v>-</v>
      </c>
      <c r="G899" s="68"/>
      <c r="H899" s="167"/>
      <c r="I899" s="173"/>
      <c r="J899" s="168" t="str">
        <f>IFERROR(MIN('MP Calculations'!$E$30/I899,1),"-")</f>
        <v>-</v>
      </c>
      <c r="K899" s="12"/>
      <c r="L899" s="159"/>
      <c r="M899" s="159"/>
      <c r="N899" s="159"/>
      <c r="O899" s="185" t="str">
        <f t="shared" si="43"/>
        <v>-</v>
      </c>
      <c r="P899" s="215" t="str">
        <f t="shared" si="44"/>
        <v>-</v>
      </c>
      <c r="Q899" s="215" cm="1">
        <f t="array" ref="Q899">IF(P899="-",0,P899/(1+'General inputs'!$H$32)^IFERROR(INDEX('MP Calculations'!$C$40:$C$130,MATCH(F899,'MP Calculations'!$D$40:$D$130,0),0),-1))</f>
        <v>0</v>
      </c>
    </row>
    <row r="900" spans="3:17" x14ac:dyDescent="0.2">
      <c r="C900" s="159"/>
      <c r="D900" s="165"/>
      <c r="E900" s="161"/>
      <c r="F900" s="172" t="str">
        <f t="shared" si="42"/>
        <v>-</v>
      </c>
      <c r="G900" s="68"/>
      <c r="H900" s="167"/>
      <c r="I900" s="173"/>
      <c r="J900" s="168" t="str">
        <f>IFERROR(MIN('MP Calculations'!$E$30/I900,1),"-")</f>
        <v>-</v>
      </c>
      <c r="K900" s="12"/>
      <c r="L900" s="159"/>
      <c r="M900" s="159"/>
      <c r="N900" s="159"/>
      <c r="O900" s="185" t="str">
        <f t="shared" si="43"/>
        <v>-</v>
      </c>
      <c r="P900" s="215" t="str">
        <f t="shared" si="44"/>
        <v>-</v>
      </c>
      <c r="Q900" s="215" cm="1">
        <f t="array" ref="Q900">IF(P900="-",0,P900/(1+'General inputs'!$H$32)^IFERROR(INDEX('MP Calculations'!$C$40:$C$130,MATCH(F900,'MP Calculations'!$D$40:$D$130,0),0),-1))</f>
        <v>0</v>
      </c>
    </row>
    <row r="901" spans="3:17" x14ac:dyDescent="0.2">
      <c r="C901" s="159"/>
      <c r="D901" s="165"/>
      <c r="E901" s="161"/>
      <c r="F901" s="172" t="str">
        <f t="shared" si="42"/>
        <v>-</v>
      </c>
      <c r="G901" s="68"/>
      <c r="H901" s="167"/>
      <c r="I901" s="173"/>
      <c r="J901" s="168" t="str">
        <f>IFERROR(MIN('MP Calculations'!$E$30/I901,1),"-")</f>
        <v>-</v>
      </c>
      <c r="K901" s="12"/>
      <c r="L901" s="159"/>
      <c r="M901" s="159"/>
      <c r="N901" s="159"/>
      <c r="O901" s="185" t="str">
        <f t="shared" si="43"/>
        <v>-</v>
      </c>
      <c r="P901" s="215" t="str">
        <f t="shared" si="44"/>
        <v>-</v>
      </c>
      <c r="Q901" s="215" cm="1">
        <f t="array" ref="Q901">IF(P901="-",0,P901/(1+'General inputs'!$H$32)^IFERROR(INDEX('MP Calculations'!$C$40:$C$130,MATCH(F901,'MP Calculations'!$D$40:$D$130,0),0),-1))</f>
        <v>0</v>
      </c>
    </row>
    <row r="902" spans="3:17" x14ac:dyDescent="0.2">
      <c r="C902" s="159"/>
      <c r="D902" s="165"/>
      <c r="E902" s="161"/>
      <c r="F902" s="172" t="str">
        <f t="shared" si="42"/>
        <v>-</v>
      </c>
      <c r="G902" s="68"/>
      <c r="H902" s="167"/>
      <c r="I902" s="173"/>
      <c r="J902" s="168" t="str">
        <f>IFERROR(MIN('MP Calculations'!$E$30/I902,1),"-")</f>
        <v>-</v>
      </c>
      <c r="K902" s="12"/>
      <c r="L902" s="159"/>
      <c r="M902" s="159"/>
      <c r="N902" s="159"/>
      <c r="O902" s="185" t="str">
        <f t="shared" si="43"/>
        <v>-</v>
      </c>
      <c r="P902" s="215" t="str">
        <f t="shared" si="44"/>
        <v>-</v>
      </c>
      <c r="Q902" s="215" cm="1">
        <f t="array" ref="Q902">IF(P902="-",0,P902/(1+'General inputs'!$H$32)^IFERROR(INDEX('MP Calculations'!$C$40:$C$130,MATCH(F902,'MP Calculations'!$D$40:$D$130,0),0),-1))</f>
        <v>0</v>
      </c>
    </row>
    <row r="903" spans="3:17" x14ac:dyDescent="0.2">
      <c r="C903" s="159"/>
      <c r="D903" s="165"/>
      <c r="E903" s="161"/>
      <c r="F903" s="172" t="str">
        <f t="shared" si="42"/>
        <v>-</v>
      </c>
      <c r="G903" s="68"/>
      <c r="H903" s="167"/>
      <c r="I903" s="173"/>
      <c r="J903" s="168" t="str">
        <f>IFERROR(MIN('MP Calculations'!$E$30/I903,1),"-")</f>
        <v>-</v>
      </c>
      <c r="K903" s="12"/>
      <c r="L903" s="159"/>
      <c r="M903" s="159"/>
      <c r="N903" s="159"/>
      <c r="O903" s="185" t="str">
        <f t="shared" si="43"/>
        <v>-</v>
      </c>
      <c r="P903" s="215" t="str">
        <f t="shared" si="44"/>
        <v>-</v>
      </c>
      <c r="Q903" s="215" cm="1">
        <f t="array" ref="Q903">IF(P903="-",0,P903/(1+'General inputs'!$H$32)^IFERROR(INDEX('MP Calculations'!$C$40:$C$130,MATCH(F903,'MP Calculations'!$D$40:$D$130,0),0),-1))</f>
        <v>0</v>
      </c>
    </row>
    <row r="904" spans="3:17" x14ac:dyDescent="0.2">
      <c r="C904" s="159"/>
      <c r="D904" s="165"/>
      <c r="E904" s="161"/>
      <c r="F904" s="172" t="str">
        <f t="shared" si="42"/>
        <v>-</v>
      </c>
      <c r="G904" s="68"/>
      <c r="H904" s="167"/>
      <c r="I904" s="173"/>
      <c r="J904" s="168" t="str">
        <f>IFERROR(MIN('MP Calculations'!$E$30/I904,1),"-")</f>
        <v>-</v>
      </c>
      <c r="K904" s="12"/>
      <c r="L904" s="159"/>
      <c r="M904" s="159"/>
      <c r="N904" s="159"/>
      <c r="O904" s="185" t="str">
        <f t="shared" si="43"/>
        <v>-</v>
      </c>
      <c r="P904" s="215" t="str">
        <f t="shared" si="44"/>
        <v>-</v>
      </c>
      <c r="Q904" s="215" cm="1">
        <f t="array" ref="Q904">IF(P904="-",0,P904/(1+'General inputs'!$H$32)^IFERROR(INDEX('MP Calculations'!$C$40:$C$130,MATCH(F904,'MP Calculations'!$D$40:$D$130,0),0),-1))</f>
        <v>0</v>
      </c>
    </row>
    <row r="905" spans="3:17" x14ac:dyDescent="0.2">
      <c r="C905" s="159"/>
      <c r="D905" s="165"/>
      <c r="E905" s="161"/>
      <c r="F905" s="172" t="str">
        <f t="shared" si="42"/>
        <v>-</v>
      </c>
      <c r="G905" s="68"/>
      <c r="H905" s="167"/>
      <c r="I905" s="173"/>
      <c r="J905" s="168" t="str">
        <f>IFERROR(MIN('MP Calculations'!$E$30/I905,1),"-")</f>
        <v>-</v>
      </c>
      <c r="K905" s="12"/>
      <c r="L905" s="159"/>
      <c r="M905" s="159"/>
      <c r="N905" s="159"/>
      <c r="O905" s="185" t="str">
        <f t="shared" si="43"/>
        <v>-</v>
      </c>
      <c r="P905" s="215" t="str">
        <f t="shared" si="44"/>
        <v>-</v>
      </c>
      <c r="Q905" s="215" cm="1">
        <f t="array" ref="Q905">IF(P905="-",0,P905/(1+'General inputs'!$H$32)^IFERROR(INDEX('MP Calculations'!$C$40:$C$130,MATCH(F905,'MP Calculations'!$D$40:$D$130,0),0),-1))</f>
        <v>0</v>
      </c>
    </row>
    <row r="906" spans="3:17" x14ac:dyDescent="0.2">
      <c r="C906" s="159"/>
      <c r="D906" s="165"/>
      <c r="E906" s="161"/>
      <c r="F906" s="172" t="str">
        <f t="shared" si="42"/>
        <v>-</v>
      </c>
      <c r="G906" s="68"/>
      <c r="H906" s="167"/>
      <c r="I906" s="173"/>
      <c r="J906" s="168" t="str">
        <f>IFERROR(MIN('MP Calculations'!$E$30/I906,1),"-")</f>
        <v>-</v>
      </c>
      <c r="K906" s="12"/>
      <c r="L906" s="159"/>
      <c r="M906" s="159"/>
      <c r="N906" s="159"/>
      <c r="O906" s="185" t="str">
        <f t="shared" si="43"/>
        <v>-</v>
      </c>
      <c r="P906" s="215" t="str">
        <f t="shared" si="44"/>
        <v>-</v>
      </c>
      <c r="Q906" s="215" cm="1">
        <f t="array" ref="Q906">IF(P906="-",0,P906/(1+'General inputs'!$H$32)^IFERROR(INDEX('MP Calculations'!$C$40:$C$130,MATCH(F906,'MP Calculations'!$D$40:$D$130,0),0),-1))</f>
        <v>0</v>
      </c>
    </row>
    <row r="907" spans="3:17" x14ac:dyDescent="0.2">
      <c r="C907" s="159"/>
      <c r="D907" s="165"/>
      <c r="E907" s="161"/>
      <c r="F907" s="172" t="str">
        <f t="shared" si="42"/>
        <v>-</v>
      </c>
      <c r="G907" s="68"/>
      <c r="H907" s="167"/>
      <c r="I907" s="173"/>
      <c r="J907" s="168" t="str">
        <f>IFERROR(MIN('MP Calculations'!$E$30/I907,1),"-")</f>
        <v>-</v>
      </c>
      <c r="K907" s="12"/>
      <c r="L907" s="159"/>
      <c r="M907" s="159"/>
      <c r="N907" s="159"/>
      <c r="O907" s="185" t="str">
        <f t="shared" si="43"/>
        <v>-</v>
      </c>
      <c r="P907" s="215" t="str">
        <f t="shared" si="44"/>
        <v>-</v>
      </c>
      <c r="Q907" s="215" cm="1">
        <f t="array" ref="Q907">IF(P907="-",0,P907/(1+'General inputs'!$H$32)^IFERROR(INDEX('MP Calculations'!$C$40:$C$130,MATCH(F907,'MP Calculations'!$D$40:$D$130,0),0),-1))</f>
        <v>0</v>
      </c>
    </row>
    <row r="908" spans="3:17" x14ac:dyDescent="0.2">
      <c r="C908" s="159"/>
      <c r="D908" s="165"/>
      <c r="E908" s="161"/>
      <c r="F908" s="172" t="str">
        <f t="shared" si="42"/>
        <v>-</v>
      </c>
      <c r="G908" s="68"/>
      <c r="H908" s="167"/>
      <c r="I908" s="173"/>
      <c r="J908" s="168" t="str">
        <f>IFERROR(MIN('MP Calculations'!$E$30/I908,1),"-")</f>
        <v>-</v>
      </c>
      <c r="K908" s="12"/>
      <c r="L908" s="159"/>
      <c r="M908" s="159"/>
      <c r="N908" s="159"/>
      <c r="O908" s="185" t="str">
        <f t="shared" si="43"/>
        <v>-</v>
      </c>
      <c r="P908" s="215" t="str">
        <f t="shared" si="44"/>
        <v>-</v>
      </c>
      <c r="Q908" s="215" cm="1">
        <f t="array" ref="Q908">IF(P908="-",0,P908/(1+'General inputs'!$H$32)^IFERROR(INDEX('MP Calculations'!$C$40:$C$130,MATCH(F908,'MP Calculations'!$D$40:$D$130,0),0),-1))</f>
        <v>0</v>
      </c>
    </row>
    <row r="909" spans="3:17" x14ac:dyDescent="0.2">
      <c r="C909" s="159"/>
      <c r="D909" s="165"/>
      <c r="E909" s="161"/>
      <c r="F909" s="172" t="str">
        <f t="shared" si="42"/>
        <v>-</v>
      </c>
      <c r="G909" s="68"/>
      <c r="H909" s="167"/>
      <c r="I909" s="173"/>
      <c r="J909" s="168" t="str">
        <f>IFERROR(MIN('MP Calculations'!$E$30/I909,1),"-")</f>
        <v>-</v>
      </c>
      <c r="K909" s="12"/>
      <c r="L909" s="159"/>
      <c r="M909" s="159"/>
      <c r="N909" s="159"/>
      <c r="O909" s="185" t="str">
        <f t="shared" si="43"/>
        <v>-</v>
      </c>
      <c r="P909" s="215" t="str">
        <f t="shared" si="44"/>
        <v>-</v>
      </c>
      <c r="Q909" s="215" cm="1">
        <f t="array" ref="Q909">IF(P909="-",0,P909/(1+'General inputs'!$H$32)^IFERROR(INDEX('MP Calculations'!$C$40:$C$130,MATCH(F909,'MP Calculations'!$D$40:$D$130,0),0),-1))</f>
        <v>0</v>
      </c>
    </row>
    <row r="910" spans="3:17" x14ac:dyDescent="0.2">
      <c r="C910" s="159"/>
      <c r="D910" s="165"/>
      <c r="E910" s="161"/>
      <c r="F910" s="172" t="str">
        <f t="shared" si="42"/>
        <v>-</v>
      </c>
      <c r="G910" s="68"/>
      <c r="H910" s="167"/>
      <c r="I910" s="173"/>
      <c r="J910" s="168" t="str">
        <f>IFERROR(MIN('MP Calculations'!$E$30/I910,1),"-")</f>
        <v>-</v>
      </c>
      <c r="K910" s="12"/>
      <c r="L910" s="159"/>
      <c r="M910" s="159"/>
      <c r="N910" s="159"/>
      <c r="O910" s="185" t="str">
        <f t="shared" si="43"/>
        <v>-</v>
      </c>
      <c r="P910" s="215" t="str">
        <f t="shared" si="44"/>
        <v>-</v>
      </c>
      <c r="Q910" s="215" cm="1">
        <f t="array" ref="Q910">IF(P910="-",0,P910/(1+'General inputs'!$H$32)^IFERROR(INDEX('MP Calculations'!$C$40:$C$130,MATCH(F910,'MP Calculations'!$D$40:$D$130,0),0),-1))</f>
        <v>0</v>
      </c>
    </row>
    <row r="911" spans="3:17" x14ac:dyDescent="0.2">
      <c r="C911" s="159"/>
      <c r="D911" s="165"/>
      <c r="E911" s="161"/>
      <c r="F911" s="172" t="str">
        <f t="shared" si="42"/>
        <v>-</v>
      </c>
      <c r="G911" s="68"/>
      <c r="H911" s="167"/>
      <c r="I911" s="173"/>
      <c r="J911" s="168" t="str">
        <f>IFERROR(MIN('MP Calculations'!$E$30/I911,1),"-")</f>
        <v>-</v>
      </c>
      <c r="K911" s="12"/>
      <c r="L911" s="159"/>
      <c r="M911" s="159"/>
      <c r="N911" s="159"/>
      <c r="O911" s="185" t="str">
        <f t="shared" si="43"/>
        <v>-</v>
      </c>
      <c r="P911" s="215" t="str">
        <f t="shared" si="44"/>
        <v>-</v>
      </c>
      <c r="Q911" s="215" cm="1">
        <f t="array" ref="Q911">IF(P911="-",0,P911/(1+'General inputs'!$H$32)^IFERROR(INDEX('MP Calculations'!$C$40:$C$130,MATCH(F911,'MP Calculations'!$D$40:$D$130,0),0),-1))</f>
        <v>0</v>
      </c>
    </row>
    <row r="912" spans="3:17" x14ac:dyDescent="0.2">
      <c r="C912" s="159"/>
      <c r="D912" s="165"/>
      <c r="E912" s="161"/>
      <c r="F912" s="172" t="str">
        <f t="shared" si="42"/>
        <v>-</v>
      </c>
      <c r="G912" s="68"/>
      <c r="H912" s="167"/>
      <c r="I912" s="173"/>
      <c r="J912" s="168" t="str">
        <f>IFERROR(MIN('MP Calculations'!$E$30/I912,1),"-")</f>
        <v>-</v>
      </c>
      <c r="K912" s="12"/>
      <c r="L912" s="159"/>
      <c r="M912" s="159"/>
      <c r="N912" s="159"/>
      <c r="O912" s="185" t="str">
        <f t="shared" si="43"/>
        <v>-</v>
      </c>
      <c r="P912" s="215" t="str">
        <f t="shared" si="44"/>
        <v>-</v>
      </c>
      <c r="Q912" s="215" cm="1">
        <f t="array" ref="Q912">IF(P912="-",0,P912/(1+'General inputs'!$H$32)^IFERROR(INDEX('MP Calculations'!$C$40:$C$130,MATCH(F912,'MP Calculations'!$D$40:$D$130,0),0),-1))</f>
        <v>0</v>
      </c>
    </row>
    <row r="913" spans="3:17" x14ac:dyDescent="0.2">
      <c r="C913" s="159"/>
      <c r="D913" s="165"/>
      <c r="E913" s="161"/>
      <c r="F913" s="172" t="str">
        <f t="shared" si="42"/>
        <v>-</v>
      </c>
      <c r="G913" s="68"/>
      <c r="H913" s="167"/>
      <c r="I913" s="173"/>
      <c r="J913" s="168" t="str">
        <f>IFERROR(MIN('MP Calculations'!$E$30/I913,1),"-")</f>
        <v>-</v>
      </c>
      <c r="K913" s="12"/>
      <c r="L913" s="159"/>
      <c r="M913" s="159"/>
      <c r="N913" s="159"/>
      <c r="O913" s="185" t="str">
        <f t="shared" si="43"/>
        <v>-</v>
      </c>
      <c r="P913" s="215" t="str">
        <f t="shared" si="44"/>
        <v>-</v>
      </c>
      <c r="Q913" s="215" cm="1">
        <f t="array" ref="Q913">IF(P913="-",0,P913/(1+'General inputs'!$H$32)^IFERROR(INDEX('MP Calculations'!$C$40:$C$130,MATCH(F913,'MP Calculations'!$D$40:$D$130,0),0),-1))</f>
        <v>0</v>
      </c>
    </row>
    <row r="914" spans="3:17" x14ac:dyDescent="0.2">
      <c r="C914" s="159"/>
      <c r="D914" s="165"/>
      <c r="E914" s="161"/>
      <c r="F914" s="172" t="str">
        <f t="shared" si="42"/>
        <v>-</v>
      </c>
      <c r="G914" s="68"/>
      <c r="H914" s="167"/>
      <c r="I914" s="173"/>
      <c r="J914" s="168" t="str">
        <f>IFERROR(MIN('MP Calculations'!$E$30/I914,1),"-")</f>
        <v>-</v>
      </c>
      <c r="K914" s="12"/>
      <c r="L914" s="159"/>
      <c r="M914" s="159"/>
      <c r="N914" s="159"/>
      <c r="O914" s="185" t="str">
        <f t="shared" si="43"/>
        <v>-</v>
      </c>
      <c r="P914" s="215" t="str">
        <f t="shared" si="44"/>
        <v>-</v>
      </c>
      <c r="Q914" s="215" cm="1">
        <f t="array" ref="Q914">IF(P914="-",0,P914/(1+'General inputs'!$H$32)^IFERROR(INDEX('MP Calculations'!$C$40:$C$130,MATCH(F914,'MP Calculations'!$D$40:$D$130,0),0),-1))</f>
        <v>0</v>
      </c>
    </row>
    <row r="915" spans="3:17" x14ac:dyDescent="0.2">
      <c r="C915" s="159"/>
      <c r="D915" s="165"/>
      <c r="E915" s="161"/>
      <c r="F915" s="172" t="str">
        <f t="shared" si="42"/>
        <v>-</v>
      </c>
      <c r="G915" s="68"/>
      <c r="H915" s="167"/>
      <c r="I915" s="173"/>
      <c r="J915" s="168" t="str">
        <f>IFERROR(MIN('MP Calculations'!$E$30/I915,1),"-")</f>
        <v>-</v>
      </c>
      <c r="K915" s="12"/>
      <c r="L915" s="159"/>
      <c r="M915" s="159"/>
      <c r="N915" s="159"/>
      <c r="O915" s="185" t="str">
        <f t="shared" si="43"/>
        <v>-</v>
      </c>
      <c r="P915" s="215" t="str">
        <f t="shared" si="44"/>
        <v>-</v>
      </c>
      <c r="Q915" s="215" cm="1">
        <f t="array" ref="Q915">IF(P915="-",0,P915/(1+'General inputs'!$H$32)^IFERROR(INDEX('MP Calculations'!$C$40:$C$130,MATCH(F915,'MP Calculations'!$D$40:$D$130,0),0),-1))</f>
        <v>0</v>
      </c>
    </row>
    <row r="916" spans="3:17" x14ac:dyDescent="0.2">
      <c r="C916" s="159"/>
      <c r="D916" s="165"/>
      <c r="E916" s="161"/>
      <c r="F916" s="172" t="str">
        <f t="shared" si="42"/>
        <v>-</v>
      </c>
      <c r="G916" s="68"/>
      <c r="H916" s="167"/>
      <c r="I916" s="173"/>
      <c r="J916" s="168" t="str">
        <f>IFERROR(MIN('MP Calculations'!$E$30/I916,1),"-")</f>
        <v>-</v>
      </c>
      <c r="K916" s="12"/>
      <c r="L916" s="159"/>
      <c r="M916" s="159"/>
      <c r="N916" s="159"/>
      <c r="O916" s="185" t="str">
        <f t="shared" si="43"/>
        <v>-</v>
      </c>
      <c r="P916" s="215" t="str">
        <f t="shared" si="44"/>
        <v>-</v>
      </c>
      <c r="Q916" s="215" cm="1">
        <f t="array" ref="Q916">IF(P916="-",0,P916/(1+'General inputs'!$H$32)^IFERROR(INDEX('MP Calculations'!$C$40:$C$130,MATCH(F916,'MP Calculations'!$D$40:$D$130,0),0),-1))</f>
        <v>0</v>
      </c>
    </row>
    <row r="917" spans="3:17" x14ac:dyDescent="0.2">
      <c r="C917" s="159"/>
      <c r="D917" s="165"/>
      <c r="E917" s="161"/>
      <c r="F917" s="172" t="str">
        <f t="shared" si="42"/>
        <v>-</v>
      </c>
      <c r="G917" s="68"/>
      <c r="H917" s="167"/>
      <c r="I917" s="173"/>
      <c r="J917" s="168" t="str">
        <f>IFERROR(MIN('MP Calculations'!$E$30/I917,1),"-")</f>
        <v>-</v>
      </c>
      <c r="K917" s="12"/>
      <c r="L917" s="159"/>
      <c r="M917" s="159"/>
      <c r="N917" s="159"/>
      <c r="O917" s="185" t="str">
        <f t="shared" si="43"/>
        <v>-</v>
      </c>
      <c r="P917" s="215" t="str">
        <f t="shared" si="44"/>
        <v>-</v>
      </c>
      <c r="Q917" s="215" cm="1">
        <f t="array" ref="Q917">IF(P917="-",0,P917/(1+'General inputs'!$H$32)^IFERROR(INDEX('MP Calculations'!$C$40:$C$130,MATCH(F917,'MP Calculations'!$D$40:$D$130,0),0),-1))</f>
        <v>0</v>
      </c>
    </row>
    <row r="918" spans="3:17" x14ac:dyDescent="0.2">
      <c r="C918" s="159"/>
      <c r="D918" s="165"/>
      <c r="E918" s="161"/>
      <c r="F918" s="172" t="str">
        <f t="shared" ref="F918:F981" si="45">IF(E918="","-",IF(OR(E918&lt;$E$15,E918&gt;$E$16),"ERROR - date outside of range",IF(MONTH(E918)&gt;=7,YEAR(E918)&amp;"-"&amp;IF(YEAR(E918)=1999,"00",IF(AND(YEAR(E918)&gt;=2000,YEAR(E918)&lt;2009),"0","")&amp;RIGHT(YEAR(E918),2)+1),RIGHT(YEAR(E918),4)-1&amp;"-"&amp;RIGHT(YEAR(E918),2))))</f>
        <v>-</v>
      </c>
      <c r="G918" s="68"/>
      <c r="H918" s="167"/>
      <c r="I918" s="173"/>
      <c r="J918" s="168" t="str">
        <f>IFERROR(MIN('MP Calculations'!$E$30/I918,1),"-")</f>
        <v>-</v>
      </c>
      <c r="K918" s="12"/>
      <c r="L918" s="159"/>
      <c r="M918" s="159"/>
      <c r="N918" s="159"/>
      <c r="O918" s="185" t="str">
        <f t="shared" ref="O918:O981" si="46">IF(N918="","-",L918*N918)</f>
        <v>-</v>
      </c>
      <c r="P918" s="215" t="str">
        <f t="shared" ref="P918:P981" si="47">IF(O918="-","-",IF(OR(E918&lt;$E$15,E918&gt;$E$16),0,O918*J918))</f>
        <v>-</v>
      </c>
      <c r="Q918" s="215" cm="1">
        <f t="array" ref="Q918">IF(P918="-",0,P918/(1+'General inputs'!$H$32)^IFERROR(INDEX('MP Calculations'!$C$40:$C$130,MATCH(F918,'MP Calculations'!$D$40:$D$130,0),0),-1))</f>
        <v>0</v>
      </c>
    </row>
    <row r="919" spans="3:17" x14ac:dyDescent="0.2">
      <c r="C919" s="159"/>
      <c r="D919" s="165"/>
      <c r="E919" s="161"/>
      <c r="F919" s="172" t="str">
        <f t="shared" si="45"/>
        <v>-</v>
      </c>
      <c r="G919" s="68"/>
      <c r="H919" s="167"/>
      <c r="I919" s="173"/>
      <c r="J919" s="168" t="str">
        <f>IFERROR(MIN('MP Calculations'!$E$30/I919,1),"-")</f>
        <v>-</v>
      </c>
      <c r="K919" s="12"/>
      <c r="L919" s="159"/>
      <c r="M919" s="159"/>
      <c r="N919" s="159"/>
      <c r="O919" s="185" t="str">
        <f t="shared" si="46"/>
        <v>-</v>
      </c>
      <c r="P919" s="215" t="str">
        <f t="shared" si="47"/>
        <v>-</v>
      </c>
      <c r="Q919" s="215" cm="1">
        <f t="array" ref="Q919">IF(P919="-",0,P919/(1+'General inputs'!$H$32)^IFERROR(INDEX('MP Calculations'!$C$40:$C$130,MATCH(F919,'MP Calculations'!$D$40:$D$130,0),0),-1))</f>
        <v>0</v>
      </c>
    </row>
    <row r="920" spans="3:17" x14ac:dyDescent="0.2">
      <c r="C920" s="159"/>
      <c r="D920" s="165"/>
      <c r="E920" s="161"/>
      <c r="F920" s="172" t="str">
        <f t="shared" si="45"/>
        <v>-</v>
      </c>
      <c r="G920" s="68"/>
      <c r="H920" s="167"/>
      <c r="I920" s="173"/>
      <c r="J920" s="168" t="str">
        <f>IFERROR(MIN('MP Calculations'!$E$30/I920,1),"-")</f>
        <v>-</v>
      </c>
      <c r="K920" s="12"/>
      <c r="L920" s="159"/>
      <c r="M920" s="159"/>
      <c r="N920" s="159"/>
      <c r="O920" s="185" t="str">
        <f t="shared" si="46"/>
        <v>-</v>
      </c>
      <c r="P920" s="215" t="str">
        <f t="shared" si="47"/>
        <v>-</v>
      </c>
      <c r="Q920" s="215" cm="1">
        <f t="array" ref="Q920">IF(P920="-",0,P920/(1+'General inputs'!$H$32)^IFERROR(INDEX('MP Calculations'!$C$40:$C$130,MATCH(F920,'MP Calculations'!$D$40:$D$130,0),0),-1))</f>
        <v>0</v>
      </c>
    </row>
    <row r="921" spans="3:17" x14ac:dyDescent="0.2">
      <c r="C921" s="159"/>
      <c r="D921" s="165"/>
      <c r="E921" s="161"/>
      <c r="F921" s="172" t="str">
        <f t="shared" si="45"/>
        <v>-</v>
      </c>
      <c r="G921" s="68"/>
      <c r="H921" s="167"/>
      <c r="I921" s="173"/>
      <c r="J921" s="168" t="str">
        <f>IFERROR(MIN('MP Calculations'!$E$30/I921,1),"-")</f>
        <v>-</v>
      </c>
      <c r="K921" s="12"/>
      <c r="L921" s="159"/>
      <c r="M921" s="159"/>
      <c r="N921" s="159"/>
      <c r="O921" s="185" t="str">
        <f t="shared" si="46"/>
        <v>-</v>
      </c>
      <c r="P921" s="215" t="str">
        <f t="shared" si="47"/>
        <v>-</v>
      </c>
      <c r="Q921" s="215" cm="1">
        <f t="array" ref="Q921">IF(P921="-",0,P921/(1+'General inputs'!$H$32)^IFERROR(INDEX('MP Calculations'!$C$40:$C$130,MATCH(F921,'MP Calculations'!$D$40:$D$130,0),0),-1))</f>
        <v>0</v>
      </c>
    </row>
    <row r="922" spans="3:17" x14ac:dyDescent="0.2">
      <c r="C922" s="159"/>
      <c r="D922" s="165"/>
      <c r="E922" s="161"/>
      <c r="F922" s="172" t="str">
        <f t="shared" si="45"/>
        <v>-</v>
      </c>
      <c r="G922" s="68"/>
      <c r="H922" s="167"/>
      <c r="I922" s="173"/>
      <c r="J922" s="168" t="str">
        <f>IFERROR(MIN('MP Calculations'!$E$30/I922,1),"-")</f>
        <v>-</v>
      </c>
      <c r="K922" s="12"/>
      <c r="L922" s="159"/>
      <c r="M922" s="159"/>
      <c r="N922" s="159"/>
      <c r="O922" s="185" t="str">
        <f t="shared" si="46"/>
        <v>-</v>
      </c>
      <c r="P922" s="215" t="str">
        <f t="shared" si="47"/>
        <v>-</v>
      </c>
      <c r="Q922" s="215" cm="1">
        <f t="array" ref="Q922">IF(P922="-",0,P922/(1+'General inputs'!$H$32)^IFERROR(INDEX('MP Calculations'!$C$40:$C$130,MATCH(F922,'MP Calculations'!$D$40:$D$130,0),0),-1))</f>
        <v>0</v>
      </c>
    </row>
    <row r="923" spans="3:17" x14ac:dyDescent="0.2">
      <c r="C923" s="159"/>
      <c r="D923" s="165"/>
      <c r="E923" s="161"/>
      <c r="F923" s="172" t="str">
        <f t="shared" si="45"/>
        <v>-</v>
      </c>
      <c r="G923" s="68"/>
      <c r="H923" s="167"/>
      <c r="I923" s="173"/>
      <c r="J923" s="168" t="str">
        <f>IFERROR(MIN('MP Calculations'!$E$30/I923,1),"-")</f>
        <v>-</v>
      </c>
      <c r="K923" s="12"/>
      <c r="L923" s="159"/>
      <c r="M923" s="159"/>
      <c r="N923" s="159"/>
      <c r="O923" s="185" t="str">
        <f t="shared" si="46"/>
        <v>-</v>
      </c>
      <c r="P923" s="215" t="str">
        <f t="shared" si="47"/>
        <v>-</v>
      </c>
      <c r="Q923" s="215" cm="1">
        <f t="array" ref="Q923">IF(P923="-",0,P923/(1+'General inputs'!$H$32)^IFERROR(INDEX('MP Calculations'!$C$40:$C$130,MATCH(F923,'MP Calculations'!$D$40:$D$130,0),0),-1))</f>
        <v>0</v>
      </c>
    </row>
    <row r="924" spans="3:17" x14ac:dyDescent="0.2">
      <c r="C924" s="159"/>
      <c r="D924" s="165"/>
      <c r="E924" s="161"/>
      <c r="F924" s="172" t="str">
        <f t="shared" si="45"/>
        <v>-</v>
      </c>
      <c r="G924" s="68"/>
      <c r="H924" s="167"/>
      <c r="I924" s="173"/>
      <c r="J924" s="168" t="str">
        <f>IFERROR(MIN('MP Calculations'!$E$30/I924,1),"-")</f>
        <v>-</v>
      </c>
      <c r="K924" s="12"/>
      <c r="L924" s="159"/>
      <c r="M924" s="159"/>
      <c r="N924" s="159"/>
      <c r="O924" s="185" t="str">
        <f t="shared" si="46"/>
        <v>-</v>
      </c>
      <c r="P924" s="215" t="str">
        <f t="shared" si="47"/>
        <v>-</v>
      </c>
      <c r="Q924" s="215" cm="1">
        <f t="array" ref="Q924">IF(P924="-",0,P924/(1+'General inputs'!$H$32)^IFERROR(INDEX('MP Calculations'!$C$40:$C$130,MATCH(F924,'MP Calculations'!$D$40:$D$130,0),0),-1))</f>
        <v>0</v>
      </c>
    </row>
    <row r="925" spans="3:17" x14ac:dyDescent="0.2">
      <c r="C925" s="159"/>
      <c r="D925" s="165"/>
      <c r="E925" s="161"/>
      <c r="F925" s="172" t="str">
        <f t="shared" si="45"/>
        <v>-</v>
      </c>
      <c r="G925" s="68"/>
      <c r="H925" s="167"/>
      <c r="I925" s="173"/>
      <c r="J925" s="168" t="str">
        <f>IFERROR(MIN('MP Calculations'!$E$30/I925,1),"-")</f>
        <v>-</v>
      </c>
      <c r="K925" s="12"/>
      <c r="L925" s="159"/>
      <c r="M925" s="159"/>
      <c r="N925" s="159"/>
      <c r="O925" s="185" t="str">
        <f t="shared" si="46"/>
        <v>-</v>
      </c>
      <c r="P925" s="215" t="str">
        <f t="shared" si="47"/>
        <v>-</v>
      </c>
      <c r="Q925" s="215" cm="1">
        <f t="array" ref="Q925">IF(P925="-",0,P925/(1+'General inputs'!$H$32)^IFERROR(INDEX('MP Calculations'!$C$40:$C$130,MATCH(F925,'MP Calculations'!$D$40:$D$130,0),0),-1))</f>
        <v>0</v>
      </c>
    </row>
    <row r="926" spans="3:17" x14ac:dyDescent="0.2">
      <c r="C926" s="159"/>
      <c r="D926" s="165"/>
      <c r="E926" s="161"/>
      <c r="F926" s="172" t="str">
        <f t="shared" si="45"/>
        <v>-</v>
      </c>
      <c r="G926" s="68"/>
      <c r="H926" s="167"/>
      <c r="I926" s="173"/>
      <c r="J926" s="168" t="str">
        <f>IFERROR(MIN('MP Calculations'!$E$30/I926,1),"-")</f>
        <v>-</v>
      </c>
      <c r="K926" s="12"/>
      <c r="L926" s="159"/>
      <c r="M926" s="159"/>
      <c r="N926" s="159"/>
      <c r="O926" s="185" t="str">
        <f t="shared" si="46"/>
        <v>-</v>
      </c>
      <c r="P926" s="215" t="str">
        <f t="shared" si="47"/>
        <v>-</v>
      </c>
      <c r="Q926" s="215" cm="1">
        <f t="array" ref="Q926">IF(P926="-",0,P926/(1+'General inputs'!$H$32)^IFERROR(INDEX('MP Calculations'!$C$40:$C$130,MATCH(F926,'MP Calculations'!$D$40:$D$130,0),0),-1))</f>
        <v>0</v>
      </c>
    </row>
    <row r="927" spans="3:17" x14ac:dyDescent="0.2">
      <c r="C927" s="159"/>
      <c r="D927" s="165"/>
      <c r="E927" s="161"/>
      <c r="F927" s="172" t="str">
        <f t="shared" si="45"/>
        <v>-</v>
      </c>
      <c r="G927" s="68"/>
      <c r="H927" s="167"/>
      <c r="I927" s="173"/>
      <c r="J927" s="168" t="str">
        <f>IFERROR(MIN('MP Calculations'!$E$30/I927,1),"-")</f>
        <v>-</v>
      </c>
      <c r="K927" s="12"/>
      <c r="L927" s="159"/>
      <c r="M927" s="159"/>
      <c r="N927" s="159"/>
      <c r="O927" s="185" t="str">
        <f t="shared" si="46"/>
        <v>-</v>
      </c>
      <c r="P927" s="215" t="str">
        <f t="shared" si="47"/>
        <v>-</v>
      </c>
      <c r="Q927" s="215" cm="1">
        <f t="array" ref="Q927">IF(P927="-",0,P927/(1+'General inputs'!$H$32)^IFERROR(INDEX('MP Calculations'!$C$40:$C$130,MATCH(F927,'MP Calculations'!$D$40:$D$130,0),0),-1))</f>
        <v>0</v>
      </c>
    </row>
    <row r="928" spans="3:17" x14ac:dyDescent="0.2">
      <c r="C928" s="159"/>
      <c r="D928" s="165"/>
      <c r="E928" s="161"/>
      <c r="F928" s="172" t="str">
        <f t="shared" si="45"/>
        <v>-</v>
      </c>
      <c r="G928" s="68"/>
      <c r="H928" s="167"/>
      <c r="I928" s="173"/>
      <c r="J928" s="168" t="str">
        <f>IFERROR(MIN('MP Calculations'!$E$30/I928,1),"-")</f>
        <v>-</v>
      </c>
      <c r="K928" s="12"/>
      <c r="L928" s="159"/>
      <c r="M928" s="159"/>
      <c r="N928" s="159"/>
      <c r="O928" s="185" t="str">
        <f t="shared" si="46"/>
        <v>-</v>
      </c>
      <c r="P928" s="215" t="str">
        <f t="shared" si="47"/>
        <v>-</v>
      </c>
      <c r="Q928" s="215" cm="1">
        <f t="array" ref="Q928">IF(P928="-",0,P928/(1+'General inputs'!$H$32)^IFERROR(INDEX('MP Calculations'!$C$40:$C$130,MATCH(F928,'MP Calculations'!$D$40:$D$130,0),0),-1))</f>
        <v>0</v>
      </c>
    </row>
    <row r="929" spans="3:17" x14ac:dyDescent="0.2">
      <c r="C929" s="159"/>
      <c r="D929" s="165"/>
      <c r="E929" s="161"/>
      <c r="F929" s="172" t="str">
        <f t="shared" si="45"/>
        <v>-</v>
      </c>
      <c r="G929" s="68"/>
      <c r="H929" s="167"/>
      <c r="I929" s="173"/>
      <c r="J929" s="168" t="str">
        <f>IFERROR(MIN('MP Calculations'!$E$30/I929,1),"-")</f>
        <v>-</v>
      </c>
      <c r="K929" s="12"/>
      <c r="L929" s="159"/>
      <c r="M929" s="159"/>
      <c r="N929" s="159"/>
      <c r="O929" s="185" t="str">
        <f t="shared" si="46"/>
        <v>-</v>
      </c>
      <c r="P929" s="215" t="str">
        <f t="shared" si="47"/>
        <v>-</v>
      </c>
      <c r="Q929" s="215" cm="1">
        <f t="array" ref="Q929">IF(P929="-",0,P929/(1+'General inputs'!$H$32)^IFERROR(INDEX('MP Calculations'!$C$40:$C$130,MATCH(F929,'MP Calculations'!$D$40:$D$130,0),0),-1))</f>
        <v>0</v>
      </c>
    </row>
    <row r="930" spans="3:17" x14ac:dyDescent="0.2">
      <c r="C930" s="159"/>
      <c r="D930" s="165"/>
      <c r="E930" s="161"/>
      <c r="F930" s="172" t="str">
        <f t="shared" si="45"/>
        <v>-</v>
      </c>
      <c r="G930" s="68"/>
      <c r="H930" s="167"/>
      <c r="I930" s="173"/>
      <c r="J930" s="168" t="str">
        <f>IFERROR(MIN('MP Calculations'!$E$30/I930,1),"-")</f>
        <v>-</v>
      </c>
      <c r="K930" s="12"/>
      <c r="L930" s="159"/>
      <c r="M930" s="159"/>
      <c r="N930" s="159"/>
      <c r="O930" s="185" t="str">
        <f t="shared" si="46"/>
        <v>-</v>
      </c>
      <c r="P930" s="215" t="str">
        <f t="shared" si="47"/>
        <v>-</v>
      </c>
      <c r="Q930" s="215" cm="1">
        <f t="array" ref="Q930">IF(P930="-",0,P930/(1+'General inputs'!$H$32)^IFERROR(INDEX('MP Calculations'!$C$40:$C$130,MATCH(F930,'MP Calculations'!$D$40:$D$130,0),0),-1))</f>
        <v>0</v>
      </c>
    </row>
    <row r="931" spans="3:17" x14ac:dyDescent="0.2">
      <c r="C931" s="159"/>
      <c r="D931" s="165"/>
      <c r="E931" s="161"/>
      <c r="F931" s="172" t="str">
        <f t="shared" si="45"/>
        <v>-</v>
      </c>
      <c r="G931" s="68"/>
      <c r="H931" s="167"/>
      <c r="I931" s="173"/>
      <c r="J931" s="168" t="str">
        <f>IFERROR(MIN('MP Calculations'!$E$30/I931,1),"-")</f>
        <v>-</v>
      </c>
      <c r="K931" s="12"/>
      <c r="L931" s="159"/>
      <c r="M931" s="159"/>
      <c r="N931" s="159"/>
      <c r="O931" s="185" t="str">
        <f t="shared" si="46"/>
        <v>-</v>
      </c>
      <c r="P931" s="215" t="str">
        <f t="shared" si="47"/>
        <v>-</v>
      </c>
      <c r="Q931" s="215" cm="1">
        <f t="array" ref="Q931">IF(P931="-",0,P931/(1+'General inputs'!$H$32)^IFERROR(INDEX('MP Calculations'!$C$40:$C$130,MATCH(F931,'MP Calculations'!$D$40:$D$130,0),0),-1))</f>
        <v>0</v>
      </c>
    </row>
    <row r="932" spans="3:17" x14ac:dyDescent="0.2">
      <c r="C932" s="159"/>
      <c r="D932" s="165"/>
      <c r="E932" s="161"/>
      <c r="F932" s="172" t="str">
        <f t="shared" si="45"/>
        <v>-</v>
      </c>
      <c r="G932" s="68"/>
      <c r="H932" s="167"/>
      <c r="I932" s="173"/>
      <c r="J932" s="168" t="str">
        <f>IFERROR(MIN('MP Calculations'!$E$30/I932,1),"-")</f>
        <v>-</v>
      </c>
      <c r="K932" s="12"/>
      <c r="L932" s="159"/>
      <c r="M932" s="159"/>
      <c r="N932" s="159"/>
      <c r="O932" s="185" t="str">
        <f t="shared" si="46"/>
        <v>-</v>
      </c>
      <c r="P932" s="215" t="str">
        <f t="shared" si="47"/>
        <v>-</v>
      </c>
      <c r="Q932" s="215" cm="1">
        <f t="array" ref="Q932">IF(P932="-",0,P932/(1+'General inputs'!$H$32)^IFERROR(INDEX('MP Calculations'!$C$40:$C$130,MATCH(F932,'MP Calculations'!$D$40:$D$130,0),0),-1))</f>
        <v>0</v>
      </c>
    </row>
    <row r="933" spans="3:17" x14ac:dyDescent="0.2">
      <c r="C933" s="159"/>
      <c r="D933" s="165"/>
      <c r="E933" s="161"/>
      <c r="F933" s="172" t="str">
        <f t="shared" si="45"/>
        <v>-</v>
      </c>
      <c r="G933" s="68"/>
      <c r="H933" s="167"/>
      <c r="I933" s="173"/>
      <c r="J933" s="168" t="str">
        <f>IFERROR(MIN('MP Calculations'!$E$30/I933,1),"-")</f>
        <v>-</v>
      </c>
      <c r="K933" s="12"/>
      <c r="L933" s="159"/>
      <c r="M933" s="159"/>
      <c r="N933" s="159"/>
      <c r="O933" s="185" t="str">
        <f t="shared" si="46"/>
        <v>-</v>
      </c>
      <c r="P933" s="215" t="str">
        <f t="shared" si="47"/>
        <v>-</v>
      </c>
      <c r="Q933" s="215" cm="1">
        <f t="array" ref="Q933">IF(P933="-",0,P933/(1+'General inputs'!$H$32)^IFERROR(INDEX('MP Calculations'!$C$40:$C$130,MATCH(F933,'MP Calculations'!$D$40:$D$130,0),0),-1))</f>
        <v>0</v>
      </c>
    </row>
    <row r="934" spans="3:17" x14ac:dyDescent="0.2">
      <c r="C934" s="159"/>
      <c r="D934" s="165"/>
      <c r="E934" s="161"/>
      <c r="F934" s="172" t="str">
        <f t="shared" si="45"/>
        <v>-</v>
      </c>
      <c r="G934" s="68"/>
      <c r="H934" s="167"/>
      <c r="I934" s="173"/>
      <c r="J934" s="168" t="str">
        <f>IFERROR(MIN('MP Calculations'!$E$30/I934,1),"-")</f>
        <v>-</v>
      </c>
      <c r="K934" s="12"/>
      <c r="L934" s="159"/>
      <c r="M934" s="159"/>
      <c r="N934" s="159"/>
      <c r="O934" s="185" t="str">
        <f t="shared" si="46"/>
        <v>-</v>
      </c>
      <c r="P934" s="215" t="str">
        <f t="shared" si="47"/>
        <v>-</v>
      </c>
      <c r="Q934" s="215" cm="1">
        <f t="array" ref="Q934">IF(P934="-",0,P934/(1+'General inputs'!$H$32)^IFERROR(INDEX('MP Calculations'!$C$40:$C$130,MATCH(F934,'MP Calculations'!$D$40:$D$130,0),0),-1))</f>
        <v>0</v>
      </c>
    </row>
    <row r="935" spans="3:17" x14ac:dyDescent="0.2">
      <c r="C935" s="159"/>
      <c r="D935" s="165"/>
      <c r="E935" s="161"/>
      <c r="F935" s="172" t="str">
        <f t="shared" si="45"/>
        <v>-</v>
      </c>
      <c r="G935" s="68"/>
      <c r="H935" s="167"/>
      <c r="I935" s="173"/>
      <c r="J935" s="168" t="str">
        <f>IFERROR(MIN('MP Calculations'!$E$30/I935,1),"-")</f>
        <v>-</v>
      </c>
      <c r="K935" s="12"/>
      <c r="L935" s="159"/>
      <c r="M935" s="159"/>
      <c r="N935" s="159"/>
      <c r="O935" s="185" t="str">
        <f t="shared" si="46"/>
        <v>-</v>
      </c>
      <c r="P935" s="215" t="str">
        <f t="shared" si="47"/>
        <v>-</v>
      </c>
      <c r="Q935" s="215" cm="1">
        <f t="array" ref="Q935">IF(P935="-",0,P935/(1+'General inputs'!$H$32)^IFERROR(INDEX('MP Calculations'!$C$40:$C$130,MATCH(F935,'MP Calculations'!$D$40:$D$130,0),0),-1))</f>
        <v>0</v>
      </c>
    </row>
    <row r="936" spans="3:17" x14ac:dyDescent="0.2">
      <c r="C936" s="159"/>
      <c r="D936" s="165"/>
      <c r="E936" s="161"/>
      <c r="F936" s="172" t="str">
        <f t="shared" si="45"/>
        <v>-</v>
      </c>
      <c r="G936" s="68"/>
      <c r="H936" s="167"/>
      <c r="I936" s="173"/>
      <c r="J936" s="168" t="str">
        <f>IFERROR(MIN('MP Calculations'!$E$30/I936,1),"-")</f>
        <v>-</v>
      </c>
      <c r="K936" s="12"/>
      <c r="L936" s="159"/>
      <c r="M936" s="159"/>
      <c r="N936" s="159"/>
      <c r="O936" s="185" t="str">
        <f t="shared" si="46"/>
        <v>-</v>
      </c>
      <c r="P936" s="215" t="str">
        <f t="shared" si="47"/>
        <v>-</v>
      </c>
      <c r="Q936" s="215" cm="1">
        <f t="array" ref="Q936">IF(P936="-",0,P936/(1+'General inputs'!$H$32)^IFERROR(INDEX('MP Calculations'!$C$40:$C$130,MATCH(F936,'MP Calculations'!$D$40:$D$130,0),0),-1))</f>
        <v>0</v>
      </c>
    </row>
    <row r="937" spans="3:17" x14ac:dyDescent="0.2">
      <c r="C937" s="159"/>
      <c r="D937" s="165"/>
      <c r="E937" s="161"/>
      <c r="F937" s="172" t="str">
        <f t="shared" si="45"/>
        <v>-</v>
      </c>
      <c r="G937" s="68"/>
      <c r="H937" s="167"/>
      <c r="I937" s="173"/>
      <c r="J937" s="168" t="str">
        <f>IFERROR(MIN('MP Calculations'!$E$30/I937,1),"-")</f>
        <v>-</v>
      </c>
      <c r="K937" s="12"/>
      <c r="L937" s="159"/>
      <c r="M937" s="159"/>
      <c r="N937" s="159"/>
      <c r="O937" s="185" t="str">
        <f t="shared" si="46"/>
        <v>-</v>
      </c>
      <c r="P937" s="215" t="str">
        <f t="shared" si="47"/>
        <v>-</v>
      </c>
      <c r="Q937" s="215" cm="1">
        <f t="array" ref="Q937">IF(P937="-",0,P937/(1+'General inputs'!$H$32)^IFERROR(INDEX('MP Calculations'!$C$40:$C$130,MATCH(F937,'MP Calculations'!$D$40:$D$130,0),0),-1))</f>
        <v>0</v>
      </c>
    </row>
    <row r="938" spans="3:17" x14ac:dyDescent="0.2">
      <c r="C938" s="159"/>
      <c r="D938" s="165"/>
      <c r="E938" s="161"/>
      <c r="F938" s="172" t="str">
        <f t="shared" si="45"/>
        <v>-</v>
      </c>
      <c r="G938" s="68"/>
      <c r="H938" s="167"/>
      <c r="I938" s="173"/>
      <c r="J938" s="168" t="str">
        <f>IFERROR(MIN('MP Calculations'!$E$30/I938,1),"-")</f>
        <v>-</v>
      </c>
      <c r="K938" s="12"/>
      <c r="L938" s="159"/>
      <c r="M938" s="159"/>
      <c r="N938" s="159"/>
      <c r="O938" s="185" t="str">
        <f t="shared" si="46"/>
        <v>-</v>
      </c>
      <c r="P938" s="215" t="str">
        <f t="shared" si="47"/>
        <v>-</v>
      </c>
      <c r="Q938" s="215" cm="1">
        <f t="array" ref="Q938">IF(P938="-",0,P938/(1+'General inputs'!$H$32)^IFERROR(INDEX('MP Calculations'!$C$40:$C$130,MATCH(F938,'MP Calculations'!$D$40:$D$130,0),0),-1))</f>
        <v>0</v>
      </c>
    </row>
    <row r="939" spans="3:17" x14ac:dyDescent="0.2">
      <c r="C939" s="159"/>
      <c r="D939" s="165"/>
      <c r="E939" s="161"/>
      <c r="F939" s="172" t="str">
        <f t="shared" si="45"/>
        <v>-</v>
      </c>
      <c r="G939" s="68"/>
      <c r="H939" s="167"/>
      <c r="I939" s="173"/>
      <c r="J939" s="168" t="str">
        <f>IFERROR(MIN('MP Calculations'!$E$30/I939,1),"-")</f>
        <v>-</v>
      </c>
      <c r="K939" s="12"/>
      <c r="L939" s="159"/>
      <c r="M939" s="159"/>
      <c r="N939" s="159"/>
      <c r="O939" s="185" t="str">
        <f t="shared" si="46"/>
        <v>-</v>
      </c>
      <c r="P939" s="215" t="str">
        <f t="shared" si="47"/>
        <v>-</v>
      </c>
      <c r="Q939" s="215" cm="1">
        <f t="array" ref="Q939">IF(P939="-",0,P939/(1+'General inputs'!$H$32)^IFERROR(INDEX('MP Calculations'!$C$40:$C$130,MATCH(F939,'MP Calculations'!$D$40:$D$130,0),0),-1))</f>
        <v>0</v>
      </c>
    </row>
    <row r="940" spans="3:17" x14ac:dyDescent="0.2">
      <c r="C940" s="159"/>
      <c r="D940" s="165"/>
      <c r="E940" s="161"/>
      <c r="F940" s="172" t="str">
        <f t="shared" si="45"/>
        <v>-</v>
      </c>
      <c r="G940" s="68"/>
      <c r="H940" s="167"/>
      <c r="I940" s="173"/>
      <c r="J940" s="168" t="str">
        <f>IFERROR(MIN('MP Calculations'!$E$30/I940,1),"-")</f>
        <v>-</v>
      </c>
      <c r="K940" s="12"/>
      <c r="L940" s="159"/>
      <c r="M940" s="159"/>
      <c r="N940" s="159"/>
      <c r="O940" s="185" t="str">
        <f t="shared" si="46"/>
        <v>-</v>
      </c>
      <c r="P940" s="215" t="str">
        <f t="shared" si="47"/>
        <v>-</v>
      </c>
      <c r="Q940" s="215" cm="1">
        <f t="array" ref="Q940">IF(P940="-",0,P940/(1+'General inputs'!$H$32)^IFERROR(INDEX('MP Calculations'!$C$40:$C$130,MATCH(F940,'MP Calculations'!$D$40:$D$130,0),0),-1))</f>
        <v>0</v>
      </c>
    </row>
    <row r="941" spans="3:17" x14ac:dyDescent="0.2">
      <c r="C941" s="159"/>
      <c r="D941" s="165"/>
      <c r="E941" s="161"/>
      <c r="F941" s="172" t="str">
        <f t="shared" si="45"/>
        <v>-</v>
      </c>
      <c r="G941" s="68"/>
      <c r="H941" s="167"/>
      <c r="I941" s="173"/>
      <c r="J941" s="168" t="str">
        <f>IFERROR(MIN('MP Calculations'!$E$30/I941,1),"-")</f>
        <v>-</v>
      </c>
      <c r="K941" s="12"/>
      <c r="L941" s="159"/>
      <c r="M941" s="159"/>
      <c r="N941" s="159"/>
      <c r="O941" s="185" t="str">
        <f t="shared" si="46"/>
        <v>-</v>
      </c>
      <c r="P941" s="215" t="str">
        <f t="shared" si="47"/>
        <v>-</v>
      </c>
      <c r="Q941" s="215" cm="1">
        <f t="array" ref="Q941">IF(P941="-",0,P941/(1+'General inputs'!$H$32)^IFERROR(INDEX('MP Calculations'!$C$40:$C$130,MATCH(F941,'MP Calculations'!$D$40:$D$130,0),0),-1))</f>
        <v>0</v>
      </c>
    </row>
    <row r="942" spans="3:17" x14ac:dyDescent="0.2">
      <c r="C942" s="159"/>
      <c r="D942" s="165"/>
      <c r="E942" s="161"/>
      <c r="F942" s="172" t="str">
        <f t="shared" si="45"/>
        <v>-</v>
      </c>
      <c r="G942" s="68"/>
      <c r="H942" s="167"/>
      <c r="I942" s="173"/>
      <c r="J942" s="168" t="str">
        <f>IFERROR(MIN('MP Calculations'!$E$30/I942,1),"-")</f>
        <v>-</v>
      </c>
      <c r="K942" s="12"/>
      <c r="L942" s="159"/>
      <c r="M942" s="159"/>
      <c r="N942" s="159"/>
      <c r="O942" s="185" t="str">
        <f t="shared" si="46"/>
        <v>-</v>
      </c>
      <c r="P942" s="215" t="str">
        <f t="shared" si="47"/>
        <v>-</v>
      </c>
      <c r="Q942" s="215" cm="1">
        <f t="array" ref="Q942">IF(P942="-",0,P942/(1+'General inputs'!$H$32)^IFERROR(INDEX('MP Calculations'!$C$40:$C$130,MATCH(F942,'MP Calculations'!$D$40:$D$130,0),0),-1))</f>
        <v>0</v>
      </c>
    </row>
    <row r="943" spans="3:17" x14ac:dyDescent="0.2">
      <c r="C943" s="159"/>
      <c r="D943" s="165"/>
      <c r="E943" s="161"/>
      <c r="F943" s="172" t="str">
        <f t="shared" si="45"/>
        <v>-</v>
      </c>
      <c r="G943" s="68"/>
      <c r="H943" s="167"/>
      <c r="I943" s="173"/>
      <c r="J943" s="168" t="str">
        <f>IFERROR(MIN('MP Calculations'!$E$30/I943,1),"-")</f>
        <v>-</v>
      </c>
      <c r="K943" s="12"/>
      <c r="L943" s="159"/>
      <c r="M943" s="159"/>
      <c r="N943" s="159"/>
      <c r="O943" s="185" t="str">
        <f t="shared" si="46"/>
        <v>-</v>
      </c>
      <c r="P943" s="215" t="str">
        <f t="shared" si="47"/>
        <v>-</v>
      </c>
      <c r="Q943" s="215" cm="1">
        <f t="array" ref="Q943">IF(P943="-",0,P943/(1+'General inputs'!$H$32)^IFERROR(INDEX('MP Calculations'!$C$40:$C$130,MATCH(F943,'MP Calculations'!$D$40:$D$130,0),0),-1))</f>
        <v>0</v>
      </c>
    </row>
    <row r="944" spans="3:17" x14ac:dyDescent="0.2">
      <c r="C944" s="159"/>
      <c r="D944" s="165"/>
      <c r="E944" s="161"/>
      <c r="F944" s="172" t="str">
        <f t="shared" si="45"/>
        <v>-</v>
      </c>
      <c r="G944" s="68"/>
      <c r="H944" s="167"/>
      <c r="I944" s="173"/>
      <c r="J944" s="168" t="str">
        <f>IFERROR(MIN('MP Calculations'!$E$30/I944,1),"-")</f>
        <v>-</v>
      </c>
      <c r="K944" s="12"/>
      <c r="L944" s="159"/>
      <c r="M944" s="159"/>
      <c r="N944" s="159"/>
      <c r="O944" s="185" t="str">
        <f t="shared" si="46"/>
        <v>-</v>
      </c>
      <c r="P944" s="215" t="str">
        <f t="shared" si="47"/>
        <v>-</v>
      </c>
      <c r="Q944" s="215" cm="1">
        <f t="array" ref="Q944">IF(P944="-",0,P944/(1+'General inputs'!$H$32)^IFERROR(INDEX('MP Calculations'!$C$40:$C$130,MATCH(F944,'MP Calculations'!$D$40:$D$130,0),0),-1))</f>
        <v>0</v>
      </c>
    </row>
    <row r="945" spans="3:17" x14ac:dyDescent="0.2">
      <c r="C945" s="159"/>
      <c r="D945" s="165"/>
      <c r="E945" s="161"/>
      <c r="F945" s="172" t="str">
        <f t="shared" si="45"/>
        <v>-</v>
      </c>
      <c r="G945" s="68"/>
      <c r="H945" s="167"/>
      <c r="I945" s="173"/>
      <c r="J945" s="168" t="str">
        <f>IFERROR(MIN('MP Calculations'!$E$30/I945,1),"-")</f>
        <v>-</v>
      </c>
      <c r="K945" s="12"/>
      <c r="L945" s="159"/>
      <c r="M945" s="159"/>
      <c r="N945" s="159"/>
      <c r="O945" s="185" t="str">
        <f t="shared" si="46"/>
        <v>-</v>
      </c>
      <c r="P945" s="215" t="str">
        <f t="shared" si="47"/>
        <v>-</v>
      </c>
      <c r="Q945" s="215" cm="1">
        <f t="array" ref="Q945">IF(P945="-",0,P945/(1+'General inputs'!$H$32)^IFERROR(INDEX('MP Calculations'!$C$40:$C$130,MATCH(F945,'MP Calculations'!$D$40:$D$130,0),0),-1))</f>
        <v>0</v>
      </c>
    </row>
    <row r="946" spans="3:17" x14ac:dyDescent="0.2">
      <c r="C946" s="159"/>
      <c r="D946" s="165"/>
      <c r="E946" s="161"/>
      <c r="F946" s="172" t="str">
        <f t="shared" si="45"/>
        <v>-</v>
      </c>
      <c r="G946" s="68"/>
      <c r="H946" s="167"/>
      <c r="I946" s="173"/>
      <c r="J946" s="168" t="str">
        <f>IFERROR(MIN('MP Calculations'!$E$30/I946,1),"-")</f>
        <v>-</v>
      </c>
      <c r="K946" s="12"/>
      <c r="L946" s="159"/>
      <c r="M946" s="159"/>
      <c r="N946" s="159"/>
      <c r="O946" s="185" t="str">
        <f t="shared" si="46"/>
        <v>-</v>
      </c>
      <c r="P946" s="215" t="str">
        <f t="shared" si="47"/>
        <v>-</v>
      </c>
      <c r="Q946" s="215" cm="1">
        <f t="array" ref="Q946">IF(P946="-",0,P946/(1+'General inputs'!$H$32)^IFERROR(INDEX('MP Calculations'!$C$40:$C$130,MATCH(F946,'MP Calculations'!$D$40:$D$130,0),0),-1))</f>
        <v>0</v>
      </c>
    </row>
    <row r="947" spans="3:17" x14ac:dyDescent="0.2">
      <c r="C947" s="159"/>
      <c r="D947" s="165"/>
      <c r="E947" s="161"/>
      <c r="F947" s="172" t="str">
        <f t="shared" si="45"/>
        <v>-</v>
      </c>
      <c r="G947" s="68"/>
      <c r="H947" s="167"/>
      <c r="I947" s="173"/>
      <c r="J947" s="168" t="str">
        <f>IFERROR(MIN('MP Calculations'!$E$30/I947,1),"-")</f>
        <v>-</v>
      </c>
      <c r="K947" s="12"/>
      <c r="L947" s="159"/>
      <c r="M947" s="159"/>
      <c r="N947" s="159"/>
      <c r="O947" s="185" t="str">
        <f t="shared" si="46"/>
        <v>-</v>
      </c>
      <c r="P947" s="215" t="str">
        <f t="shared" si="47"/>
        <v>-</v>
      </c>
      <c r="Q947" s="215" cm="1">
        <f t="array" ref="Q947">IF(P947="-",0,P947/(1+'General inputs'!$H$32)^IFERROR(INDEX('MP Calculations'!$C$40:$C$130,MATCH(F947,'MP Calculations'!$D$40:$D$130,0),0),-1))</f>
        <v>0</v>
      </c>
    </row>
    <row r="948" spans="3:17" x14ac:dyDescent="0.2">
      <c r="C948" s="159"/>
      <c r="D948" s="165"/>
      <c r="E948" s="161"/>
      <c r="F948" s="172" t="str">
        <f t="shared" si="45"/>
        <v>-</v>
      </c>
      <c r="G948" s="68"/>
      <c r="H948" s="167"/>
      <c r="I948" s="173"/>
      <c r="J948" s="168" t="str">
        <f>IFERROR(MIN('MP Calculations'!$E$30/I948,1),"-")</f>
        <v>-</v>
      </c>
      <c r="K948" s="12"/>
      <c r="L948" s="159"/>
      <c r="M948" s="159"/>
      <c r="N948" s="159"/>
      <c r="O948" s="185" t="str">
        <f t="shared" si="46"/>
        <v>-</v>
      </c>
      <c r="P948" s="215" t="str">
        <f t="shared" si="47"/>
        <v>-</v>
      </c>
      <c r="Q948" s="215" cm="1">
        <f t="array" ref="Q948">IF(P948="-",0,P948/(1+'General inputs'!$H$32)^IFERROR(INDEX('MP Calculations'!$C$40:$C$130,MATCH(F948,'MP Calculations'!$D$40:$D$130,0),0),-1))</f>
        <v>0</v>
      </c>
    </row>
    <row r="949" spans="3:17" x14ac:dyDescent="0.2">
      <c r="C949" s="159"/>
      <c r="D949" s="165"/>
      <c r="E949" s="161"/>
      <c r="F949" s="172" t="str">
        <f t="shared" si="45"/>
        <v>-</v>
      </c>
      <c r="G949" s="68"/>
      <c r="H949" s="167"/>
      <c r="I949" s="173"/>
      <c r="J949" s="168" t="str">
        <f>IFERROR(MIN('MP Calculations'!$E$30/I949,1),"-")</f>
        <v>-</v>
      </c>
      <c r="K949" s="12"/>
      <c r="L949" s="159"/>
      <c r="M949" s="159"/>
      <c r="N949" s="159"/>
      <c r="O949" s="185" t="str">
        <f t="shared" si="46"/>
        <v>-</v>
      </c>
      <c r="P949" s="215" t="str">
        <f t="shared" si="47"/>
        <v>-</v>
      </c>
      <c r="Q949" s="215" cm="1">
        <f t="array" ref="Q949">IF(P949="-",0,P949/(1+'General inputs'!$H$32)^IFERROR(INDEX('MP Calculations'!$C$40:$C$130,MATCH(F949,'MP Calculations'!$D$40:$D$130,0),0),-1))</f>
        <v>0</v>
      </c>
    </row>
    <row r="950" spans="3:17" x14ac:dyDescent="0.2">
      <c r="C950" s="159"/>
      <c r="D950" s="165"/>
      <c r="E950" s="161"/>
      <c r="F950" s="172" t="str">
        <f t="shared" si="45"/>
        <v>-</v>
      </c>
      <c r="G950" s="68"/>
      <c r="H950" s="167"/>
      <c r="I950" s="173"/>
      <c r="J950" s="168" t="str">
        <f>IFERROR(MIN('MP Calculations'!$E$30/I950,1),"-")</f>
        <v>-</v>
      </c>
      <c r="K950" s="12"/>
      <c r="L950" s="159"/>
      <c r="M950" s="159"/>
      <c r="N950" s="159"/>
      <c r="O950" s="185" t="str">
        <f t="shared" si="46"/>
        <v>-</v>
      </c>
      <c r="P950" s="215" t="str">
        <f t="shared" si="47"/>
        <v>-</v>
      </c>
      <c r="Q950" s="215" cm="1">
        <f t="array" ref="Q950">IF(P950="-",0,P950/(1+'General inputs'!$H$32)^IFERROR(INDEX('MP Calculations'!$C$40:$C$130,MATCH(F950,'MP Calculations'!$D$40:$D$130,0),0),-1))</f>
        <v>0</v>
      </c>
    </row>
    <row r="951" spans="3:17" x14ac:dyDescent="0.2">
      <c r="C951" s="159"/>
      <c r="D951" s="165"/>
      <c r="E951" s="161"/>
      <c r="F951" s="172" t="str">
        <f t="shared" si="45"/>
        <v>-</v>
      </c>
      <c r="G951" s="68"/>
      <c r="H951" s="167"/>
      <c r="I951" s="173"/>
      <c r="J951" s="168" t="str">
        <f>IFERROR(MIN('MP Calculations'!$E$30/I951,1),"-")</f>
        <v>-</v>
      </c>
      <c r="K951" s="12"/>
      <c r="L951" s="159"/>
      <c r="M951" s="159"/>
      <c r="N951" s="159"/>
      <c r="O951" s="185" t="str">
        <f t="shared" si="46"/>
        <v>-</v>
      </c>
      <c r="P951" s="215" t="str">
        <f t="shared" si="47"/>
        <v>-</v>
      </c>
      <c r="Q951" s="215" cm="1">
        <f t="array" ref="Q951">IF(P951="-",0,P951/(1+'General inputs'!$H$32)^IFERROR(INDEX('MP Calculations'!$C$40:$C$130,MATCH(F951,'MP Calculations'!$D$40:$D$130,0),0),-1))</f>
        <v>0</v>
      </c>
    </row>
    <row r="952" spans="3:17" x14ac:dyDescent="0.2">
      <c r="C952" s="159"/>
      <c r="D952" s="165"/>
      <c r="E952" s="161"/>
      <c r="F952" s="172" t="str">
        <f t="shared" si="45"/>
        <v>-</v>
      </c>
      <c r="G952" s="68"/>
      <c r="H952" s="167"/>
      <c r="I952" s="173"/>
      <c r="J952" s="168" t="str">
        <f>IFERROR(MIN('MP Calculations'!$E$30/I952,1),"-")</f>
        <v>-</v>
      </c>
      <c r="K952" s="12"/>
      <c r="L952" s="159"/>
      <c r="M952" s="159"/>
      <c r="N952" s="159"/>
      <c r="O952" s="185" t="str">
        <f t="shared" si="46"/>
        <v>-</v>
      </c>
      <c r="P952" s="215" t="str">
        <f t="shared" si="47"/>
        <v>-</v>
      </c>
      <c r="Q952" s="215" cm="1">
        <f t="array" ref="Q952">IF(P952="-",0,P952/(1+'General inputs'!$H$32)^IFERROR(INDEX('MP Calculations'!$C$40:$C$130,MATCH(F952,'MP Calculations'!$D$40:$D$130,0),0),-1))</f>
        <v>0</v>
      </c>
    </row>
    <row r="953" spans="3:17" x14ac:dyDescent="0.2">
      <c r="C953" s="159"/>
      <c r="D953" s="165"/>
      <c r="E953" s="161"/>
      <c r="F953" s="172" t="str">
        <f t="shared" si="45"/>
        <v>-</v>
      </c>
      <c r="G953" s="68"/>
      <c r="H953" s="167"/>
      <c r="I953" s="173"/>
      <c r="J953" s="168" t="str">
        <f>IFERROR(MIN('MP Calculations'!$E$30/I953,1),"-")</f>
        <v>-</v>
      </c>
      <c r="K953" s="12"/>
      <c r="L953" s="159"/>
      <c r="M953" s="159"/>
      <c r="N953" s="159"/>
      <c r="O953" s="185" t="str">
        <f t="shared" si="46"/>
        <v>-</v>
      </c>
      <c r="P953" s="215" t="str">
        <f t="shared" si="47"/>
        <v>-</v>
      </c>
      <c r="Q953" s="215" cm="1">
        <f t="array" ref="Q953">IF(P953="-",0,P953/(1+'General inputs'!$H$32)^IFERROR(INDEX('MP Calculations'!$C$40:$C$130,MATCH(F953,'MP Calculations'!$D$40:$D$130,0),0),-1))</f>
        <v>0</v>
      </c>
    </row>
    <row r="954" spans="3:17" x14ac:dyDescent="0.2">
      <c r="C954" s="159"/>
      <c r="D954" s="165"/>
      <c r="E954" s="161"/>
      <c r="F954" s="172" t="str">
        <f t="shared" si="45"/>
        <v>-</v>
      </c>
      <c r="G954" s="68"/>
      <c r="H954" s="167"/>
      <c r="I954" s="173"/>
      <c r="J954" s="168" t="str">
        <f>IFERROR(MIN('MP Calculations'!$E$30/I954,1),"-")</f>
        <v>-</v>
      </c>
      <c r="K954" s="12"/>
      <c r="L954" s="159"/>
      <c r="M954" s="159"/>
      <c r="N954" s="159"/>
      <c r="O954" s="185" t="str">
        <f t="shared" si="46"/>
        <v>-</v>
      </c>
      <c r="P954" s="215" t="str">
        <f t="shared" si="47"/>
        <v>-</v>
      </c>
      <c r="Q954" s="215" cm="1">
        <f t="array" ref="Q954">IF(P954="-",0,P954/(1+'General inputs'!$H$32)^IFERROR(INDEX('MP Calculations'!$C$40:$C$130,MATCH(F954,'MP Calculations'!$D$40:$D$130,0),0),-1))</f>
        <v>0</v>
      </c>
    </row>
    <row r="955" spans="3:17" x14ac:dyDescent="0.2">
      <c r="C955" s="159"/>
      <c r="D955" s="165"/>
      <c r="E955" s="161"/>
      <c r="F955" s="172" t="str">
        <f t="shared" si="45"/>
        <v>-</v>
      </c>
      <c r="G955" s="68"/>
      <c r="H955" s="167"/>
      <c r="I955" s="173"/>
      <c r="J955" s="168" t="str">
        <f>IFERROR(MIN('MP Calculations'!$E$30/I955,1),"-")</f>
        <v>-</v>
      </c>
      <c r="K955" s="12"/>
      <c r="L955" s="159"/>
      <c r="M955" s="159"/>
      <c r="N955" s="159"/>
      <c r="O955" s="185" t="str">
        <f t="shared" si="46"/>
        <v>-</v>
      </c>
      <c r="P955" s="215" t="str">
        <f t="shared" si="47"/>
        <v>-</v>
      </c>
      <c r="Q955" s="215" cm="1">
        <f t="array" ref="Q955">IF(P955="-",0,P955/(1+'General inputs'!$H$32)^IFERROR(INDEX('MP Calculations'!$C$40:$C$130,MATCH(F955,'MP Calculations'!$D$40:$D$130,0),0),-1))</f>
        <v>0</v>
      </c>
    </row>
    <row r="956" spans="3:17" x14ac:dyDescent="0.2">
      <c r="C956" s="159"/>
      <c r="D956" s="165"/>
      <c r="E956" s="161"/>
      <c r="F956" s="172" t="str">
        <f t="shared" si="45"/>
        <v>-</v>
      </c>
      <c r="G956" s="68"/>
      <c r="H956" s="167"/>
      <c r="I956" s="173"/>
      <c r="J956" s="168" t="str">
        <f>IFERROR(MIN('MP Calculations'!$E$30/I956,1),"-")</f>
        <v>-</v>
      </c>
      <c r="K956" s="12"/>
      <c r="L956" s="159"/>
      <c r="M956" s="159"/>
      <c r="N956" s="159"/>
      <c r="O956" s="185" t="str">
        <f t="shared" si="46"/>
        <v>-</v>
      </c>
      <c r="P956" s="215" t="str">
        <f t="shared" si="47"/>
        <v>-</v>
      </c>
      <c r="Q956" s="215" cm="1">
        <f t="array" ref="Q956">IF(P956="-",0,P956/(1+'General inputs'!$H$32)^IFERROR(INDEX('MP Calculations'!$C$40:$C$130,MATCH(F956,'MP Calculations'!$D$40:$D$130,0),0),-1))</f>
        <v>0</v>
      </c>
    </row>
    <row r="957" spans="3:17" x14ac:dyDescent="0.2">
      <c r="C957" s="159"/>
      <c r="D957" s="165"/>
      <c r="E957" s="161"/>
      <c r="F957" s="172" t="str">
        <f t="shared" si="45"/>
        <v>-</v>
      </c>
      <c r="G957" s="68"/>
      <c r="H957" s="167"/>
      <c r="I957" s="173"/>
      <c r="J957" s="168" t="str">
        <f>IFERROR(MIN('MP Calculations'!$E$30/I957,1),"-")</f>
        <v>-</v>
      </c>
      <c r="K957" s="12"/>
      <c r="L957" s="159"/>
      <c r="M957" s="159"/>
      <c r="N957" s="159"/>
      <c r="O957" s="185" t="str">
        <f t="shared" si="46"/>
        <v>-</v>
      </c>
      <c r="P957" s="215" t="str">
        <f t="shared" si="47"/>
        <v>-</v>
      </c>
      <c r="Q957" s="215" cm="1">
        <f t="array" ref="Q957">IF(P957="-",0,P957/(1+'General inputs'!$H$32)^IFERROR(INDEX('MP Calculations'!$C$40:$C$130,MATCH(F957,'MP Calculations'!$D$40:$D$130,0),0),-1))</f>
        <v>0</v>
      </c>
    </row>
    <row r="958" spans="3:17" x14ac:dyDescent="0.2">
      <c r="C958" s="159"/>
      <c r="D958" s="165"/>
      <c r="E958" s="161"/>
      <c r="F958" s="172" t="str">
        <f t="shared" si="45"/>
        <v>-</v>
      </c>
      <c r="G958" s="68"/>
      <c r="H958" s="167"/>
      <c r="I958" s="173"/>
      <c r="J958" s="168" t="str">
        <f>IFERROR(MIN('MP Calculations'!$E$30/I958,1),"-")</f>
        <v>-</v>
      </c>
      <c r="K958" s="12"/>
      <c r="L958" s="159"/>
      <c r="M958" s="159"/>
      <c r="N958" s="159"/>
      <c r="O958" s="185" t="str">
        <f t="shared" si="46"/>
        <v>-</v>
      </c>
      <c r="P958" s="215" t="str">
        <f t="shared" si="47"/>
        <v>-</v>
      </c>
      <c r="Q958" s="215" cm="1">
        <f t="array" ref="Q958">IF(P958="-",0,P958/(1+'General inputs'!$H$32)^IFERROR(INDEX('MP Calculations'!$C$40:$C$130,MATCH(F958,'MP Calculations'!$D$40:$D$130,0),0),-1))</f>
        <v>0</v>
      </c>
    </row>
    <row r="959" spans="3:17" x14ac:dyDescent="0.2">
      <c r="C959" s="159"/>
      <c r="D959" s="165"/>
      <c r="E959" s="161"/>
      <c r="F959" s="172" t="str">
        <f t="shared" si="45"/>
        <v>-</v>
      </c>
      <c r="G959" s="68"/>
      <c r="H959" s="167"/>
      <c r="I959" s="173"/>
      <c r="J959" s="168" t="str">
        <f>IFERROR(MIN('MP Calculations'!$E$30/I959,1),"-")</f>
        <v>-</v>
      </c>
      <c r="K959" s="12"/>
      <c r="L959" s="159"/>
      <c r="M959" s="159"/>
      <c r="N959" s="159"/>
      <c r="O959" s="185" t="str">
        <f t="shared" si="46"/>
        <v>-</v>
      </c>
      <c r="P959" s="215" t="str">
        <f t="shared" si="47"/>
        <v>-</v>
      </c>
      <c r="Q959" s="215" cm="1">
        <f t="array" ref="Q959">IF(P959="-",0,P959/(1+'General inputs'!$H$32)^IFERROR(INDEX('MP Calculations'!$C$40:$C$130,MATCH(F959,'MP Calculations'!$D$40:$D$130,0),0),-1))</f>
        <v>0</v>
      </c>
    </row>
    <row r="960" spans="3:17" x14ac:dyDescent="0.2">
      <c r="C960" s="159"/>
      <c r="D960" s="165"/>
      <c r="E960" s="161"/>
      <c r="F960" s="172" t="str">
        <f t="shared" si="45"/>
        <v>-</v>
      </c>
      <c r="G960" s="68"/>
      <c r="H960" s="167"/>
      <c r="I960" s="173"/>
      <c r="J960" s="168" t="str">
        <f>IFERROR(MIN('MP Calculations'!$E$30/I960,1),"-")</f>
        <v>-</v>
      </c>
      <c r="K960" s="12"/>
      <c r="L960" s="159"/>
      <c r="M960" s="159"/>
      <c r="N960" s="159"/>
      <c r="O960" s="185" t="str">
        <f t="shared" si="46"/>
        <v>-</v>
      </c>
      <c r="P960" s="215" t="str">
        <f t="shared" si="47"/>
        <v>-</v>
      </c>
      <c r="Q960" s="215" cm="1">
        <f t="array" ref="Q960">IF(P960="-",0,P960/(1+'General inputs'!$H$32)^IFERROR(INDEX('MP Calculations'!$C$40:$C$130,MATCH(F960,'MP Calculations'!$D$40:$D$130,0),0),-1))</f>
        <v>0</v>
      </c>
    </row>
    <row r="961" spans="3:17" x14ac:dyDescent="0.2">
      <c r="C961" s="159"/>
      <c r="D961" s="165"/>
      <c r="E961" s="161"/>
      <c r="F961" s="172" t="str">
        <f t="shared" si="45"/>
        <v>-</v>
      </c>
      <c r="G961" s="68"/>
      <c r="H961" s="167"/>
      <c r="I961" s="173"/>
      <c r="J961" s="168" t="str">
        <f>IFERROR(MIN('MP Calculations'!$E$30/I961,1),"-")</f>
        <v>-</v>
      </c>
      <c r="K961" s="12"/>
      <c r="L961" s="159"/>
      <c r="M961" s="159"/>
      <c r="N961" s="159"/>
      <c r="O961" s="185" t="str">
        <f t="shared" si="46"/>
        <v>-</v>
      </c>
      <c r="P961" s="215" t="str">
        <f t="shared" si="47"/>
        <v>-</v>
      </c>
      <c r="Q961" s="215" cm="1">
        <f t="array" ref="Q961">IF(P961="-",0,P961/(1+'General inputs'!$H$32)^IFERROR(INDEX('MP Calculations'!$C$40:$C$130,MATCH(F961,'MP Calculations'!$D$40:$D$130,0),0),-1))</f>
        <v>0</v>
      </c>
    </row>
    <row r="962" spans="3:17" x14ac:dyDescent="0.2">
      <c r="C962" s="159"/>
      <c r="D962" s="165"/>
      <c r="E962" s="161"/>
      <c r="F962" s="172" t="str">
        <f t="shared" si="45"/>
        <v>-</v>
      </c>
      <c r="G962" s="68"/>
      <c r="H962" s="167"/>
      <c r="I962" s="173"/>
      <c r="J962" s="168" t="str">
        <f>IFERROR(MIN('MP Calculations'!$E$30/I962,1),"-")</f>
        <v>-</v>
      </c>
      <c r="K962" s="12"/>
      <c r="L962" s="159"/>
      <c r="M962" s="159"/>
      <c r="N962" s="159"/>
      <c r="O962" s="185" t="str">
        <f t="shared" si="46"/>
        <v>-</v>
      </c>
      <c r="P962" s="215" t="str">
        <f t="shared" si="47"/>
        <v>-</v>
      </c>
      <c r="Q962" s="215" cm="1">
        <f t="array" ref="Q962">IF(P962="-",0,P962/(1+'General inputs'!$H$32)^IFERROR(INDEX('MP Calculations'!$C$40:$C$130,MATCH(F962,'MP Calculations'!$D$40:$D$130,0),0),-1))</f>
        <v>0</v>
      </c>
    </row>
    <row r="963" spans="3:17" x14ac:dyDescent="0.2">
      <c r="C963" s="159"/>
      <c r="D963" s="165"/>
      <c r="E963" s="161"/>
      <c r="F963" s="172" t="str">
        <f t="shared" si="45"/>
        <v>-</v>
      </c>
      <c r="G963" s="68"/>
      <c r="H963" s="167"/>
      <c r="I963" s="173"/>
      <c r="J963" s="168" t="str">
        <f>IFERROR(MIN('MP Calculations'!$E$30/I963,1),"-")</f>
        <v>-</v>
      </c>
      <c r="K963" s="12"/>
      <c r="L963" s="159"/>
      <c r="M963" s="159"/>
      <c r="N963" s="159"/>
      <c r="O963" s="185" t="str">
        <f t="shared" si="46"/>
        <v>-</v>
      </c>
      <c r="P963" s="215" t="str">
        <f t="shared" si="47"/>
        <v>-</v>
      </c>
      <c r="Q963" s="215" cm="1">
        <f t="array" ref="Q963">IF(P963="-",0,P963/(1+'General inputs'!$H$32)^IFERROR(INDEX('MP Calculations'!$C$40:$C$130,MATCH(F963,'MP Calculations'!$D$40:$D$130,0),0),-1))</f>
        <v>0</v>
      </c>
    </row>
    <row r="964" spans="3:17" x14ac:dyDescent="0.2">
      <c r="C964" s="159"/>
      <c r="D964" s="165"/>
      <c r="E964" s="161"/>
      <c r="F964" s="172" t="str">
        <f t="shared" si="45"/>
        <v>-</v>
      </c>
      <c r="G964" s="68"/>
      <c r="H964" s="167"/>
      <c r="I964" s="173"/>
      <c r="J964" s="168" t="str">
        <f>IFERROR(MIN('MP Calculations'!$E$30/I964,1),"-")</f>
        <v>-</v>
      </c>
      <c r="K964" s="12"/>
      <c r="L964" s="159"/>
      <c r="M964" s="159"/>
      <c r="N964" s="159"/>
      <c r="O964" s="185" t="str">
        <f t="shared" si="46"/>
        <v>-</v>
      </c>
      <c r="P964" s="215" t="str">
        <f t="shared" si="47"/>
        <v>-</v>
      </c>
      <c r="Q964" s="215" cm="1">
        <f t="array" ref="Q964">IF(P964="-",0,P964/(1+'General inputs'!$H$32)^IFERROR(INDEX('MP Calculations'!$C$40:$C$130,MATCH(F964,'MP Calculations'!$D$40:$D$130,0),0),-1))</f>
        <v>0</v>
      </c>
    </row>
    <row r="965" spans="3:17" x14ac:dyDescent="0.2">
      <c r="C965" s="159"/>
      <c r="D965" s="165"/>
      <c r="E965" s="161"/>
      <c r="F965" s="172" t="str">
        <f t="shared" si="45"/>
        <v>-</v>
      </c>
      <c r="G965" s="68"/>
      <c r="H965" s="167"/>
      <c r="I965" s="173"/>
      <c r="J965" s="168" t="str">
        <f>IFERROR(MIN('MP Calculations'!$E$30/I965,1),"-")</f>
        <v>-</v>
      </c>
      <c r="K965" s="12"/>
      <c r="L965" s="159"/>
      <c r="M965" s="159"/>
      <c r="N965" s="159"/>
      <c r="O965" s="185" t="str">
        <f t="shared" si="46"/>
        <v>-</v>
      </c>
      <c r="P965" s="215" t="str">
        <f t="shared" si="47"/>
        <v>-</v>
      </c>
      <c r="Q965" s="215" cm="1">
        <f t="array" ref="Q965">IF(P965="-",0,P965/(1+'General inputs'!$H$32)^IFERROR(INDEX('MP Calculations'!$C$40:$C$130,MATCH(F965,'MP Calculations'!$D$40:$D$130,0),0),-1))</f>
        <v>0</v>
      </c>
    </row>
    <row r="966" spans="3:17" x14ac:dyDescent="0.2">
      <c r="C966" s="159"/>
      <c r="D966" s="165"/>
      <c r="E966" s="161"/>
      <c r="F966" s="172" t="str">
        <f t="shared" si="45"/>
        <v>-</v>
      </c>
      <c r="G966" s="68"/>
      <c r="H966" s="167"/>
      <c r="I966" s="173"/>
      <c r="J966" s="168" t="str">
        <f>IFERROR(MIN('MP Calculations'!$E$30/I966,1),"-")</f>
        <v>-</v>
      </c>
      <c r="K966" s="12"/>
      <c r="L966" s="159"/>
      <c r="M966" s="159"/>
      <c r="N966" s="159"/>
      <c r="O966" s="185" t="str">
        <f t="shared" si="46"/>
        <v>-</v>
      </c>
      <c r="P966" s="215" t="str">
        <f t="shared" si="47"/>
        <v>-</v>
      </c>
      <c r="Q966" s="215" cm="1">
        <f t="array" ref="Q966">IF(P966="-",0,P966/(1+'General inputs'!$H$32)^IFERROR(INDEX('MP Calculations'!$C$40:$C$130,MATCH(F966,'MP Calculations'!$D$40:$D$130,0),0),-1))</f>
        <v>0</v>
      </c>
    </row>
    <row r="967" spans="3:17" x14ac:dyDescent="0.2">
      <c r="C967" s="159"/>
      <c r="D967" s="165"/>
      <c r="E967" s="161"/>
      <c r="F967" s="172" t="str">
        <f t="shared" si="45"/>
        <v>-</v>
      </c>
      <c r="G967" s="68"/>
      <c r="H967" s="167"/>
      <c r="I967" s="173"/>
      <c r="J967" s="168" t="str">
        <f>IFERROR(MIN('MP Calculations'!$E$30/I967,1),"-")</f>
        <v>-</v>
      </c>
      <c r="K967" s="12"/>
      <c r="L967" s="159"/>
      <c r="M967" s="159"/>
      <c r="N967" s="159"/>
      <c r="O967" s="185" t="str">
        <f t="shared" si="46"/>
        <v>-</v>
      </c>
      <c r="P967" s="215" t="str">
        <f t="shared" si="47"/>
        <v>-</v>
      </c>
      <c r="Q967" s="215" cm="1">
        <f t="array" ref="Q967">IF(P967="-",0,P967/(1+'General inputs'!$H$32)^IFERROR(INDEX('MP Calculations'!$C$40:$C$130,MATCH(F967,'MP Calculations'!$D$40:$D$130,0),0),-1))</f>
        <v>0</v>
      </c>
    </row>
    <row r="968" spans="3:17" x14ac:dyDescent="0.2">
      <c r="C968" s="159"/>
      <c r="D968" s="165"/>
      <c r="E968" s="161"/>
      <c r="F968" s="172" t="str">
        <f t="shared" si="45"/>
        <v>-</v>
      </c>
      <c r="G968" s="68"/>
      <c r="H968" s="167"/>
      <c r="I968" s="173"/>
      <c r="J968" s="168" t="str">
        <f>IFERROR(MIN('MP Calculations'!$E$30/I968,1),"-")</f>
        <v>-</v>
      </c>
      <c r="K968" s="12"/>
      <c r="L968" s="159"/>
      <c r="M968" s="159"/>
      <c r="N968" s="159"/>
      <c r="O968" s="185" t="str">
        <f t="shared" si="46"/>
        <v>-</v>
      </c>
      <c r="P968" s="215" t="str">
        <f t="shared" si="47"/>
        <v>-</v>
      </c>
      <c r="Q968" s="215" cm="1">
        <f t="array" ref="Q968">IF(P968="-",0,P968/(1+'General inputs'!$H$32)^IFERROR(INDEX('MP Calculations'!$C$40:$C$130,MATCH(F968,'MP Calculations'!$D$40:$D$130,0),0),-1))</f>
        <v>0</v>
      </c>
    </row>
    <row r="969" spans="3:17" x14ac:dyDescent="0.2">
      <c r="C969" s="159"/>
      <c r="D969" s="165"/>
      <c r="E969" s="161"/>
      <c r="F969" s="172" t="str">
        <f t="shared" si="45"/>
        <v>-</v>
      </c>
      <c r="G969" s="68"/>
      <c r="H969" s="167"/>
      <c r="I969" s="173"/>
      <c r="J969" s="168" t="str">
        <f>IFERROR(MIN('MP Calculations'!$E$30/I969,1),"-")</f>
        <v>-</v>
      </c>
      <c r="K969" s="12"/>
      <c r="L969" s="159"/>
      <c r="M969" s="159"/>
      <c r="N969" s="159"/>
      <c r="O969" s="185" t="str">
        <f t="shared" si="46"/>
        <v>-</v>
      </c>
      <c r="P969" s="215" t="str">
        <f t="shared" si="47"/>
        <v>-</v>
      </c>
      <c r="Q969" s="215" cm="1">
        <f t="array" ref="Q969">IF(P969="-",0,P969/(1+'General inputs'!$H$32)^IFERROR(INDEX('MP Calculations'!$C$40:$C$130,MATCH(F969,'MP Calculations'!$D$40:$D$130,0),0),-1))</f>
        <v>0</v>
      </c>
    </row>
    <row r="970" spans="3:17" x14ac:dyDescent="0.2">
      <c r="C970" s="159"/>
      <c r="D970" s="165"/>
      <c r="E970" s="161"/>
      <c r="F970" s="172" t="str">
        <f t="shared" si="45"/>
        <v>-</v>
      </c>
      <c r="G970" s="68"/>
      <c r="H970" s="167"/>
      <c r="I970" s="173"/>
      <c r="J970" s="168" t="str">
        <f>IFERROR(MIN('MP Calculations'!$E$30/I970,1),"-")</f>
        <v>-</v>
      </c>
      <c r="K970" s="12"/>
      <c r="L970" s="159"/>
      <c r="M970" s="159"/>
      <c r="N970" s="159"/>
      <c r="O970" s="185" t="str">
        <f t="shared" si="46"/>
        <v>-</v>
      </c>
      <c r="P970" s="215" t="str">
        <f t="shared" si="47"/>
        <v>-</v>
      </c>
      <c r="Q970" s="215" cm="1">
        <f t="array" ref="Q970">IF(P970="-",0,P970/(1+'General inputs'!$H$32)^IFERROR(INDEX('MP Calculations'!$C$40:$C$130,MATCH(F970,'MP Calculations'!$D$40:$D$130,0),0),-1))</f>
        <v>0</v>
      </c>
    </row>
    <row r="971" spans="3:17" x14ac:dyDescent="0.2">
      <c r="C971" s="159"/>
      <c r="D971" s="165"/>
      <c r="E971" s="161"/>
      <c r="F971" s="172" t="str">
        <f t="shared" si="45"/>
        <v>-</v>
      </c>
      <c r="G971" s="68"/>
      <c r="H971" s="167"/>
      <c r="I971" s="173"/>
      <c r="J971" s="168" t="str">
        <f>IFERROR(MIN('MP Calculations'!$E$30/I971,1),"-")</f>
        <v>-</v>
      </c>
      <c r="K971" s="12"/>
      <c r="L971" s="159"/>
      <c r="M971" s="159"/>
      <c r="N971" s="159"/>
      <c r="O971" s="185" t="str">
        <f t="shared" si="46"/>
        <v>-</v>
      </c>
      <c r="P971" s="215" t="str">
        <f t="shared" si="47"/>
        <v>-</v>
      </c>
      <c r="Q971" s="215" cm="1">
        <f t="array" ref="Q971">IF(P971="-",0,P971/(1+'General inputs'!$H$32)^IFERROR(INDEX('MP Calculations'!$C$40:$C$130,MATCH(F971,'MP Calculations'!$D$40:$D$130,0),0),-1))</f>
        <v>0</v>
      </c>
    </row>
    <row r="972" spans="3:17" x14ac:dyDescent="0.2">
      <c r="C972" s="159"/>
      <c r="D972" s="165"/>
      <c r="E972" s="161"/>
      <c r="F972" s="172" t="str">
        <f t="shared" si="45"/>
        <v>-</v>
      </c>
      <c r="G972" s="68"/>
      <c r="H972" s="167"/>
      <c r="I972" s="173"/>
      <c r="J972" s="168" t="str">
        <f>IFERROR(MIN('MP Calculations'!$E$30/I972,1),"-")</f>
        <v>-</v>
      </c>
      <c r="K972" s="12"/>
      <c r="L972" s="159"/>
      <c r="M972" s="159"/>
      <c r="N972" s="159"/>
      <c r="O972" s="185" t="str">
        <f t="shared" si="46"/>
        <v>-</v>
      </c>
      <c r="P972" s="215" t="str">
        <f t="shared" si="47"/>
        <v>-</v>
      </c>
      <c r="Q972" s="215" cm="1">
        <f t="array" ref="Q972">IF(P972="-",0,P972/(1+'General inputs'!$H$32)^IFERROR(INDEX('MP Calculations'!$C$40:$C$130,MATCH(F972,'MP Calculations'!$D$40:$D$130,0),0),-1))</f>
        <v>0</v>
      </c>
    </row>
    <row r="973" spans="3:17" x14ac:dyDescent="0.2">
      <c r="C973" s="159"/>
      <c r="D973" s="165"/>
      <c r="E973" s="161"/>
      <c r="F973" s="172" t="str">
        <f t="shared" si="45"/>
        <v>-</v>
      </c>
      <c r="G973" s="68"/>
      <c r="H973" s="167"/>
      <c r="I973" s="173"/>
      <c r="J973" s="168" t="str">
        <f>IFERROR(MIN('MP Calculations'!$E$30/I973,1),"-")</f>
        <v>-</v>
      </c>
      <c r="K973" s="12"/>
      <c r="L973" s="159"/>
      <c r="M973" s="159"/>
      <c r="N973" s="159"/>
      <c r="O973" s="185" t="str">
        <f t="shared" si="46"/>
        <v>-</v>
      </c>
      <c r="P973" s="215" t="str">
        <f t="shared" si="47"/>
        <v>-</v>
      </c>
      <c r="Q973" s="215" cm="1">
        <f t="array" ref="Q973">IF(P973="-",0,P973/(1+'General inputs'!$H$32)^IFERROR(INDEX('MP Calculations'!$C$40:$C$130,MATCH(F973,'MP Calculations'!$D$40:$D$130,0),0),-1))</f>
        <v>0</v>
      </c>
    </row>
    <row r="974" spans="3:17" x14ac:dyDescent="0.2">
      <c r="C974" s="159"/>
      <c r="D974" s="165"/>
      <c r="E974" s="161"/>
      <c r="F974" s="172" t="str">
        <f t="shared" si="45"/>
        <v>-</v>
      </c>
      <c r="G974" s="68"/>
      <c r="H974" s="167"/>
      <c r="I974" s="173"/>
      <c r="J974" s="168" t="str">
        <f>IFERROR(MIN('MP Calculations'!$E$30/I974,1),"-")</f>
        <v>-</v>
      </c>
      <c r="K974" s="12"/>
      <c r="L974" s="159"/>
      <c r="M974" s="159"/>
      <c r="N974" s="159"/>
      <c r="O974" s="185" t="str">
        <f t="shared" si="46"/>
        <v>-</v>
      </c>
      <c r="P974" s="215" t="str">
        <f t="shared" si="47"/>
        <v>-</v>
      </c>
      <c r="Q974" s="215" cm="1">
        <f t="array" ref="Q974">IF(P974="-",0,P974/(1+'General inputs'!$H$32)^IFERROR(INDEX('MP Calculations'!$C$40:$C$130,MATCH(F974,'MP Calculations'!$D$40:$D$130,0),0),-1))</f>
        <v>0</v>
      </c>
    </row>
    <row r="975" spans="3:17" x14ac:dyDescent="0.2">
      <c r="C975" s="159"/>
      <c r="D975" s="165"/>
      <c r="E975" s="161"/>
      <c r="F975" s="172" t="str">
        <f t="shared" si="45"/>
        <v>-</v>
      </c>
      <c r="G975" s="68"/>
      <c r="H975" s="167"/>
      <c r="I975" s="173"/>
      <c r="J975" s="168" t="str">
        <f>IFERROR(MIN('MP Calculations'!$E$30/I975,1),"-")</f>
        <v>-</v>
      </c>
      <c r="K975" s="12"/>
      <c r="L975" s="159"/>
      <c r="M975" s="159"/>
      <c r="N975" s="159"/>
      <c r="O975" s="185" t="str">
        <f t="shared" si="46"/>
        <v>-</v>
      </c>
      <c r="P975" s="215" t="str">
        <f t="shared" si="47"/>
        <v>-</v>
      </c>
      <c r="Q975" s="215" cm="1">
        <f t="array" ref="Q975">IF(P975="-",0,P975/(1+'General inputs'!$H$32)^IFERROR(INDEX('MP Calculations'!$C$40:$C$130,MATCH(F975,'MP Calculations'!$D$40:$D$130,0),0),-1))</f>
        <v>0</v>
      </c>
    </row>
    <row r="976" spans="3:17" x14ac:dyDescent="0.2">
      <c r="C976" s="159"/>
      <c r="D976" s="165"/>
      <c r="E976" s="161"/>
      <c r="F976" s="172" t="str">
        <f t="shared" si="45"/>
        <v>-</v>
      </c>
      <c r="G976" s="68"/>
      <c r="H976" s="167"/>
      <c r="I976" s="173"/>
      <c r="J976" s="168" t="str">
        <f>IFERROR(MIN('MP Calculations'!$E$30/I976,1),"-")</f>
        <v>-</v>
      </c>
      <c r="K976" s="12"/>
      <c r="L976" s="159"/>
      <c r="M976" s="159"/>
      <c r="N976" s="159"/>
      <c r="O976" s="185" t="str">
        <f t="shared" si="46"/>
        <v>-</v>
      </c>
      <c r="P976" s="215" t="str">
        <f t="shared" si="47"/>
        <v>-</v>
      </c>
      <c r="Q976" s="215" cm="1">
        <f t="array" ref="Q976">IF(P976="-",0,P976/(1+'General inputs'!$H$32)^IFERROR(INDEX('MP Calculations'!$C$40:$C$130,MATCH(F976,'MP Calculations'!$D$40:$D$130,0),0),-1))</f>
        <v>0</v>
      </c>
    </row>
    <row r="977" spans="3:17" x14ac:dyDescent="0.2">
      <c r="C977" s="159"/>
      <c r="D977" s="165"/>
      <c r="E977" s="161"/>
      <c r="F977" s="172" t="str">
        <f t="shared" si="45"/>
        <v>-</v>
      </c>
      <c r="G977" s="68"/>
      <c r="H977" s="167"/>
      <c r="I977" s="173"/>
      <c r="J977" s="168" t="str">
        <f>IFERROR(MIN('MP Calculations'!$E$30/I977,1),"-")</f>
        <v>-</v>
      </c>
      <c r="K977" s="12"/>
      <c r="L977" s="159"/>
      <c r="M977" s="159"/>
      <c r="N977" s="159"/>
      <c r="O977" s="185" t="str">
        <f t="shared" si="46"/>
        <v>-</v>
      </c>
      <c r="P977" s="215" t="str">
        <f t="shared" si="47"/>
        <v>-</v>
      </c>
      <c r="Q977" s="215" cm="1">
        <f t="array" ref="Q977">IF(P977="-",0,P977/(1+'General inputs'!$H$32)^IFERROR(INDEX('MP Calculations'!$C$40:$C$130,MATCH(F977,'MP Calculations'!$D$40:$D$130,0),0),-1))</f>
        <v>0</v>
      </c>
    </row>
    <row r="978" spans="3:17" x14ac:dyDescent="0.2">
      <c r="C978" s="159"/>
      <c r="D978" s="165"/>
      <c r="E978" s="161"/>
      <c r="F978" s="172" t="str">
        <f t="shared" si="45"/>
        <v>-</v>
      </c>
      <c r="G978" s="68"/>
      <c r="H978" s="167"/>
      <c r="I978" s="173"/>
      <c r="J978" s="168" t="str">
        <f>IFERROR(MIN('MP Calculations'!$E$30/I978,1),"-")</f>
        <v>-</v>
      </c>
      <c r="K978" s="12"/>
      <c r="L978" s="159"/>
      <c r="M978" s="159"/>
      <c r="N978" s="159"/>
      <c r="O978" s="185" t="str">
        <f t="shared" si="46"/>
        <v>-</v>
      </c>
      <c r="P978" s="215" t="str">
        <f t="shared" si="47"/>
        <v>-</v>
      </c>
      <c r="Q978" s="215" cm="1">
        <f t="array" ref="Q978">IF(P978="-",0,P978/(1+'General inputs'!$H$32)^IFERROR(INDEX('MP Calculations'!$C$40:$C$130,MATCH(F978,'MP Calculations'!$D$40:$D$130,0),0),-1))</f>
        <v>0</v>
      </c>
    </row>
    <row r="979" spans="3:17" x14ac:dyDescent="0.2">
      <c r="C979" s="159"/>
      <c r="D979" s="165"/>
      <c r="E979" s="161"/>
      <c r="F979" s="172" t="str">
        <f t="shared" si="45"/>
        <v>-</v>
      </c>
      <c r="G979" s="68"/>
      <c r="H979" s="167"/>
      <c r="I979" s="173"/>
      <c r="J979" s="168" t="str">
        <f>IFERROR(MIN('MP Calculations'!$E$30/I979,1),"-")</f>
        <v>-</v>
      </c>
      <c r="K979" s="12"/>
      <c r="L979" s="159"/>
      <c r="M979" s="159"/>
      <c r="N979" s="159"/>
      <c r="O979" s="185" t="str">
        <f t="shared" si="46"/>
        <v>-</v>
      </c>
      <c r="P979" s="215" t="str">
        <f t="shared" si="47"/>
        <v>-</v>
      </c>
      <c r="Q979" s="215" cm="1">
        <f t="array" ref="Q979">IF(P979="-",0,P979/(1+'General inputs'!$H$32)^IFERROR(INDEX('MP Calculations'!$C$40:$C$130,MATCH(F979,'MP Calculations'!$D$40:$D$130,0),0),-1))</f>
        <v>0</v>
      </c>
    </row>
    <row r="980" spans="3:17" x14ac:dyDescent="0.2">
      <c r="C980" s="159"/>
      <c r="D980" s="165"/>
      <c r="E980" s="161"/>
      <c r="F980" s="172" t="str">
        <f t="shared" si="45"/>
        <v>-</v>
      </c>
      <c r="G980" s="68"/>
      <c r="H980" s="167"/>
      <c r="I980" s="173"/>
      <c r="J980" s="168" t="str">
        <f>IFERROR(MIN('MP Calculations'!$E$30/I980,1),"-")</f>
        <v>-</v>
      </c>
      <c r="K980" s="12"/>
      <c r="L980" s="159"/>
      <c r="M980" s="159"/>
      <c r="N980" s="159"/>
      <c r="O980" s="185" t="str">
        <f t="shared" si="46"/>
        <v>-</v>
      </c>
      <c r="P980" s="215" t="str">
        <f t="shared" si="47"/>
        <v>-</v>
      </c>
      <c r="Q980" s="215" cm="1">
        <f t="array" ref="Q980">IF(P980="-",0,P980/(1+'General inputs'!$H$32)^IFERROR(INDEX('MP Calculations'!$C$40:$C$130,MATCH(F980,'MP Calculations'!$D$40:$D$130,0),0),-1))</f>
        <v>0</v>
      </c>
    </row>
    <row r="981" spans="3:17" x14ac:dyDescent="0.2">
      <c r="C981" s="159"/>
      <c r="D981" s="165"/>
      <c r="E981" s="161"/>
      <c r="F981" s="172" t="str">
        <f t="shared" si="45"/>
        <v>-</v>
      </c>
      <c r="G981" s="68"/>
      <c r="H981" s="167"/>
      <c r="I981" s="173"/>
      <c r="J981" s="168" t="str">
        <f>IFERROR(MIN('MP Calculations'!$E$30/I981,1),"-")</f>
        <v>-</v>
      </c>
      <c r="K981" s="12"/>
      <c r="L981" s="159"/>
      <c r="M981" s="159"/>
      <c r="N981" s="159"/>
      <c r="O981" s="185" t="str">
        <f t="shared" si="46"/>
        <v>-</v>
      </c>
      <c r="P981" s="215" t="str">
        <f t="shared" si="47"/>
        <v>-</v>
      </c>
      <c r="Q981" s="215" cm="1">
        <f t="array" ref="Q981">IF(P981="-",0,P981/(1+'General inputs'!$H$32)^IFERROR(INDEX('MP Calculations'!$C$40:$C$130,MATCH(F981,'MP Calculations'!$D$40:$D$130,0),0),-1))</f>
        <v>0</v>
      </c>
    </row>
    <row r="982" spans="3:17" x14ac:dyDescent="0.2">
      <c r="C982" s="159"/>
      <c r="D982" s="165"/>
      <c r="E982" s="161"/>
      <c r="F982" s="172" t="str">
        <f t="shared" ref="F982:F1045" si="48">IF(E982="","-",IF(OR(E982&lt;$E$15,E982&gt;$E$16),"ERROR - date outside of range",IF(MONTH(E982)&gt;=7,YEAR(E982)&amp;"-"&amp;IF(YEAR(E982)=1999,"00",IF(AND(YEAR(E982)&gt;=2000,YEAR(E982)&lt;2009),"0","")&amp;RIGHT(YEAR(E982),2)+1),RIGHT(YEAR(E982),4)-1&amp;"-"&amp;RIGHT(YEAR(E982),2))))</f>
        <v>-</v>
      </c>
      <c r="G982" s="68"/>
      <c r="H982" s="167"/>
      <c r="I982" s="173"/>
      <c r="J982" s="168" t="str">
        <f>IFERROR(MIN('MP Calculations'!$E$30/I982,1),"-")</f>
        <v>-</v>
      </c>
      <c r="K982" s="12"/>
      <c r="L982" s="159"/>
      <c r="M982" s="159"/>
      <c r="N982" s="159"/>
      <c r="O982" s="185" t="str">
        <f t="shared" ref="O982:O1045" si="49">IF(N982="","-",L982*N982)</f>
        <v>-</v>
      </c>
      <c r="P982" s="215" t="str">
        <f t="shared" ref="P982:P1045" si="50">IF(O982="-","-",IF(OR(E982&lt;$E$15,E982&gt;$E$16),0,O982*J982))</f>
        <v>-</v>
      </c>
      <c r="Q982" s="215" cm="1">
        <f t="array" ref="Q982">IF(P982="-",0,P982/(1+'General inputs'!$H$32)^IFERROR(INDEX('MP Calculations'!$C$40:$C$130,MATCH(F982,'MP Calculations'!$D$40:$D$130,0),0),-1))</f>
        <v>0</v>
      </c>
    </row>
    <row r="983" spans="3:17" x14ac:dyDescent="0.2">
      <c r="C983" s="159"/>
      <c r="D983" s="165"/>
      <c r="E983" s="161"/>
      <c r="F983" s="172" t="str">
        <f t="shared" si="48"/>
        <v>-</v>
      </c>
      <c r="G983" s="68"/>
      <c r="H983" s="167"/>
      <c r="I983" s="173"/>
      <c r="J983" s="168" t="str">
        <f>IFERROR(MIN('MP Calculations'!$E$30/I983,1),"-")</f>
        <v>-</v>
      </c>
      <c r="K983" s="12"/>
      <c r="L983" s="159"/>
      <c r="M983" s="159"/>
      <c r="N983" s="159"/>
      <c r="O983" s="185" t="str">
        <f t="shared" si="49"/>
        <v>-</v>
      </c>
      <c r="P983" s="215" t="str">
        <f t="shared" si="50"/>
        <v>-</v>
      </c>
      <c r="Q983" s="215" cm="1">
        <f t="array" ref="Q983">IF(P983="-",0,P983/(1+'General inputs'!$H$32)^IFERROR(INDEX('MP Calculations'!$C$40:$C$130,MATCH(F983,'MP Calculations'!$D$40:$D$130,0),0),-1))</f>
        <v>0</v>
      </c>
    </row>
    <row r="984" spans="3:17" x14ac:dyDescent="0.2">
      <c r="C984" s="159"/>
      <c r="D984" s="165"/>
      <c r="E984" s="161"/>
      <c r="F984" s="172" t="str">
        <f t="shared" si="48"/>
        <v>-</v>
      </c>
      <c r="G984" s="68"/>
      <c r="H984" s="167"/>
      <c r="I984" s="173"/>
      <c r="J984" s="168" t="str">
        <f>IFERROR(MIN('MP Calculations'!$E$30/I984,1),"-")</f>
        <v>-</v>
      </c>
      <c r="K984" s="12"/>
      <c r="L984" s="159"/>
      <c r="M984" s="159"/>
      <c r="N984" s="159"/>
      <c r="O984" s="185" t="str">
        <f t="shared" si="49"/>
        <v>-</v>
      </c>
      <c r="P984" s="215" t="str">
        <f t="shared" si="50"/>
        <v>-</v>
      </c>
      <c r="Q984" s="215" cm="1">
        <f t="array" ref="Q984">IF(P984="-",0,P984/(1+'General inputs'!$H$32)^IFERROR(INDEX('MP Calculations'!$C$40:$C$130,MATCH(F984,'MP Calculations'!$D$40:$D$130,0),0),-1))</f>
        <v>0</v>
      </c>
    </row>
    <row r="985" spans="3:17" x14ac:dyDescent="0.2">
      <c r="C985" s="159"/>
      <c r="D985" s="165"/>
      <c r="E985" s="161"/>
      <c r="F985" s="172" t="str">
        <f t="shared" si="48"/>
        <v>-</v>
      </c>
      <c r="G985" s="68"/>
      <c r="H985" s="167"/>
      <c r="I985" s="173"/>
      <c r="J985" s="168" t="str">
        <f>IFERROR(MIN('MP Calculations'!$E$30/I985,1),"-")</f>
        <v>-</v>
      </c>
      <c r="K985" s="12"/>
      <c r="L985" s="159"/>
      <c r="M985" s="159"/>
      <c r="N985" s="159"/>
      <c r="O985" s="185" t="str">
        <f t="shared" si="49"/>
        <v>-</v>
      </c>
      <c r="P985" s="215" t="str">
        <f t="shared" si="50"/>
        <v>-</v>
      </c>
      <c r="Q985" s="215" cm="1">
        <f t="array" ref="Q985">IF(P985="-",0,P985/(1+'General inputs'!$H$32)^IFERROR(INDEX('MP Calculations'!$C$40:$C$130,MATCH(F985,'MP Calculations'!$D$40:$D$130,0),0),-1))</f>
        <v>0</v>
      </c>
    </row>
    <row r="986" spans="3:17" x14ac:dyDescent="0.2">
      <c r="C986" s="159"/>
      <c r="D986" s="165"/>
      <c r="E986" s="161"/>
      <c r="F986" s="172" t="str">
        <f t="shared" si="48"/>
        <v>-</v>
      </c>
      <c r="G986" s="68"/>
      <c r="H986" s="167"/>
      <c r="I986" s="173"/>
      <c r="J986" s="168" t="str">
        <f>IFERROR(MIN('MP Calculations'!$E$30/I986,1),"-")</f>
        <v>-</v>
      </c>
      <c r="K986" s="12"/>
      <c r="L986" s="159"/>
      <c r="M986" s="159"/>
      <c r="N986" s="159"/>
      <c r="O986" s="185" t="str">
        <f t="shared" si="49"/>
        <v>-</v>
      </c>
      <c r="P986" s="215" t="str">
        <f t="shared" si="50"/>
        <v>-</v>
      </c>
      <c r="Q986" s="215" cm="1">
        <f t="array" ref="Q986">IF(P986="-",0,P986/(1+'General inputs'!$H$32)^IFERROR(INDEX('MP Calculations'!$C$40:$C$130,MATCH(F986,'MP Calculations'!$D$40:$D$130,0),0),-1))</f>
        <v>0</v>
      </c>
    </row>
    <row r="987" spans="3:17" x14ac:dyDescent="0.2">
      <c r="C987" s="159"/>
      <c r="D987" s="165"/>
      <c r="E987" s="161"/>
      <c r="F987" s="172" t="str">
        <f t="shared" si="48"/>
        <v>-</v>
      </c>
      <c r="G987" s="68"/>
      <c r="H987" s="167"/>
      <c r="I987" s="173"/>
      <c r="J987" s="168" t="str">
        <f>IFERROR(MIN('MP Calculations'!$E$30/I987,1),"-")</f>
        <v>-</v>
      </c>
      <c r="K987" s="12"/>
      <c r="L987" s="159"/>
      <c r="M987" s="159"/>
      <c r="N987" s="159"/>
      <c r="O987" s="185" t="str">
        <f t="shared" si="49"/>
        <v>-</v>
      </c>
      <c r="P987" s="215" t="str">
        <f t="shared" si="50"/>
        <v>-</v>
      </c>
      <c r="Q987" s="215" cm="1">
        <f t="array" ref="Q987">IF(P987="-",0,P987/(1+'General inputs'!$H$32)^IFERROR(INDEX('MP Calculations'!$C$40:$C$130,MATCH(F987,'MP Calculations'!$D$40:$D$130,0),0),-1))</f>
        <v>0</v>
      </c>
    </row>
    <row r="988" spans="3:17" x14ac:dyDescent="0.2">
      <c r="C988" s="159"/>
      <c r="D988" s="165"/>
      <c r="E988" s="161"/>
      <c r="F988" s="172" t="str">
        <f t="shared" si="48"/>
        <v>-</v>
      </c>
      <c r="G988" s="68"/>
      <c r="H988" s="167"/>
      <c r="I988" s="173"/>
      <c r="J988" s="168" t="str">
        <f>IFERROR(MIN('MP Calculations'!$E$30/I988,1),"-")</f>
        <v>-</v>
      </c>
      <c r="K988" s="12"/>
      <c r="L988" s="159"/>
      <c r="M988" s="159"/>
      <c r="N988" s="159"/>
      <c r="O988" s="185" t="str">
        <f t="shared" si="49"/>
        <v>-</v>
      </c>
      <c r="P988" s="215" t="str">
        <f t="shared" si="50"/>
        <v>-</v>
      </c>
      <c r="Q988" s="215" cm="1">
        <f t="array" ref="Q988">IF(P988="-",0,P988/(1+'General inputs'!$H$32)^IFERROR(INDEX('MP Calculations'!$C$40:$C$130,MATCH(F988,'MP Calculations'!$D$40:$D$130,0),0),-1))</f>
        <v>0</v>
      </c>
    </row>
    <row r="989" spans="3:17" x14ac:dyDescent="0.2">
      <c r="C989" s="159"/>
      <c r="D989" s="165"/>
      <c r="E989" s="161"/>
      <c r="F989" s="172" t="str">
        <f t="shared" si="48"/>
        <v>-</v>
      </c>
      <c r="G989" s="68"/>
      <c r="H989" s="167"/>
      <c r="I989" s="173"/>
      <c r="J989" s="168" t="str">
        <f>IFERROR(MIN('MP Calculations'!$E$30/I989,1),"-")</f>
        <v>-</v>
      </c>
      <c r="K989" s="12"/>
      <c r="L989" s="159"/>
      <c r="M989" s="159"/>
      <c r="N989" s="159"/>
      <c r="O989" s="185" t="str">
        <f t="shared" si="49"/>
        <v>-</v>
      </c>
      <c r="P989" s="215" t="str">
        <f t="shared" si="50"/>
        <v>-</v>
      </c>
      <c r="Q989" s="215" cm="1">
        <f t="array" ref="Q989">IF(P989="-",0,P989/(1+'General inputs'!$H$32)^IFERROR(INDEX('MP Calculations'!$C$40:$C$130,MATCH(F989,'MP Calculations'!$D$40:$D$130,0),0),-1))</f>
        <v>0</v>
      </c>
    </row>
    <row r="990" spans="3:17" x14ac:dyDescent="0.2">
      <c r="C990" s="159"/>
      <c r="D990" s="165"/>
      <c r="E990" s="161"/>
      <c r="F990" s="172" t="str">
        <f t="shared" si="48"/>
        <v>-</v>
      </c>
      <c r="G990" s="68"/>
      <c r="H990" s="167"/>
      <c r="I990" s="173"/>
      <c r="J990" s="168" t="str">
        <f>IFERROR(MIN('MP Calculations'!$E$30/I990,1),"-")</f>
        <v>-</v>
      </c>
      <c r="K990" s="12"/>
      <c r="L990" s="159"/>
      <c r="M990" s="159"/>
      <c r="N990" s="159"/>
      <c r="O990" s="185" t="str">
        <f t="shared" si="49"/>
        <v>-</v>
      </c>
      <c r="P990" s="215" t="str">
        <f t="shared" si="50"/>
        <v>-</v>
      </c>
      <c r="Q990" s="215" cm="1">
        <f t="array" ref="Q990">IF(P990="-",0,P990/(1+'General inputs'!$H$32)^IFERROR(INDEX('MP Calculations'!$C$40:$C$130,MATCH(F990,'MP Calculations'!$D$40:$D$130,0),0),-1))</f>
        <v>0</v>
      </c>
    </row>
    <row r="991" spans="3:17" x14ac:dyDescent="0.2">
      <c r="C991" s="159"/>
      <c r="D991" s="165"/>
      <c r="E991" s="161"/>
      <c r="F991" s="172" t="str">
        <f t="shared" si="48"/>
        <v>-</v>
      </c>
      <c r="G991" s="68"/>
      <c r="H991" s="167"/>
      <c r="I991" s="173"/>
      <c r="J991" s="168" t="str">
        <f>IFERROR(MIN('MP Calculations'!$E$30/I991,1),"-")</f>
        <v>-</v>
      </c>
      <c r="K991" s="12"/>
      <c r="L991" s="159"/>
      <c r="M991" s="159"/>
      <c r="N991" s="159"/>
      <c r="O991" s="185" t="str">
        <f t="shared" si="49"/>
        <v>-</v>
      </c>
      <c r="P991" s="215" t="str">
        <f t="shared" si="50"/>
        <v>-</v>
      </c>
      <c r="Q991" s="215" cm="1">
        <f t="array" ref="Q991">IF(P991="-",0,P991/(1+'General inputs'!$H$32)^IFERROR(INDEX('MP Calculations'!$C$40:$C$130,MATCH(F991,'MP Calculations'!$D$40:$D$130,0),0),-1))</f>
        <v>0</v>
      </c>
    </row>
    <row r="992" spans="3:17" x14ac:dyDescent="0.2">
      <c r="C992" s="159"/>
      <c r="D992" s="165"/>
      <c r="E992" s="161"/>
      <c r="F992" s="172" t="str">
        <f t="shared" si="48"/>
        <v>-</v>
      </c>
      <c r="G992" s="68"/>
      <c r="H992" s="167"/>
      <c r="I992" s="173"/>
      <c r="J992" s="168" t="str">
        <f>IFERROR(MIN('MP Calculations'!$E$30/I992,1),"-")</f>
        <v>-</v>
      </c>
      <c r="K992" s="12"/>
      <c r="L992" s="159"/>
      <c r="M992" s="159"/>
      <c r="N992" s="159"/>
      <c r="O992" s="185" t="str">
        <f t="shared" si="49"/>
        <v>-</v>
      </c>
      <c r="P992" s="215" t="str">
        <f t="shared" si="50"/>
        <v>-</v>
      </c>
      <c r="Q992" s="215" cm="1">
        <f t="array" ref="Q992">IF(P992="-",0,P992/(1+'General inputs'!$H$32)^IFERROR(INDEX('MP Calculations'!$C$40:$C$130,MATCH(F992,'MP Calculations'!$D$40:$D$130,0),0),-1))</f>
        <v>0</v>
      </c>
    </row>
    <row r="993" spans="3:17" x14ac:dyDescent="0.2">
      <c r="C993" s="159"/>
      <c r="D993" s="165"/>
      <c r="E993" s="161"/>
      <c r="F993" s="172" t="str">
        <f t="shared" si="48"/>
        <v>-</v>
      </c>
      <c r="G993" s="68"/>
      <c r="H993" s="167"/>
      <c r="I993" s="173"/>
      <c r="J993" s="168" t="str">
        <f>IFERROR(MIN('MP Calculations'!$E$30/I993,1),"-")</f>
        <v>-</v>
      </c>
      <c r="K993" s="12"/>
      <c r="L993" s="159"/>
      <c r="M993" s="159"/>
      <c r="N993" s="159"/>
      <c r="O993" s="185" t="str">
        <f t="shared" si="49"/>
        <v>-</v>
      </c>
      <c r="P993" s="215" t="str">
        <f t="shared" si="50"/>
        <v>-</v>
      </c>
      <c r="Q993" s="215" cm="1">
        <f t="array" ref="Q993">IF(P993="-",0,P993/(1+'General inputs'!$H$32)^IFERROR(INDEX('MP Calculations'!$C$40:$C$130,MATCH(F993,'MP Calculations'!$D$40:$D$130,0),0),-1))</f>
        <v>0</v>
      </c>
    </row>
    <row r="994" spans="3:17" x14ac:dyDescent="0.2">
      <c r="C994" s="159"/>
      <c r="D994" s="165"/>
      <c r="E994" s="161"/>
      <c r="F994" s="172" t="str">
        <f t="shared" si="48"/>
        <v>-</v>
      </c>
      <c r="G994" s="68"/>
      <c r="H994" s="167"/>
      <c r="I994" s="173"/>
      <c r="J994" s="168" t="str">
        <f>IFERROR(MIN('MP Calculations'!$E$30/I994,1),"-")</f>
        <v>-</v>
      </c>
      <c r="K994" s="12"/>
      <c r="L994" s="159"/>
      <c r="M994" s="159"/>
      <c r="N994" s="159"/>
      <c r="O994" s="185" t="str">
        <f t="shared" si="49"/>
        <v>-</v>
      </c>
      <c r="P994" s="215" t="str">
        <f t="shared" si="50"/>
        <v>-</v>
      </c>
      <c r="Q994" s="215" cm="1">
        <f t="array" ref="Q994">IF(P994="-",0,P994/(1+'General inputs'!$H$32)^IFERROR(INDEX('MP Calculations'!$C$40:$C$130,MATCH(F994,'MP Calculations'!$D$40:$D$130,0),0),-1))</f>
        <v>0</v>
      </c>
    </row>
    <row r="995" spans="3:17" x14ac:dyDescent="0.2">
      <c r="C995" s="159"/>
      <c r="D995" s="165"/>
      <c r="E995" s="161"/>
      <c r="F995" s="172" t="str">
        <f t="shared" si="48"/>
        <v>-</v>
      </c>
      <c r="G995" s="68"/>
      <c r="H995" s="167"/>
      <c r="I995" s="173"/>
      <c r="J995" s="168" t="str">
        <f>IFERROR(MIN('MP Calculations'!$E$30/I995,1),"-")</f>
        <v>-</v>
      </c>
      <c r="K995" s="12"/>
      <c r="L995" s="159"/>
      <c r="M995" s="159"/>
      <c r="N995" s="159"/>
      <c r="O995" s="185" t="str">
        <f t="shared" si="49"/>
        <v>-</v>
      </c>
      <c r="P995" s="215" t="str">
        <f t="shared" si="50"/>
        <v>-</v>
      </c>
      <c r="Q995" s="215" cm="1">
        <f t="array" ref="Q995">IF(P995="-",0,P995/(1+'General inputs'!$H$32)^IFERROR(INDEX('MP Calculations'!$C$40:$C$130,MATCH(F995,'MP Calculations'!$D$40:$D$130,0),0),-1))</f>
        <v>0</v>
      </c>
    </row>
    <row r="996" spans="3:17" x14ac:dyDescent="0.2">
      <c r="C996" s="159"/>
      <c r="D996" s="165"/>
      <c r="E996" s="161"/>
      <c r="F996" s="172" t="str">
        <f t="shared" si="48"/>
        <v>-</v>
      </c>
      <c r="G996" s="68"/>
      <c r="H996" s="167"/>
      <c r="I996" s="173"/>
      <c r="J996" s="168" t="str">
        <f>IFERROR(MIN('MP Calculations'!$E$30/I996,1),"-")</f>
        <v>-</v>
      </c>
      <c r="K996" s="12"/>
      <c r="L996" s="159"/>
      <c r="M996" s="159"/>
      <c r="N996" s="159"/>
      <c r="O996" s="185" t="str">
        <f t="shared" si="49"/>
        <v>-</v>
      </c>
      <c r="P996" s="215" t="str">
        <f t="shared" si="50"/>
        <v>-</v>
      </c>
      <c r="Q996" s="215" cm="1">
        <f t="array" ref="Q996">IF(P996="-",0,P996/(1+'General inputs'!$H$32)^IFERROR(INDEX('MP Calculations'!$C$40:$C$130,MATCH(F996,'MP Calculations'!$D$40:$D$130,0),0),-1))</f>
        <v>0</v>
      </c>
    </row>
    <row r="997" spans="3:17" x14ac:dyDescent="0.2">
      <c r="C997" s="159"/>
      <c r="D997" s="165"/>
      <c r="E997" s="161"/>
      <c r="F997" s="172" t="str">
        <f t="shared" si="48"/>
        <v>-</v>
      </c>
      <c r="G997" s="68"/>
      <c r="H997" s="167"/>
      <c r="I997" s="173"/>
      <c r="J997" s="168" t="str">
        <f>IFERROR(MIN('MP Calculations'!$E$30/I997,1),"-")</f>
        <v>-</v>
      </c>
      <c r="K997" s="12"/>
      <c r="L997" s="159"/>
      <c r="M997" s="159"/>
      <c r="N997" s="159"/>
      <c r="O997" s="185" t="str">
        <f t="shared" si="49"/>
        <v>-</v>
      </c>
      <c r="P997" s="215" t="str">
        <f t="shared" si="50"/>
        <v>-</v>
      </c>
      <c r="Q997" s="215" cm="1">
        <f t="array" ref="Q997">IF(P997="-",0,P997/(1+'General inputs'!$H$32)^IFERROR(INDEX('MP Calculations'!$C$40:$C$130,MATCH(F997,'MP Calculations'!$D$40:$D$130,0),0),-1))</f>
        <v>0</v>
      </c>
    </row>
    <row r="998" spans="3:17" x14ac:dyDescent="0.2">
      <c r="C998" s="159"/>
      <c r="D998" s="165"/>
      <c r="E998" s="161"/>
      <c r="F998" s="172" t="str">
        <f t="shared" si="48"/>
        <v>-</v>
      </c>
      <c r="G998" s="68"/>
      <c r="H998" s="167"/>
      <c r="I998" s="173"/>
      <c r="J998" s="168" t="str">
        <f>IFERROR(MIN('MP Calculations'!$E$30/I998,1),"-")</f>
        <v>-</v>
      </c>
      <c r="K998" s="12"/>
      <c r="L998" s="159"/>
      <c r="M998" s="159"/>
      <c r="N998" s="159"/>
      <c r="O998" s="185" t="str">
        <f t="shared" si="49"/>
        <v>-</v>
      </c>
      <c r="P998" s="215" t="str">
        <f t="shared" si="50"/>
        <v>-</v>
      </c>
      <c r="Q998" s="215" cm="1">
        <f t="array" ref="Q998">IF(P998="-",0,P998/(1+'General inputs'!$H$32)^IFERROR(INDEX('MP Calculations'!$C$40:$C$130,MATCH(F998,'MP Calculations'!$D$40:$D$130,0),0),-1))</f>
        <v>0</v>
      </c>
    </row>
    <row r="999" spans="3:17" x14ac:dyDescent="0.2">
      <c r="C999" s="159"/>
      <c r="D999" s="165"/>
      <c r="E999" s="161"/>
      <c r="F999" s="172" t="str">
        <f t="shared" si="48"/>
        <v>-</v>
      </c>
      <c r="G999" s="68"/>
      <c r="H999" s="167"/>
      <c r="I999" s="173"/>
      <c r="J999" s="168" t="str">
        <f>IFERROR(MIN('MP Calculations'!$E$30/I999,1),"-")</f>
        <v>-</v>
      </c>
      <c r="K999" s="12"/>
      <c r="L999" s="159"/>
      <c r="M999" s="159"/>
      <c r="N999" s="159"/>
      <c r="O999" s="185" t="str">
        <f t="shared" si="49"/>
        <v>-</v>
      </c>
      <c r="P999" s="215" t="str">
        <f t="shared" si="50"/>
        <v>-</v>
      </c>
      <c r="Q999" s="215" cm="1">
        <f t="array" ref="Q999">IF(P999="-",0,P999/(1+'General inputs'!$H$32)^IFERROR(INDEX('MP Calculations'!$C$40:$C$130,MATCH(F999,'MP Calculations'!$D$40:$D$130,0),0),-1))</f>
        <v>0</v>
      </c>
    </row>
    <row r="1000" spans="3:17" x14ac:dyDescent="0.2">
      <c r="C1000" s="159"/>
      <c r="D1000" s="165"/>
      <c r="E1000" s="161"/>
      <c r="F1000" s="172" t="str">
        <f t="shared" si="48"/>
        <v>-</v>
      </c>
      <c r="G1000" s="68"/>
      <c r="H1000" s="167"/>
      <c r="I1000" s="173"/>
      <c r="J1000" s="168" t="str">
        <f>IFERROR(MIN('MP Calculations'!$E$30/I1000,1),"-")</f>
        <v>-</v>
      </c>
      <c r="K1000" s="12"/>
      <c r="L1000" s="159"/>
      <c r="M1000" s="159"/>
      <c r="N1000" s="159"/>
      <c r="O1000" s="185" t="str">
        <f t="shared" si="49"/>
        <v>-</v>
      </c>
      <c r="P1000" s="215" t="str">
        <f t="shared" si="50"/>
        <v>-</v>
      </c>
      <c r="Q1000" s="215" cm="1">
        <f t="array" ref="Q1000">IF(P1000="-",0,P1000/(1+'General inputs'!$H$32)^IFERROR(INDEX('MP Calculations'!$C$40:$C$130,MATCH(F1000,'MP Calculations'!$D$40:$D$130,0),0),-1))</f>
        <v>0</v>
      </c>
    </row>
    <row r="1001" spans="3:17" x14ac:dyDescent="0.2">
      <c r="C1001" s="159"/>
      <c r="D1001" s="165"/>
      <c r="E1001" s="161"/>
      <c r="F1001" s="172" t="str">
        <f t="shared" si="48"/>
        <v>-</v>
      </c>
      <c r="G1001" s="68"/>
      <c r="H1001" s="167"/>
      <c r="I1001" s="173"/>
      <c r="J1001" s="168" t="str">
        <f>IFERROR(MIN('MP Calculations'!$E$30/I1001,1),"-")</f>
        <v>-</v>
      </c>
      <c r="K1001" s="12"/>
      <c r="L1001" s="159"/>
      <c r="M1001" s="159"/>
      <c r="N1001" s="159"/>
      <c r="O1001" s="185" t="str">
        <f t="shared" si="49"/>
        <v>-</v>
      </c>
      <c r="P1001" s="215" t="str">
        <f t="shared" si="50"/>
        <v>-</v>
      </c>
      <c r="Q1001" s="215" cm="1">
        <f t="array" ref="Q1001">IF(P1001="-",0,P1001/(1+'General inputs'!$H$32)^IFERROR(INDEX('MP Calculations'!$C$40:$C$130,MATCH(F1001,'MP Calculations'!$D$40:$D$130,0),0),-1))</f>
        <v>0</v>
      </c>
    </row>
    <row r="1002" spans="3:17" x14ac:dyDescent="0.2">
      <c r="C1002" s="159"/>
      <c r="D1002" s="165"/>
      <c r="E1002" s="161"/>
      <c r="F1002" s="172" t="str">
        <f t="shared" si="48"/>
        <v>-</v>
      </c>
      <c r="G1002" s="68"/>
      <c r="H1002" s="167"/>
      <c r="I1002" s="173"/>
      <c r="J1002" s="168" t="str">
        <f>IFERROR(MIN('MP Calculations'!$E$30/I1002,1),"-")</f>
        <v>-</v>
      </c>
      <c r="K1002" s="12"/>
      <c r="L1002" s="159"/>
      <c r="M1002" s="159"/>
      <c r="N1002" s="159"/>
      <c r="O1002" s="185" t="str">
        <f t="shared" si="49"/>
        <v>-</v>
      </c>
      <c r="P1002" s="215" t="str">
        <f t="shared" si="50"/>
        <v>-</v>
      </c>
      <c r="Q1002" s="215" cm="1">
        <f t="array" ref="Q1002">IF(P1002="-",0,P1002/(1+'General inputs'!$H$32)^IFERROR(INDEX('MP Calculations'!$C$40:$C$130,MATCH(F1002,'MP Calculations'!$D$40:$D$130,0),0),-1))</f>
        <v>0</v>
      </c>
    </row>
    <row r="1003" spans="3:17" x14ac:dyDescent="0.2">
      <c r="C1003" s="159"/>
      <c r="D1003" s="165"/>
      <c r="E1003" s="161"/>
      <c r="F1003" s="172" t="str">
        <f t="shared" si="48"/>
        <v>-</v>
      </c>
      <c r="G1003" s="68"/>
      <c r="H1003" s="167"/>
      <c r="I1003" s="173"/>
      <c r="J1003" s="168" t="str">
        <f>IFERROR(MIN('MP Calculations'!$E$30/I1003,1),"-")</f>
        <v>-</v>
      </c>
      <c r="K1003" s="12"/>
      <c r="L1003" s="159"/>
      <c r="M1003" s="159"/>
      <c r="N1003" s="159"/>
      <c r="O1003" s="185" t="str">
        <f t="shared" si="49"/>
        <v>-</v>
      </c>
      <c r="P1003" s="215" t="str">
        <f t="shared" si="50"/>
        <v>-</v>
      </c>
      <c r="Q1003" s="215" cm="1">
        <f t="array" ref="Q1003">IF(P1003="-",0,P1003/(1+'General inputs'!$H$32)^IFERROR(INDEX('MP Calculations'!$C$40:$C$130,MATCH(F1003,'MP Calculations'!$D$40:$D$130,0),0),-1))</f>
        <v>0</v>
      </c>
    </row>
    <row r="1004" spans="3:17" x14ac:dyDescent="0.2">
      <c r="C1004" s="159"/>
      <c r="D1004" s="165"/>
      <c r="E1004" s="161"/>
      <c r="F1004" s="172" t="str">
        <f t="shared" si="48"/>
        <v>-</v>
      </c>
      <c r="G1004" s="68"/>
      <c r="H1004" s="167"/>
      <c r="I1004" s="173"/>
      <c r="J1004" s="168" t="str">
        <f>IFERROR(MIN('MP Calculations'!$E$30/I1004,1),"-")</f>
        <v>-</v>
      </c>
      <c r="K1004" s="12"/>
      <c r="L1004" s="159"/>
      <c r="M1004" s="159"/>
      <c r="N1004" s="159"/>
      <c r="O1004" s="185" t="str">
        <f t="shared" si="49"/>
        <v>-</v>
      </c>
      <c r="P1004" s="215" t="str">
        <f t="shared" si="50"/>
        <v>-</v>
      </c>
      <c r="Q1004" s="215" cm="1">
        <f t="array" ref="Q1004">IF(P1004="-",0,P1004/(1+'General inputs'!$H$32)^IFERROR(INDEX('MP Calculations'!$C$40:$C$130,MATCH(F1004,'MP Calculations'!$D$40:$D$130,0),0),-1))</f>
        <v>0</v>
      </c>
    </row>
    <row r="1005" spans="3:17" x14ac:dyDescent="0.2">
      <c r="C1005" s="159"/>
      <c r="D1005" s="165"/>
      <c r="E1005" s="161"/>
      <c r="F1005" s="172" t="str">
        <f t="shared" si="48"/>
        <v>-</v>
      </c>
      <c r="G1005" s="68"/>
      <c r="H1005" s="167"/>
      <c r="I1005" s="173"/>
      <c r="J1005" s="168" t="str">
        <f>IFERROR(MIN('MP Calculations'!$E$30/I1005,1),"-")</f>
        <v>-</v>
      </c>
      <c r="K1005" s="12"/>
      <c r="L1005" s="159"/>
      <c r="M1005" s="159"/>
      <c r="N1005" s="159"/>
      <c r="O1005" s="185" t="str">
        <f t="shared" si="49"/>
        <v>-</v>
      </c>
      <c r="P1005" s="215" t="str">
        <f t="shared" si="50"/>
        <v>-</v>
      </c>
      <c r="Q1005" s="215" cm="1">
        <f t="array" ref="Q1005">IF(P1005="-",0,P1005/(1+'General inputs'!$H$32)^IFERROR(INDEX('MP Calculations'!$C$40:$C$130,MATCH(F1005,'MP Calculations'!$D$40:$D$130,0),0),-1))</f>
        <v>0</v>
      </c>
    </row>
    <row r="1006" spans="3:17" x14ac:dyDescent="0.2">
      <c r="C1006" s="159"/>
      <c r="D1006" s="165"/>
      <c r="E1006" s="161"/>
      <c r="F1006" s="172" t="str">
        <f t="shared" si="48"/>
        <v>-</v>
      </c>
      <c r="G1006" s="68"/>
      <c r="H1006" s="167"/>
      <c r="I1006" s="173"/>
      <c r="J1006" s="168" t="str">
        <f>IFERROR(MIN('MP Calculations'!$E$30/I1006,1),"-")</f>
        <v>-</v>
      </c>
      <c r="K1006" s="12"/>
      <c r="L1006" s="159"/>
      <c r="M1006" s="159"/>
      <c r="N1006" s="159"/>
      <c r="O1006" s="185" t="str">
        <f t="shared" si="49"/>
        <v>-</v>
      </c>
      <c r="P1006" s="215" t="str">
        <f t="shared" si="50"/>
        <v>-</v>
      </c>
      <c r="Q1006" s="215" cm="1">
        <f t="array" ref="Q1006">IF(P1006="-",0,P1006/(1+'General inputs'!$H$32)^IFERROR(INDEX('MP Calculations'!$C$40:$C$130,MATCH(F1006,'MP Calculations'!$D$40:$D$130,0),0),-1))</f>
        <v>0</v>
      </c>
    </row>
    <row r="1007" spans="3:17" x14ac:dyDescent="0.2">
      <c r="C1007" s="159"/>
      <c r="D1007" s="165"/>
      <c r="E1007" s="161"/>
      <c r="F1007" s="172" t="str">
        <f t="shared" si="48"/>
        <v>-</v>
      </c>
      <c r="G1007" s="68"/>
      <c r="H1007" s="167"/>
      <c r="I1007" s="173"/>
      <c r="J1007" s="168" t="str">
        <f>IFERROR(MIN('MP Calculations'!$E$30/I1007,1),"-")</f>
        <v>-</v>
      </c>
      <c r="K1007" s="12"/>
      <c r="L1007" s="159"/>
      <c r="M1007" s="159"/>
      <c r="N1007" s="159"/>
      <c r="O1007" s="185" t="str">
        <f t="shared" si="49"/>
        <v>-</v>
      </c>
      <c r="P1007" s="215" t="str">
        <f t="shared" si="50"/>
        <v>-</v>
      </c>
      <c r="Q1007" s="215" cm="1">
        <f t="array" ref="Q1007">IF(P1007="-",0,P1007/(1+'General inputs'!$H$32)^IFERROR(INDEX('MP Calculations'!$C$40:$C$130,MATCH(F1007,'MP Calculations'!$D$40:$D$130,0),0),-1))</f>
        <v>0</v>
      </c>
    </row>
    <row r="1008" spans="3:17" x14ac:dyDescent="0.2">
      <c r="C1008" s="159"/>
      <c r="D1008" s="165"/>
      <c r="E1008" s="161"/>
      <c r="F1008" s="172" t="str">
        <f t="shared" si="48"/>
        <v>-</v>
      </c>
      <c r="G1008" s="68"/>
      <c r="H1008" s="167"/>
      <c r="I1008" s="173"/>
      <c r="J1008" s="168" t="str">
        <f>IFERROR(MIN('MP Calculations'!$E$30/I1008,1),"-")</f>
        <v>-</v>
      </c>
      <c r="K1008" s="12"/>
      <c r="L1008" s="159"/>
      <c r="M1008" s="159"/>
      <c r="N1008" s="159"/>
      <c r="O1008" s="185" t="str">
        <f t="shared" si="49"/>
        <v>-</v>
      </c>
      <c r="P1008" s="215" t="str">
        <f t="shared" si="50"/>
        <v>-</v>
      </c>
      <c r="Q1008" s="215" cm="1">
        <f t="array" ref="Q1008">IF(P1008="-",0,P1008/(1+'General inputs'!$H$32)^IFERROR(INDEX('MP Calculations'!$C$40:$C$130,MATCH(F1008,'MP Calculations'!$D$40:$D$130,0),0),-1))</f>
        <v>0</v>
      </c>
    </row>
    <row r="1009" spans="3:17" x14ac:dyDescent="0.2">
      <c r="C1009" s="159"/>
      <c r="D1009" s="165"/>
      <c r="E1009" s="161"/>
      <c r="F1009" s="172" t="str">
        <f t="shared" si="48"/>
        <v>-</v>
      </c>
      <c r="G1009" s="68"/>
      <c r="H1009" s="167"/>
      <c r="I1009" s="173"/>
      <c r="J1009" s="168" t="str">
        <f>IFERROR(MIN('MP Calculations'!$E$30/I1009,1),"-")</f>
        <v>-</v>
      </c>
      <c r="K1009" s="12"/>
      <c r="L1009" s="159"/>
      <c r="M1009" s="159"/>
      <c r="N1009" s="159"/>
      <c r="O1009" s="185" t="str">
        <f t="shared" si="49"/>
        <v>-</v>
      </c>
      <c r="P1009" s="215" t="str">
        <f t="shared" si="50"/>
        <v>-</v>
      </c>
      <c r="Q1009" s="215" cm="1">
        <f t="array" ref="Q1009">IF(P1009="-",0,P1009/(1+'General inputs'!$H$32)^IFERROR(INDEX('MP Calculations'!$C$40:$C$130,MATCH(F1009,'MP Calculations'!$D$40:$D$130,0),0),-1))</f>
        <v>0</v>
      </c>
    </row>
    <row r="1010" spans="3:17" x14ac:dyDescent="0.2">
      <c r="C1010" s="159"/>
      <c r="D1010" s="165"/>
      <c r="E1010" s="161"/>
      <c r="F1010" s="172" t="str">
        <f t="shared" si="48"/>
        <v>-</v>
      </c>
      <c r="G1010" s="68"/>
      <c r="H1010" s="167"/>
      <c r="I1010" s="173"/>
      <c r="J1010" s="168" t="str">
        <f>IFERROR(MIN('MP Calculations'!$E$30/I1010,1),"-")</f>
        <v>-</v>
      </c>
      <c r="K1010" s="12"/>
      <c r="L1010" s="159"/>
      <c r="M1010" s="159"/>
      <c r="N1010" s="159"/>
      <c r="O1010" s="185" t="str">
        <f t="shared" si="49"/>
        <v>-</v>
      </c>
      <c r="P1010" s="215" t="str">
        <f t="shared" si="50"/>
        <v>-</v>
      </c>
      <c r="Q1010" s="215" cm="1">
        <f t="array" ref="Q1010">IF(P1010="-",0,P1010/(1+'General inputs'!$H$32)^IFERROR(INDEX('MP Calculations'!$C$40:$C$130,MATCH(F1010,'MP Calculations'!$D$40:$D$130,0),0),-1))</f>
        <v>0</v>
      </c>
    </row>
    <row r="1011" spans="3:17" x14ac:dyDescent="0.2">
      <c r="C1011" s="159"/>
      <c r="D1011" s="165"/>
      <c r="E1011" s="161"/>
      <c r="F1011" s="172" t="str">
        <f t="shared" si="48"/>
        <v>-</v>
      </c>
      <c r="G1011" s="68"/>
      <c r="H1011" s="167"/>
      <c r="I1011" s="173"/>
      <c r="J1011" s="168" t="str">
        <f>IFERROR(MIN('MP Calculations'!$E$30/I1011,1),"-")</f>
        <v>-</v>
      </c>
      <c r="K1011" s="12"/>
      <c r="L1011" s="159"/>
      <c r="M1011" s="159"/>
      <c r="N1011" s="159"/>
      <c r="O1011" s="185" t="str">
        <f t="shared" si="49"/>
        <v>-</v>
      </c>
      <c r="P1011" s="215" t="str">
        <f t="shared" si="50"/>
        <v>-</v>
      </c>
      <c r="Q1011" s="215" cm="1">
        <f t="array" ref="Q1011">IF(P1011="-",0,P1011/(1+'General inputs'!$H$32)^IFERROR(INDEX('MP Calculations'!$C$40:$C$130,MATCH(F1011,'MP Calculations'!$D$40:$D$130,0),0),-1))</f>
        <v>0</v>
      </c>
    </row>
    <row r="1012" spans="3:17" x14ac:dyDescent="0.2">
      <c r="C1012" s="159"/>
      <c r="D1012" s="165"/>
      <c r="E1012" s="161"/>
      <c r="F1012" s="172" t="str">
        <f t="shared" si="48"/>
        <v>-</v>
      </c>
      <c r="G1012" s="68"/>
      <c r="H1012" s="167"/>
      <c r="I1012" s="173"/>
      <c r="J1012" s="168" t="str">
        <f>IFERROR(MIN('MP Calculations'!$E$30/I1012,1),"-")</f>
        <v>-</v>
      </c>
      <c r="K1012" s="12"/>
      <c r="L1012" s="159"/>
      <c r="M1012" s="159"/>
      <c r="N1012" s="159"/>
      <c r="O1012" s="185" t="str">
        <f t="shared" si="49"/>
        <v>-</v>
      </c>
      <c r="P1012" s="215" t="str">
        <f t="shared" si="50"/>
        <v>-</v>
      </c>
      <c r="Q1012" s="215" cm="1">
        <f t="array" ref="Q1012">IF(P1012="-",0,P1012/(1+'General inputs'!$H$32)^IFERROR(INDEX('MP Calculations'!$C$40:$C$130,MATCH(F1012,'MP Calculations'!$D$40:$D$130,0),0),-1))</f>
        <v>0</v>
      </c>
    </row>
    <row r="1013" spans="3:17" x14ac:dyDescent="0.2">
      <c r="C1013" s="159"/>
      <c r="D1013" s="165"/>
      <c r="E1013" s="161"/>
      <c r="F1013" s="172" t="str">
        <f t="shared" si="48"/>
        <v>-</v>
      </c>
      <c r="G1013" s="68"/>
      <c r="H1013" s="167"/>
      <c r="I1013" s="173"/>
      <c r="J1013" s="168" t="str">
        <f>IFERROR(MIN('MP Calculations'!$E$30/I1013,1),"-")</f>
        <v>-</v>
      </c>
      <c r="K1013" s="12"/>
      <c r="L1013" s="159"/>
      <c r="M1013" s="159"/>
      <c r="N1013" s="159"/>
      <c r="O1013" s="185" t="str">
        <f t="shared" si="49"/>
        <v>-</v>
      </c>
      <c r="P1013" s="215" t="str">
        <f t="shared" si="50"/>
        <v>-</v>
      </c>
      <c r="Q1013" s="215" cm="1">
        <f t="array" ref="Q1013">IF(P1013="-",0,P1013/(1+'General inputs'!$H$32)^IFERROR(INDEX('MP Calculations'!$C$40:$C$130,MATCH(F1013,'MP Calculations'!$D$40:$D$130,0),0),-1))</f>
        <v>0</v>
      </c>
    </row>
    <row r="1014" spans="3:17" x14ac:dyDescent="0.2">
      <c r="C1014" s="159"/>
      <c r="D1014" s="165"/>
      <c r="E1014" s="161"/>
      <c r="F1014" s="172" t="str">
        <f t="shared" si="48"/>
        <v>-</v>
      </c>
      <c r="G1014" s="68"/>
      <c r="H1014" s="167"/>
      <c r="I1014" s="173"/>
      <c r="J1014" s="168" t="str">
        <f>IFERROR(MIN('MP Calculations'!$E$30/I1014,1),"-")</f>
        <v>-</v>
      </c>
      <c r="K1014" s="12"/>
      <c r="L1014" s="159"/>
      <c r="M1014" s="159"/>
      <c r="N1014" s="159"/>
      <c r="O1014" s="185" t="str">
        <f t="shared" si="49"/>
        <v>-</v>
      </c>
      <c r="P1014" s="215" t="str">
        <f t="shared" si="50"/>
        <v>-</v>
      </c>
      <c r="Q1014" s="215" cm="1">
        <f t="array" ref="Q1014">IF(P1014="-",0,P1014/(1+'General inputs'!$H$32)^IFERROR(INDEX('MP Calculations'!$C$40:$C$130,MATCH(F1014,'MP Calculations'!$D$40:$D$130,0),0),-1))</f>
        <v>0</v>
      </c>
    </row>
    <row r="1015" spans="3:17" x14ac:dyDescent="0.2">
      <c r="C1015" s="159"/>
      <c r="D1015" s="165"/>
      <c r="E1015" s="161"/>
      <c r="F1015" s="172" t="str">
        <f t="shared" si="48"/>
        <v>-</v>
      </c>
      <c r="G1015" s="68"/>
      <c r="H1015" s="167"/>
      <c r="I1015" s="173"/>
      <c r="J1015" s="168" t="str">
        <f>IFERROR(MIN('MP Calculations'!$E$30/I1015,1),"-")</f>
        <v>-</v>
      </c>
      <c r="K1015" s="12"/>
      <c r="L1015" s="159"/>
      <c r="M1015" s="159"/>
      <c r="N1015" s="159"/>
      <c r="O1015" s="185" t="str">
        <f t="shared" si="49"/>
        <v>-</v>
      </c>
      <c r="P1015" s="215" t="str">
        <f t="shared" si="50"/>
        <v>-</v>
      </c>
      <c r="Q1015" s="215" cm="1">
        <f t="array" ref="Q1015">IF(P1015="-",0,P1015/(1+'General inputs'!$H$32)^IFERROR(INDEX('MP Calculations'!$C$40:$C$130,MATCH(F1015,'MP Calculations'!$D$40:$D$130,0),0),-1))</f>
        <v>0</v>
      </c>
    </row>
    <row r="1016" spans="3:17" x14ac:dyDescent="0.2">
      <c r="C1016" s="159"/>
      <c r="D1016" s="165"/>
      <c r="E1016" s="161"/>
      <c r="F1016" s="172" t="str">
        <f t="shared" si="48"/>
        <v>-</v>
      </c>
      <c r="G1016" s="68"/>
      <c r="H1016" s="167"/>
      <c r="I1016" s="173"/>
      <c r="J1016" s="168" t="str">
        <f>IFERROR(MIN('MP Calculations'!$E$30/I1016,1),"-")</f>
        <v>-</v>
      </c>
      <c r="K1016" s="12"/>
      <c r="L1016" s="159"/>
      <c r="M1016" s="159"/>
      <c r="N1016" s="159"/>
      <c r="O1016" s="185" t="str">
        <f t="shared" si="49"/>
        <v>-</v>
      </c>
      <c r="P1016" s="215" t="str">
        <f t="shared" si="50"/>
        <v>-</v>
      </c>
      <c r="Q1016" s="215" cm="1">
        <f t="array" ref="Q1016">IF(P1016="-",0,P1016/(1+'General inputs'!$H$32)^IFERROR(INDEX('MP Calculations'!$C$40:$C$130,MATCH(F1016,'MP Calculations'!$D$40:$D$130,0),0),-1))</f>
        <v>0</v>
      </c>
    </row>
    <row r="1017" spans="3:17" x14ac:dyDescent="0.2">
      <c r="C1017" s="159"/>
      <c r="D1017" s="165"/>
      <c r="E1017" s="161"/>
      <c r="F1017" s="172" t="str">
        <f t="shared" si="48"/>
        <v>-</v>
      </c>
      <c r="G1017" s="68"/>
      <c r="H1017" s="167"/>
      <c r="I1017" s="173"/>
      <c r="J1017" s="168" t="str">
        <f>IFERROR(MIN('MP Calculations'!$E$30/I1017,1),"-")</f>
        <v>-</v>
      </c>
      <c r="K1017" s="12"/>
      <c r="L1017" s="159"/>
      <c r="M1017" s="159"/>
      <c r="N1017" s="159"/>
      <c r="O1017" s="185" t="str">
        <f t="shared" si="49"/>
        <v>-</v>
      </c>
      <c r="P1017" s="215" t="str">
        <f t="shared" si="50"/>
        <v>-</v>
      </c>
      <c r="Q1017" s="215" cm="1">
        <f t="array" ref="Q1017">IF(P1017="-",0,P1017/(1+'General inputs'!$H$32)^IFERROR(INDEX('MP Calculations'!$C$40:$C$130,MATCH(F1017,'MP Calculations'!$D$40:$D$130,0),0),-1))</f>
        <v>0</v>
      </c>
    </row>
    <row r="1018" spans="3:17" x14ac:dyDescent="0.2">
      <c r="C1018" s="159"/>
      <c r="D1018" s="165"/>
      <c r="E1018" s="161"/>
      <c r="F1018" s="172" t="str">
        <f t="shared" si="48"/>
        <v>-</v>
      </c>
      <c r="G1018" s="68"/>
      <c r="H1018" s="167"/>
      <c r="I1018" s="173"/>
      <c r="J1018" s="168" t="str">
        <f>IFERROR(MIN('MP Calculations'!$E$30/I1018,1),"-")</f>
        <v>-</v>
      </c>
      <c r="K1018" s="12"/>
      <c r="L1018" s="159"/>
      <c r="M1018" s="159"/>
      <c r="N1018" s="159"/>
      <c r="O1018" s="185" t="str">
        <f t="shared" si="49"/>
        <v>-</v>
      </c>
      <c r="P1018" s="215" t="str">
        <f t="shared" si="50"/>
        <v>-</v>
      </c>
      <c r="Q1018" s="215" cm="1">
        <f t="array" ref="Q1018">IF(P1018="-",0,P1018/(1+'General inputs'!$H$32)^IFERROR(INDEX('MP Calculations'!$C$40:$C$130,MATCH(F1018,'MP Calculations'!$D$40:$D$130,0),0),-1))</f>
        <v>0</v>
      </c>
    </row>
    <row r="1019" spans="3:17" x14ac:dyDescent="0.2">
      <c r="C1019" s="159"/>
      <c r="D1019" s="165"/>
      <c r="E1019" s="161"/>
      <c r="F1019" s="172" t="str">
        <f t="shared" si="48"/>
        <v>-</v>
      </c>
      <c r="G1019" s="68"/>
      <c r="H1019" s="167"/>
      <c r="I1019" s="173"/>
      <c r="J1019" s="168" t="str">
        <f>IFERROR(MIN('MP Calculations'!$E$30/I1019,1),"-")</f>
        <v>-</v>
      </c>
      <c r="K1019" s="12"/>
      <c r="L1019" s="159"/>
      <c r="M1019" s="159"/>
      <c r="N1019" s="159"/>
      <c r="O1019" s="185" t="str">
        <f t="shared" si="49"/>
        <v>-</v>
      </c>
      <c r="P1019" s="215" t="str">
        <f t="shared" si="50"/>
        <v>-</v>
      </c>
      <c r="Q1019" s="215" cm="1">
        <f t="array" ref="Q1019">IF(P1019="-",0,P1019/(1+'General inputs'!$H$32)^IFERROR(INDEX('MP Calculations'!$C$40:$C$130,MATCH(F1019,'MP Calculations'!$D$40:$D$130,0),0),-1))</f>
        <v>0</v>
      </c>
    </row>
    <row r="1020" spans="3:17" x14ac:dyDescent="0.2">
      <c r="C1020" s="159"/>
      <c r="D1020" s="165"/>
      <c r="E1020" s="161"/>
      <c r="F1020" s="172" t="str">
        <f t="shared" si="48"/>
        <v>-</v>
      </c>
      <c r="G1020" s="68"/>
      <c r="H1020" s="167"/>
      <c r="I1020" s="173"/>
      <c r="J1020" s="168" t="str">
        <f>IFERROR(MIN('MP Calculations'!$E$30/I1020,1),"-")</f>
        <v>-</v>
      </c>
      <c r="K1020" s="12"/>
      <c r="L1020" s="159"/>
      <c r="M1020" s="159"/>
      <c r="N1020" s="159"/>
      <c r="O1020" s="185" t="str">
        <f t="shared" si="49"/>
        <v>-</v>
      </c>
      <c r="P1020" s="215" t="str">
        <f t="shared" si="50"/>
        <v>-</v>
      </c>
      <c r="Q1020" s="215" cm="1">
        <f t="array" ref="Q1020">IF(P1020="-",0,P1020/(1+'General inputs'!$H$32)^IFERROR(INDEX('MP Calculations'!$C$40:$C$130,MATCH(F1020,'MP Calculations'!$D$40:$D$130,0),0),-1))</f>
        <v>0</v>
      </c>
    </row>
    <row r="1021" spans="3:17" x14ac:dyDescent="0.2">
      <c r="C1021" s="159"/>
      <c r="D1021" s="165"/>
      <c r="E1021" s="161"/>
      <c r="F1021" s="172" t="str">
        <f t="shared" si="48"/>
        <v>-</v>
      </c>
      <c r="G1021" s="68"/>
      <c r="H1021" s="167"/>
      <c r="I1021" s="173"/>
      <c r="J1021" s="168" t="str">
        <f>IFERROR(MIN('MP Calculations'!$E$30/I1021,1),"-")</f>
        <v>-</v>
      </c>
      <c r="K1021" s="12"/>
      <c r="L1021" s="159"/>
      <c r="M1021" s="159"/>
      <c r="N1021" s="159"/>
      <c r="O1021" s="185" t="str">
        <f t="shared" si="49"/>
        <v>-</v>
      </c>
      <c r="P1021" s="215" t="str">
        <f t="shared" si="50"/>
        <v>-</v>
      </c>
      <c r="Q1021" s="215" cm="1">
        <f t="array" ref="Q1021">IF(P1021="-",0,P1021/(1+'General inputs'!$H$32)^IFERROR(INDEX('MP Calculations'!$C$40:$C$130,MATCH(F1021,'MP Calculations'!$D$40:$D$130,0),0),-1))</f>
        <v>0</v>
      </c>
    </row>
    <row r="1022" spans="3:17" x14ac:dyDescent="0.2">
      <c r="C1022" s="159"/>
      <c r="D1022" s="165"/>
      <c r="E1022" s="161"/>
      <c r="F1022" s="172" t="str">
        <f t="shared" si="48"/>
        <v>-</v>
      </c>
      <c r="G1022" s="68"/>
      <c r="H1022" s="167"/>
      <c r="I1022" s="173"/>
      <c r="J1022" s="168" t="str">
        <f>IFERROR(MIN('MP Calculations'!$E$30/I1022,1),"-")</f>
        <v>-</v>
      </c>
      <c r="K1022" s="12"/>
      <c r="L1022" s="159"/>
      <c r="M1022" s="159"/>
      <c r="N1022" s="159"/>
      <c r="O1022" s="185" t="str">
        <f t="shared" si="49"/>
        <v>-</v>
      </c>
      <c r="P1022" s="215" t="str">
        <f t="shared" si="50"/>
        <v>-</v>
      </c>
      <c r="Q1022" s="215" cm="1">
        <f t="array" ref="Q1022">IF(P1022="-",0,P1022/(1+'General inputs'!$H$32)^IFERROR(INDEX('MP Calculations'!$C$40:$C$130,MATCH(F1022,'MP Calculations'!$D$40:$D$130,0),0),-1))</f>
        <v>0</v>
      </c>
    </row>
    <row r="1023" spans="3:17" x14ac:dyDescent="0.2">
      <c r="C1023" s="159"/>
      <c r="D1023" s="165"/>
      <c r="E1023" s="161"/>
      <c r="F1023" s="172" t="str">
        <f t="shared" si="48"/>
        <v>-</v>
      </c>
      <c r="G1023" s="68"/>
      <c r="H1023" s="167"/>
      <c r="I1023" s="173"/>
      <c r="J1023" s="168" t="str">
        <f>IFERROR(MIN('MP Calculations'!$E$30/I1023,1),"-")</f>
        <v>-</v>
      </c>
      <c r="K1023" s="12"/>
      <c r="L1023" s="159"/>
      <c r="M1023" s="159"/>
      <c r="N1023" s="159"/>
      <c r="O1023" s="185" t="str">
        <f t="shared" si="49"/>
        <v>-</v>
      </c>
      <c r="P1023" s="215" t="str">
        <f t="shared" si="50"/>
        <v>-</v>
      </c>
      <c r="Q1023" s="215" cm="1">
        <f t="array" ref="Q1023">IF(P1023="-",0,P1023/(1+'General inputs'!$H$32)^IFERROR(INDEX('MP Calculations'!$C$40:$C$130,MATCH(F1023,'MP Calculations'!$D$40:$D$130,0),0),-1))</f>
        <v>0</v>
      </c>
    </row>
    <row r="1024" spans="3:17" x14ac:dyDescent="0.2">
      <c r="C1024" s="159"/>
      <c r="D1024" s="165"/>
      <c r="E1024" s="161"/>
      <c r="F1024" s="172" t="str">
        <f t="shared" si="48"/>
        <v>-</v>
      </c>
      <c r="G1024" s="68"/>
      <c r="H1024" s="167"/>
      <c r="I1024" s="173"/>
      <c r="J1024" s="168" t="str">
        <f>IFERROR(MIN('MP Calculations'!$E$30/I1024,1),"-")</f>
        <v>-</v>
      </c>
      <c r="K1024" s="12"/>
      <c r="L1024" s="159"/>
      <c r="M1024" s="159"/>
      <c r="N1024" s="159"/>
      <c r="O1024" s="185" t="str">
        <f t="shared" si="49"/>
        <v>-</v>
      </c>
      <c r="P1024" s="215" t="str">
        <f t="shared" si="50"/>
        <v>-</v>
      </c>
      <c r="Q1024" s="215" cm="1">
        <f t="array" ref="Q1024">IF(P1024="-",0,P1024/(1+'General inputs'!$H$32)^IFERROR(INDEX('MP Calculations'!$C$40:$C$130,MATCH(F1024,'MP Calculations'!$D$40:$D$130,0),0),-1))</f>
        <v>0</v>
      </c>
    </row>
    <row r="1025" spans="3:17" x14ac:dyDescent="0.2">
      <c r="C1025" s="159"/>
      <c r="D1025" s="165"/>
      <c r="E1025" s="161"/>
      <c r="F1025" s="172" t="str">
        <f t="shared" si="48"/>
        <v>-</v>
      </c>
      <c r="G1025" s="68"/>
      <c r="H1025" s="167"/>
      <c r="I1025" s="173"/>
      <c r="J1025" s="168" t="str">
        <f>IFERROR(MIN('MP Calculations'!$E$30/I1025,1),"-")</f>
        <v>-</v>
      </c>
      <c r="K1025" s="12"/>
      <c r="L1025" s="159"/>
      <c r="M1025" s="159"/>
      <c r="N1025" s="159"/>
      <c r="O1025" s="185" t="str">
        <f t="shared" si="49"/>
        <v>-</v>
      </c>
      <c r="P1025" s="215" t="str">
        <f t="shared" si="50"/>
        <v>-</v>
      </c>
      <c r="Q1025" s="215" cm="1">
        <f t="array" ref="Q1025">IF(P1025="-",0,P1025/(1+'General inputs'!$H$32)^IFERROR(INDEX('MP Calculations'!$C$40:$C$130,MATCH(F1025,'MP Calculations'!$D$40:$D$130,0),0),-1))</f>
        <v>0</v>
      </c>
    </row>
    <row r="1026" spans="3:17" x14ac:dyDescent="0.2">
      <c r="C1026" s="159"/>
      <c r="D1026" s="165"/>
      <c r="E1026" s="161"/>
      <c r="F1026" s="172" t="str">
        <f t="shared" si="48"/>
        <v>-</v>
      </c>
      <c r="G1026" s="68"/>
      <c r="H1026" s="167"/>
      <c r="I1026" s="173"/>
      <c r="J1026" s="168" t="str">
        <f>IFERROR(MIN('MP Calculations'!$E$30/I1026,1),"-")</f>
        <v>-</v>
      </c>
      <c r="K1026" s="12"/>
      <c r="L1026" s="159"/>
      <c r="M1026" s="159"/>
      <c r="N1026" s="159"/>
      <c r="O1026" s="185" t="str">
        <f t="shared" si="49"/>
        <v>-</v>
      </c>
      <c r="P1026" s="215" t="str">
        <f t="shared" si="50"/>
        <v>-</v>
      </c>
      <c r="Q1026" s="215" cm="1">
        <f t="array" ref="Q1026">IF(P1026="-",0,P1026/(1+'General inputs'!$H$32)^IFERROR(INDEX('MP Calculations'!$C$40:$C$130,MATCH(F1026,'MP Calculations'!$D$40:$D$130,0),0),-1))</f>
        <v>0</v>
      </c>
    </row>
    <row r="1027" spans="3:17" x14ac:dyDescent="0.2">
      <c r="C1027" s="159"/>
      <c r="D1027" s="165"/>
      <c r="E1027" s="161"/>
      <c r="F1027" s="172" t="str">
        <f t="shared" si="48"/>
        <v>-</v>
      </c>
      <c r="G1027" s="68"/>
      <c r="H1027" s="167"/>
      <c r="I1027" s="173"/>
      <c r="J1027" s="168" t="str">
        <f>IFERROR(MIN('MP Calculations'!$E$30/I1027,1),"-")</f>
        <v>-</v>
      </c>
      <c r="K1027" s="12"/>
      <c r="L1027" s="159"/>
      <c r="M1027" s="159"/>
      <c r="N1027" s="159"/>
      <c r="O1027" s="185" t="str">
        <f t="shared" si="49"/>
        <v>-</v>
      </c>
      <c r="P1027" s="215" t="str">
        <f t="shared" si="50"/>
        <v>-</v>
      </c>
      <c r="Q1027" s="215" cm="1">
        <f t="array" ref="Q1027">IF(P1027="-",0,P1027/(1+'General inputs'!$H$32)^IFERROR(INDEX('MP Calculations'!$C$40:$C$130,MATCH(F1027,'MP Calculations'!$D$40:$D$130,0),0),-1))</f>
        <v>0</v>
      </c>
    </row>
    <row r="1028" spans="3:17" x14ac:dyDescent="0.2">
      <c r="C1028" s="159"/>
      <c r="D1028" s="165"/>
      <c r="E1028" s="161"/>
      <c r="F1028" s="172" t="str">
        <f t="shared" si="48"/>
        <v>-</v>
      </c>
      <c r="G1028" s="68"/>
      <c r="H1028" s="167"/>
      <c r="I1028" s="173"/>
      <c r="J1028" s="168" t="str">
        <f>IFERROR(MIN('MP Calculations'!$E$30/I1028,1),"-")</f>
        <v>-</v>
      </c>
      <c r="K1028" s="12"/>
      <c r="L1028" s="159"/>
      <c r="M1028" s="159"/>
      <c r="N1028" s="159"/>
      <c r="O1028" s="185" t="str">
        <f t="shared" si="49"/>
        <v>-</v>
      </c>
      <c r="P1028" s="215" t="str">
        <f t="shared" si="50"/>
        <v>-</v>
      </c>
      <c r="Q1028" s="215" cm="1">
        <f t="array" ref="Q1028">IF(P1028="-",0,P1028/(1+'General inputs'!$H$32)^IFERROR(INDEX('MP Calculations'!$C$40:$C$130,MATCH(F1028,'MP Calculations'!$D$40:$D$130,0),0),-1))</f>
        <v>0</v>
      </c>
    </row>
    <row r="1029" spans="3:17" x14ac:dyDescent="0.2">
      <c r="C1029" s="159"/>
      <c r="D1029" s="165"/>
      <c r="E1029" s="161"/>
      <c r="F1029" s="172" t="str">
        <f t="shared" si="48"/>
        <v>-</v>
      </c>
      <c r="G1029" s="68"/>
      <c r="H1029" s="167"/>
      <c r="I1029" s="173"/>
      <c r="J1029" s="168" t="str">
        <f>IFERROR(MIN('MP Calculations'!$E$30/I1029,1),"-")</f>
        <v>-</v>
      </c>
      <c r="K1029" s="12"/>
      <c r="L1029" s="159"/>
      <c r="M1029" s="159"/>
      <c r="N1029" s="159"/>
      <c r="O1029" s="185" t="str">
        <f t="shared" si="49"/>
        <v>-</v>
      </c>
      <c r="P1029" s="215" t="str">
        <f t="shared" si="50"/>
        <v>-</v>
      </c>
      <c r="Q1029" s="215" cm="1">
        <f t="array" ref="Q1029">IF(P1029="-",0,P1029/(1+'General inputs'!$H$32)^IFERROR(INDEX('MP Calculations'!$C$40:$C$130,MATCH(F1029,'MP Calculations'!$D$40:$D$130,0),0),-1))</f>
        <v>0</v>
      </c>
    </row>
    <row r="1030" spans="3:17" x14ac:dyDescent="0.2">
      <c r="C1030" s="159"/>
      <c r="D1030" s="165"/>
      <c r="E1030" s="161"/>
      <c r="F1030" s="172" t="str">
        <f t="shared" si="48"/>
        <v>-</v>
      </c>
      <c r="G1030" s="68"/>
      <c r="H1030" s="167"/>
      <c r="I1030" s="173"/>
      <c r="J1030" s="168" t="str">
        <f>IFERROR(MIN('MP Calculations'!$E$30/I1030,1),"-")</f>
        <v>-</v>
      </c>
      <c r="K1030" s="12"/>
      <c r="L1030" s="159"/>
      <c r="M1030" s="159"/>
      <c r="N1030" s="159"/>
      <c r="O1030" s="185" t="str">
        <f t="shared" si="49"/>
        <v>-</v>
      </c>
      <c r="P1030" s="215" t="str">
        <f t="shared" si="50"/>
        <v>-</v>
      </c>
      <c r="Q1030" s="215" cm="1">
        <f t="array" ref="Q1030">IF(P1030="-",0,P1030/(1+'General inputs'!$H$32)^IFERROR(INDEX('MP Calculations'!$C$40:$C$130,MATCH(F1030,'MP Calculations'!$D$40:$D$130,0),0),-1))</f>
        <v>0</v>
      </c>
    </row>
    <row r="1031" spans="3:17" x14ac:dyDescent="0.2">
      <c r="C1031" s="159"/>
      <c r="D1031" s="165"/>
      <c r="E1031" s="161"/>
      <c r="F1031" s="172" t="str">
        <f t="shared" si="48"/>
        <v>-</v>
      </c>
      <c r="G1031" s="68"/>
      <c r="H1031" s="167"/>
      <c r="I1031" s="173"/>
      <c r="J1031" s="168" t="str">
        <f>IFERROR(MIN('MP Calculations'!$E$30/I1031,1),"-")</f>
        <v>-</v>
      </c>
      <c r="K1031" s="12"/>
      <c r="L1031" s="159"/>
      <c r="M1031" s="159"/>
      <c r="N1031" s="159"/>
      <c r="O1031" s="185" t="str">
        <f t="shared" si="49"/>
        <v>-</v>
      </c>
      <c r="P1031" s="215" t="str">
        <f t="shared" si="50"/>
        <v>-</v>
      </c>
      <c r="Q1031" s="215" cm="1">
        <f t="array" ref="Q1031">IF(P1031="-",0,P1031/(1+'General inputs'!$H$32)^IFERROR(INDEX('MP Calculations'!$C$40:$C$130,MATCH(F1031,'MP Calculations'!$D$40:$D$130,0),0),-1))</f>
        <v>0</v>
      </c>
    </row>
    <row r="1032" spans="3:17" x14ac:dyDescent="0.2">
      <c r="C1032" s="159"/>
      <c r="D1032" s="165"/>
      <c r="E1032" s="161"/>
      <c r="F1032" s="172" t="str">
        <f t="shared" si="48"/>
        <v>-</v>
      </c>
      <c r="G1032" s="68"/>
      <c r="H1032" s="167"/>
      <c r="I1032" s="173"/>
      <c r="J1032" s="168" t="str">
        <f>IFERROR(MIN('MP Calculations'!$E$30/I1032,1),"-")</f>
        <v>-</v>
      </c>
      <c r="K1032" s="12"/>
      <c r="L1032" s="159"/>
      <c r="M1032" s="159"/>
      <c r="N1032" s="159"/>
      <c r="O1032" s="185" t="str">
        <f t="shared" si="49"/>
        <v>-</v>
      </c>
      <c r="P1032" s="215" t="str">
        <f t="shared" si="50"/>
        <v>-</v>
      </c>
      <c r="Q1032" s="215" cm="1">
        <f t="array" ref="Q1032">IF(P1032="-",0,P1032/(1+'General inputs'!$H$32)^IFERROR(INDEX('MP Calculations'!$C$40:$C$130,MATCH(F1032,'MP Calculations'!$D$40:$D$130,0),0),-1))</f>
        <v>0</v>
      </c>
    </row>
    <row r="1033" spans="3:17" x14ac:dyDescent="0.2">
      <c r="C1033" s="159"/>
      <c r="D1033" s="165"/>
      <c r="E1033" s="161"/>
      <c r="F1033" s="172" t="str">
        <f t="shared" si="48"/>
        <v>-</v>
      </c>
      <c r="G1033" s="68"/>
      <c r="H1033" s="167"/>
      <c r="I1033" s="173"/>
      <c r="J1033" s="168" t="str">
        <f>IFERROR(MIN('MP Calculations'!$E$30/I1033,1),"-")</f>
        <v>-</v>
      </c>
      <c r="K1033" s="12"/>
      <c r="L1033" s="159"/>
      <c r="M1033" s="159"/>
      <c r="N1033" s="159"/>
      <c r="O1033" s="185" t="str">
        <f t="shared" si="49"/>
        <v>-</v>
      </c>
      <c r="P1033" s="215" t="str">
        <f t="shared" si="50"/>
        <v>-</v>
      </c>
      <c r="Q1033" s="215" cm="1">
        <f t="array" ref="Q1033">IF(P1033="-",0,P1033/(1+'General inputs'!$H$32)^IFERROR(INDEX('MP Calculations'!$C$40:$C$130,MATCH(F1033,'MP Calculations'!$D$40:$D$130,0),0),-1))</f>
        <v>0</v>
      </c>
    </row>
    <row r="1034" spans="3:17" x14ac:dyDescent="0.2">
      <c r="C1034" s="159"/>
      <c r="D1034" s="165"/>
      <c r="E1034" s="161"/>
      <c r="F1034" s="172" t="str">
        <f t="shared" si="48"/>
        <v>-</v>
      </c>
      <c r="G1034" s="68"/>
      <c r="H1034" s="167"/>
      <c r="I1034" s="173"/>
      <c r="J1034" s="168" t="str">
        <f>IFERROR(MIN('MP Calculations'!$E$30/I1034,1),"-")</f>
        <v>-</v>
      </c>
      <c r="K1034" s="12"/>
      <c r="L1034" s="159"/>
      <c r="M1034" s="159"/>
      <c r="N1034" s="159"/>
      <c r="O1034" s="185" t="str">
        <f t="shared" si="49"/>
        <v>-</v>
      </c>
      <c r="P1034" s="215" t="str">
        <f t="shared" si="50"/>
        <v>-</v>
      </c>
      <c r="Q1034" s="215" cm="1">
        <f t="array" ref="Q1034">IF(P1034="-",0,P1034/(1+'General inputs'!$H$32)^IFERROR(INDEX('MP Calculations'!$C$40:$C$130,MATCH(F1034,'MP Calculations'!$D$40:$D$130,0),0),-1))</f>
        <v>0</v>
      </c>
    </row>
    <row r="1035" spans="3:17" x14ac:dyDescent="0.2">
      <c r="C1035" s="159"/>
      <c r="D1035" s="165"/>
      <c r="E1035" s="161"/>
      <c r="F1035" s="172" t="str">
        <f t="shared" si="48"/>
        <v>-</v>
      </c>
      <c r="G1035" s="68"/>
      <c r="H1035" s="167"/>
      <c r="I1035" s="173"/>
      <c r="J1035" s="168" t="str">
        <f>IFERROR(MIN('MP Calculations'!$E$30/I1035,1),"-")</f>
        <v>-</v>
      </c>
      <c r="K1035" s="12"/>
      <c r="L1035" s="159"/>
      <c r="M1035" s="159"/>
      <c r="N1035" s="159"/>
      <c r="O1035" s="185" t="str">
        <f t="shared" si="49"/>
        <v>-</v>
      </c>
      <c r="P1035" s="215" t="str">
        <f t="shared" si="50"/>
        <v>-</v>
      </c>
      <c r="Q1035" s="215" cm="1">
        <f t="array" ref="Q1035">IF(P1035="-",0,P1035/(1+'General inputs'!$H$32)^IFERROR(INDEX('MP Calculations'!$C$40:$C$130,MATCH(F1035,'MP Calculations'!$D$40:$D$130,0),0),-1))</f>
        <v>0</v>
      </c>
    </row>
    <row r="1036" spans="3:17" x14ac:dyDescent="0.2">
      <c r="C1036" s="159"/>
      <c r="D1036" s="165"/>
      <c r="E1036" s="161"/>
      <c r="F1036" s="172" t="str">
        <f t="shared" si="48"/>
        <v>-</v>
      </c>
      <c r="G1036" s="68"/>
      <c r="H1036" s="167"/>
      <c r="I1036" s="173"/>
      <c r="J1036" s="168" t="str">
        <f>IFERROR(MIN('MP Calculations'!$E$30/I1036,1),"-")</f>
        <v>-</v>
      </c>
      <c r="K1036" s="12"/>
      <c r="L1036" s="159"/>
      <c r="M1036" s="159"/>
      <c r="N1036" s="159"/>
      <c r="O1036" s="185" t="str">
        <f t="shared" si="49"/>
        <v>-</v>
      </c>
      <c r="P1036" s="215" t="str">
        <f t="shared" si="50"/>
        <v>-</v>
      </c>
      <c r="Q1036" s="215" cm="1">
        <f t="array" ref="Q1036">IF(P1036="-",0,P1036/(1+'General inputs'!$H$32)^IFERROR(INDEX('MP Calculations'!$C$40:$C$130,MATCH(F1036,'MP Calculations'!$D$40:$D$130,0),0),-1))</f>
        <v>0</v>
      </c>
    </row>
    <row r="1037" spans="3:17" x14ac:dyDescent="0.2">
      <c r="C1037" s="159"/>
      <c r="D1037" s="165"/>
      <c r="E1037" s="161"/>
      <c r="F1037" s="172" t="str">
        <f t="shared" si="48"/>
        <v>-</v>
      </c>
      <c r="G1037" s="68"/>
      <c r="H1037" s="167"/>
      <c r="I1037" s="173"/>
      <c r="J1037" s="168" t="str">
        <f>IFERROR(MIN('MP Calculations'!$E$30/I1037,1),"-")</f>
        <v>-</v>
      </c>
      <c r="K1037" s="12"/>
      <c r="L1037" s="159"/>
      <c r="M1037" s="159"/>
      <c r="N1037" s="159"/>
      <c r="O1037" s="185" t="str">
        <f t="shared" si="49"/>
        <v>-</v>
      </c>
      <c r="P1037" s="215" t="str">
        <f t="shared" si="50"/>
        <v>-</v>
      </c>
      <c r="Q1037" s="215" cm="1">
        <f t="array" ref="Q1037">IF(P1037="-",0,P1037/(1+'General inputs'!$H$32)^IFERROR(INDEX('MP Calculations'!$C$40:$C$130,MATCH(F1037,'MP Calculations'!$D$40:$D$130,0),0),-1))</f>
        <v>0</v>
      </c>
    </row>
    <row r="1038" spans="3:17" x14ac:dyDescent="0.2">
      <c r="C1038" s="159"/>
      <c r="D1038" s="165"/>
      <c r="E1038" s="161"/>
      <c r="F1038" s="172" t="str">
        <f t="shared" si="48"/>
        <v>-</v>
      </c>
      <c r="G1038" s="68"/>
      <c r="H1038" s="167"/>
      <c r="I1038" s="173"/>
      <c r="J1038" s="168" t="str">
        <f>IFERROR(MIN('MP Calculations'!$E$30/I1038,1),"-")</f>
        <v>-</v>
      </c>
      <c r="K1038" s="12"/>
      <c r="L1038" s="159"/>
      <c r="M1038" s="159"/>
      <c r="N1038" s="159"/>
      <c r="O1038" s="185" t="str">
        <f t="shared" si="49"/>
        <v>-</v>
      </c>
      <c r="P1038" s="215" t="str">
        <f t="shared" si="50"/>
        <v>-</v>
      </c>
      <c r="Q1038" s="215" cm="1">
        <f t="array" ref="Q1038">IF(P1038="-",0,P1038/(1+'General inputs'!$H$32)^IFERROR(INDEX('MP Calculations'!$C$40:$C$130,MATCH(F1038,'MP Calculations'!$D$40:$D$130,0),0),-1))</f>
        <v>0</v>
      </c>
    </row>
    <row r="1039" spans="3:17" x14ac:dyDescent="0.2">
      <c r="C1039" s="159"/>
      <c r="D1039" s="165"/>
      <c r="E1039" s="161"/>
      <c r="F1039" s="172" t="str">
        <f t="shared" si="48"/>
        <v>-</v>
      </c>
      <c r="G1039" s="68"/>
      <c r="H1039" s="167"/>
      <c r="I1039" s="173"/>
      <c r="J1039" s="168" t="str">
        <f>IFERROR(MIN('MP Calculations'!$E$30/I1039,1),"-")</f>
        <v>-</v>
      </c>
      <c r="K1039" s="12"/>
      <c r="L1039" s="159"/>
      <c r="M1039" s="159"/>
      <c r="N1039" s="159"/>
      <c r="O1039" s="185" t="str">
        <f t="shared" si="49"/>
        <v>-</v>
      </c>
      <c r="P1039" s="215" t="str">
        <f t="shared" si="50"/>
        <v>-</v>
      </c>
      <c r="Q1039" s="215" cm="1">
        <f t="array" ref="Q1039">IF(P1039="-",0,P1039/(1+'General inputs'!$H$32)^IFERROR(INDEX('MP Calculations'!$C$40:$C$130,MATCH(F1039,'MP Calculations'!$D$40:$D$130,0),0),-1))</f>
        <v>0</v>
      </c>
    </row>
    <row r="1040" spans="3:17" x14ac:dyDescent="0.2">
      <c r="C1040" s="159"/>
      <c r="D1040" s="165"/>
      <c r="E1040" s="161"/>
      <c r="F1040" s="172" t="str">
        <f t="shared" si="48"/>
        <v>-</v>
      </c>
      <c r="G1040" s="68"/>
      <c r="H1040" s="167"/>
      <c r="I1040" s="173"/>
      <c r="J1040" s="168" t="str">
        <f>IFERROR(MIN('MP Calculations'!$E$30/I1040,1),"-")</f>
        <v>-</v>
      </c>
      <c r="K1040" s="12"/>
      <c r="L1040" s="159"/>
      <c r="M1040" s="159"/>
      <c r="N1040" s="159"/>
      <c r="O1040" s="185" t="str">
        <f t="shared" si="49"/>
        <v>-</v>
      </c>
      <c r="P1040" s="215" t="str">
        <f t="shared" si="50"/>
        <v>-</v>
      </c>
      <c r="Q1040" s="215" cm="1">
        <f t="array" ref="Q1040">IF(P1040="-",0,P1040/(1+'General inputs'!$H$32)^IFERROR(INDEX('MP Calculations'!$C$40:$C$130,MATCH(F1040,'MP Calculations'!$D$40:$D$130,0),0),-1))</f>
        <v>0</v>
      </c>
    </row>
    <row r="1041" spans="3:17" x14ac:dyDescent="0.2">
      <c r="C1041" s="159"/>
      <c r="D1041" s="165"/>
      <c r="E1041" s="161"/>
      <c r="F1041" s="172" t="str">
        <f t="shared" si="48"/>
        <v>-</v>
      </c>
      <c r="G1041" s="68"/>
      <c r="H1041" s="167"/>
      <c r="I1041" s="173"/>
      <c r="J1041" s="168" t="str">
        <f>IFERROR(MIN('MP Calculations'!$E$30/I1041,1),"-")</f>
        <v>-</v>
      </c>
      <c r="K1041" s="12"/>
      <c r="L1041" s="159"/>
      <c r="M1041" s="159"/>
      <c r="N1041" s="159"/>
      <c r="O1041" s="185" t="str">
        <f t="shared" si="49"/>
        <v>-</v>
      </c>
      <c r="P1041" s="215" t="str">
        <f t="shared" si="50"/>
        <v>-</v>
      </c>
      <c r="Q1041" s="215" cm="1">
        <f t="array" ref="Q1041">IF(P1041="-",0,P1041/(1+'General inputs'!$H$32)^IFERROR(INDEX('MP Calculations'!$C$40:$C$130,MATCH(F1041,'MP Calculations'!$D$40:$D$130,0),0),-1))</f>
        <v>0</v>
      </c>
    </row>
    <row r="1042" spans="3:17" x14ac:dyDescent="0.2">
      <c r="C1042" s="159"/>
      <c r="D1042" s="165"/>
      <c r="E1042" s="161"/>
      <c r="F1042" s="172" t="str">
        <f t="shared" si="48"/>
        <v>-</v>
      </c>
      <c r="G1042" s="68"/>
      <c r="H1042" s="167"/>
      <c r="I1042" s="173"/>
      <c r="J1042" s="168" t="str">
        <f>IFERROR(MIN('MP Calculations'!$E$30/I1042,1),"-")</f>
        <v>-</v>
      </c>
      <c r="K1042" s="12"/>
      <c r="L1042" s="159"/>
      <c r="M1042" s="159"/>
      <c r="N1042" s="159"/>
      <c r="O1042" s="185" t="str">
        <f t="shared" si="49"/>
        <v>-</v>
      </c>
      <c r="P1042" s="215" t="str">
        <f t="shared" si="50"/>
        <v>-</v>
      </c>
      <c r="Q1042" s="215" cm="1">
        <f t="array" ref="Q1042">IF(P1042="-",0,P1042/(1+'General inputs'!$H$32)^IFERROR(INDEX('MP Calculations'!$C$40:$C$130,MATCH(F1042,'MP Calculations'!$D$40:$D$130,0),0),-1))</f>
        <v>0</v>
      </c>
    </row>
    <row r="1043" spans="3:17" x14ac:dyDescent="0.2">
      <c r="C1043" s="159"/>
      <c r="D1043" s="165"/>
      <c r="E1043" s="161"/>
      <c r="F1043" s="172" t="str">
        <f t="shared" si="48"/>
        <v>-</v>
      </c>
      <c r="G1043" s="68"/>
      <c r="H1043" s="167"/>
      <c r="I1043" s="173"/>
      <c r="J1043" s="168" t="str">
        <f>IFERROR(MIN('MP Calculations'!$E$30/I1043,1),"-")</f>
        <v>-</v>
      </c>
      <c r="K1043" s="12"/>
      <c r="L1043" s="159"/>
      <c r="M1043" s="159"/>
      <c r="N1043" s="159"/>
      <c r="O1043" s="185" t="str">
        <f t="shared" si="49"/>
        <v>-</v>
      </c>
      <c r="P1043" s="215" t="str">
        <f t="shared" si="50"/>
        <v>-</v>
      </c>
      <c r="Q1043" s="215" cm="1">
        <f t="array" ref="Q1043">IF(P1043="-",0,P1043/(1+'General inputs'!$H$32)^IFERROR(INDEX('MP Calculations'!$C$40:$C$130,MATCH(F1043,'MP Calculations'!$D$40:$D$130,0),0),-1))</f>
        <v>0</v>
      </c>
    </row>
    <row r="1044" spans="3:17" x14ac:dyDescent="0.2">
      <c r="C1044" s="159"/>
      <c r="D1044" s="165"/>
      <c r="E1044" s="161"/>
      <c r="F1044" s="172" t="str">
        <f t="shared" si="48"/>
        <v>-</v>
      </c>
      <c r="G1044" s="68"/>
      <c r="H1044" s="167"/>
      <c r="I1044" s="173"/>
      <c r="J1044" s="168" t="str">
        <f>IFERROR(MIN('MP Calculations'!$E$30/I1044,1),"-")</f>
        <v>-</v>
      </c>
      <c r="K1044" s="12"/>
      <c r="L1044" s="159"/>
      <c r="M1044" s="159"/>
      <c r="N1044" s="159"/>
      <c r="O1044" s="185" t="str">
        <f t="shared" si="49"/>
        <v>-</v>
      </c>
      <c r="P1044" s="215" t="str">
        <f t="shared" si="50"/>
        <v>-</v>
      </c>
      <c r="Q1044" s="215" cm="1">
        <f t="array" ref="Q1044">IF(P1044="-",0,P1044/(1+'General inputs'!$H$32)^IFERROR(INDEX('MP Calculations'!$C$40:$C$130,MATCH(F1044,'MP Calculations'!$D$40:$D$130,0),0),-1))</f>
        <v>0</v>
      </c>
    </row>
    <row r="1045" spans="3:17" x14ac:dyDescent="0.2">
      <c r="C1045" s="159"/>
      <c r="D1045" s="165"/>
      <c r="E1045" s="161"/>
      <c r="F1045" s="172" t="str">
        <f t="shared" si="48"/>
        <v>-</v>
      </c>
      <c r="G1045" s="68"/>
      <c r="H1045" s="167"/>
      <c r="I1045" s="173"/>
      <c r="J1045" s="168" t="str">
        <f>IFERROR(MIN('MP Calculations'!$E$30/I1045,1),"-")</f>
        <v>-</v>
      </c>
      <c r="K1045" s="12"/>
      <c r="L1045" s="159"/>
      <c r="M1045" s="159"/>
      <c r="N1045" s="159"/>
      <c r="O1045" s="185" t="str">
        <f t="shared" si="49"/>
        <v>-</v>
      </c>
      <c r="P1045" s="215" t="str">
        <f t="shared" si="50"/>
        <v>-</v>
      </c>
      <c r="Q1045" s="215" cm="1">
        <f t="array" ref="Q1045">IF(P1045="-",0,P1045/(1+'General inputs'!$H$32)^IFERROR(INDEX('MP Calculations'!$C$40:$C$130,MATCH(F1045,'MP Calculations'!$D$40:$D$130,0),0),-1))</f>
        <v>0</v>
      </c>
    </row>
    <row r="1046" spans="3:17" x14ac:dyDescent="0.2">
      <c r="C1046" s="159"/>
      <c r="D1046" s="165"/>
      <c r="E1046" s="161"/>
      <c r="F1046" s="172" t="str">
        <f t="shared" ref="F1046:F1109" si="51">IF(E1046="","-",IF(OR(E1046&lt;$E$15,E1046&gt;$E$16),"ERROR - date outside of range",IF(MONTH(E1046)&gt;=7,YEAR(E1046)&amp;"-"&amp;IF(YEAR(E1046)=1999,"00",IF(AND(YEAR(E1046)&gt;=2000,YEAR(E1046)&lt;2009),"0","")&amp;RIGHT(YEAR(E1046),2)+1),RIGHT(YEAR(E1046),4)-1&amp;"-"&amp;RIGHT(YEAR(E1046),2))))</f>
        <v>-</v>
      </c>
      <c r="G1046" s="68"/>
      <c r="H1046" s="167"/>
      <c r="I1046" s="173"/>
      <c r="J1046" s="168" t="str">
        <f>IFERROR(MIN('MP Calculations'!$E$30/I1046,1),"-")</f>
        <v>-</v>
      </c>
      <c r="K1046" s="12"/>
      <c r="L1046" s="159"/>
      <c r="M1046" s="159"/>
      <c r="N1046" s="159"/>
      <c r="O1046" s="185" t="str">
        <f t="shared" ref="O1046:O1109" si="52">IF(N1046="","-",L1046*N1046)</f>
        <v>-</v>
      </c>
      <c r="P1046" s="215" t="str">
        <f t="shared" ref="P1046:P1109" si="53">IF(O1046="-","-",IF(OR(E1046&lt;$E$15,E1046&gt;$E$16),0,O1046*J1046))</f>
        <v>-</v>
      </c>
      <c r="Q1046" s="215" cm="1">
        <f t="array" ref="Q1046">IF(P1046="-",0,P1046/(1+'General inputs'!$H$32)^IFERROR(INDEX('MP Calculations'!$C$40:$C$130,MATCH(F1046,'MP Calculations'!$D$40:$D$130,0),0),-1))</f>
        <v>0</v>
      </c>
    </row>
    <row r="1047" spans="3:17" x14ac:dyDescent="0.2">
      <c r="C1047" s="159"/>
      <c r="D1047" s="165"/>
      <c r="E1047" s="161"/>
      <c r="F1047" s="172" t="str">
        <f t="shared" si="51"/>
        <v>-</v>
      </c>
      <c r="G1047" s="68"/>
      <c r="H1047" s="167"/>
      <c r="I1047" s="173"/>
      <c r="J1047" s="168" t="str">
        <f>IFERROR(MIN('MP Calculations'!$E$30/I1047,1),"-")</f>
        <v>-</v>
      </c>
      <c r="K1047" s="12"/>
      <c r="L1047" s="159"/>
      <c r="M1047" s="159"/>
      <c r="N1047" s="159"/>
      <c r="O1047" s="185" t="str">
        <f t="shared" si="52"/>
        <v>-</v>
      </c>
      <c r="P1047" s="215" t="str">
        <f t="shared" si="53"/>
        <v>-</v>
      </c>
      <c r="Q1047" s="215" cm="1">
        <f t="array" ref="Q1047">IF(P1047="-",0,P1047/(1+'General inputs'!$H$32)^IFERROR(INDEX('MP Calculations'!$C$40:$C$130,MATCH(F1047,'MP Calculations'!$D$40:$D$130,0),0),-1))</f>
        <v>0</v>
      </c>
    </row>
    <row r="1048" spans="3:17" x14ac:dyDescent="0.2">
      <c r="C1048" s="159"/>
      <c r="D1048" s="165"/>
      <c r="E1048" s="161"/>
      <c r="F1048" s="172" t="str">
        <f t="shared" si="51"/>
        <v>-</v>
      </c>
      <c r="G1048" s="68"/>
      <c r="H1048" s="167"/>
      <c r="I1048" s="173"/>
      <c r="J1048" s="168" t="str">
        <f>IFERROR(MIN('MP Calculations'!$E$30/I1048,1),"-")</f>
        <v>-</v>
      </c>
      <c r="K1048" s="12"/>
      <c r="L1048" s="159"/>
      <c r="M1048" s="159"/>
      <c r="N1048" s="159"/>
      <c r="O1048" s="185" t="str">
        <f t="shared" si="52"/>
        <v>-</v>
      </c>
      <c r="P1048" s="215" t="str">
        <f t="shared" si="53"/>
        <v>-</v>
      </c>
      <c r="Q1048" s="215" cm="1">
        <f t="array" ref="Q1048">IF(P1048="-",0,P1048/(1+'General inputs'!$H$32)^IFERROR(INDEX('MP Calculations'!$C$40:$C$130,MATCH(F1048,'MP Calculations'!$D$40:$D$130,0),0),-1))</f>
        <v>0</v>
      </c>
    </row>
    <row r="1049" spans="3:17" x14ac:dyDescent="0.2">
      <c r="C1049" s="159"/>
      <c r="D1049" s="165"/>
      <c r="E1049" s="161"/>
      <c r="F1049" s="172" t="str">
        <f t="shared" si="51"/>
        <v>-</v>
      </c>
      <c r="G1049" s="68"/>
      <c r="H1049" s="167"/>
      <c r="I1049" s="173"/>
      <c r="J1049" s="168" t="str">
        <f>IFERROR(MIN('MP Calculations'!$E$30/I1049,1),"-")</f>
        <v>-</v>
      </c>
      <c r="K1049" s="12"/>
      <c r="L1049" s="159"/>
      <c r="M1049" s="159"/>
      <c r="N1049" s="159"/>
      <c r="O1049" s="185" t="str">
        <f t="shared" si="52"/>
        <v>-</v>
      </c>
      <c r="P1049" s="215" t="str">
        <f t="shared" si="53"/>
        <v>-</v>
      </c>
      <c r="Q1049" s="215" cm="1">
        <f t="array" ref="Q1049">IF(P1049="-",0,P1049/(1+'General inputs'!$H$32)^IFERROR(INDEX('MP Calculations'!$C$40:$C$130,MATCH(F1049,'MP Calculations'!$D$40:$D$130,0),0),-1))</f>
        <v>0</v>
      </c>
    </row>
    <row r="1050" spans="3:17" x14ac:dyDescent="0.2">
      <c r="C1050" s="159"/>
      <c r="D1050" s="165"/>
      <c r="E1050" s="161"/>
      <c r="F1050" s="172" t="str">
        <f t="shared" si="51"/>
        <v>-</v>
      </c>
      <c r="G1050" s="68"/>
      <c r="H1050" s="167"/>
      <c r="I1050" s="173"/>
      <c r="J1050" s="168" t="str">
        <f>IFERROR(MIN('MP Calculations'!$E$30/I1050,1),"-")</f>
        <v>-</v>
      </c>
      <c r="K1050" s="12"/>
      <c r="L1050" s="159"/>
      <c r="M1050" s="159"/>
      <c r="N1050" s="159"/>
      <c r="O1050" s="185" t="str">
        <f t="shared" si="52"/>
        <v>-</v>
      </c>
      <c r="P1050" s="215" t="str">
        <f t="shared" si="53"/>
        <v>-</v>
      </c>
      <c r="Q1050" s="215" cm="1">
        <f t="array" ref="Q1050">IF(P1050="-",0,P1050/(1+'General inputs'!$H$32)^IFERROR(INDEX('MP Calculations'!$C$40:$C$130,MATCH(F1050,'MP Calculations'!$D$40:$D$130,0),0),-1))</f>
        <v>0</v>
      </c>
    </row>
    <row r="1051" spans="3:17" x14ac:dyDescent="0.2">
      <c r="C1051" s="159"/>
      <c r="D1051" s="165"/>
      <c r="E1051" s="161"/>
      <c r="F1051" s="172" t="str">
        <f t="shared" si="51"/>
        <v>-</v>
      </c>
      <c r="G1051" s="68"/>
      <c r="H1051" s="167"/>
      <c r="I1051" s="173"/>
      <c r="J1051" s="168" t="str">
        <f>IFERROR(MIN('MP Calculations'!$E$30/I1051,1),"-")</f>
        <v>-</v>
      </c>
      <c r="K1051" s="12"/>
      <c r="L1051" s="159"/>
      <c r="M1051" s="159"/>
      <c r="N1051" s="159"/>
      <c r="O1051" s="185" t="str">
        <f t="shared" si="52"/>
        <v>-</v>
      </c>
      <c r="P1051" s="215" t="str">
        <f t="shared" si="53"/>
        <v>-</v>
      </c>
      <c r="Q1051" s="215" cm="1">
        <f t="array" ref="Q1051">IF(P1051="-",0,P1051/(1+'General inputs'!$H$32)^IFERROR(INDEX('MP Calculations'!$C$40:$C$130,MATCH(F1051,'MP Calculations'!$D$40:$D$130,0),0),-1))</f>
        <v>0</v>
      </c>
    </row>
    <row r="1052" spans="3:17" x14ac:dyDescent="0.2">
      <c r="C1052" s="159"/>
      <c r="D1052" s="165"/>
      <c r="E1052" s="161"/>
      <c r="F1052" s="172" t="str">
        <f t="shared" si="51"/>
        <v>-</v>
      </c>
      <c r="G1052" s="68"/>
      <c r="H1052" s="167"/>
      <c r="I1052" s="173"/>
      <c r="J1052" s="168" t="str">
        <f>IFERROR(MIN('MP Calculations'!$E$30/I1052,1),"-")</f>
        <v>-</v>
      </c>
      <c r="K1052" s="12"/>
      <c r="L1052" s="159"/>
      <c r="M1052" s="159"/>
      <c r="N1052" s="159"/>
      <c r="O1052" s="185" t="str">
        <f t="shared" si="52"/>
        <v>-</v>
      </c>
      <c r="P1052" s="215" t="str">
        <f t="shared" si="53"/>
        <v>-</v>
      </c>
      <c r="Q1052" s="215" cm="1">
        <f t="array" ref="Q1052">IF(P1052="-",0,P1052/(1+'General inputs'!$H$32)^IFERROR(INDEX('MP Calculations'!$C$40:$C$130,MATCH(F1052,'MP Calculations'!$D$40:$D$130,0),0),-1))</f>
        <v>0</v>
      </c>
    </row>
    <row r="1053" spans="3:17" x14ac:dyDescent="0.2">
      <c r="C1053" s="159"/>
      <c r="D1053" s="165"/>
      <c r="E1053" s="161"/>
      <c r="F1053" s="172" t="str">
        <f t="shared" si="51"/>
        <v>-</v>
      </c>
      <c r="G1053" s="68"/>
      <c r="H1053" s="167"/>
      <c r="I1053" s="173"/>
      <c r="J1053" s="168" t="str">
        <f>IFERROR(MIN('MP Calculations'!$E$30/I1053,1),"-")</f>
        <v>-</v>
      </c>
      <c r="K1053" s="12"/>
      <c r="L1053" s="159"/>
      <c r="M1053" s="159"/>
      <c r="N1053" s="159"/>
      <c r="O1053" s="185" t="str">
        <f t="shared" si="52"/>
        <v>-</v>
      </c>
      <c r="P1053" s="215" t="str">
        <f t="shared" si="53"/>
        <v>-</v>
      </c>
      <c r="Q1053" s="215" cm="1">
        <f t="array" ref="Q1053">IF(P1053="-",0,P1053/(1+'General inputs'!$H$32)^IFERROR(INDEX('MP Calculations'!$C$40:$C$130,MATCH(F1053,'MP Calculations'!$D$40:$D$130,0),0),-1))</f>
        <v>0</v>
      </c>
    </row>
    <row r="1054" spans="3:17" x14ac:dyDescent="0.2">
      <c r="C1054" s="159"/>
      <c r="D1054" s="165"/>
      <c r="E1054" s="161"/>
      <c r="F1054" s="172" t="str">
        <f t="shared" si="51"/>
        <v>-</v>
      </c>
      <c r="G1054" s="68"/>
      <c r="H1054" s="167"/>
      <c r="I1054" s="173"/>
      <c r="J1054" s="168" t="str">
        <f>IFERROR(MIN('MP Calculations'!$E$30/I1054,1),"-")</f>
        <v>-</v>
      </c>
      <c r="K1054" s="12"/>
      <c r="L1054" s="159"/>
      <c r="M1054" s="159"/>
      <c r="N1054" s="159"/>
      <c r="O1054" s="185" t="str">
        <f t="shared" si="52"/>
        <v>-</v>
      </c>
      <c r="P1054" s="215" t="str">
        <f t="shared" si="53"/>
        <v>-</v>
      </c>
      <c r="Q1054" s="215" cm="1">
        <f t="array" ref="Q1054">IF(P1054="-",0,P1054/(1+'General inputs'!$H$32)^IFERROR(INDEX('MP Calculations'!$C$40:$C$130,MATCH(F1054,'MP Calculations'!$D$40:$D$130,0),0),-1))</f>
        <v>0</v>
      </c>
    </row>
    <row r="1055" spans="3:17" x14ac:dyDescent="0.2">
      <c r="C1055" s="159"/>
      <c r="D1055" s="165"/>
      <c r="E1055" s="161"/>
      <c r="F1055" s="172" t="str">
        <f t="shared" si="51"/>
        <v>-</v>
      </c>
      <c r="G1055" s="68"/>
      <c r="H1055" s="167"/>
      <c r="I1055" s="173"/>
      <c r="J1055" s="168" t="str">
        <f>IFERROR(MIN('MP Calculations'!$E$30/I1055,1),"-")</f>
        <v>-</v>
      </c>
      <c r="K1055" s="12"/>
      <c r="L1055" s="159"/>
      <c r="M1055" s="159"/>
      <c r="N1055" s="159"/>
      <c r="O1055" s="185" t="str">
        <f t="shared" si="52"/>
        <v>-</v>
      </c>
      <c r="P1055" s="215" t="str">
        <f t="shared" si="53"/>
        <v>-</v>
      </c>
      <c r="Q1055" s="215" cm="1">
        <f t="array" ref="Q1055">IF(P1055="-",0,P1055/(1+'General inputs'!$H$32)^IFERROR(INDEX('MP Calculations'!$C$40:$C$130,MATCH(F1055,'MP Calculations'!$D$40:$D$130,0),0),-1))</f>
        <v>0</v>
      </c>
    </row>
    <row r="1056" spans="3:17" x14ac:dyDescent="0.2">
      <c r="C1056" s="159"/>
      <c r="D1056" s="165"/>
      <c r="E1056" s="161"/>
      <c r="F1056" s="172" t="str">
        <f t="shared" si="51"/>
        <v>-</v>
      </c>
      <c r="G1056" s="68"/>
      <c r="H1056" s="167"/>
      <c r="I1056" s="173"/>
      <c r="J1056" s="168" t="str">
        <f>IFERROR(MIN('MP Calculations'!$E$30/I1056,1),"-")</f>
        <v>-</v>
      </c>
      <c r="K1056" s="12"/>
      <c r="L1056" s="159"/>
      <c r="M1056" s="159"/>
      <c r="N1056" s="159"/>
      <c r="O1056" s="185" t="str">
        <f t="shared" si="52"/>
        <v>-</v>
      </c>
      <c r="P1056" s="215" t="str">
        <f t="shared" si="53"/>
        <v>-</v>
      </c>
      <c r="Q1056" s="215" cm="1">
        <f t="array" ref="Q1056">IF(P1056="-",0,P1056/(1+'General inputs'!$H$32)^IFERROR(INDEX('MP Calculations'!$C$40:$C$130,MATCH(F1056,'MP Calculations'!$D$40:$D$130,0),0),-1))</f>
        <v>0</v>
      </c>
    </row>
    <row r="1057" spans="3:17" x14ac:dyDescent="0.2">
      <c r="C1057" s="159"/>
      <c r="D1057" s="165"/>
      <c r="E1057" s="161"/>
      <c r="F1057" s="172" t="str">
        <f t="shared" si="51"/>
        <v>-</v>
      </c>
      <c r="G1057" s="68"/>
      <c r="H1057" s="167"/>
      <c r="I1057" s="173"/>
      <c r="J1057" s="168" t="str">
        <f>IFERROR(MIN('MP Calculations'!$E$30/I1057,1),"-")</f>
        <v>-</v>
      </c>
      <c r="K1057" s="12"/>
      <c r="L1057" s="159"/>
      <c r="M1057" s="159"/>
      <c r="N1057" s="159"/>
      <c r="O1057" s="185" t="str">
        <f t="shared" si="52"/>
        <v>-</v>
      </c>
      <c r="P1057" s="215" t="str">
        <f t="shared" si="53"/>
        <v>-</v>
      </c>
      <c r="Q1057" s="215" cm="1">
        <f t="array" ref="Q1057">IF(P1057="-",0,P1057/(1+'General inputs'!$H$32)^IFERROR(INDEX('MP Calculations'!$C$40:$C$130,MATCH(F1057,'MP Calculations'!$D$40:$D$130,0),0),-1))</f>
        <v>0</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55496803.667759955</v>
      </c>
      <c r="Q2530" s="236">
        <f>SUM(Q22:Q2529)</f>
        <v>131799487.77105619</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29"/>
  <sheetViews>
    <sheetView showGridLines="0" workbookViewId="0">
      <pane ySplit="21" topLeftCell="A22" activePane="bottomLeft" state="frozen"/>
      <selection activeCell="A22" sqref="A22"/>
      <selection pane="bottomLeft" activeCell="I34" sqref="I34"/>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673</v>
      </c>
    </row>
    <row r="16" spans="3:6" x14ac:dyDescent="0.2">
      <c r="C16" s="57"/>
      <c r="F16" s="242" t="s">
        <v>674</v>
      </c>
    </row>
    <row r="17" spans="3:18" x14ac:dyDescent="0.2">
      <c r="F17" s="242" t="s">
        <v>675</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648</v>
      </c>
      <c r="E22" s="161">
        <v>45838</v>
      </c>
      <c r="F22" s="164" t="str">
        <f>IF(E22="","-",IF(E22&lt;$E$15,"ERROR - date outside of range",IF(MONTH(E22)&gt;=7,YEAR(E22)&amp;"-"&amp;RIGHT(YEAR(E22),2)+1,YEAR(E22)-1&amp;"-"&amp;RIGHT(YEAR(E22),2))))</f>
        <v>2024-25</v>
      </c>
      <c r="G22" s="68"/>
      <c r="H22" s="167" t="s">
        <v>279</v>
      </c>
      <c r="I22" s="192"/>
      <c r="J22" s="189">
        <v>1</v>
      </c>
      <c r="K22" s="12"/>
      <c r="L22" s="158">
        <v>1</v>
      </c>
      <c r="M22" s="158" t="s">
        <v>322</v>
      </c>
      <c r="N22" s="173">
        <v>400000</v>
      </c>
      <c r="O22" s="226">
        <f>IF(N22="","-",L22*N22)</f>
        <v>400000</v>
      </c>
      <c r="P22" s="227">
        <f>IF(O22="-","-",IF(E22&lt;$E$15,0,O22*J22))</f>
        <v>400000</v>
      </c>
      <c r="Q22" s="215" cm="1">
        <f t="array" ref="Q22">IF(P22="-",0,P22/(1+'General inputs'!$H$32)^IFERROR(INDEX('MP Calculations'!$C$40:$C$130,MATCH(F22,'MP Calculations'!$D$40:$D$130,0),0),-1))</f>
        <v>368404.18359790888</v>
      </c>
    </row>
    <row r="23" spans="3:18" x14ac:dyDescent="0.2">
      <c r="C23" s="159"/>
      <c r="D23" s="165" t="s">
        <v>678</v>
      </c>
      <c r="E23" s="161">
        <v>46568</v>
      </c>
      <c r="F23" s="169" t="str">
        <f t="shared" ref="F23:F27" si="0">IF(E23="","-",IF(E23&lt;$E$15,"ERROR - date outside of range",IF(MONTH(E23)&gt;=7,YEAR(E23)&amp;"-"&amp;RIGHT(YEAR(E23),2)+1,YEAR(E23)-1&amp;"-"&amp;RIGHT(YEAR(E23),2))))</f>
        <v>2026-27</v>
      </c>
      <c r="G23" s="68"/>
      <c r="H23" s="167" t="s">
        <v>279</v>
      </c>
      <c r="I23" s="193"/>
      <c r="J23" s="190">
        <v>1</v>
      </c>
      <c r="K23" s="12"/>
      <c r="L23" s="174">
        <v>1</v>
      </c>
      <c r="M23" s="159" t="s">
        <v>322</v>
      </c>
      <c r="N23" s="173">
        <v>1200000</v>
      </c>
      <c r="O23" s="228">
        <f t="shared" ref="O23:O28" si="1">IF(N23="","-",L23*N23)</f>
        <v>1200000</v>
      </c>
      <c r="P23" s="229">
        <f t="shared" ref="P23:P28" si="2">IF(O23="-","-",IF(E23&lt;$E$15,0,O23*J23))</f>
        <v>1200000</v>
      </c>
      <c r="Q23" s="215" cm="1">
        <f t="array" ref="Q23">IF(P23="-",0,P23/(1+'General inputs'!$H$32)^IFERROR(INDEX('MP Calculations'!$C$40:$C$130,MATCH(F23,'MP Calculations'!$D$40:$D$130,0),0),-1))</f>
        <v>1017912.3186933132</v>
      </c>
      <c r="R23" s="84"/>
    </row>
    <row r="24" spans="3:18" x14ac:dyDescent="0.2">
      <c r="C24" s="159"/>
      <c r="D24" s="165" t="s">
        <v>649</v>
      </c>
      <c r="E24" s="161">
        <v>46934</v>
      </c>
      <c r="F24" s="169" t="str">
        <f t="shared" si="0"/>
        <v>2027-28</v>
      </c>
      <c r="G24" s="68"/>
      <c r="H24" s="167" t="s">
        <v>279</v>
      </c>
      <c r="I24" s="194"/>
      <c r="J24" s="191">
        <v>0.8</v>
      </c>
      <c r="K24" s="12"/>
      <c r="L24" s="159">
        <v>1</v>
      </c>
      <c r="M24" s="159" t="s">
        <v>322</v>
      </c>
      <c r="N24" s="173">
        <v>3881628</v>
      </c>
      <c r="O24" s="228">
        <f t="shared" si="1"/>
        <v>3881628</v>
      </c>
      <c r="P24" s="229">
        <f t="shared" si="2"/>
        <v>3105302.4000000004</v>
      </c>
      <c r="Q24" s="215" cm="1">
        <f t="array" ref="Q24">IF(P24="-",0,P24/(1+'General inputs'!$H$32)^IFERROR(INDEX('MP Calculations'!$C$40:$C$130,MATCH(F24,'MP Calculations'!$D$40:$D$130,0),0),-1))</f>
        <v>2527931.5148975612</v>
      </c>
    </row>
    <row r="25" spans="3:18" x14ac:dyDescent="0.2">
      <c r="C25" s="159"/>
      <c r="D25" s="165"/>
      <c r="E25" s="161"/>
      <c r="F25" s="169" t="str">
        <f t="shared" si="0"/>
        <v>-</v>
      </c>
      <c r="G25" s="68"/>
      <c r="H25" s="167"/>
      <c r="I25" s="194"/>
      <c r="J25" s="191"/>
      <c r="K25" s="12"/>
      <c r="L25" s="159"/>
      <c r="M25" s="231"/>
      <c r="N25" s="173"/>
      <c r="O25" s="228" t="str">
        <f t="shared" si="1"/>
        <v>-</v>
      </c>
      <c r="P25" s="229" t="str">
        <f t="shared" si="2"/>
        <v>-</v>
      </c>
      <c r="Q25" s="215" cm="1">
        <f t="array" ref="Q25">IF(P25="-",0,P25/(1+'General inputs'!$H$32)^IFERROR(INDEX('MP Calculations'!$C$40:$C$130,MATCH(F25,'MP Calculations'!$D$40:$D$130,0),0),-1))</f>
        <v>0</v>
      </c>
      <c r="R25" s="188"/>
    </row>
    <row r="26" spans="3:18" x14ac:dyDescent="0.2">
      <c r="C26" s="159"/>
      <c r="D26" s="165"/>
      <c r="E26" s="161"/>
      <c r="F26" s="169" t="str">
        <f t="shared" si="0"/>
        <v>-</v>
      </c>
      <c r="G26" s="68"/>
      <c r="H26" s="167"/>
      <c r="I26" s="194"/>
      <c r="J26" s="191"/>
      <c r="K26" s="12"/>
      <c r="L26" s="159"/>
      <c r="M26" s="231"/>
      <c r="N26" s="173"/>
      <c r="O26" s="228" t="str">
        <f t="shared" si="1"/>
        <v>-</v>
      </c>
      <c r="P26" s="229" t="str">
        <f t="shared" si="2"/>
        <v>-</v>
      </c>
      <c r="Q26" s="215" cm="1">
        <f t="array" ref="Q26">IF(P26="-",0,P26/(1+'General inputs'!$H$32)^IFERROR(INDEX('MP Calculations'!$C$40:$C$130,MATCH(F26,'MP Calculations'!$D$40:$D$130,0),0),-1))</f>
        <v>0</v>
      </c>
    </row>
    <row r="27" spans="3:18" x14ac:dyDescent="0.2">
      <c r="C27" s="159"/>
      <c r="D27" s="165"/>
      <c r="E27" s="161"/>
      <c r="F27" s="169" t="str">
        <f t="shared" si="0"/>
        <v>-</v>
      </c>
      <c r="G27" s="68"/>
      <c r="H27" s="175"/>
      <c r="I27" s="194"/>
      <c r="J27" s="191"/>
      <c r="K27" s="12"/>
      <c r="L27" s="159"/>
      <c r="M27" s="159"/>
      <c r="N27" s="159"/>
      <c r="O27" s="228" t="str">
        <f t="shared" si="1"/>
        <v>-</v>
      </c>
      <c r="P27" s="229" t="str">
        <f t="shared" si="2"/>
        <v>-</v>
      </c>
      <c r="Q27" s="215" cm="1">
        <f t="array" ref="Q27">IF(P27="-",0,P27/(1+'General inputs'!$H$32)^IFERROR(INDEX('MP Calculations'!$C$40:$C$130,MATCH(F27,'MP Calculations'!$D$40:$D$130,0),0),-1))</f>
        <v>0</v>
      </c>
    </row>
    <row r="28" spans="3:18" x14ac:dyDescent="0.2">
      <c r="C28" s="160"/>
      <c r="D28" s="211"/>
      <c r="E28" s="203"/>
      <c r="F28" s="210" t="str">
        <f t="shared" ref="F28" si="3">IF(E28="","-",IF(E28&lt;$E$15,"ERROR - date outside of range",IF(MONTH(E28)&gt;=7,YEAR(E28)&amp;"-"&amp;RIGHT(YEAR(E28),2)+1,YEAR(E28)-1&amp;"-"&amp;RIGHT(YEAR(E28),2))))</f>
        <v>-</v>
      </c>
      <c r="G28" s="68"/>
      <c r="H28" s="212"/>
      <c r="I28" s="213"/>
      <c r="J28" s="195"/>
      <c r="K28" s="12"/>
      <c r="L28" s="160"/>
      <c r="M28" s="160"/>
      <c r="N28" s="160"/>
      <c r="O28" s="230" t="str">
        <f t="shared" si="1"/>
        <v>-</v>
      </c>
      <c r="P28" s="229" t="str">
        <f t="shared" si="2"/>
        <v>-</v>
      </c>
      <c r="Q28" s="215" cm="1">
        <f t="array" ref="Q28">IF(P28="-",0,P28/(1+'General inputs'!$H$32)^IFERROR(INDEX('MP Calculations'!$C$40:$C$130,MATCH(F28,'MP Calculations'!$D$40:$D$130,0),0),-1))</f>
        <v>0</v>
      </c>
    </row>
    <row r="29" spans="3:18" x14ac:dyDescent="0.2">
      <c r="O29" s="6" t="s">
        <v>19</v>
      </c>
      <c r="P29" s="220">
        <f>SUM(P22:P28)</f>
        <v>4705302.4000000004</v>
      </c>
      <c r="Q29" s="220">
        <f>SUM(Q22:Q28)</f>
        <v>3914248.0171887833</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topLeftCell="A3" zoomScaleNormal="100" workbookViewId="0">
      <selection activeCell="F39" sqref="F39"/>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123.158202311007</v>
      </c>
      <c r="F12" s="41">
        <f>123.158202311007</f>
        <v>123.158202311007</v>
      </c>
      <c r="G12" s="176">
        <f>F12*$G$9/$F$6</f>
        <v>123.158202311007</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250.55206151589118</v>
      </c>
      <c r="F13" s="32">
        <v>250.55206151589118</v>
      </c>
      <c r="G13" s="177">
        <f t="shared" ref="G13:G43" si="9">F13*$G$9/$F$6</f>
        <v>250.55206151589118</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254.86055476571892</v>
      </c>
      <c r="F14" s="32">
        <v>254.86055476571892</v>
      </c>
      <c r="G14" s="177">
        <f t="shared" si="9"/>
        <v>254.86055476571892</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259.24313686547248</v>
      </c>
      <c r="F15" s="32">
        <v>259.24313686547248</v>
      </c>
      <c r="G15" s="177">
        <f t="shared" si="9"/>
        <v>259.24313686547248</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263.70108184701166</v>
      </c>
      <c r="F16" s="32">
        <v>263.70108184701166</v>
      </c>
      <c r="G16" s="177">
        <f t="shared" si="9"/>
        <v>263.70108184701166</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268.23568565044661</v>
      </c>
      <c r="F17" s="32">
        <v>268.23568565044661</v>
      </c>
      <c r="G17" s="177">
        <f t="shared" si="9"/>
        <v>268.23568565044661</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272.84826650089781</v>
      </c>
      <c r="F18" s="32">
        <v>272.84826650089781</v>
      </c>
      <c r="G18" s="177">
        <f t="shared" si="9"/>
        <v>272.84826650089781</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277.54016529164073</v>
      </c>
      <c r="F19" s="32">
        <v>277.54016529164073</v>
      </c>
      <c r="G19" s="177">
        <f t="shared" si="9"/>
        <v>277.54016529164073</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282.31274597400261</v>
      </c>
      <c r="F20" s="32">
        <v>282.31274597400261</v>
      </c>
      <c r="G20" s="177">
        <f t="shared" si="9"/>
        <v>282.31274597400261</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287.1673959537693</v>
      </c>
      <c r="F21" s="32">
        <v>287.1673959537693</v>
      </c>
      <c r="G21" s="177">
        <f t="shared" si="9"/>
        <v>287.1673959537693</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292.10552649458987</v>
      </c>
      <c r="F22" s="32">
        <v>292.10552649458987</v>
      </c>
      <c r="G22" s="177">
        <f t="shared" si="9"/>
        <v>292.10552649458987</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297.12857312819324</v>
      </c>
      <c r="F23" s="32">
        <v>297.12857312819324</v>
      </c>
      <c r="G23" s="177">
        <f t="shared" si="9"/>
        <v>297.12857312819324</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302.2379960717044</v>
      </c>
      <c r="F24" s="32">
        <v>302.2379960717044</v>
      </c>
      <c r="G24" s="177">
        <f t="shared" si="9"/>
        <v>302.2379960717044</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307.43528065215287</v>
      </c>
      <c r="F25" s="32">
        <v>307.43528065215287</v>
      </c>
      <c r="G25" s="177">
        <f t="shared" si="9"/>
        <v>307.43528065215287</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312.7219377382462</v>
      </c>
      <c r="F26" s="32">
        <v>312.7219377382462</v>
      </c>
      <c r="G26" s="177">
        <f t="shared" si="9"/>
        <v>312.7219377382462</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318.09950417959408</v>
      </c>
      <c r="F27" s="32">
        <v>318.09950417959408</v>
      </c>
      <c r="G27" s="177">
        <f t="shared" si="9"/>
        <v>318.09950417959408</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323.56954325346305</v>
      </c>
      <c r="F28" s="32">
        <v>323.56954325346305</v>
      </c>
      <c r="G28" s="177">
        <f t="shared" si="9"/>
        <v>323.56954325346305</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329.13364511925465</v>
      </c>
      <c r="F29" s="32">
        <v>329.13364511925465</v>
      </c>
      <c r="G29" s="177">
        <f t="shared" si="9"/>
        <v>329.13364511925465</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334.79342728072152</v>
      </c>
      <c r="F30" s="32">
        <v>334.79342728072152</v>
      </c>
      <c r="G30" s="177">
        <f t="shared" si="9"/>
        <v>334.79342728072152</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340.55053505624892</v>
      </c>
      <c r="F31" s="32">
        <v>340.55053505624892</v>
      </c>
      <c r="G31" s="177">
        <f t="shared" si="9"/>
        <v>340.55053505624892</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346.40664205706707</v>
      </c>
      <c r="F32" s="32">
        <v>346.40664205706707</v>
      </c>
      <c r="G32" s="177">
        <f t="shared" si="9"/>
        <v>346.40664205706707</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352.36345067388174</v>
      </c>
      <c r="F33" s="32">
        <v>352.36345067388174</v>
      </c>
      <c r="G33" s="177">
        <f t="shared" si="9"/>
        <v>352.36345067388174</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358.42269257167209</v>
      </c>
      <c r="F34" s="32">
        <v>358.42269257167209</v>
      </c>
      <c r="G34" s="177">
        <f t="shared" si="9"/>
        <v>358.42269257167209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364.58612919313236</v>
      </c>
      <c r="F35" s="32">
        <v>364.58612919313236</v>
      </c>
      <c r="G35" s="177">
        <f t="shared" si="9"/>
        <v>364.58612919313236</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370.85555227073934</v>
      </c>
      <c r="F36" s="32">
        <v>370.85555227073928</v>
      </c>
      <c r="G36" s="177">
        <f t="shared" si="9"/>
        <v>370.85555227073934</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377.2327843475868</v>
      </c>
      <c r="F37" s="32">
        <v>377.23278434758686</v>
      </c>
      <c r="G37" s="177">
        <f t="shared" si="9"/>
        <v>377.2327843475868</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383.71967930722889</v>
      </c>
      <c r="F38" s="32">
        <v>383.71967930722894</v>
      </c>
      <c r="G38" s="177">
        <f t="shared" si="9"/>
        <v>383.71967930722889</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390.31812291259121</v>
      </c>
      <c r="F39" s="32">
        <v>390.31812291259121</v>
      </c>
      <c r="G39" s="177">
        <f t="shared" si="9"/>
        <v>390.31812291259121</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397.03003335420368</v>
      </c>
      <c r="F40" s="32">
        <v>397.03003335420362</v>
      </c>
      <c r="G40" s="177">
        <f t="shared" si="9"/>
        <v>397.03003335420368</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403.85736180775706</v>
      </c>
      <c r="F41" s="32">
        <v>403.85736180775712</v>
      </c>
      <c r="G41" s="177">
        <f t="shared" si="9"/>
        <v>403.85736180775706</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410.80209300140268</v>
      </c>
      <c r="F42" s="32">
        <v>410.80209300140268</v>
      </c>
      <c r="G42" s="177">
        <f t="shared" si="9"/>
        <v>410.80209300140268</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417.86624579265481</v>
      </c>
      <c r="F43" s="32">
        <v>417.86624579265481</v>
      </c>
      <c r="G43" s="177">
        <f t="shared" si="9"/>
        <v>417.86624579265481</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425.05187375531392</v>
      </c>
      <c r="F44" s="32">
        <v>425.05187375531386</v>
      </c>
      <c r="G44" s="177">
        <f t="shared" ref="G44:G75" si="11">F44*$G$9/$F$6</f>
        <v>425.05187375531392</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432.36106577640027</v>
      </c>
      <c r="F45" s="32">
        <v>432.36106577640021</v>
      </c>
      <c r="G45" s="177">
        <f t="shared" si="11"/>
        <v>432.36106577640027</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439.79594666349658</v>
      </c>
      <c r="F46" s="32">
        <v>439.79594666349658</v>
      </c>
      <c r="G46" s="177">
        <f t="shared" si="11"/>
        <v>439.79594666349658</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447.3586777623168</v>
      </c>
      <c r="F47" s="32">
        <v>447.3586777623168</v>
      </c>
      <c r="G47" s="177">
        <f t="shared" si="11"/>
        <v>447.3586777623168</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455.05145758512299</v>
      </c>
      <c r="F48" s="32">
        <v>455.05145758512299</v>
      </c>
      <c r="G48" s="177">
        <f t="shared" si="11"/>
        <v>455.05145758512299</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462.87652244975106</v>
      </c>
      <c r="F49" s="32">
        <v>462.87652244975106</v>
      </c>
      <c r="G49" s="177">
        <f t="shared" si="11"/>
        <v>462.87652244975106</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470.83614712980483</v>
      </c>
      <c r="F50" s="32">
        <v>470.83614712980489</v>
      </c>
      <c r="G50" s="177">
        <f t="shared" si="11"/>
        <v>470.83614712980483</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478.9326455158407</v>
      </c>
      <c r="F51" s="32">
        <v>478.9326455158407</v>
      </c>
      <c r="G51" s="177">
        <f t="shared" si="11"/>
        <v>478.9326455158407</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487.16837128814217</v>
      </c>
      <c r="F52" s="32">
        <v>487.16837128814223</v>
      </c>
      <c r="G52" s="177">
        <f t="shared" si="11"/>
        <v>487.16837128814217</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495.54571860080608</v>
      </c>
      <c r="F53" s="32">
        <v>495.54571860080614</v>
      </c>
      <c r="G53" s="177">
        <f t="shared" si="11"/>
        <v>495.54571860080608</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504.06712277786573</v>
      </c>
      <c r="F54" s="32">
        <v>504.06712277786573</v>
      </c>
      <c r="G54" s="177">
        <f t="shared" si="11"/>
        <v>504.06712277786573</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512.73506102115425</v>
      </c>
      <c r="F55" s="32">
        <v>512.73506102115425</v>
      </c>
      <c r="G55" s="177">
        <f t="shared" si="11"/>
        <v>512.73506102115425</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521.55205313046827</v>
      </c>
      <c r="F56" s="32">
        <v>521.55205313046827</v>
      </c>
      <c r="G56" s="177">
        <f t="shared" si="11"/>
        <v>521.55205313046827</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530.52066223611109</v>
      </c>
      <c r="F57" s="32">
        <v>530.52066223611109</v>
      </c>
      <c r="G57" s="177">
        <f t="shared" si="11"/>
        <v>530.52066223611109</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539.64349554391083</v>
      </c>
      <c r="F58" s="32">
        <v>539.64349554391083</v>
      </c>
      <c r="G58" s="177">
        <f t="shared" si="11"/>
        <v>539.64349554391083</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548.92320509329147</v>
      </c>
      <c r="F59" s="32">
        <v>548.92320509329147</v>
      </c>
      <c r="G59" s="177">
        <f t="shared" si="11"/>
        <v>548.92320509329147</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558.3624885280733</v>
      </c>
      <c r="F60" s="32">
        <v>558.3624885280733</v>
      </c>
      <c r="G60" s="177">
        <f t="shared" si="11"/>
        <v>558.3624885280733</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567.96408988080657</v>
      </c>
      <c r="F61" s="32">
        <v>567.96408988080657</v>
      </c>
      <c r="G61" s="177">
        <f t="shared" si="11"/>
        <v>567.96408988080657</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577.73080037039472</v>
      </c>
      <c r="F62" s="32">
        <v>577.73080037039472</v>
      </c>
      <c r="G62" s="177">
        <f t="shared" si="11"/>
        <v>577.73080037039472</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587.6654592135601</v>
      </c>
      <c r="F63" s="32">
        <v>587.6654592135601</v>
      </c>
      <c r="G63" s="177">
        <f t="shared" si="11"/>
        <v>587.6654592135601</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597.7709544501995</v>
      </c>
      <c r="F64" s="32">
        <v>597.7709544501995</v>
      </c>
      <c r="G64" s="177">
        <f t="shared" si="11"/>
        <v>597.7709544501995</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608.05022378292051</v>
      </c>
      <c r="F65" s="32">
        <v>608.05022378292051</v>
      </c>
      <c r="G65" s="177">
        <f t="shared" si="11"/>
        <v>608.05022378292051</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618.50625543110073</v>
      </c>
      <c r="F66" s="32">
        <v>618.50625543110073</v>
      </c>
      <c r="G66" s="177">
        <f t="shared" si="11"/>
        <v>618.50625543110073</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629.14208899948426</v>
      </c>
      <c r="F67" s="32">
        <v>629.14208899948426</v>
      </c>
      <c r="G67" s="177">
        <f t="shared" si="11"/>
        <v>629.14208899948426</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639.96081636193412</v>
      </c>
      <c r="F68" s="32">
        <v>639.96081636193412</v>
      </c>
      <c r="G68" s="177">
        <f t="shared" si="11"/>
        <v>639.96081636193412</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O36" sqref="O36"/>
    </sheetView>
  </sheetViews>
  <sheetFormatPr defaultRowHeight="12" x14ac:dyDescent="0.2"/>
  <cols>
    <col min="1" max="2" width="2.7109375" customWidth="1"/>
    <col min="3" max="3" width="5.7109375" customWidth="1"/>
    <col min="7" max="7" width="9.1406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 x14ac:dyDescent="0.2">
      <c r="E37" s="239" t="s">
        <v>650</v>
      </c>
      <c r="G37" s="253" t="s">
        <v>651</v>
      </c>
      <c r="H37" s="253"/>
      <c r="I37" s="253"/>
      <c r="J37" s="253"/>
      <c r="K37" s="253"/>
      <c r="L37" s="253"/>
      <c r="M37" s="253"/>
      <c r="N37" s="253"/>
      <c r="O37" s="253"/>
      <c r="P37" s="253"/>
      <c r="Q37" s="253"/>
      <c r="R37" s="253"/>
      <c r="S37" s="253"/>
      <c r="T37" s="253"/>
      <c r="U37" s="253"/>
      <c r="V37" s="253"/>
      <c r="W37" s="253"/>
      <c r="X37" s="253"/>
      <c r="Y37" s="253"/>
      <c r="Z37" s="253"/>
    </row>
    <row r="38" spans="3:26" ht="24" x14ac:dyDescent="0.2">
      <c r="E38" s="240" t="s">
        <v>652</v>
      </c>
      <c r="G38" s="240" t="s">
        <v>653</v>
      </c>
      <c r="H38" s="240" t="s">
        <v>654</v>
      </c>
      <c r="I38" s="240" t="s">
        <v>655</v>
      </c>
      <c r="J38" s="240" t="s">
        <v>656</v>
      </c>
      <c r="K38" s="240" t="s">
        <v>657</v>
      </c>
      <c r="L38" s="240" t="s">
        <v>658</v>
      </c>
      <c r="M38" s="240" t="s">
        <v>659</v>
      </c>
      <c r="N38" s="240" t="s">
        <v>660</v>
      </c>
      <c r="O38" s="240" t="s">
        <v>661</v>
      </c>
      <c r="P38" s="240" t="s">
        <v>662</v>
      </c>
      <c r="Q38" s="240" t="s">
        <v>663</v>
      </c>
      <c r="R38" s="240" t="s">
        <v>664</v>
      </c>
      <c r="S38" s="240" t="s">
        <v>665</v>
      </c>
      <c r="T38" s="240" t="s">
        <v>666</v>
      </c>
      <c r="U38" s="240" t="s">
        <v>667</v>
      </c>
      <c r="V38" s="240" t="s">
        <v>668</v>
      </c>
      <c r="W38" s="240" t="s">
        <v>669</v>
      </c>
      <c r="X38" s="240" t="s">
        <v>670</v>
      </c>
      <c r="Y38" s="240" t="s">
        <v>671</v>
      </c>
      <c r="Z38" s="240" t="s">
        <v>672</v>
      </c>
    </row>
    <row r="40" spans="3:26" x14ac:dyDescent="0.2">
      <c r="C40">
        <v>2023</v>
      </c>
      <c r="E40">
        <v>694.43</v>
      </c>
      <c r="G40" s="241">
        <v>248.97</v>
      </c>
      <c r="H40" s="241">
        <v>261.66000000000003</v>
      </c>
      <c r="I40" s="241">
        <v>830.18</v>
      </c>
      <c r="J40" s="241">
        <v>201.6</v>
      </c>
      <c r="K40" s="241">
        <v>492.01</v>
      </c>
      <c r="L40" s="241">
        <v>1153.69</v>
      </c>
      <c r="M40" s="241">
        <v>316.24</v>
      </c>
      <c r="N40" s="241">
        <v>1342.61</v>
      </c>
      <c r="O40" s="241">
        <v>255.87</v>
      </c>
      <c r="P40" s="241">
        <v>443.02</v>
      </c>
      <c r="Q40" s="241">
        <v>1275.32</v>
      </c>
      <c r="R40" s="241">
        <v>495.08</v>
      </c>
      <c r="S40" s="241">
        <v>520.58000000000004</v>
      </c>
      <c r="T40" s="241">
        <v>314.37</v>
      </c>
      <c r="U40" s="241">
        <v>902.44</v>
      </c>
      <c r="V40" s="241">
        <v>464.42</v>
      </c>
      <c r="W40" s="241">
        <v>341.59</v>
      </c>
      <c r="X40" s="241">
        <v>661.91</v>
      </c>
      <c r="Y40" s="241">
        <v>216.95</v>
      </c>
      <c r="Z40" s="241">
        <v>0</v>
      </c>
    </row>
    <row r="41" spans="3:26" x14ac:dyDescent="0.2">
      <c r="C41">
        <v>2024</v>
      </c>
      <c r="E41">
        <v>694.43</v>
      </c>
      <c r="G41" s="241">
        <v>240.88</v>
      </c>
      <c r="H41" s="241">
        <v>251.56</v>
      </c>
      <c r="I41" s="241">
        <v>739.66</v>
      </c>
      <c r="J41" s="241">
        <v>194.31</v>
      </c>
      <c r="K41" s="241">
        <v>476.49</v>
      </c>
      <c r="L41" s="241">
        <v>1041.42</v>
      </c>
      <c r="M41" s="241">
        <v>298.08999999999997</v>
      </c>
      <c r="N41" s="241">
        <v>1279.71</v>
      </c>
      <c r="O41" s="241">
        <v>241.09</v>
      </c>
      <c r="P41" s="241">
        <v>412.76</v>
      </c>
      <c r="Q41" s="241">
        <v>1180.73</v>
      </c>
      <c r="R41" s="241">
        <v>467.05</v>
      </c>
      <c r="S41" s="241">
        <v>511.52</v>
      </c>
      <c r="T41" s="241">
        <v>299.58999999999997</v>
      </c>
      <c r="U41" s="241">
        <v>844.22</v>
      </c>
      <c r="V41" s="241">
        <v>442.2</v>
      </c>
      <c r="W41" s="241">
        <v>320.52</v>
      </c>
      <c r="X41" s="241">
        <v>636.79</v>
      </c>
      <c r="Y41" s="241">
        <v>248.96</v>
      </c>
      <c r="Z41" s="241">
        <v>0</v>
      </c>
    </row>
    <row r="42" spans="3:26" x14ac:dyDescent="0.2">
      <c r="C42">
        <v>2025</v>
      </c>
      <c r="E42">
        <v>694.43</v>
      </c>
      <c r="G42" s="241">
        <v>241.82</v>
      </c>
      <c r="H42" s="241">
        <v>252.58</v>
      </c>
      <c r="I42" s="241">
        <v>729.09</v>
      </c>
      <c r="J42" s="241">
        <v>195.1</v>
      </c>
      <c r="K42" s="241">
        <v>482.42</v>
      </c>
      <c r="L42" s="241">
        <v>1224.27</v>
      </c>
      <c r="M42" s="241">
        <v>293.10000000000002</v>
      </c>
      <c r="N42" s="241">
        <v>1268.1600000000001</v>
      </c>
      <c r="O42" s="241">
        <v>245.54</v>
      </c>
      <c r="P42" s="241">
        <v>396.31</v>
      </c>
      <c r="Q42" s="241">
        <v>1115.25</v>
      </c>
      <c r="R42" s="241">
        <v>1964.98</v>
      </c>
      <c r="S42" s="241">
        <v>490.43</v>
      </c>
      <c r="T42" s="241">
        <v>297.77999999999997</v>
      </c>
      <c r="U42" s="241">
        <v>818.34</v>
      </c>
      <c r="V42" s="241">
        <v>445.65</v>
      </c>
      <c r="W42" s="241">
        <v>319.43</v>
      </c>
      <c r="X42" s="241">
        <v>629.76</v>
      </c>
      <c r="Y42" s="241">
        <v>202.05</v>
      </c>
      <c r="Z42" s="241">
        <v>0</v>
      </c>
    </row>
    <row r="43" spans="3:26" x14ac:dyDescent="0.2">
      <c r="C43">
        <v>2026</v>
      </c>
      <c r="E43">
        <v>694.43</v>
      </c>
      <c r="G43" s="241">
        <v>234.8</v>
      </c>
      <c r="H43" s="241">
        <v>245.11</v>
      </c>
      <c r="I43" s="241">
        <v>723.71</v>
      </c>
      <c r="J43" s="241">
        <v>189.04</v>
      </c>
      <c r="K43" s="241">
        <v>492.73</v>
      </c>
      <c r="L43" s="241">
        <v>1117.6300000000001</v>
      </c>
      <c r="M43" s="241">
        <v>278.99</v>
      </c>
      <c r="N43" s="241">
        <v>1215.69</v>
      </c>
      <c r="O43" s="241">
        <v>231.46</v>
      </c>
      <c r="P43" s="241">
        <v>372.92</v>
      </c>
      <c r="Q43" s="241">
        <v>1041.6400000000001</v>
      </c>
      <c r="R43" s="241">
        <v>435.05</v>
      </c>
      <c r="S43" s="241">
        <v>470.93</v>
      </c>
      <c r="T43" s="241">
        <v>286.38</v>
      </c>
      <c r="U43" s="241">
        <v>768.33</v>
      </c>
      <c r="V43" s="241">
        <v>428.4</v>
      </c>
      <c r="W43" s="241">
        <v>305.16000000000003</v>
      </c>
      <c r="X43" s="241">
        <v>606.47</v>
      </c>
      <c r="Y43" s="241">
        <v>214.14</v>
      </c>
      <c r="Z43" s="241">
        <v>0</v>
      </c>
    </row>
    <row r="44" spans="3:26" x14ac:dyDescent="0.2">
      <c r="C44">
        <v>2027</v>
      </c>
      <c r="E44">
        <v>694.43</v>
      </c>
      <c r="G44" s="241">
        <v>232.77</v>
      </c>
      <c r="H44" s="241">
        <v>244.28</v>
      </c>
      <c r="I44" s="241">
        <v>657</v>
      </c>
      <c r="J44" s="241">
        <v>186.95</v>
      </c>
      <c r="K44" s="241">
        <v>477.71</v>
      </c>
      <c r="L44" s="241">
        <v>829.04</v>
      </c>
      <c r="M44" s="241">
        <v>270.87</v>
      </c>
      <c r="N44" s="241">
        <v>1139.18</v>
      </c>
      <c r="O44" s="241">
        <v>231.35</v>
      </c>
      <c r="P44" s="241">
        <v>361.78</v>
      </c>
      <c r="Q44" s="241">
        <v>990.33</v>
      </c>
      <c r="R44" s="241">
        <v>1817.48</v>
      </c>
      <c r="S44" s="241">
        <v>476.56</v>
      </c>
      <c r="T44" s="241">
        <v>280.52999999999997</v>
      </c>
      <c r="U44" s="241">
        <v>734.54</v>
      </c>
      <c r="V44" s="241">
        <v>415.26</v>
      </c>
      <c r="W44" s="241">
        <v>310.45</v>
      </c>
      <c r="X44" s="241">
        <v>588.65</v>
      </c>
      <c r="Y44" s="241">
        <v>192.21</v>
      </c>
      <c r="Z44" s="241">
        <v>0</v>
      </c>
    </row>
    <row r="45" spans="3:26" x14ac:dyDescent="0.2">
      <c r="C45">
        <v>2028</v>
      </c>
      <c r="E45">
        <v>694.43</v>
      </c>
      <c r="G45" s="241">
        <v>231.19</v>
      </c>
      <c r="H45" s="241">
        <v>242.07</v>
      </c>
      <c r="I45" s="241">
        <v>657.16</v>
      </c>
      <c r="J45" s="241">
        <v>185.89</v>
      </c>
      <c r="K45" s="241">
        <v>455.58</v>
      </c>
      <c r="L45" s="241">
        <v>851.71</v>
      </c>
      <c r="M45" s="241">
        <v>266.13</v>
      </c>
      <c r="N45" s="241">
        <v>1165.93</v>
      </c>
      <c r="O45" s="241">
        <v>228.8</v>
      </c>
      <c r="P45" s="241">
        <v>352.48</v>
      </c>
      <c r="Q45" s="241">
        <v>960.64</v>
      </c>
      <c r="R45" s="241">
        <v>407.46</v>
      </c>
      <c r="S45" s="241">
        <v>462</v>
      </c>
      <c r="T45" s="241">
        <v>278.12</v>
      </c>
      <c r="U45" s="241">
        <v>709.09</v>
      </c>
      <c r="V45" s="241">
        <v>406.28</v>
      </c>
      <c r="W45" s="241">
        <v>294.91000000000003</v>
      </c>
      <c r="X45" s="241">
        <v>594.16999999999996</v>
      </c>
      <c r="Y45" s="241">
        <v>206.09</v>
      </c>
      <c r="Z45" s="241">
        <v>-1.44</v>
      </c>
    </row>
    <row r="46" spans="3:26" x14ac:dyDescent="0.2">
      <c r="C46">
        <v>2029</v>
      </c>
      <c r="E46">
        <v>694.43</v>
      </c>
      <c r="G46" s="241">
        <v>231.19</v>
      </c>
      <c r="H46" s="241">
        <v>242.07</v>
      </c>
      <c r="I46" s="241">
        <v>657.16</v>
      </c>
      <c r="J46" s="241">
        <v>185.89</v>
      </c>
      <c r="K46" s="241">
        <v>455.58</v>
      </c>
      <c r="L46" s="241">
        <v>851.71</v>
      </c>
      <c r="M46" s="241">
        <v>266.13</v>
      </c>
      <c r="N46" s="241">
        <v>1165.93</v>
      </c>
      <c r="O46" s="241">
        <v>228.8</v>
      </c>
      <c r="P46" s="241">
        <v>352.48</v>
      </c>
      <c r="Q46" s="241">
        <v>960.64</v>
      </c>
      <c r="R46" s="241">
        <v>407.46</v>
      </c>
      <c r="S46" s="241">
        <v>462</v>
      </c>
      <c r="T46" s="241">
        <v>278.12</v>
      </c>
      <c r="U46" s="241">
        <v>709.09</v>
      </c>
      <c r="V46" s="241">
        <v>406.28</v>
      </c>
      <c r="W46" s="241">
        <v>294.91000000000003</v>
      </c>
      <c r="X46" s="241">
        <v>594.16999999999996</v>
      </c>
      <c r="Y46" s="241">
        <v>206.09</v>
      </c>
      <c r="Z46" s="241">
        <v>-1.5</v>
      </c>
    </row>
    <row r="47" spans="3:26" x14ac:dyDescent="0.2">
      <c r="C47">
        <v>2030</v>
      </c>
      <c r="E47">
        <v>694.43</v>
      </c>
      <c r="G47" s="241">
        <v>231.19</v>
      </c>
      <c r="H47" s="241">
        <v>242.07</v>
      </c>
      <c r="I47" s="241">
        <v>657.16</v>
      </c>
      <c r="J47" s="241">
        <v>185.89</v>
      </c>
      <c r="K47" s="241">
        <v>455.58</v>
      </c>
      <c r="L47" s="241">
        <v>851.71</v>
      </c>
      <c r="M47" s="241">
        <v>266.13</v>
      </c>
      <c r="N47" s="241">
        <v>1165.93</v>
      </c>
      <c r="O47" s="241">
        <v>228.8</v>
      </c>
      <c r="P47" s="241">
        <v>352.48</v>
      </c>
      <c r="Q47" s="241">
        <v>960.64</v>
      </c>
      <c r="R47" s="241">
        <v>407.46</v>
      </c>
      <c r="S47" s="241">
        <v>462</v>
      </c>
      <c r="T47" s="241">
        <v>278.12</v>
      </c>
      <c r="U47" s="241">
        <v>709.09</v>
      </c>
      <c r="V47" s="241">
        <v>406.28</v>
      </c>
      <c r="W47" s="241">
        <v>294.91000000000003</v>
      </c>
      <c r="X47" s="241">
        <v>594.16999999999996</v>
      </c>
      <c r="Y47" s="241">
        <v>206.09</v>
      </c>
      <c r="Z47" s="241">
        <v>-1.56</v>
      </c>
    </row>
    <row r="48" spans="3:26" x14ac:dyDescent="0.2">
      <c r="C48">
        <v>2031</v>
      </c>
      <c r="E48">
        <v>694.43</v>
      </c>
      <c r="G48" s="241">
        <v>231.19</v>
      </c>
      <c r="H48" s="241">
        <v>242.07</v>
      </c>
      <c r="I48" s="241">
        <v>657.16</v>
      </c>
      <c r="J48" s="241">
        <v>185.89</v>
      </c>
      <c r="K48" s="241">
        <v>455.58</v>
      </c>
      <c r="L48" s="241">
        <v>851.71</v>
      </c>
      <c r="M48" s="241">
        <v>266.13</v>
      </c>
      <c r="N48" s="241">
        <v>1165.93</v>
      </c>
      <c r="O48" s="241">
        <v>228.8</v>
      </c>
      <c r="P48" s="241">
        <v>352.48</v>
      </c>
      <c r="Q48" s="241">
        <v>960.64</v>
      </c>
      <c r="R48" s="241">
        <v>407.46</v>
      </c>
      <c r="S48" s="241">
        <v>462</v>
      </c>
      <c r="T48" s="241">
        <v>278.12</v>
      </c>
      <c r="U48" s="241">
        <v>709.09</v>
      </c>
      <c r="V48" s="241">
        <v>406.28</v>
      </c>
      <c r="W48" s="241">
        <v>294.91000000000003</v>
      </c>
      <c r="X48" s="241">
        <v>594.16999999999996</v>
      </c>
      <c r="Y48" s="241">
        <v>206.09</v>
      </c>
      <c r="Z48" s="241">
        <v>-1.53</v>
      </c>
    </row>
    <row r="49" spans="3:26" x14ac:dyDescent="0.2">
      <c r="C49">
        <v>2032</v>
      </c>
      <c r="E49">
        <v>694.43</v>
      </c>
      <c r="G49" s="241">
        <v>231.19</v>
      </c>
      <c r="H49" s="241">
        <v>242.07</v>
      </c>
      <c r="I49" s="241">
        <v>657.16</v>
      </c>
      <c r="J49" s="241">
        <v>185.89</v>
      </c>
      <c r="K49" s="241">
        <v>455.58</v>
      </c>
      <c r="L49" s="241">
        <v>851.71</v>
      </c>
      <c r="M49" s="241">
        <v>266.13</v>
      </c>
      <c r="N49" s="241">
        <v>1165.93</v>
      </c>
      <c r="O49" s="241">
        <v>228.8</v>
      </c>
      <c r="P49" s="241">
        <v>352.48</v>
      </c>
      <c r="Q49" s="241">
        <v>960.64</v>
      </c>
      <c r="R49" s="241">
        <v>407.46</v>
      </c>
      <c r="S49" s="241">
        <v>462</v>
      </c>
      <c r="T49" s="241">
        <v>278.12</v>
      </c>
      <c r="U49" s="241">
        <v>709.09</v>
      </c>
      <c r="V49" s="241">
        <v>406.28</v>
      </c>
      <c r="W49" s="241">
        <v>294.91000000000003</v>
      </c>
      <c r="X49" s="241">
        <v>594.16999999999996</v>
      </c>
      <c r="Y49" s="241">
        <v>206.09</v>
      </c>
      <c r="Z49" s="241">
        <v>-1.51</v>
      </c>
    </row>
    <row r="50" spans="3:26" x14ac:dyDescent="0.2">
      <c r="C50">
        <v>2033</v>
      </c>
      <c r="E50">
        <v>694.43</v>
      </c>
      <c r="G50" s="241">
        <v>231.19</v>
      </c>
      <c r="H50" s="241">
        <v>242.07</v>
      </c>
      <c r="I50" s="241">
        <v>657.16</v>
      </c>
      <c r="J50" s="241">
        <v>185.89</v>
      </c>
      <c r="K50" s="241">
        <v>455.58</v>
      </c>
      <c r="L50" s="241">
        <v>851.71</v>
      </c>
      <c r="M50" s="241">
        <v>266.13</v>
      </c>
      <c r="N50" s="241">
        <v>1165.93</v>
      </c>
      <c r="O50" s="241">
        <v>228.8</v>
      </c>
      <c r="P50" s="241">
        <v>352.48</v>
      </c>
      <c r="Q50" s="241">
        <v>960.64</v>
      </c>
      <c r="R50" s="241">
        <v>407.46</v>
      </c>
      <c r="S50" s="241">
        <v>462</v>
      </c>
      <c r="T50" s="241">
        <v>278.12</v>
      </c>
      <c r="U50" s="241">
        <v>709.09</v>
      </c>
      <c r="V50" s="241">
        <v>406.28</v>
      </c>
      <c r="W50" s="241">
        <v>294.91000000000003</v>
      </c>
      <c r="X50" s="241">
        <v>594.16999999999996</v>
      </c>
      <c r="Y50" s="241">
        <v>206.09</v>
      </c>
      <c r="Z50" s="241">
        <v>-1.55</v>
      </c>
    </row>
    <row r="51" spans="3:26" x14ac:dyDescent="0.2">
      <c r="C51">
        <v>2034</v>
      </c>
      <c r="E51">
        <v>694.43</v>
      </c>
      <c r="G51" s="241">
        <v>231.19</v>
      </c>
      <c r="H51" s="241">
        <v>242.07</v>
      </c>
      <c r="I51" s="241">
        <v>657.16</v>
      </c>
      <c r="J51" s="241">
        <v>185.89</v>
      </c>
      <c r="K51" s="241">
        <v>455.58</v>
      </c>
      <c r="L51" s="241">
        <v>851.71</v>
      </c>
      <c r="M51" s="241">
        <v>266.13</v>
      </c>
      <c r="N51" s="241">
        <v>1165.93</v>
      </c>
      <c r="O51" s="241">
        <v>228.8</v>
      </c>
      <c r="P51" s="241">
        <v>352.48</v>
      </c>
      <c r="Q51" s="241">
        <v>960.64</v>
      </c>
      <c r="R51" s="241">
        <v>407.46</v>
      </c>
      <c r="S51" s="241">
        <v>462</v>
      </c>
      <c r="T51" s="241">
        <v>278.12</v>
      </c>
      <c r="U51" s="241">
        <v>709.09</v>
      </c>
      <c r="V51" s="241">
        <v>406.28</v>
      </c>
      <c r="W51" s="241">
        <v>294.91000000000003</v>
      </c>
      <c r="X51" s="241">
        <v>594.16999999999996</v>
      </c>
      <c r="Y51" s="241">
        <v>206.09</v>
      </c>
      <c r="Z51" s="241">
        <v>-1.58</v>
      </c>
    </row>
    <row r="52" spans="3:26" x14ac:dyDescent="0.2">
      <c r="C52">
        <v>2035</v>
      </c>
      <c r="E52">
        <v>694.43</v>
      </c>
      <c r="G52" s="241">
        <v>231.19</v>
      </c>
      <c r="H52" s="241">
        <v>242.07</v>
      </c>
      <c r="I52" s="241">
        <v>657.16</v>
      </c>
      <c r="J52" s="241">
        <v>185.89</v>
      </c>
      <c r="K52" s="241">
        <v>455.58</v>
      </c>
      <c r="L52" s="241">
        <v>851.71</v>
      </c>
      <c r="M52" s="241">
        <v>266.13</v>
      </c>
      <c r="N52" s="241">
        <v>1165.93</v>
      </c>
      <c r="O52" s="241">
        <v>228.8</v>
      </c>
      <c r="P52" s="241">
        <v>352.48</v>
      </c>
      <c r="Q52" s="241">
        <v>960.64</v>
      </c>
      <c r="R52" s="241">
        <v>407.46</v>
      </c>
      <c r="S52" s="241">
        <v>462</v>
      </c>
      <c r="T52" s="241">
        <v>278.12</v>
      </c>
      <c r="U52" s="241">
        <v>709.09</v>
      </c>
      <c r="V52" s="241">
        <v>406.28</v>
      </c>
      <c r="W52" s="241">
        <v>294.91000000000003</v>
      </c>
      <c r="X52" s="241">
        <v>594.16999999999996</v>
      </c>
      <c r="Y52" s="241">
        <v>206.09</v>
      </c>
      <c r="Z52" s="241">
        <v>-1.64</v>
      </c>
    </row>
    <row r="53" spans="3:26" x14ac:dyDescent="0.2">
      <c r="C53">
        <v>2036</v>
      </c>
      <c r="E53">
        <v>694.43</v>
      </c>
      <c r="G53" s="241">
        <v>231.19</v>
      </c>
      <c r="H53" s="241">
        <v>242.07</v>
      </c>
      <c r="I53" s="241">
        <v>657.16</v>
      </c>
      <c r="J53" s="241">
        <v>185.89</v>
      </c>
      <c r="K53" s="241">
        <v>455.58</v>
      </c>
      <c r="L53" s="241">
        <v>851.71</v>
      </c>
      <c r="M53" s="241">
        <v>266.13</v>
      </c>
      <c r="N53" s="241">
        <v>1165.93</v>
      </c>
      <c r="O53" s="241">
        <v>228.8</v>
      </c>
      <c r="P53" s="241">
        <v>352.48</v>
      </c>
      <c r="Q53" s="241">
        <v>960.64</v>
      </c>
      <c r="R53" s="241">
        <v>407.46</v>
      </c>
      <c r="S53" s="241">
        <v>462</v>
      </c>
      <c r="T53" s="241">
        <v>278.12</v>
      </c>
      <c r="U53" s="241">
        <v>709.09</v>
      </c>
      <c r="V53" s="241">
        <v>406.28</v>
      </c>
      <c r="W53" s="241">
        <v>294.91000000000003</v>
      </c>
      <c r="X53" s="241">
        <v>594.16999999999996</v>
      </c>
      <c r="Y53" s="241">
        <v>206.09</v>
      </c>
      <c r="Z53" s="241">
        <v>-1.65</v>
      </c>
    </row>
    <row r="54" spans="3:26" x14ac:dyDescent="0.2">
      <c r="C54">
        <v>2037</v>
      </c>
      <c r="E54">
        <v>694.43</v>
      </c>
      <c r="G54" s="241">
        <v>231.19</v>
      </c>
      <c r="H54" s="241">
        <v>242.07</v>
      </c>
      <c r="I54" s="241">
        <v>657.16</v>
      </c>
      <c r="J54" s="241">
        <v>185.89</v>
      </c>
      <c r="K54" s="241">
        <v>455.58</v>
      </c>
      <c r="L54" s="241">
        <v>851.71</v>
      </c>
      <c r="M54" s="241">
        <v>266.13</v>
      </c>
      <c r="N54" s="241">
        <v>1165.93</v>
      </c>
      <c r="O54" s="241">
        <v>228.8</v>
      </c>
      <c r="P54" s="241">
        <v>352.48</v>
      </c>
      <c r="Q54" s="241">
        <v>960.64</v>
      </c>
      <c r="R54" s="241">
        <v>407.46</v>
      </c>
      <c r="S54" s="241">
        <v>462</v>
      </c>
      <c r="T54" s="241">
        <v>278.12</v>
      </c>
      <c r="U54" s="241">
        <v>709.09</v>
      </c>
      <c r="V54" s="241">
        <v>406.28</v>
      </c>
      <c r="W54" s="241">
        <v>294.91000000000003</v>
      </c>
      <c r="X54" s="241">
        <v>594.16999999999996</v>
      </c>
      <c r="Y54" s="241">
        <v>206.09</v>
      </c>
      <c r="Z54" s="241">
        <v>-1.66</v>
      </c>
    </row>
    <row r="55" spans="3:26" x14ac:dyDescent="0.2">
      <c r="C55">
        <v>2038</v>
      </c>
      <c r="E55">
        <v>694.43</v>
      </c>
      <c r="G55" s="241">
        <v>231.19</v>
      </c>
      <c r="H55" s="241">
        <v>242.07</v>
      </c>
      <c r="I55" s="241">
        <v>657.16</v>
      </c>
      <c r="J55" s="241">
        <v>185.89</v>
      </c>
      <c r="K55" s="241">
        <v>455.58</v>
      </c>
      <c r="L55" s="241">
        <v>851.71</v>
      </c>
      <c r="M55" s="241">
        <v>266.13</v>
      </c>
      <c r="N55" s="241">
        <v>1165.93</v>
      </c>
      <c r="O55" s="241">
        <v>228.8</v>
      </c>
      <c r="P55" s="241">
        <v>352.48</v>
      </c>
      <c r="Q55" s="241">
        <v>960.64</v>
      </c>
      <c r="R55" s="241">
        <v>407.46</v>
      </c>
      <c r="S55" s="241">
        <v>462</v>
      </c>
      <c r="T55" s="241">
        <v>278.12</v>
      </c>
      <c r="U55" s="241">
        <v>709.09</v>
      </c>
      <c r="V55" s="241">
        <v>406.28</v>
      </c>
      <c r="W55" s="241">
        <v>294.91000000000003</v>
      </c>
      <c r="X55" s="241">
        <v>594.16999999999996</v>
      </c>
      <c r="Y55" s="241">
        <v>206.09</v>
      </c>
      <c r="Z55" s="241">
        <v>-1.66</v>
      </c>
    </row>
    <row r="56" spans="3:26" x14ac:dyDescent="0.2">
      <c r="C56">
        <v>2039</v>
      </c>
      <c r="E56">
        <v>694.43</v>
      </c>
      <c r="G56" s="241">
        <v>231.19</v>
      </c>
      <c r="H56" s="241">
        <v>242.07</v>
      </c>
      <c r="I56" s="241">
        <v>657.16</v>
      </c>
      <c r="J56" s="241">
        <v>185.89</v>
      </c>
      <c r="K56" s="241">
        <v>455.58</v>
      </c>
      <c r="L56" s="241">
        <v>851.71</v>
      </c>
      <c r="M56" s="241">
        <v>266.13</v>
      </c>
      <c r="N56" s="241">
        <v>1165.93</v>
      </c>
      <c r="O56" s="241">
        <v>228.8</v>
      </c>
      <c r="P56" s="241">
        <v>352.48</v>
      </c>
      <c r="Q56" s="241">
        <v>960.64</v>
      </c>
      <c r="R56" s="241">
        <v>407.46</v>
      </c>
      <c r="S56" s="241">
        <v>462</v>
      </c>
      <c r="T56" s="241">
        <v>278.12</v>
      </c>
      <c r="U56" s="241">
        <v>709.09</v>
      </c>
      <c r="V56" s="241">
        <v>406.28</v>
      </c>
      <c r="W56" s="241">
        <v>294.91000000000003</v>
      </c>
      <c r="X56" s="241">
        <v>594.16999999999996</v>
      </c>
      <c r="Y56" s="241">
        <v>206.09</v>
      </c>
      <c r="Z56" s="241">
        <v>-1.66</v>
      </c>
    </row>
    <row r="57" spans="3:26" x14ac:dyDescent="0.2">
      <c r="C57">
        <v>2040</v>
      </c>
      <c r="E57">
        <v>694.43</v>
      </c>
      <c r="G57" s="241">
        <v>231.19</v>
      </c>
      <c r="H57" s="241">
        <v>242.07</v>
      </c>
      <c r="I57" s="241">
        <v>657.16</v>
      </c>
      <c r="J57" s="241">
        <v>185.89</v>
      </c>
      <c r="K57" s="241">
        <v>455.58</v>
      </c>
      <c r="L57" s="241">
        <v>851.71</v>
      </c>
      <c r="M57" s="241">
        <v>266.13</v>
      </c>
      <c r="N57" s="241">
        <v>1165.93</v>
      </c>
      <c r="O57" s="241">
        <v>228.8</v>
      </c>
      <c r="P57" s="241">
        <v>352.48</v>
      </c>
      <c r="Q57" s="241">
        <v>960.64</v>
      </c>
      <c r="R57" s="241">
        <v>407.46</v>
      </c>
      <c r="S57" s="241">
        <v>462</v>
      </c>
      <c r="T57" s="241">
        <v>278.12</v>
      </c>
      <c r="U57" s="241">
        <v>709.09</v>
      </c>
      <c r="V57" s="241">
        <v>406.28</v>
      </c>
      <c r="W57" s="241">
        <v>294.91000000000003</v>
      </c>
      <c r="X57" s="241">
        <v>594.16999999999996</v>
      </c>
      <c r="Y57" s="241">
        <v>206.09</v>
      </c>
      <c r="Z57" s="241">
        <v>-1.66</v>
      </c>
    </row>
    <row r="58" spans="3:26" x14ac:dyDescent="0.2">
      <c r="C58">
        <v>2041</v>
      </c>
      <c r="E58">
        <v>694.43</v>
      </c>
      <c r="G58" s="241">
        <v>231.19</v>
      </c>
      <c r="H58" s="241">
        <v>242.07</v>
      </c>
      <c r="I58" s="241">
        <v>657.16</v>
      </c>
      <c r="J58" s="241">
        <v>185.89</v>
      </c>
      <c r="K58" s="241">
        <v>455.58</v>
      </c>
      <c r="L58" s="241">
        <v>851.71</v>
      </c>
      <c r="M58" s="241">
        <v>266.13</v>
      </c>
      <c r="N58" s="241">
        <v>1165.93</v>
      </c>
      <c r="O58" s="241">
        <v>228.8</v>
      </c>
      <c r="P58" s="241">
        <v>352.48</v>
      </c>
      <c r="Q58" s="241">
        <v>960.64</v>
      </c>
      <c r="R58" s="241">
        <v>407.46</v>
      </c>
      <c r="S58" s="241">
        <v>462</v>
      </c>
      <c r="T58" s="241">
        <v>278.12</v>
      </c>
      <c r="U58" s="241">
        <v>709.09</v>
      </c>
      <c r="V58" s="241">
        <v>406.28</v>
      </c>
      <c r="W58" s="241">
        <v>294.91000000000003</v>
      </c>
      <c r="X58" s="241">
        <v>594.16999999999996</v>
      </c>
      <c r="Y58" s="241">
        <v>206.09</v>
      </c>
      <c r="Z58" s="241">
        <v>-1.65</v>
      </c>
    </row>
    <row r="59" spans="3:26" x14ac:dyDescent="0.2">
      <c r="C59">
        <v>2042</v>
      </c>
      <c r="E59">
        <v>694.43</v>
      </c>
      <c r="G59" s="241">
        <v>231.19</v>
      </c>
      <c r="H59" s="241">
        <v>242.07</v>
      </c>
      <c r="I59" s="241">
        <v>657.16</v>
      </c>
      <c r="J59" s="241">
        <v>185.89</v>
      </c>
      <c r="K59" s="241">
        <v>455.58</v>
      </c>
      <c r="L59" s="241">
        <v>851.71</v>
      </c>
      <c r="M59" s="241">
        <v>266.13</v>
      </c>
      <c r="N59" s="241">
        <v>1165.93</v>
      </c>
      <c r="O59" s="241">
        <v>228.8</v>
      </c>
      <c r="P59" s="241">
        <v>352.48</v>
      </c>
      <c r="Q59" s="241">
        <v>960.64</v>
      </c>
      <c r="R59" s="241">
        <v>407.46</v>
      </c>
      <c r="S59" s="241">
        <v>462</v>
      </c>
      <c r="T59" s="241">
        <v>278.12</v>
      </c>
      <c r="U59" s="241">
        <v>709.09</v>
      </c>
      <c r="V59" s="241">
        <v>406.28</v>
      </c>
      <c r="W59" s="241">
        <v>294.91000000000003</v>
      </c>
      <c r="X59" s="241">
        <v>594.16999999999996</v>
      </c>
      <c r="Y59" s="241">
        <v>206.09</v>
      </c>
      <c r="Z59" s="241">
        <v>-1.64</v>
      </c>
    </row>
    <row r="60" spans="3:26" x14ac:dyDescent="0.2">
      <c r="C60">
        <v>2043</v>
      </c>
      <c r="E60">
        <v>694.43</v>
      </c>
      <c r="G60" s="241">
        <v>231.19</v>
      </c>
      <c r="H60" s="241">
        <v>242.07</v>
      </c>
      <c r="I60" s="241">
        <v>657.16</v>
      </c>
      <c r="J60" s="241">
        <v>185.89</v>
      </c>
      <c r="K60" s="241">
        <v>455.58</v>
      </c>
      <c r="L60" s="241">
        <v>851.71</v>
      </c>
      <c r="M60" s="241">
        <v>266.13</v>
      </c>
      <c r="N60" s="241">
        <v>1165.93</v>
      </c>
      <c r="O60" s="241">
        <v>228.8</v>
      </c>
      <c r="P60" s="241">
        <v>352.48</v>
      </c>
      <c r="Q60" s="241">
        <v>960.64</v>
      </c>
      <c r="R60" s="241">
        <v>407.46</v>
      </c>
      <c r="S60" s="241">
        <v>462</v>
      </c>
      <c r="T60" s="241">
        <v>278.12</v>
      </c>
      <c r="U60" s="241">
        <v>709.09</v>
      </c>
      <c r="V60" s="241">
        <v>406.28</v>
      </c>
      <c r="W60" s="241">
        <v>294.91000000000003</v>
      </c>
      <c r="X60" s="241">
        <v>594.16999999999996</v>
      </c>
      <c r="Y60" s="241">
        <v>206.09</v>
      </c>
      <c r="Z60" s="241">
        <v>-1.63</v>
      </c>
    </row>
    <row r="61" spans="3:26" x14ac:dyDescent="0.2">
      <c r="C61">
        <v>2044</v>
      </c>
      <c r="E61">
        <v>694.43</v>
      </c>
      <c r="G61" s="241">
        <v>231.19</v>
      </c>
      <c r="H61" s="241">
        <v>242.07</v>
      </c>
      <c r="I61" s="241">
        <v>657.16</v>
      </c>
      <c r="J61" s="241">
        <v>185.89</v>
      </c>
      <c r="K61" s="241">
        <v>455.58</v>
      </c>
      <c r="L61" s="241">
        <v>851.71</v>
      </c>
      <c r="M61" s="241">
        <v>266.13</v>
      </c>
      <c r="N61" s="241">
        <v>1165.93</v>
      </c>
      <c r="O61" s="241">
        <v>228.8</v>
      </c>
      <c r="P61" s="241">
        <v>352.48</v>
      </c>
      <c r="Q61" s="241">
        <v>960.64</v>
      </c>
      <c r="R61" s="241">
        <v>407.46</v>
      </c>
      <c r="S61" s="241">
        <v>462</v>
      </c>
      <c r="T61" s="241">
        <v>278.12</v>
      </c>
      <c r="U61" s="241">
        <v>709.09</v>
      </c>
      <c r="V61" s="241">
        <v>406.28</v>
      </c>
      <c r="W61" s="241">
        <v>294.91000000000003</v>
      </c>
      <c r="X61" s="241">
        <v>594.16999999999996</v>
      </c>
      <c r="Y61" s="241">
        <v>206.09</v>
      </c>
      <c r="Z61" s="241">
        <v>-1.62</v>
      </c>
    </row>
    <row r="62" spans="3:26" x14ac:dyDescent="0.2">
      <c r="C62">
        <v>2045</v>
      </c>
      <c r="E62">
        <v>694.43</v>
      </c>
      <c r="G62" s="241">
        <v>231.19</v>
      </c>
      <c r="H62" s="241">
        <v>242.07</v>
      </c>
      <c r="I62" s="241">
        <v>657.16</v>
      </c>
      <c r="J62" s="241">
        <v>185.89</v>
      </c>
      <c r="K62" s="241">
        <v>455.58</v>
      </c>
      <c r="L62" s="241">
        <v>851.71</v>
      </c>
      <c r="M62" s="241">
        <v>266.13</v>
      </c>
      <c r="N62" s="241">
        <v>1165.93</v>
      </c>
      <c r="O62" s="241">
        <v>228.8</v>
      </c>
      <c r="P62" s="241">
        <v>352.48</v>
      </c>
      <c r="Q62" s="241">
        <v>960.64</v>
      </c>
      <c r="R62" s="241">
        <v>407.46</v>
      </c>
      <c r="S62" s="241">
        <v>462</v>
      </c>
      <c r="T62" s="241">
        <v>278.12</v>
      </c>
      <c r="U62" s="241">
        <v>709.09</v>
      </c>
      <c r="V62" s="241">
        <v>406.28</v>
      </c>
      <c r="W62" s="241">
        <v>294.91000000000003</v>
      </c>
      <c r="X62" s="241">
        <v>594.16999999999996</v>
      </c>
      <c r="Y62" s="241">
        <v>206.09</v>
      </c>
      <c r="Z62" s="241">
        <v>-1.61</v>
      </c>
    </row>
    <row r="63" spans="3:26" x14ac:dyDescent="0.2">
      <c r="C63">
        <v>2046</v>
      </c>
      <c r="E63">
        <v>694.43</v>
      </c>
      <c r="G63" s="241">
        <v>231.19</v>
      </c>
      <c r="H63" s="241">
        <v>242.07</v>
      </c>
      <c r="I63" s="241">
        <v>657.16</v>
      </c>
      <c r="J63" s="241">
        <v>185.89</v>
      </c>
      <c r="K63" s="241">
        <v>455.58</v>
      </c>
      <c r="L63" s="241">
        <v>851.71</v>
      </c>
      <c r="M63" s="241">
        <v>266.13</v>
      </c>
      <c r="N63" s="241">
        <v>1165.93</v>
      </c>
      <c r="O63" s="241">
        <v>228.8</v>
      </c>
      <c r="P63" s="241">
        <v>352.48</v>
      </c>
      <c r="Q63" s="241">
        <v>960.64</v>
      </c>
      <c r="R63" s="241">
        <v>407.46</v>
      </c>
      <c r="S63" s="241">
        <v>462</v>
      </c>
      <c r="T63" s="241">
        <v>278.12</v>
      </c>
      <c r="U63" s="241">
        <v>709.09</v>
      </c>
      <c r="V63" s="241">
        <v>406.28</v>
      </c>
      <c r="W63" s="241">
        <v>294.91000000000003</v>
      </c>
      <c r="X63" s="241">
        <v>594.16999999999996</v>
      </c>
      <c r="Y63" s="241">
        <v>206.09</v>
      </c>
      <c r="Z63" s="241">
        <v>-1.59</v>
      </c>
    </row>
    <row r="64" spans="3:26" x14ac:dyDescent="0.2">
      <c r="C64">
        <v>2047</v>
      </c>
      <c r="E64">
        <v>694.43</v>
      </c>
      <c r="G64" s="241">
        <v>231.19</v>
      </c>
      <c r="H64" s="241">
        <v>242.07</v>
      </c>
      <c r="I64" s="241">
        <v>657.16</v>
      </c>
      <c r="J64" s="241">
        <v>185.89</v>
      </c>
      <c r="K64" s="241">
        <v>455.58</v>
      </c>
      <c r="L64" s="241">
        <v>851.71</v>
      </c>
      <c r="M64" s="241">
        <v>266.13</v>
      </c>
      <c r="N64" s="241">
        <v>1165.93</v>
      </c>
      <c r="O64" s="241">
        <v>228.8</v>
      </c>
      <c r="P64" s="241">
        <v>352.48</v>
      </c>
      <c r="Q64" s="241">
        <v>960.64</v>
      </c>
      <c r="R64" s="241">
        <v>407.46</v>
      </c>
      <c r="S64" s="241">
        <v>462</v>
      </c>
      <c r="T64" s="241">
        <v>278.12</v>
      </c>
      <c r="U64" s="241">
        <v>709.09</v>
      </c>
      <c r="V64" s="241">
        <v>406.28</v>
      </c>
      <c r="W64" s="241">
        <v>294.91000000000003</v>
      </c>
      <c r="X64" s="241">
        <v>594.16999999999996</v>
      </c>
      <c r="Y64" s="241">
        <v>206.09</v>
      </c>
      <c r="Z64" s="241">
        <v>-1.56</v>
      </c>
    </row>
    <row r="65" spans="3:26" x14ac:dyDescent="0.2">
      <c r="C65">
        <v>2048</v>
      </c>
      <c r="E65">
        <v>694.43</v>
      </c>
      <c r="G65" s="241">
        <v>231.19</v>
      </c>
      <c r="H65" s="241">
        <v>242.07</v>
      </c>
      <c r="I65" s="241">
        <v>657.16</v>
      </c>
      <c r="J65" s="241">
        <v>185.89</v>
      </c>
      <c r="K65" s="241">
        <v>455.58</v>
      </c>
      <c r="L65" s="241">
        <v>851.71</v>
      </c>
      <c r="M65" s="241">
        <v>266.13</v>
      </c>
      <c r="N65" s="241">
        <v>1165.93</v>
      </c>
      <c r="O65" s="241">
        <v>228.8</v>
      </c>
      <c r="P65" s="241">
        <v>352.48</v>
      </c>
      <c r="Q65" s="241">
        <v>960.64</v>
      </c>
      <c r="R65" s="241">
        <v>407.46</v>
      </c>
      <c r="S65" s="241">
        <v>462</v>
      </c>
      <c r="T65" s="241">
        <v>278.12</v>
      </c>
      <c r="U65" s="241">
        <v>709.09</v>
      </c>
      <c r="V65" s="241">
        <v>406.28</v>
      </c>
      <c r="W65" s="241">
        <v>294.91000000000003</v>
      </c>
      <c r="X65" s="241">
        <v>594.16999999999996</v>
      </c>
      <c r="Y65" s="241">
        <v>206.09</v>
      </c>
      <c r="Z65" s="241">
        <v>-1.53</v>
      </c>
    </row>
    <row r="66" spans="3:26" x14ac:dyDescent="0.2">
      <c r="C66">
        <v>2049</v>
      </c>
      <c r="E66">
        <v>694.43</v>
      </c>
      <c r="G66" s="241">
        <v>231.19</v>
      </c>
      <c r="H66" s="241">
        <v>242.07</v>
      </c>
      <c r="I66" s="241">
        <v>657.16</v>
      </c>
      <c r="J66" s="241">
        <v>185.89</v>
      </c>
      <c r="K66" s="241">
        <v>455.58</v>
      </c>
      <c r="L66" s="241">
        <v>851.71</v>
      </c>
      <c r="M66" s="241">
        <v>266.13</v>
      </c>
      <c r="N66" s="241">
        <v>1165.93</v>
      </c>
      <c r="O66" s="241">
        <v>228.8</v>
      </c>
      <c r="P66" s="241">
        <v>352.48</v>
      </c>
      <c r="Q66" s="241">
        <v>960.64</v>
      </c>
      <c r="R66" s="241">
        <v>407.46</v>
      </c>
      <c r="S66" s="241">
        <v>462</v>
      </c>
      <c r="T66" s="241">
        <v>278.12</v>
      </c>
      <c r="U66" s="241">
        <v>709.09</v>
      </c>
      <c r="V66" s="241">
        <v>406.28</v>
      </c>
      <c r="W66" s="241">
        <v>294.91000000000003</v>
      </c>
      <c r="X66" s="241">
        <v>594.16999999999996</v>
      </c>
      <c r="Y66" s="241">
        <v>206.09</v>
      </c>
      <c r="Z66" s="241">
        <v>-1.5</v>
      </c>
    </row>
    <row r="67" spans="3:26" x14ac:dyDescent="0.2">
      <c r="C67">
        <v>2050</v>
      </c>
      <c r="E67">
        <v>694.43</v>
      </c>
      <c r="G67" s="241">
        <v>231.19</v>
      </c>
      <c r="H67" s="241">
        <v>242.07</v>
      </c>
      <c r="I67" s="241">
        <v>657.16</v>
      </c>
      <c r="J67" s="241">
        <v>185.89</v>
      </c>
      <c r="K67" s="241">
        <v>455.58</v>
      </c>
      <c r="L67" s="241">
        <v>851.71</v>
      </c>
      <c r="M67" s="241">
        <v>266.13</v>
      </c>
      <c r="N67" s="241">
        <v>1165.93</v>
      </c>
      <c r="O67" s="241">
        <v>228.8</v>
      </c>
      <c r="P67" s="241">
        <v>352.48</v>
      </c>
      <c r="Q67" s="241">
        <v>960.64</v>
      </c>
      <c r="R67" s="241">
        <v>407.46</v>
      </c>
      <c r="S67" s="241">
        <v>462</v>
      </c>
      <c r="T67" s="241">
        <v>278.12</v>
      </c>
      <c r="U67" s="241">
        <v>709.09</v>
      </c>
      <c r="V67" s="241">
        <v>406.28</v>
      </c>
      <c r="W67" s="241">
        <v>294.91000000000003</v>
      </c>
      <c r="X67" s="241">
        <v>594.16999999999996</v>
      </c>
      <c r="Y67" s="241">
        <v>206.09</v>
      </c>
      <c r="Z67" s="241">
        <v>-1.47</v>
      </c>
    </row>
    <row r="68" spans="3:26" x14ac:dyDescent="0.2">
      <c r="C68">
        <v>2051</v>
      </c>
      <c r="E68">
        <v>694.43</v>
      </c>
      <c r="G68" s="241">
        <v>231.19</v>
      </c>
      <c r="H68" s="241">
        <v>242.07</v>
      </c>
      <c r="I68" s="241">
        <v>657.16</v>
      </c>
      <c r="J68" s="241">
        <v>185.89</v>
      </c>
      <c r="K68" s="241">
        <v>455.58</v>
      </c>
      <c r="L68" s="241">
        <v>851.71</v>
      </c>
      <c r="M68" s="241">
        <v>266.13</v>
      </c>
      <c r="N68" s="241">
        <v>1165.93</v>
      </c>
      <c r="O68" s="241">
        <v>228.8</v>
      </c>
      <c r="P68" s="241">
        <v>352.48</v>
      </c>
      <c r="Q68" s="241">
        <v>960.64</v>
      </c>
      <c r="R68" s="241">
        <v>407.46</v>
      </c>
      <c r="S68" s="241">
        <v>462</v>
      </c>
      <c r="T68" s="241">
        <v>278.12</v>
      </c>
      <c r="U68" s="241">
        <v>709.09</v>
      </c>
      <c r="V68" s="241">
        <v>406.28</v>
      </c>
      <c r="W68" s="241">
        <v>294.91000000000003</v>
      </c>
      <c r="X68" s="241">
        <v>594.16999999999996</v>
      </c>
      <c r="Y68" s="241">
        <v>206.09</v>
      </c>
      <c r="Z68" s="241">
        <v>-1.43</v>
      </c>
    </row>
    <row r="69" spans="3:26" x14ac:dyDescent="0.2">
      <c r="C69">
        <v>2052</v>
      </c>
      <c r="E69">
        <v>694.43</v>
      </c>
      <c r="G69" s="241">
        <v>231.19</v>
      </c>
      <c r="H69" s="241">
        <v>242.07</v>
      </c>
      <c r="I69" s="241">
        <v>657.16</v>
      </c>
      <c r="J69" s="241">
        <v>185.89</v>
      </c>
      <c r="K69" s="241">
        <v>455.58</v>
      </c>
      <c r="L69" s="241">
        <v>851.71</v>
      </c>
      <c r="M69" s="241">
        <v>266.13</v>
      </c>
      <c r="N69" s="241">
        <v>1165.93</v>
      </c>
      <c r="O69" s="241">
        <v>228.8</v>
      </c>
      <c r="P69" s="241">
        <v>352.48</v>
      </c>
      <c r="Q69" s="241">
        <v>960.64</v>
      </c>
      <c r="R69" s="241">
        <v>407.46</v>
      </c>
      <c r="S69" s="241">
        <v>462</v>
      </c>
      <c r="T69" s="241">
        <v>278.12</v>
      </c>
      <c r="U69" s="241">
        <v>709.09</v>
      </c>
      <c r="V69" s="241">
        <v>406.28</v>
      </c>
      <c r="W69" s="241">
        <v>294.91000000000003</v>
      </c>
      <c r="X69" s="241">
        <v>594.16999999999996</v>
      </c>
      <c r="Y69" s="241">
        <v>206.09</v>
      </c>
      <c r="Z69" s="241">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2023-08-21T10:51:45Z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